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autoCompressPictures="0"/>
  <bookViews>
    <workbookView xWindow="7620" yWindow="2200" windowWidth="14160" windowHeight="16120" tabRatio="412"/>
  </bookViews>
  <sheets>
    <sheet name="Summary" sheetId="35" r:id="rId1"/>
    <sheet name="N'oundere III '10" sheetId="43" r:id="rId2"/>
    <sheet name="Nyambaka '10" sheetId="44" r:id="rId3"/>
    <sheet name="Banyo '10" sheetId="45" r:id="rId4"/>
    <sheet name="Bankim '10" sheetId="46" r:id="rId5"/>
    <sheet name="Ngaroundal '10" sheetId="47" r:id="rId6"/>
    <sheet name="Tignere '10" sheetId="48" r:id="rId7"/>
    <sheet name="Tibati '10" sheetId="49" r:id="rId8"/>
    <sheet name="Dir '10" sheetId="50" r:id="rId9"/>
    <sheet name="Galim Tignere '10" sheetId="51" r:id="rId10"/>
    <sheet name="Kontcha '10" sheetId="52" r:id="rId11"/>
    <sheet name="Martap '11" sheetId="53" r:id="rId12"/>
    <sheet name="Mayo-Baleo '11" sheetId="54" r:id="rId13"/>
    <sheet name="Mbe '10" sheetId="55" r:id="rId14"/>
    <sheet name="Ngaoundere I '10" sheetId="56" r:id="rId15"/>
    <sheet name="Ngaoundere II '10" sheetId="57" r:id="rId16"/>
    <sheet name="Ngan-ha '10" sheetId="58" r:id="rId17"/>
    <sheet name="Ngaoui '10" sheetId="59" r:id="rId18"/>
    <sheet name="Mayo-Darle '10" sheetId="60" r:id="rId19"/>
    <sheet name="Djohong '10" sheetId="41" r:id="rId20"/>
    <sheet name="Belel" sheetId="40" r:id="rId21"/>
    <sheet name="Meiganga" sheetId="39" r:id="rId22"/>
    <sheet name="Template French" sheetId="31" r:id="rId23"/>
    <sheet name="Point distribution and weighing" sheetId="38" r:id="rId2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7" i="35" l="1"/>
  <c r="E108" i="35"/>
  <c r="E109" i="35"/>
  <c r="E110" i="35"/>
  <c r="E111" i="35"/>
  <c r="E112" i="35"/>
  <c r="E113" i="35"/>
  <c r="E114" i="35"/>
  <c r="E115" i="35"/>
  <c r="E116" i="35"/>
  <c r="E117" i="35"/>
  <c r="E118" i="35"/>
  <c r="E119" i="35"/>
  <c r="E104" i="35"/>
  <c r="E105" i="35"/>
  <c r="E106" i="35"/>
  <c r="E103" i="35"/>
  <c r="E102" i="35"/>
  <c r="E101" i="35"/>
  <c r="E100" i="35"/>
  <c r="E99" i="35"/>
  <c r="D91" i="35"/>
  <c r="D92" i="35"/>
  <c r="D93" i="35"/>
  <c r="D94" i="35"/>
  <c r="D90" i="35"/>
  <c r="D85" i="35"/>
  <c r="D86" i="35"/>
  <c r="D87" i="35"/>
  <c r="D88" i="35"/>
  <c r="D84" i="35"/>
  <c r="D82" i="35"/>
  <c r="D79" i="35"/>
  <c r="D80" i="35"/>
  <c r="D81" i="35"/>
  <c r="D78" i="35"/>
  <c r="D74" i="35"/>
  <c r="D75" i="35"/>
  <c r="D76" i="35"/>
  <c r="D73" i="35"/>
  <c r="D71" i="35"/>
  <c r="D70" i="35"/>
  <c r="D65" i="35"/>
  <c r="D66" i="35"/>
  <c r="D67" i="35"/>
  <c r="D68" i="35"/>
  <c r="D64" i="35"/>
  <c r="D61" i="35"/>
  <c r="D60" i="35"/>
  <c r="D56" i="35"/>
  <c r="D57" i="35"/>
  <c r="D58" i="35"/>
  <c r="D55" i="35"/>
  <c r="D51" i="35"/>
  <c r="D52" i="35"/>
  <c r="D53" i="35"/>
  <c r="D50" i="35"/>
  <c r="D46" i="35"/>
  <c r="D47" i="35"/>
  <c r="D48" i="35"/>
  <c r="D45" i="35"/>
  <c r="D41" i="35"/>
  <c r="D42" i="35"/>
  <c r="D43" i="35"/>
  <c r="D40" i="35"/>
  <c r="D36" i="35"/>
  <c r="D37" i="35"/>
  <c r="D38" i="35"/>
  <c r="D35" i="35"/>
  <c r="D29" i="35"/>
  <c r="D30" i="35"/>
  <c r="D31" i="35"/>
  <c r="D32" i="35"/>
  <c r="D33" i="35"/>
  <c r="D28" i="35"/>
  <c r="D22" i="35"/>
  <c r="D23" i="35"/>
  <c r="D24" i="35"/>
  <c r="D25" i="35"/>
  <c r="D26" i="35"/>
  <c r="D21" i="35"/>
  <c r="D14" i="35"/>
  <c r="E14" i="35"/>
  <c r="F14" i="35"/>
  <c r="G14" i="35"/>
  <c r="H14" i="35"/>
  <c r="D15" i="35"/>
  <c r="E15" i="35"/>
  <c r="F15" i="35"/>
  <c r="G15" i="35"/>
  <c r="H15" i="35"/>
  <c r="D16" i="35"/>
  <c r="E16" i="35"/>
  <c r="F16" i="35"/>
  <c r="G16" i="35"/>
  <c r="H16" i="35"/>
  <c r="D17" i="35"/>
  <c r="E17" i="35"/>
  <c r="F17" i="35"/>
  <c r="G17" i="35"/>
  <c r="H17" i="35"/>
  <c r="D18" i="35"/>
  <c r="E18" i="35"/>
  <c r="F18" i="35"/>
  <c r="G18" i="35"/>
  <c r="H18" i="35"/>
  <c r="D19" i="35"/>
  <c r="E19" i="35"/>
  <c r="F19" i="35"/>
  <c r="G19" i="35"/>
  <c r="H19" i="35"/>
  <c r="E13" i="35"/>
  <c r="F13" i="35"/>
  <c r="G13" i="35"/>
  <c r="H13" i="35"/>
  <c r="D13" i="35"/>
  <c r="D7" i="35"/>
  <c r="E7" i="35"/>
  <c r="F7" i="35"/>
  <c r="G7" i="35"/>
  <c r="D8" i="35"/>
  <c r="E8" i="35"/>
  <c r="F8" i="35"/>
  <c r="G8" i="35"/>
  <c r="D9" i="35"/>
  <c r="E9" i="35"/>
  <c r="F9" i="35"/>
  <c r="G9" i="35"/>
  <c r="D10" i="35"/>
  <c r="E10" i="35"/>
  <c r="F10" i="35"/>
  <c r="G10" i="35"/>
  <c r="E6" i="35"/>
  <c r="F6" i="35"/>
  <c r="G6" i="35"/>
  <c r="D6" i="35"/>
  <c r="F96" i="60"/>
  <c r="G92" i="60"/>
  <c r="F92" i="60"/>
  <c r="E92" i="60"/>
  <c r="D92" i="60"/>
  <c r="G91" i="60"/>
  <c r="F91" i="60"/>
  <c r="E91" i="60"/>
  <c r="D91" i="60"/>
  <c r="G90" i="60"/>
  <c r="F90" i="60"/>
  <c r="E90" i="60"/>
  <c r="D90" i="60"/>
  <c r="G89" i="60"/>
  <c r="F89" i="60"/>
  <c r="E89" i="60"/>
  <c r="D89" i="60"/>
  <c r="G86" i="60"/>
  <c r="F86" i="60"/>
  <c r="E86" i="60"/>
  <c r="D86" i="60"/>
  <c r="G85" i="60"/>
  <c r="F85" i="60"/>
  <c r="E85" i="60"/>
  <c r="D85" i="60"/>
  <c r="G84" i="60"/>
  <c r="F84" i="60"/>
  <c r="E84" i="60"/>
  <c r="D84" i="60"/>
  <c r="G83" i="60"/>
  <c r="F83" i="60"/>
  <c r="E83" i="60"/>
  <c r="D83" i="60"/>
  <c r="G80" i="60"/>
  <c r="F80" i="60"/>
  <c r="E80" i="60"/>
  <c r="D80" i="60"/>
  <c r="G79" i="60"/>
  <c r="F79" i="60"/>
  <c r="E79" i="60"/>
  <c r="D79" i="60"/>
  <c r="G78" i="60"/>
  <c r="F78" i="60"/>
  <c r="E78" i="60"/>
  <c r="D78" i="60"/>
  <c r="G77" i="60"/>
  <c r="F77" i="60"/>
  <c r="E77" i="60"/>
  <c r="D77" i="60"/>
  <c r="G74" i="60"/>
  <c r="F74" i="60"/>
  <c r="E74" i="60"/>
  <c r="D74" i="60"/>
  <c r="G73" i="60"/>
  <c r="F73" i="60"/>
  <c r="E73" i="60"/>
  <c r="D73" i="60"/>
  <c r="G72" i="60"/>
  <c r="F72" i="60"/>
  <c r="E72" i="60"/>
  <c r="D72" i="60"/>
  <c r="G71" i="60"/>
  <c r="F71" i="60"/>
  <c r="E71" i="60"/>
  <c r="D71" i="60"/>
  <c r="G70" i="60"/>
  <c r="F70" i="60"/>
  <c r="E70" i="60"/>
  <c r="D70" i="60"/>
  <c r="G66" i="60"/>
  <c r="F66" i="60"/>
  <c r="E66" i="60"/>
  <c r="D66" i="60"/>
  <c r="G65" i="60"/>
  <c r="F65" i="60"/>
  <c r="E65" i="60"/>
  <c r="D65" i="60"/>
  <c r="G64" i="60"/>
  <c r="F64" i="60"/>
  <c r="E64" i="60"/>
  <c r="D64" i="60"/>
  <c r="G63" i="60"/>
  <c r="F63" i="60"/>
  <c r="E63" i="60"/>
  <c r="D63" i="60"/>
  <c r="G60" i="60"/>
  <c r="F60" i="60"/>
  <c r="E60" i="60"/>
  <c r="D60" i="60"/>
  <c r="G59" i="60"/>
  <c r="F59" i="60"/>
  <c r="E59" i="60"/>
  <c r="D59" i="60"/>
  <c r="G56" i="60"/>
  <c r="F56" i="60"/>
  <c r="E56" i="60"/>
  <c r="D56" i="60"/>
  <c r="G55" i="60"/>
  <c r="F55" i="60"/>
  <c r="E55" i="60"/>
  <c r="D55" i="60"/>
  <c r="G54" i="60"/>
  <c r="F54" i="60"/>
  <c r="E54" i="60"/>
  <c r="D54" i="60"/>
  <c r="G51" i="60"/>
  <c r="F51" i="60"/>
  <c r="E51" i="60"/>
  <c r="D51" i="60"/>
  <c r="G50" i="60"/>
  <c r="F50" i="60"/>
  <c r="E50" i="60"/>
  <c r="D50" i="60"/>
  <c r="G49" i="60"/>
  <c r="F49" i="60"/>
  <c r="E49" i="60"/>
  <c r="D49" i="60"/>
  <c r="G46" i="60"/>
  <c r="F46" i="60"/>
  <c r="E46" i="60"/>
  <c r="D46" i="60"/>
  <c r="G45" i="60"/>
  <c r="F45" i="60"/>
  <c r="E45" i="60"/>
  <c r="D45" i="60"/>
  <c r="G44" i="60"/>
  <c r="F44" i="60"/>
  <c r="E44" i="60"/>
  <c r="D44" i="60"/>
  <c r="G41" i="60"/>
  <c r="F41" i="60"/>
  <c r="E41" i="60"/>
  <c r="D41" i="60"/>
  <c r="G40" i="60"/>
  <c r="F40" i="60"/>
  <c r="E40" i="60"/>
  <c r="D40" i="60"/>
  <c r="G39" i="60"/>
  <c r="F39" i="60"/>
  <c r="E39" i="60"/>
  <c r="D39" i="60"/>
  <c r="G36" i="60"/>
  <c r="F36" i="60"/>
  <c r="E36" i="60"/>
  <c r="D36" i="60"/>
  <c r="G35" i="60"/>
  <c r="F35" i="60"/>
  <c r="E35" i="60"/>
  <c r="D35" i="60"/>
  <c r="G34" i="60"/>
  <c r="F34" i="60"/>
  <c r="E34" i="60"/>
  <c r="D34" i="60"/>
  <c r="G31" i="60"/>
  <c r="F31" i="60"/>
  <c r="E31" i="60"/>
  <c r="D31" i="60"/>
  <c r="G30" i="60"/>
  <c r="F30" i="60"/>
  <c r="E30" i="60"/>
  <c r="D30" i="60"/>
  <c r="G29" i="60"/>
  <c r="F29" i="60"/>
  <c r="E29" i="60"/>
  <c r="D29" i="60"/>
  <c r="G28" i="60"/>
  <c r="F28" i="60"/>
  <c r="E28" i="60"/>
  <c r="D28" i="60"/>
  <c r="F27" i="60"/>
  <c r="E27" i="60"/>
  <c r="D27" i="60"/>
  <c r="G24" i="60"/>
  <c r="F24" i="60"/>
  <c r="E24" i="60"/>
  <c r="D24" i="60"/>
  <c r="G23" i="60"/>
  <c r="F23" i="60"/>
  <c r="E23" i="60"/>
  <c r="D23" i="60"/>
  <c r="G22" i="60"/>
  <c r="F22" i="60"/>
  <c r="E22" i="60"/>
  <c r="D22" i="60"/>
  <c r="G21" i="60"/>
  <c r="F21" i="60"/>
  <c r="E21" i="60"/>
  <c r="D21" i="60"/>
  <c r="F20" i="60"/>
  <c r="E20" i="60"/>
  <c r="D20" i="60"/>
  <c r="I10" i="60"/>
  <c r="F96" i="59"/>
  <c r="G92" i="59"/>
  <c r="F92" i="59"/>
  <c r="E92" i="59"/>
  <c r="D92" i="59"/>
  <c r="G91" i="59"/>
  <c r="F91" i="59"/>
  <c r="E91" i="59"/>
  <c r="D91" i="59"/>
  <c r="G90" i="59"/>
  <c r="F90" i="59"/>
  <c r="E90" i="59"/>
  <c r="D90" i="59"/>
  <c r="G89" i="59"/>
  <c r="F89" i="59"/>
  <c r="E89" i="59"/>
  <c r="D89" i="59"/>
  <c r="G86" i="59"/>
  <c r="F86" i="59"/>
  <c r="E86" i="59"/>
  <c r="D86" i="59"/>
  <c r="G85" i="59"/>
  <c r="F85" i="59"/>
  <c r="E85" i="59"/>
  <c r="D85" i="59"/>
  <c r="G84" i="59"/>
  <c r="F84" i="59"/>
  <c r="E84" i="59"/>
  <c r="D84" i="59"/>
  <c r="G83" i="59"/>
  <c r="F83" i="59"/>
  <c r="E83" i="59"/>
  <c r="D83" i="59"/>
  <c r="G80" i="59"/>
  <c r="F80" i="59"/>
  <c r="E80" i="59"/>
  <c r="D80" i="59"/>
  <c r="G79" i="59"/>
  <c r="F79" i="59"/>
  <c r="E79" i="59"/>
  <c r="D79" i="59"/>
  <c r="G78" i="59"/>
  <c r="F78" i="59"/>
  <c r="E78" i="59"/>
  <c r="D78" i="59"/>
  <c r="G77" i="59"/>
  <c r="F77" i="59"/>
  <c r="E77" i="59"/>
  <c r="D77" i="59"/>
  <c r="G74" i="59"/>
  <c r="F74" i="59"/>
  <c r="E74" i="59"/>
  <c r="D74" i="59"/>
  <c r="G73" i="59"/>
  <c r="F73" i="59"/>
  <c r="E73" i="59"/>
  <c r="D73" i="59"/>
  <c r="G72" i="59"/>
  <c r="F72" i="59"/>
  <c r="E72" i="59"/>
  <c r="D72" i="59"/>
  <c r="G71" i="59"/>
  <c r="F71" i="59"/>
  <c r="E71" i="59"/>
  <c r="D71" i="59"/>
  <c r="G70" i="59"/>
  <c r="F70" i="59"/>
  <c r="E70" i="59"/>
  <c r="D70" i="59"/>
  <c r="G66" i="59"/>
  <c r="F66" i="59"/>
  <c r="E66" i="59"/>
  <c r="D66" i="59"/>
  <c r="G65" i="59"/>
  <c r="F65" i="59"/>
  <c r="E65" i="59"/>
  <c r="D65" i="59"/>
  <c r="G64" i="59"/>
  <c r="F64" i="59"/>
  <c r="E64" i="59"/>
  <c r="D64" i="59"/>
  <c r="G63" i="59"/>
  <c r="F63" i="59"/>
  <c r="E63" i="59"/>
  <c r="D63" i="59"/>
  <c r="G60" i="59"/>
  <c r="F60" i="59"/>
  <c r="E60" i="59"/>
  <c r="D60" i="59"/>
  <c r="G59" i="59"/>
  <c r="F59" i="59"/>
  <c r="E59" i="59"/>
  <c r="D59" i="59"/>
  <c r="G56" i="59"/>
  <c r="F56" i="59"/>
  <c r="E56" i="59"/>
  <c r="D56" i="59"/>
  <c r="G55" i="59"/>
  <c r="F55" i="59"/>
  <c r="E55" i="59"/>
  <c r="D55" i="59"/>
  <c r="G54" i="59"/>
  <c r="F54" i="59"/>
  <c r="E54" i="59"/>
  <c r="D54" i="59"/>
  <c r="G51" i="59"/>
  <c r="F51" i="59"/>
  <c r="E51" i="59"/>
  <c r="D51" i="59"/>
  <c r="G50" i="59"/>
  <c r="F50" i="59"/>
  <c r="E50" i="59"/>
  <c r="D50" i="59"/>
  <c r="G49" i="59"/>
  <c r="F49" i="59"/>
  <c r="E49" i="59"/>
  <c r="D49" i="59"/>
  <c r="G46" i="59"/>
  <c r="F46" i="59"/>
  <c r="E46" i="59"/>
  <c r="D46" i="59"/>
  <c r="G45" i="59"/>
  <c r="F45" i="59"/>
  <c r="E45" i="59"/>
  <c r="D45" i="59"/>
  <c r="G44" i="59"/>
  <c r="F44" i="59"/>
  <c r="E44" i="59"/>
  <c r="D44" i="59"/>
  <c r="G41" i="59"/>
  <c r="F41" i="59"/>
  <c r="E41" i="59"/>
  <c r="D41" i="59"/>
  <c r="G40" i="59"/>
  <c r="F40" i="59"/>
  <c r="E40" i="59"/>
  <c r="D40" i="59"/>
  <c r="G39" i="59"/>
  <c r="F39" i="59"/>
  <c r="E39" i="59"/>
  <c r="D39" i="59"/>
  <c r="G36" i="59"/>
  <c r="F36" i="59"/>
  <c r="E36" i="59"/>
  <c r="D36" i="59"/>
  <c r="G35" i="59"/>
  <c r="F35" i="59"/>
  <c r="E35" i="59"/>
  <c r="D35" i="59"/>
  <c r="G34" i="59"/>
  <c r="F34" i="59"/>
  <c r="E34" i="59"/>
  <c r="D34" i="59"/>
  <c r="G31" i="59"/>
  <c r="F31" i="59"/>
  <c r="E31" i="59"/>
  <c r="D31" i="59"/>
  <c r="G30" i="59"/>
  <c r="F30" i="59"/>
  <c r="E30" i="59"/>
  <c r="D30" i="59"/>
  <c r="G29" i="59"/>
  <c r="F29" i="59"/>
  <c r="E29" i="59"/>
  <c r="D29" i="59"/>
  <c r="G28" i="59"/>
  <c r="F28" i="59"/>
  <c r="E28" i="59"/>
  <c r="D28" i="59"/>
  <c r="F27" i="59"/>
  <c r="E27" i="59"/>
  <c r="D27" i="59"/>
  <c r="G24" i="59"/>
  <c r="F24" i="59"/>
  <c r="E24" i="59"/>
  <c r="D24" i="59"/>
  <c r="G23" i="59"/>
  <c r="F23" i="59"/>
  <c r="E23" i="59"/>
  <c r="D23" i="59"/>
  <c r="G22" i="59"/>
  <c r="F22" i="59"/>
  <c r="E22" i="59"/>
  <c r="D22" i="59"/>
  <c r="G21" i="59"/>
  <c r="F21" i="59"/>
  <c r="E21" i="59"/>
  <c r="D21" i="59"/>
  <c r="F20" i="59"/>
  <c r="E20" i="59"/>
  <c r="D20" i="59"/>
  <c r="I10" i="59"/>
  <c r="F96" i="58"/>
  <c r="G92" i="58"/>
  <c r="F92" i="58"/>
  <c r="E92" i="58"/>
  <c r="D92" i="58"/>
  <c r="G91" i="58"/>
  <c r="F91" i="58"/>
  <c r="E91" i="58"/>
  <c r="D91" i="58"/>
  <c r="G90" i="58"/>
  <c r="F90" i="58"/>
  <c r="E90" i="58"/>
  <c r="D90" i="58"/>
  <c r="G89" i="58"/>
  <c r="F89" i="58"/>
  <c r="E89" i="58"/>
  <c r="D89" i="58"/>
  <c r="G86" i="58"/>
  <c r="F86" i="58"/>
  <c r="E86" i="58"/>
  <c r="D86" i="58"/>
  <c r="G85" i="58"/>
  <c r="F85" i="58"/>
  <c r="E85" i="58"/>
  <c r="D85" i="58"/>
  <c r="G84" i="58"/>
  <c r="F84" i="58"/>
  <c r="E84" i="58"/>
  <c r="D84" i="58"/>
  <c r="G83" i="58"/>
  <c r="F83" i="58"/>
  <c r="E83" i="58"/>
  <c r="D83" i="58"/>
  <c r="G80" i="58"/>
  <c r="F80" i="58"/>
  <c r="E80" i="58"/>
  <c r="D80" i="58"/>
  <c r="G79" i="58"/>
  <c r="F79" i="58"/>
  <c r="E79" i="58"/>
  <c r="D79" i="58"/>
  <c r="G78" i="58"/>
  <c r="F78" i="58"/>
  <c r="E78" i="58"/>
  <c r="D78" i="58"/>
  <c r="G77" i="58"/>
  <c r="F77" i="58"/>
  <c r="E77" i="58"/>
  <c r="D77" i="58"/>
  <c r="G74" i="58"/>
  <c r="F74" i="58"/>
  <c r="E74" i="58"/>
  <c r="D74" i="58"/>
  <c r="G73" i="58"/>
  <c r="F73" i="58"/>
  <c r="E73" i="58"/>
  <c r="D73" i="58"/>
  <c r="G72" i="58"/>
  <c r="F72" i="58"/>
  <c r="E72" i="58"/>
  <c r="D72" i="58"/>
  <c r="G71" i="58"/>
  <c r="F71" i="58"/>
  <c r="E71" i="58"/>
  <c r="D71" i="58"/>
  <c r="G70" i="58"/>
  <c r="F70" i="58"/>
  <c r="E70" i="58"/>
  <c r="D70" i="58"/>
  <c r="G66" i="58"/>
  <c r="F66" i="58"/>
  <c r="E66" i="58"/>
  <c r="D66" i="58"/>
  <c r="G65" i="58"/>
  <c r="F65" i="58"/>
  <c r="E65" i="58"/>
  <c r="D65" i="58"/>
  <c r="G64" i="58"/>
  <c r="F64" i="58"/>
  <c r="E64" i="58"/>
  <c r="D64" i="58"/>
  <c r="G63" i="58"/>
  <c r="F63" i="58"/>
  <c r="E63" i="58"/>
  <c r="D63" i="58"/>
  <c r="G60" i="58"/>
  <c r="F60" i="58"/>
  <c r="E60" i="58"/>
  <c r="D60" i="58"/>
  <c r="G59" i="58"/>
  <c r="F59" i="58"/>
  <c r="E59" i="58"/>
  <c r="D59" i="58"/>
  <c r="G56" i="58"/>
  <c r="F56" i="58"/>
  <c r="E56" i="58"/>
  <c r="D56" i="58"/>
  <c r="G55" i="58"/>
  <c r="F55" i="58"/>
  <c r="E55" i="58"/>
  <c r="D55" i="58"/>
  <c r="G54" i="58"/>
  <c r="F54" i="58"/>
  <c r="E54" i="58"/>
  <c r="D54" i="58"/>
  <c r="G51" i="58"/>
  <c r="F51" i="58"/>
  <c r="E51" i="58"/>
  <c r="D51" i="58"/>
  <c r="G50" i="58"/>
  <c r="F50" i="58"/>
  <c r="E50" i="58"/>
  <c r="D50" i="58"/>
  <c r="G49" i="58"/>
  <c r="F49" i="58"/>
  <c r="E49" i="58"/>
  <c r="D49" i="58"/>
  <c r="G46" i="58"/>
  <c r="F46" i="58"/>
  <c r="E46" i="58"/>
  <c r="D46" i="58"/>
  <c r="G45" i="58"/>
  <c r="F45" i="58"/>
  <c r="E45" i="58"/>
  <c r="D45" i="58"/>
  <c r="G44" i="58"/>
  <c r="F44" i="58"/>
  <c r="E44" i="58"/>
  <c r="D44" i="58"/>
  <c r="G41" i="58"/>
  <c r="F41" i="58"/>
  <c r="E41" i="58"/>
  <c r="D41" i="58"/>
  <c r="G40" i="58"/>
  <c r="F40" i="58"/>
  <c r="E40" i="58"/>
  <c r="D40" i="58"/>
  <c r="G39" i="58"/>
  <c r="F39" i="58"/>
  <c r="E39" i="58"/>
  <c r="D39" i="58"/>
  <c r="G36" i="58"/>
  <c r="F36" i="58"/>
  <c r="E36" i="58"/>
  <c r="D36" i="58"/>
  <c r="G35" i="58"/>
  <c r="F35" i="58"/>
  <c r="E35" i="58"/>
  <c r="D35" i="58"/>
  <c r="G34" i="58"/>
  <c r="F34" i="58"/>
  <c r="E34" i="58"/>
  <c r="D34" i="58"/>
  <c r="G31" i="58"/>
  <c r="F31" i="58"/>
  <c r="E31" i="58"/>
  <c r="D31" i="58"/>
  <c r="G30" i="58"/>
  <c r="F30" i="58"/>
  <c r="E30" i="58"/>
  <c r="D30" i="58"/>
  <c r="G29" i="58"/>
  <c r="F29" i="58"/>
  <c r="E29" i="58"/>
  <c r="D29" i="58"/>
  <c r="G28" i="58"/>
  <c r="F28" i="58"/>
  <c r="E28" i="58"/>
  <c r="D28" i="58"/>
  <c r="G27" i="38"/>
  <c r="G27" i="58"/>
  <c r="F27" i="58"/>
  <c r="E27" i="58"/>
  <c r="D27" i="58"/>
  <c r="G24" i="58"/>
  <c r="F24" i="58"/>
  <c r="E24" i="58"/>
  <c r="D24" i="58"/>
  <c r="G23" i="58"/>
  <c r="F23" i="58"/>
  <c r="E23" i="58"/>
  <c r="D23" i="58"/>
  <c r="G22" i="58"/>
  <c r="F22" i="58"/>
  <c r="E22" i="58"/>
  <c r="D22" i="58"/>
  <c r="G21" i="58"/>
  <c r="F21" i="58"/>
  <c r="E21" i="58"/>
  <c r="D21" i="58"/>
  <c r="F20" i="58"/>
  <c r="E20" i="58"/>
  <c r="D20" i="58"/>
  <c r="I17" i="38"/>
  <c r="I18" i="58"/>
  <c r="I10" i="58"/>
  <c r="F96" i="57"/>
  <c r="G92" i="57"/>
  <c r="F92" i="57"/>
  <c r="E92" i="57"/>
  <c r="D92" i="57"/>
  <c r="G91" i="57"/>
  <c r="F91" i="57"/>
  <c r="E91" i="57"/>
  <c r="D91" i="57"/>
  <c r="G90" i="57"/>
  <c r="F90" i="57"/>
  <c r="E90" i="57"/>
  <c r="D90" i="57"/>
  <c r="G89" i="57"/>
  <c r="F89" i="57"/>
  <c r="E89" i="57"/>
  <c r="D89" i="57"/>
  <c r="G86" i="57"/>
  <c r="F86" i="57"/>
  <c r="E86" i="57"/>
  <c r="D86" i="57"/>
  <c r="G85" i="57"/>
  <c r="F85" i="57"/>
  <c r="E85" i="57"/>
  <c r="D85" i="57"/>
  <c r="G84" i="57"/>
  <c r="F84" i="57"/>
  <c r="E84" i="57"/>
  <c r="D84" i="57"/>
  <c r="G83" i="57"/>
  <c r="F83" i="57"/>
  <c r="E83" i="57"/>
  <c r="D83" i="57"/>
  <c r="G80" i="57"/>
  <c r="F80" i="57"/>
  <c r="E80" i="57"/>
  <c r="D80" i="57"/>
  <c r="G79" i="57"/>
  <c r="F79" i="57"/>
  <c r="E79" i="57"/>
  <c r="D79" i="57"/>
  <c r="G78" i="57"/>
  <c r="F78" i="57"/>
  <c r="E78" i="57"/>
  <c r="D78" i="57"/>
  <c r="G77" i="57"/>
  <c r="F77" i="57"/>
  <c r="E77" i="57"/>
  <c r="D77" i="57"/>
  <c r="G74" i="57"/>
  <c r="F74" i="57"/>
  <c r="E74" i="57"/>
  <c r="D74" i="57"/>
  <c r="G73" i="57"/>
  <c r="F73" i="57"/>
  <c r="E73" i="57"/>
  <c r="D73" i="57"/>
  <c r="G72" i="57"/>
  <c r="F72" i="57"/>
  <c r="E72" i="57"/>
  <c r="D72" i="57"/>
  <c r="G71" i="57"/>
  <c r="F71" i="57"/>
  <c r="E71" i="57"/>
  <c r="D71" i="57"/>
  <c r="G70" i="57"/>
  <c r="F70" i="57"/>
  <c r="E70" i="57"/>
  <c r="D70" i="57"/>
  <c r="G66" i="57"/>
  <c r="F66" i="57"/>
  <c r="E66" i="57"/>
  <c r="D66" i="57"/>
  <c r="G65" i="57"/>
  <c r="F65" i="57"/>
  <c r="E65" i="57"/>
  <c r="D65" i="57"/>
  <c r="G64" i="57"/>
  <c r="F64" i="57"/>
  <c r="E64" i="57"/>
  <c r="D64" i="57"/>
  <c r="G63" i="57"/>
  <c r="F63" i="57"/>
  <c r="E63" i="57"/>
  <c r="D63" i="57"/>
  <c r="G60" i="57"/>
  <c r="F60" i="57"/>
  <c r="E60" i="57"/>
  <c r="D60" i="57"/>
  <c r="G59" i="57"/>
  <c r="F59" i="57"/>
  <c r="E59" i="57"/>
  <c r="D59" i="57"/>
  <c r="G56" i="57"/>
  <c r="F56" i="57"/>
  <c r="E56" i="57"/>
  <c r="D56" i="57"/>
  <c r="G55" i="57"/>
  <c r="F55" i="57"/>
  <c r="E55" i="57"/>
  <c r="D55" i="57"/>
  <c r="G54" i="57"/>
  <c r="F54" i="57"/>
  <c r="E54" i="57"/>
  <c r="D54" i="57"/>
  <c r="G51" i="57"/>
  <c r="F51" i="57"/>
  <c r="E51" i="57"/>
  <c r="D51" i="57"/>
  <c r="G50" i="57"/>
  <c r="F50" i="57"/>
  <c r="E50" i="57"/>
  <c r="D50" i="57"/>
  <c r="G49" i="57"/>
  <c r="F49" i="57"/>
  <c r="E49" i="57"/>
  <c r="D49" i="57"/>
  <c r="G46" i="57"/>
  <c r="F46" i="57"/>
  <c r="E46" i="57"/>
  <c r="D46" i="57"/>
  <c r="G45" i="57"/>
  <c r="F45" i="57"/>
  <c r="E45" i="57"/>
  <c r="D45" i="57"/>
  <c r="G44" i="57"/>
  <c r="F44" i="57"/>
  <c r="E44" i="57"/>
  <c r="D44" i="57"/>
  <c r="G41" i="57"/>
  <c r="F41" i="57"/>
  <c r="E41" i="57"/>
  <c r="D41" i="57"/>
  <c r="G40" i="57"/>
  <c r="F40" i="57"/>
  <c r="E40" i="57"/>
  <c r="D40" i="57"/>
  <c r="G39" i="57"/>
  <c r="F39" i="57"/>
  <c r="E39" i="57"/>
  <c r="D39" i="57"/>
  <c r="G36" i="57"/>
  <c r="F36" i="57"/>
  <c r="E36" i="57"/>
  <c r="D36" i="57"/>
  <c r="G35" i="57"/>
  <c r="F35" i="57"/>
  <c r="E35" i="57"/>
  <c r="D35" i="57"/>
  <c r="G34" i="57"/>
  <c r="F34" i="57"/>
  <c r="E34" i="57"/>
  <c r="D34" i="57"/>
  <c r="G31" i="57"/>
  <c r="F31" i="57"/>
  <c r="E31" i="57"/>
  <c r="D31" i="57"/>
  <c r="G30" i="57"/>
  <c r="F30" i="57"/>
  <c r="E30" i="57"/>
  <c r="D30" i="57"/>
  <c r="G29" i="57"/>
  <c r="F29" i="57"/>
  <c r="E29" i="57"/>
  <c r="D29" i="57"/>
  <c r="G28" i="57"/>
  <c r="F28" i="57"/>
  <c r="E28" i="57"/>
  <c r="D28" i="57"/>
  <c r="G27" i="57"/>
  <c r="F27" i="57"/>
  <c r="E27" i="57"/>
  <c r="D27" i="57"/>
  <c r="G24" i="57"/>
  <c r="F24" i="57"/>
  <c r="E24" i="57"/>
  <c r="D24" i="57"/>
  <c r="G23" i="57"/>
  <c r="F23" i="57"/>
  <c r="E23" i="57"/>
  <c r="D23" i="57"/>
  <c r="G22" i="57"/>
  <c r="F22" i="57"/>
  <c r="E22" i="57"/>
  <c r="D22" i="57"/>
  <c r="G21" i="57"/>
  <c r="F21" i="57"/>
  <c r="E21" i="57"/>
  <c r="D21" i="57"/>
  <c r="F20" i="57"/>
  <c r="E20" i="57"/>
  <c r="D20" i="57"/>
  <c r="I18" i="57"/>
  <c r="I10" i="57"/>
  <c r="F96" i="56"/>
  <c r="G92" i="56"/>
  <c r="F92" i="56"/>
  <c r="E92" i="56"/>
  <c r="D92" i="56"/>
  <c r="G91" i="56"/>
  <c r="F91" i="56"/>
  <c r="E91" i="56"/>
  <c r="D91" i="56"/>
  <c r="G90" i="56"/>
  <c r="F90" i="56"/>
  <c r="E90" i="56"/>
  <c r="D90" i="56"/>
  <c r="G89" i="56"/>
  <c r="F89" i="56"/>
  <c r="E89" i="56"/>
  <c r="D89" i="56"/>
  <c r="G86" i="56"/>
  <c r="F86" i="56"/>
  <c r="E86" i="56"/>
  <c r="D86" i="56"/>
  <c r="G85" i="56"/>
  <c r="F85" i="56"/>
  <c r="E85" i="56"/>
  <c r="D85" i="56"/>
  <c r="G84" i="56"/>
  <c r="F84" i="56"/>
  <c r="E84" i="56"/>
  <c r="D84" i="56"/>
  <c r="G83" i="56"/>
  <c r="F83" i="56"/>
  <c r="E83" i="56"/>
  <c r="D83" i="56"/>
  <c r="G80" i="56"/>
  <c r="F80" i="56"/>
  <c r="E80" i="56"/>
  <c r="D80" i="56"/>
  <c r="G79" i="56"/>
  <c r="F79" i="56"/>
  <c r="E79" i="56"/>
  <c r="D79" i="56"/>
  <c r="G78" i="56"/>
  <c r="F78" i="56"/>
  <c r="E78" i="56"/>
  <c r="D78" i="56"/>
  <c r="G77" i="56"/>
  <c r="F77" i="56"/>
  <c r="E77" i="56"/>
  <c r="D77" i="56"/>
  <c r="G74" i="56"/>
  <c r="F74" i="56"/>
  <c r="E74" i="56"/>
  <c r="D74" i="56"/>
  <c r="G73" i="56"/>
  <c r="F73" i="56"/>
  <c r="E73" i="56"/>
  <c r="D73" i="56"/>
  <c r="G72" i="56"/>
  <c r="F72" i="56"/>
  <c r="E72" i="56"/>
  <c r="D72" i="56"/>
  <c r="G71" i="56"/>
  <c r="F71" i="56"/>
  <c r="E71" i="56"/>
  <c r="D71" i="56"/>
  <c r="G70" i="56"/>
  <c r="F70" i="56"/>
  <c r="E70" i="56"/>
  <c r="D70" i="56"/>
  <c r="G66" i="56"/>
  <c r="F66" i="56"/>
  <c r="E66" i="56"/>
  <c r="D66" i="56"/>
  <c r="G65" i="56"/>
  <c r="F65" i="56"/>
  <c r="E65" i="56"/>
  <c r="D65" i="56"/>
  <c r="G64" i="56"/>
  <c r="F64" i="56"/>
  <c r="E64" i="56"/>
  <c r="D64" i="56"/>
  <c r="G63" i="56"/>
  <c r="F63" i="56"/>
  <c r="E63" i="56"/>
  <c r="D63" i="56"/>
  <c r="G60" i="56"/>
  <c r="F60" i="56"/>
  <c r="E60" i="56"/>
  <c r="D60" i="56"/>
  <c r="G59" i="56"/>
  <c r="F59" i="56"/>
  <c r="E59" i="56"/>
  <c r="D59" i="56"/>
  <c r="G56" i="56"/>
  <c r="F56" i="56"/>
  <c r="E56" i="56"/>
  <c r="D56" i="56"/>
  <c r="G55" i="56"/>
  <c r="F55" i="56"/>
  <c r="E55" i="56"/>
  <c r="D55" i="56"/>
  <c r="G54" i="56"/>
  <c r="F54" i="56"/>
  <c r="E54" i="56"/>
  <c r="D54" i="56"/>
  <c r="G51" i="56"/>
  <c r="F51" i="56"/>
  <c r="E51" i="56"/>
  <c r="D51" i="56"/>
  <c r="G50" i="56"/>
  <c r="F50" i="56"/>
  <c r="E50" i="56"/>
  <c r="D50" i="56"/>
  <c r="G49" i="56"/>
  <c r="F49" i="56"/>
  <c r="E49" i="56"/>
  <c r="D49" i="56"/>
  <c r="G46" i="56"/>
  <c r="F46" i="56"/>
  <c r="E46" i="56"/>
  <c r="D46" i="56"/>
  <c r="G45" i="56"/>
  <c r="F45" i="56"/>
  <c r="E45" i="56"/>
  <c r="D45" i="56"/>
  <c r="G44" i="56"/>
  <c r="F44" i="56"/>
  <c r="E44" i="56"/>
  <c r="D44" i="56"/>
  <c r="G41" i="56"/>
  <c r="F41" i="56"/>
  <c r="E41" i="56"/>
  <c r="D41" i="56"/>
  <c r="G40" i="56"/>
  <c r="F40" i="56"/>
  <c r="E40" i="56"/>
  <c r="D40" i="56"/>
  <c r="G39" i="56"/>
  <c r="F39" i="56"/>
  <c r="E39" i="56"/>
  <c r="D39" i="56"/>
  <c r="G36" i="56"/>
  <c r="F36" i="56"/>
  <c r="E36" i="56"/>
  <c r="D36" i="56"/>
  <c r="G35" i="56"/>
  <c r="F35" i="56"/>
  <c r="E35" i="56"/>
  <c r="D35" i="56"/>
  <c r="G34" i="56"/>
  <c r="F34" i="56"/>
  <c r="E34" i="56"/>
  <c r="D34" i="56"/>
  <c r="G31" i="56"/>
  <c r="F31" i="56"/>
  <c r="E31" i="56"/>
  <c r="D31" i="56"/>
  <c r="G30" i="56"/>
  <c r="F30" i="56"/>
  <c r="E30" i="56"/>
  <c r="D30" i="56"/>
  <c r="G29" i="56"/>
  <c r="F29" i="56"/>
  <c r="E29" i="56"/>
  <c r="D29" i="56"/>
  <c r="G28" i="56"/>
  <c r="F28" i="56"/>
  <c r="E28" i="56"/>
  <c r="D28" i="56"/>
  <c r="F27" i="56"/>
  <c r="E27" i="56"/>
  <c r="D27" i="56"/>
  <c r="G24" i="56"/>
  <c r="F24" i="56"/>
  <c r="E24" i="56"/>
  <c r="D24" i="56"/>
  <c r="G23" i="56"/>
  <c r="F23" i="56"/>
  <c r="E23" i="56"/>
  <c r="D23" i="56"/>
  <c r="G22" i="56"/>
  <c r="F22" i="56"/>
  <c r="E22" i="56"/>
  <c r="D22" i="56"/>
  <c r="G21" i="56"/>
  <c r="F21" i="56"/>
  <c r="E21" i="56"/>
  <c r="D21" i="56"/>
  <c r="F20" i="56"/>
  <c r="E20" i="56"/>
  <c r="D20" i="56"/>
  <c r="I10" i="56"/>
  <c r="F96" i="55"/>
  <c r="G92" i="55"/>
  <c r="F92" i="55"/>
  <c r="E92" i="55"/>
  <c r="D92" i="55"/>
  <c r="G91" i="55"/>
  <c r="F91" i="55"/>
  <c r="E91" i="55"/>
  <c r="D91" i="55"/>
  <c r="G90" i="55"/>
  <c r="F90" i="55"/>
  <c r="E90" i="55"/>
  <c r="D90" i="55"/>
  <c r="G89" i="55"/>
  <c r="F89" i="55"/>
  <c r="E89" i="55"/>
  <c r="D89" i="55"/>
  <c r="G86" i="55"/>
  <c r="F86" i="55"/>
  <c r="E86" i="55"/>
  <c r="D86" i="55"/>
  <c r="G85" i="55"/>
  <c r="F85" i="55"/>
  <c r="E85" i="55"/>
  <c r="D85" i="55"/>
  <c r="G84" i="55"/>
  <c r="F84" i="55"/>
  <c r="E84" i="55"/>
  <c r="D84" i="55"/>
  <c r="G83" i="55"/>
  <c r="F83" i="55"/>
  <c r="E83" i="55"/>
  <c r="D83" i="55"/>
  <c r="G80" i="55"/>
  <c r="F80" i="55"/>
  <c r="E80" i="55"/>
  <c r="D80" i="55"/>
  <c r="G79" i="55"/>
  <c r="F79" i="55"/>
  <c r="E79" i="55"/>
  <c r="D79" i="55"/>
  <c r="G78" i="55"/>
  <c r="F78" i="55"/>
  <c r="E78" i="55"/>
  <c r="D78" i="55"/>
  <c r="G77" i="55"/>
  <c r="F77" i="55"/>
  <c r="E77" i="55"/>
  <c r="D77" i="55"/>
  <c r="G74" i="55"/>
  <c r="F74" i="55"/>
  <c r="E74" i="55"/>
  <c r="D74" i="55"/>
  <c r="G73" i="55"/>
  <c r="F73" i="55"/>
  <c r="E73" i="55"/>
  <c r="D73" i="55"/>
  <c r="G72" i="55"/>
  <c r="F72" i="55"/>
  <c r="E72" i="55"/>
  <c r="D72" i="55"/>
  <c r="G71" i="55"/>
  <c r="F71" i="55"/>
  <c r="E71" i="55"/>
  <c r="D71" i="55"/>
  <c r="G70" i="55"/>
  <c r="F70" i="55"/>
  <c r="E70" i="55"/>
  <c r="D70" i="55"/>
  <c r="G66" i="55"/>
  <c r="F66" i="55"/>
  <c r="E66" i="55"/>
  <c r="D66" i="55"/>
  <c r="G65" i="55"/>
  <c r="F65" i="55"/>
  <c r="E65" i="55"/>
  <c r="D65" i="55"/>
  <c r="G64" i="55"/>
  <c r="F64" i="55"/>
  <c r="E64" i="55"/>
  <c r="D64" i="55"/>
  <c r="G63" i="55"/>
  <c r="F63" i="55"/>
  <c r="E63" i="55"/>
  <c r="D63" i="55"/>
  <c r="G60" i="55"/>
  <c r="F60" i="55"/>
  <c r="E60" i="55"/>
  <c r="D60" i="55"/>
  <c r="G59" i="55"/>
  <c r="F59" i="55"/>
  <c r="E59" i="55"/>
  <c r="D59" i="55"/>
  <c r="G56" i="55"/>
  <c r="F56" i="55"/>
  <c r="E56" i="55"/>
  <c r="D56" i="55"/>
  <c r="G55" i="55"/>
  <c r="F55" i="55"/>
  <c r="E55" i="55"/>
  <c r="D55" i="55"/>
  <c r="G54" i="55"/>
  <c r="F54" i="55"/>
  <c r="E54" i="55"/>
  <c r="D54" i="55"/>
  <c r="G51" i="55"/>
  <c r="F51" i="55"/>
  <c r="E51" i="55"/>
  <c r="D51" i="55"/>
  <c r="G50" i="55"/>
  <c r="F50" i="55"/>
  <c r="E50" i="55"/>
  <c r="D50" i="55"/>
  <c r="G49" i="55"/>
  <c r="F49" i="55"/>
  <c r="E49" i="55"/>
  <c r="D49" i="55"/>
  <c r="G46" i="55"/>
  <c r="F46" i="55"/>
  <c r="E46" i="55"/>
  <c r="D46" i="55"/>
  <c r="G45" i="55"/>
  <c r="F45" i="55"/>
  <c r="E45" i="55"/>
  <c r="D45" i="55"/>
  <c r="G44" i="55"/>
  <c r="F44" i="55"/>
  <c r="E44" i="55"/>
  <c r="D44" i="55"/>
  <c r="G41" i="55"/>
  <c r="F41" i="55"/>
  <c r="E41" i="55"/>
  <c r="D41" i="55"/>
  <c r="G40" i="55"/>
  <c r="F40" i="55"/>
  <c r="E40" i="55"/>
  <c r="D40" i="55"/>
  <c r="G39" i="55"/>
  <c r="F39" i="55"/>
  <c r="E39" i="55"/>
  <c r="D39" i="55"/>
  <c r="G36" i="55"/>
  <c r="F36" i="55"/>
  <c r="E36" i="55"/>
  <c r="D36" i="55"/>
  <c r="G35" i="55"/>
  <c r="F35" i="55"/>
  <c r="E35" i="55"/>
  <c r="D35" i="55"/>
  <c r="G34" i="55"/>
  <c r="F34" i="55"/>
  <c r="E34" i="55"/>
  <c r="D34" i="55"/>
  <c r="G31" i="55"/>
  <c r="F31" i="55"/>
  <c r="E31" i="55"/>
  <c r="D31" i="55"/>
  <c r="G30" i="55"/>
  <c r="F30" i="55"/>
  <c r="E30" i="55"/>
  <c r="D30" i="55"/>
  <c r="G29" i="55"/>
  <c r="F29" i="55"/>
  <c r="E29" i="55"/>
  <c r="D29" i="55"/>
  <c r="G28" i="55"/>
  <c r="F28" i="55"/>
  <c r="E28" i="55"/>
  <c r="D28" i="55"/>
  <c r="F27" i="55"/>
  <c r="E27" i="55"/>
  <c r="D27" i="55"/>
  <c r="G24" i="55"/>
  <c r="F24" i="55"/>
  <c r="E24" i="55"/>
  <c r="D24" i="55"/>
  <c r="G23" i="55"/>
  <c r="F23" i="55"/>
  <c r="E23" i="55"/>
  <c r="D23" i="55"/>
  <c r="G22" i="55"/>
  <c r="F22" i="55"/>
  <c r="E22" i="55"/>
  <c r="D22" i="55"/>
  <c r="G21" i="55"/>
  <c r="F21" i="55"/>
  <c r="E21" i="55"/>
  <c r="D21" i="55"/>
  <c r="F20" i="55"/>
  <c r="E20" i="55"/>
  <c r="D20" i="55"/>
  <c r="I10" i="55"/>
  <c r="F96" i="54"/>
  <c r="G92" i="54"/>
  <c r="F92" i="54"/>
  <c r="E92" i="54"/>
  <c r="D92" i="54"/>
  <c r="G91" i="54"/>
  <c r="F91" i="54"/>
  <c r="E91" i="54"/>
  <c r="D91" i="54"/>
  <c r="G90" i="54"/>
  <c r="F90" i="54"/>
  <c r="E90" i="54"/>
  <c r="D90" i="54"/>
  <c r="G89" i="54"/>
  <c r="F89" i="54"/>
  <c r="E89" i="54"/>
  <c r="D89" i="54"/>
  <c r="G86" i="54"/>
  <c r="F86" i="54"/>
  <c r="E86" i="54"/>
  <c r="D86" i="54"/>
  <c r="G85" i="54"/>
  <c r="F85" i="54"/>
  <c r="E85" i="54"/>
  <c r="D85" i="54"/>
  <c r="G84" i="54"/>
  <c r="F84" i="54"/>
  <c r="E84" i="54"/>
  <c r="D84" i="54"/>
  <c r="G83" i="54"/>
  <c r="F83" i="54"/>
  <c r="E83" i="54"/>
  <c r="D83" i="54"/>
  <c r="G80" i="54"/>
  <c r="F80" i="54"/>
  <c r="E80" i="54"/>
  <c r="D80" i="54"/>
  <c r="G79" i="54"/>
  <c r="F79" i="54"/>
  <c r="E79" i="54"/>
  <c r="D79" i="54"/>
  <c r="G78" i="54"/>
  <c r="F78" i="54"/>
  <c r="E78" i="54"/>
  <c r="D78" i="54"/>
  <c r="G77" i="54"/>
  <c r="F77" i="54"/>
  <c r="E77" i="54"/>
  <c r="D77" i="54"/>
  <c r="G74" i="54"/>
  <c r="F74" i="54"/>
  <c r="E74" i="54"/>
  <c r="D74" i="54"/>
  <c r="G73" i="54"/>
  <c r="F73" i="54"/>
  <c r="E73" i="54"/>
  <c r="D73" i="54"/>
  <c r="G72" i="54"/>
  <c r="F72" i="54"/>
  <c r="E72" i="54"/>
  <c r="D72" i="54"/>
  <c r="G71" i="54"/>
  <c r="F71" i="54"/>
  <c r="E71" i="54"/>
  <c r="D71" i="54"/>
  <c r="G70" i="54"/>
  <c r="F70" i="54"/>
  <c r="E70" i="54"/>
  <c r="D70" i="54"/>
  <c r="G66" i="54"/>
  <c r="F66" i="54"/>
  <c r="E66" i="54"/>
  <c r="D66" i="54"/>
  <c r="G65" i="54"/>
  <c r="F65" i="54"/>
  <c r="E65" i="54"/>
  <c r="D65" i="54"/>
  <c r="G64" i="54"/>
  <c r="F64" i="54"/>
  <c r="E64" i="54"/>
  <c r="D64" i="54"/>
  <c r="G63" i="54"/>
  <c r="F63" i="54"/>
  <c r="E63" i="54"/>
  <c r="D63" i="54"/>
  <c r="G60" i="54"/>
  <c r="F60" i="54"/>
  <c r="E60" i="54"/>
  <c r="D60" i="54"/>
  <c r="G59" i="54"/>
  <c r="F59" i="54"/>
  <c r="E59" i="54"/>
  <c r="D59" i="54"/>
  <c r="G56" i="54"/>
  <c r="F56" i="54"/>
  <c r="E56" i="54"/>
  <c r="D56" i="54"/>
  <c r="G55" i="54"/>
  <c r="F55" i="54"/>
  <c r="E55" i="54"/>
  <c r="D55" i="54"/>
  <c r="G54" i="54"/>
  <c r="F54" i="54"/>
  <c r="E54" i="54"/>
  <c r="D54" i="54"/>
  <c r="G51" i="54"/>
  <c r="F51" i="54"/>
  <c r="E51" i="54"/>
  <c r="D51" i="54"/>
  <c r="G50" i="54"/>
  <c r="F50" i="54"/>
  <c r="E50" i="54"/>
  <c r="D50" i="54"/>
  <c r="G49" i="54"/>
  <c r="F49" i="54"/>
  <c r="E49" i="54"/>
  <c r="D49" i="54"/>
  <c r="G46" i="54"/>
  <c r="F46" i="54"/>
  <c r="E46" i="54"/>
  <c r="D46" i="54"/>
  <c r="G45" i="54"/>
  <c r="F45" i="54"/>
  <c r="E45" i="54"/>
  <c r="D45" i="54"/>
  <c r="G44" i="54"/>
  <c r="F44" i="54"/>
  <c r="E44" i="54"/>
  <c r="D44" i="54"/>
  <c r="G41" i="54"/>
  <c r="F41" i="54"/>
  <c r="E41" i="54"/>
  <c r="D41" i="54"/>
  <c r="G40" i="54"/>
  <c r="F40" i="54"/>
  <c r="E40" i="54"/>
  <c r="D40" i="54"/>
  <c r="G39" i="54"/>
  <c r="F39" i="54"/>
  <c r="E39" i="54"/>
  <c r="D39" i="54"/>
  <c r="G36" i="54"/>
  <c r="F36" i="54"/>
  <c r="E36" i="54"/>
  <c r="D36" i="54"/>
  <c r="G35" i="54"/>
  <c r="F35" i="54"/>
  <c r="E35" i="54"/>
  <c r="D35" i="54"/>
  <c r="G34" i="54"/>
  <c r="F34" i="54"/>
  <c r="E34" i="54"/>
  <c r="D34" i="54"/>
  <c r="G31" i="54"/>
  <c r="F31" i="54"/>
  <c r="E31" i="54"/>
  <c r="D31" i="54"/>
  <c r="G30" i="54"/>
  <c r="F30" i="54"/>
  <c r="E30" i="54"/>
  <c r="D30" i="54"/>
  <c r="G29" i="54"/>
  <c r="F29" i="54"/>
  <c r="E29" i="54"/>
  <c r="D29" i="54"/>
  <c r="G28" i="54"/>
  <c r="F28" i="54"/>
  <c r="E28" i="54"/>
  <c r="D28" i="54"/>
  <c r="F27" i="54"/>
  <c r="E27" i="54"/>
  <c r="D27" i="54"/>
  <c r="G24" i="54"/>
  <c r="F24" i="54"/>
  <c r="E24" i="54"/>
  <c r="D24" i="54"/>
  <c r="G23" i="54"/>
  <c r="F23" i="54"/>
  <c r="E23" i="54"/>
  <c r="D23" i="54"/>
  <c r="G22" i="54"/>
  <c r="F22" i="54"/>
  <c r="E22" i="54"/>
  <c r="D22" i="54"/>
  <c r="G21" i="54"/>
  <c r="F21" i="54"/>
  <c r="E21" i="54"/>
  <c r="D21" i="54"/>
  <c r="F20" i="54"/>
  <c r="E20" i="54"/>
  <c r="D20" i="54"/>
  <c r="I10" i="54"/>
  <c r="F96" i="53"/>
  <c r="G92" i="53"/>
  <c r="F92" i="53"/>
  <c r="E92" i="53"/>
  <c r="D92" i="53"/>
  <c r="G91" i="53"/>
  <c r="F91" i="53"/>
  <c r="E91" i="53"/>
  <c r="D91" i="53"/>
  <c r="G90" i="53"/>
  <c r="F90" i="53"/>
  <c r="E90" i="53"/>
  <c r="D90" i="53"/>
  <c r="G89" i="53"/>
  <c r="F89" i="53"/>
  <c r="E89" i="53"/>
  <c r="D89" i="53"/>
  <c r="G86" i="53"/>
  <c r="F86" i="53"/>
  <c r="E86" i="53"/>
  <c r="D86" i="53"/>
  <c r="G85" i="53"/>
  <c r="F85" i="53"/>
  <c r="E85" i="53"/>
  <c r="D85" i="53"/>
  <c r="G84" i="53"/>
  <c r="F84" i="53"/>
  <c r="E84" i="53"/>
  <c r="D84" i="53"/>
  <c r="G83" i="53"/>
  <c r="F83" i="53"/>
  <c r="E83" i="53"/>
  <c r="D83" i="53"/>
  <c r="G80" i="53"/>
  <c r="F80" i="53"/>
  <c r="E80" i="53"/>
  <c r="D80" i="53"/>
  <c r="G79" i="53"/>
  <c r="F79" i="53"/>
  <c r="E79" i="53"/>
  <c r="D79" i="53"/>
  <c r="G78" i="53"/>
  <c r="F78" i="53"/>
  <c r="E78" i="53"/>
  <c r="D78" i="53"/>
  <c r="G77" i="53"/>
  <c r="F77" i="53"/>
  <c r="E77" i="53"/>
  <c r="D77" i="53"/>
  <c r="G74" i="53"/>
  <c r="F74" i="53"/>
  <c r="E74" i="53"/>
  <c r="D74" i="53"/>
  <c r="G73" i="53"/>
  <c r="F73" i="53"/>
  <c r="E73" i="53"/>
  <c r="D73" i="53"/>
  <c r="G72" i="53"/>
  <c r="F72" i="53"/>
  <c r="E72" i="53"/>
  <c r="D72" i="53"/>
  <c r="G71" i="53"/>
  <c r="F71" i="53"/>
  <c r="E71" i="53"/>
  <c r="D71" i="53"/>
  <c r="G70" i="53"/>
  <c r="F70" i="53"/>
  <c r="E70" i="53"/>
  <c r="D70" i="53"/>
  <c r="G66" i="53"/>
  <c r="F66" i="53"/>
  <c r="E66" i="53"/>
  <c r="D66" i="53"/>
  <c r="G65" i="53"/>
  <c r="F65" i="53"/>
  <c r="E65" i="53"/>
  <c r="D65" i="53"/>
  <c r="G64" i="53"/>
  <c r="F64" i="53"/>
  <c r="E64" i="53"/>
  <c r="D64" i="53"/>
  <c r="G63" i="53"/>
  <c r="F63" i="53"/>
  <c r="E63" i="53"/>
  <c r="D63" i="53"/>
  <c r="G60" i="53"/>
  <c r="F60" i="53"/>
  <c r="E60" i="53"/>
  <c r="D60" i="53"/>
  <c r="G59" i="53"/>
  <c r="F59" i="53"/>
  <c r="E59" i="53"/>
  <c r="D59" i="53"/>
  <c r="G56" i="53"/>
  <c r="F56" i="53"/>
  <c r="E56" i="53"/>
  <c r="D56" i="53"/>
  <c r="G55" i="53"/>
  <c r="F55" i="53"/>
  <c r="E55" i="53"/>
  <c r="D55" i="53"/>
  <c r="G54" i="53"/>
  <c r="F54" i="53"/>
  <c r="E54" i="53"/>
  <c r="D54" i="53"/>
  <c r="G51" i="53"/>
  <c r="F51" i="53"/>
  <c r="E51" i="53"/>
  <c r="D51" i="53"/>
  <c r="G50" i="53"/>
  <c r="F50" i="53"/>
  <c r="E50" i="53"/>
  <c r="D50" i="53"/>
  <c r="G49" i="53"/>
  <c r="F49" i="53"/>
  <c r="E49" i="53"/>
  <c r="D49" i="53"/>
  <c r="G46" i="53"/>
  <c r="F46" i="53"/>
  <c r="E46" i="53"/>
  <c r="D46" i="53"/>
  <c r="G45" i="53"/>
  <c r="F45" i="53"/>
  <c r="E45" i="53"/>
  <c r="D45" i="53"/>
  <c r="G44" i="53"/>
  <c r="F44" i="53"/>
  <c r="E44" i="53"/>
  <c r="D44" i="53"/>
  <c r="G41" i="53"/>
  <c r="F41" i="53"/>
  <c r="E41" i="53"/>
  <c r="D41" i="53"/>
  <c r="G40" i="53"/>
  <c r="F40" i="53"/>
  <c r="E40" i="53"/>
  <c r="D40" i="53"/>
  <c r="G39" i="53"/>
  <c r="F39" i="53"/>
  <c r="E39" i="53"/>
  <c r="D39" i="53"/>
  <c r="G36" i="53"/>
  <c r="F36" i="53"/>
  <c r="E36" i="53"/>
  <c r="D36" i="53"/>
  <c r="G35" i="53"/>
  <c r="F35" i="53"/>
  <c r="E35" i="53"/>
  <c r="D35" i="53"/>
  <c r="G34" i="53"/>
  <c r="F34" i="53"/>
  <c r="E34" i="53"/>
  <c r="D34" i="53"/>
  <c r="G31" i="53"/>
  <c r="F31" i="53"/>
  <c r="E31" i="53"/>
  <c r="D31" i="53"/>
  <c r="G30" i="53"/>
  <c r="F30" i="53"/>
  <c r="E30" i="53"/>
  <c r="D30" i="53"/>
  <c r="G29" i="53"/>
  <c r="F29" i="53"/>
  <c r="E29" i="53"/>
  <c r="D29" i="53"/>
  <c r="G28" i="53"/>
  <c r="F28" i="53"/>
  <c r="E28" i="53"/>
  <c r="D28" i="53"/>
  <c r="F27" i="53"/>
  <c r="E27" i="53"/>
  <c r="D27" i="53"/>
  <c r="G24" i="53"/>
  <c r="F24" i="53"/>
  <c r="E24" i="53"/>
  <c r="D24" i="53"/>
  <c r="G23" i="53"/>
  <c r="F23" i="53"/>
  <c r="E23" i="53"/>
  <c r="D23" i="53"/>
  <c r="G22" i="53"/>
  <c r="F22" i="53"/>
  <c r="E22" i="53"/>
  <c r="D22" i="53"/>
  <c r="G21" i="53"/>
  <c r="F21" i="53"/>
  <c r="E21" i="53"/>
  <c r="D21" i="53"/>
  <c r="F20" i="53"/>
  <c r="E20" i="53"/>
  <c r="D20" i="53"/>
  <c r="I10" i="53"/>
  <c r="F96" i="52"/>
  <c r="G92" i="52"/>
  <c r="F92" i="52"/>
  <c r="E92" i="52"/>
  <c r="D92" i="52"/>
  <c r="G91" i="52"/>
  <c r="F91" i="52"/>
  <c r="E91" i="52"/>
  <c r="D91" i="52"/>
  <c r="G90" i="52"/>
  <c r="F90" i="52"/>
  <c r="E90" i="52"/>
  <c r="D90" i="52"/>
  <c r="G89" i="52"/>
  <c r="F89" i="52"/>
  <c r="E89" i="52"/>
  <c r="D89" i="52"/>
  <c r="G86" i="52"/>
  <c r="F86" i="52"/>
  <c r="E86" i="52"/>
  <c r="D86" i="52"/>
  <c r="G85" i="52"/>
  <c r="F85" i="52"/>
  <c r="E85" i="52"/>
  <c r="D85" i="52"/>
  <c r="G84" i="52"/>
  <c r="F84" i="52"/>
  <c r="E84" i="52"/>
  <c r="D84" i="52"/>
  <c r="G83" i="52"/>
  <c r="F83" i="52"/>
  <c r="E83" i="52"/>
  <c r="D83" i="52"/>
  <c r="G80" i="52"/>
  <c r="F80" i="52"/>
  <c r="E80" i="52"/>
  <c r="D80" i="52"/>
  <c r="G79" i="52"/>
  <c r="F79" i="52"/>
  <c r="E79" i="52"/>
  <c r="D79" i="52"/>
  <c r="G78" i="52"/>
  <c r="F78" i="52"/>
  <c r="E78" i="52"/>
  <c r="D78" i="52"/>
  <c r="G77" i="52"/>
  <c r="F77" i="52"/>
  <c r="E77" i="52"/>
  <c r="D77" i="52"/>
  <c r="G74" i="52"/>
  <c r="F74" i="52"/>
  <c r="E74" i="52"/>
  <c r="D74" i="52"/>
  <c r="G73" i="52"/>
  <c r="F73" i="52"/>
  <c r="E73" i="52"/>
  <c r="D73" i="52"/>
  <c r="G72" i="52"/>
  <c r="F72" i="52"/>
  <c r="E72" i="52"/>
  <c r="D72" i="52"/>
  <c r="G71" i="52"/>
  <c r="F71" i="52"/>
  <c r="E71" i="52"/>
  <c r="D71" i="52"/>
  <c r="G70" i="52"/>
  <c r="F70" i="52"/>
  <c r="E70" i="52"/>
  <c r="D70" i="52"/>
  <c r="G66" i="52"/>
  <c r="F66" i="52"/>
  <c r="E66" i="52"/>
  <c r="D66" i="52"/>
  <c r="G65" i="52"/>
  <c r="F65" i="52"/>
  <c r="E65" i="52"/>
  <c r="D65" i="52"/>
  <c r="G64" i="52"/>
  <c r="F64" i="52"/>
  <c r="E64" i="52"/>
  <c r="D64" i="52"/>
  <c r="G63" i="52"/>
  <c r="F63" i="52"/>
  <c r="E63" i="52"/>
  <c r="D63" i="52"/>
  <c r="G60" i="52"/>
  <c r="F60" i="52"/>
  <c r="E60" i="52"/>
  <c r="D60" i="52"/>
  <c r="G59" i="52"/>
  <c r="F59" i="52"/>
  <c r="E59" i="52"/>
  <c r="D59" i="52"/>
  <c r="G56" i="52"/>
  <c r="F56" i="52"/>
  <c r="E56" i="52"/>
  <c r="D56" i="52"/>
  <c r="G55" i="52"/>
  <c r="F55" i="52"/>
  <c r="E55" i="52"/>
  <c r="D55" i="52"/>
  <c r="G54" i="52"/>
  <c r="F54" i="52"/>
  <c r="E54" i="52"/>
  <c r="D54" i="52"/>
  <c r="G51" i="52"/>
  <c r="F51" i="52"/>
  <c r="E51" i="52"/>
  <c r="D51" i="52"/>
  <c r="G50" i="52"/>
  <c r="F50" i="52"/>
  <c r="E50" i="52"/>
  <c r="D50" i="52"/>
  <c r="G49" i="52"/>
  <c r="F49" i="52"/>
  <c r="E49" i="52"/>
  <c r="D49" i="52"/>
  <c r="G46" i="52"/>
  <c r="F46" i="52"/>
  <c r="E46" i="52"/>
  <c r="D46" i="52"/>
  <c r="G45" i="52"/>
  <c r="F45" i="52"/>
  <c r="E45" i="52"/>
  <c r="D45" i="52"/>
  <c r="G44" i="52"/>
  <c r="F44" i="52"/>
  <c r="E44" i="52"/>
  <c r="D44" i="52"/>
  <c r="G41" i="52"/>
  <c r="F41" i="52"/>
  <c r="E41" i="52"/>
  <c r="D41" i="52"/>
  <c r="G40" i="52"/>
  <c r="F40" i="52"/>
  <c r="E40" i="52"/>
  <c r="D40" i="52"/>
  <c r="G39" i="52"/>
  <c r="F39" i="52"/>
  <c r="E39" i="52"/>
  <c r="D39" i="52"/>
  <c r="G36" i="52"/>
  <c r="F36" i="52"/>
  <c r="E36" i="52"/>
  <c r="D36" i="52"/>
  <c r="G35" i="52"/>
  <c r="F35" i="52"/>
  <c r="E35" i="52"/>
  <c r="D35" i="52"/>
  <c r="G34" i="52"/>
  <c r="F34" i="52"/>
  <c r="E34" i="52"/>
  <c r="D34" i="52"/>
  <c r="G31" i="52"/>
  <c r="F31" i="52"/>
  <c r="E31" i="52"/>
  <c r="D31" i="52"/>
  <c r="G30" i="52"/>
  <c r="F30" i="52"/>
  <c r="E30" i="52"/>
  <c r="D30" i="52"/>
  <c r="G29" i="52"/>
  <c r="F29" i="52"/>
  <c r="E29" i="52"/>
  <c r="D29" i="52"/>
  <c r="G28" i="52"/>
  <c r="F28" i="52"/>
  <c r="E28" i="52"/>
  <c r="D28" i="52"/>
  <c r="G27" i="52"/>
  <c r="F27" i="52"/>
  <c r="E27" i="52"/>
  <c r="D27" i="52"/>
  <c r="G24" i="52"/>
  <c r="F24" i="52"/>
  <c r="E24" i="52"/>
  <c r="D24" i="52"/>
  <c r="G23" i="52"/>
  <c r="F23" i="52"/>
  <c r="E23" i="52"/>
  <c r="D23" i="52"/>
  <c r="G22" i="52"/>
  <c r="F22" i="52"/>
  <c r="E22" i="52"/>
  <c r="D22" i="52"/>
  <c r="G21" i="52"/>
  <c r="F21" i="52"/>
  <c r="E21" i="52"/>
  <c r="D21" i="52"/>
  <c r="F20" i="52"/>
  <c r="E20" i="52"/>
  <c r="D20" i="52"/>
  <c r="I18" i="52"/>
  <c r="I10" i="52"/>
  <c r="F96" i="51"/>
  <c r="G92" i="51"/>
  <c r="F92" i="51"/>
  <c r="E92" i="51"/>
  <c r="D92" i="51"/>
  <c r="G91" i="51"/>
  <c r="F91" i="51"/>
  <c r="E91" i="51"/>
  <c r="D91" i="51"/>
  <c r="G90" i="51"/>
  <c r="F90" i="51"/>
  <c r="E90" i="51"/>
  <c r="D90" i="51"/>
  <c r="G89" i="51"/>
  <c r="F89" i="51"/>
  <c r="E89" i="51"/>
  <c r="D89" i="51"/>
  <c r="G86" i="51"/>
  <c r="F86" i="51"/>
  <c r="E86" i="51"/>
  <c r="D86" i="51"/>
  <c r="G85" i="51"/>
  <c r="F85" i="51"/>
  <c r="E85" i="51"/>
  <c r="D85" i="51"/>
  <c r="G84" i="51"/>
  <c r="F84" i="51"/>
  <c r="E84" i="51"/>
  <c r="D84" i="51"/>
  <c r="G83" i="51"/>
  <c r="F83" i="51"/>
  <c r="E83" i="51"/>
  <c r="D83" i="51"/>
  <c r="G80" i="51"/>
  <c r="F80" i="51"/>
  <c r="E80" i="51"/>
  <c r="D80" i="51"/>
  <c r="G79" i="51"/>
  <c r="F79" i="51"/>
  <c r="E79" i="51"/>
  <c r="D79" i="51"/>
  <c r="G78" i="51"/>
  <c r="F78" i="51"/>
  <c r="E78" i="51"/>
  <c r="D78" i="51"/>
  <c r="G77" i="51"/>
  <c r="F77" i="51"/>
  <c r="E77" i="51"/>
  <c r="D77" i="51"/>
  <c r="G74" i="51"/>
  <c r="F74" i="51"/>
  <c r="E74" i="51"/>
  <c r="D74" i="51"/>
  <c r="G73" i="51"/>
  <c r="F73" i="51"/>
  <c r="E73" i="51"/>
  <c r="D73" i="51"/>
  <c r="G72" i="51"/>
  <c r="F72" i="51"/>
  <c r="E72" i="51"/>
  <c r="D72" i="51"/>
  <c r="G71" i="51"/>
  <c r="F71" i="51"/>
  <c r="E71" i="51"/>
  <c r="D71" i="51"/>
  <c r="G70" i="51"/>
  <c r="F70" i="51"/>
  <c r="E70" i="51"/>
  <c r="D70" i="51"/>
  <c r="G66" i="51"/>
  <c r="F66" i="51"/>
  <c r="E66" i="51"/>
  <c r="D66" i="51"/>
  <c r="G65" i="51"/>
  <c r="F65" i="51"/>
  <c r="E65" i="51"/>
  <c r="D65" i="51"/>
  <c r="G64" i="51"/>
  <c r="F64" i="51"/>
  <c r="E64" i="51"/>
  <c r="D64" i="51"/>
  <c r="G63" i="51"/>
  <c r="F63" i="51"/>
  <c r="E63" i="51"/>
  <c r="D63" i="51"/>
  <c r="G60" i="51"/>
  <c r="F60" i="51"/>
  <c r="E60" i="51"/>
  <c r="D60" i="51"/>
  <c r="G59" i="51"/>
  <c r="F59" i="51"/>
  <c r="E59" i="51"/>
  <c r="D59" i="51"/>
  <c r="G56" i="51"/>
  <c r="F56" i="51"/>
  <c r="E56" i="51"/>
  <c r="D56" i="51"/>
  <c r="G55" i="51"/>
  <c r="F55" i="51"/>
  <c r="E55" i="51"/>
  <c r="D55" i="51"/>
  <c r="G54" i="51"/>
  <c r="F54" i="51"/>
  <c r="E54" i="51"/>
  <c r="D54" i="51"/>
  <c r="G51" i="51"/>
  <c r="F51" i="51"/>
  <c r="E51" i="51"/>
  <c r="D51" i="51"/>
  <c r="G50" i="51"/>
  <c r="F50" i="51"/>
  <c r="E50" i="51"/>
  <c r="D50" i="51"/>
  <c r="G49" i="51"/>
  <c r="F49" i="51"/>
  <c r="E49" i="51"/>
  <c r="D49" i="51"/>
  <c r="G46" i="51"/>
  <c r="F46" i="51"/>
  <c r="E46" i="51"/>
  <c r="D46" i="51"/>
  <c r="G45" i="51"/>
  <c r="F45" i="51"/>
  <c r="E45" i="51"/>
  <c r="D45" i="51"/>
  <c r="G44" i="51"/>
  <c r="F44" i="51"/>
  <c r="E44" i="51"/>
  <c r="D44" i="51"/>
  <c r="G41" i="51"/>
  <c r="F41" i="51"/>
  <c r="E41" i="51"/>
  <c r="D41" i="51"/>
  <c r="G40" i="51"/>
  <c r="F40" i="51"/>
  <c r="E40" i="51"/>
  <c r="D40" i="51"/>
  <c r="G39" i="51"/>
  <c r="F39" i="51"/>
  <c r="E39" i="51"/>
  <c r="D39" i="51"/>
  <c r="G36" i="51"/>
  <c r="F36" i="51"/>
  <c r="E36" i="51"/>
  <c r="D36" i="51"/>
  <c r="G35" i="51"/>
  <c r="F35" i="51"/>
  <c r="E35" i="51"/>
  <c r="D35" i="51"/>
  <c r="G34" i="51"/>
  <c r="F34" i="51"/>
  <c r="E34" i="51"/>
  <c r="D34" i="51"/>
  <c r="G31" i="51"/>
  <c r="F31" i="51"/>
  <c r="D31" i="51"/>
  <c r="G30" i="51"/>
  <c r="F30" i="51"/>
  <c r="E30" i="51"/>
  <c r="D30" i="51"/>
  <c r="G29" i="51"/>
  <c r="F29" i="51"/>
  <c r="E29" i="51"/>
  <c r="D29" i="51"/>
  <c r="G28" i="51"/>
  <c r="F28" i="51"/>
  <c r="E28" i="51"/>
  <c r="D28" i="51"/>
  <c r="F27" i="51"/>
  <c r="E27" i="51"/>
  <c r="D27" i="51"/>
  <c r="G24" i="51"/>
  <c r="F24" i="51"/>
  <c r="E24" i="51"/>
  <c r="D24" i="51"/>
  <c r="G23" i="51"/>
  <c r="F23" i="51"/>
  <c r="E23" i="51"/>
  <c r="D23" i="51"/>
  <c r="G22" i="51"/>
  <c r="F22" i="51"/>
  <c r="E22" i="51"/>
  <c r="D22" i="51"/>
  <c r="G21" i="51"/>
  <c r="F21" i="51"/>
  <c r="E21" i="51"/>
  <c r="D21" i="51"/>
  <c r="F20" i="51"/>
  <c r="E20" i="51"/>
  <c r="D20" i="51"/>
  <c r="I18" i="51"/>
  <c r="I10" i="51"/>
  <c r="F96" i="50"/>
  <c r="G92" i="50"/>
  <c r="F92" i="50"/>
  <c r="E92" i="50"/>
  <c r="D92" i="50"/>
  <c r="G91" i="50"/>
  <c r="F91" i="50"/>
  <c r="E91" i="50"/>
  <c r="D91" i="50"/>
  <c r="G90" i="50"/>
  <c r="F90" i="50"/>
  <c r="E90" i="50"/>
  <c r="D90" i="50"/>
  <c r="G89" i="50"/>
  <c r="F89" i="50"/>
  <c r="E89" i="50"/>
  <c r="D89" i="50"/>
  <c r="G86" i="50"/>
  <c r="F86" i="50"/>
  <c r="E86" i="50"/>
  <c r="D86" i="50"/>
  <c r="G85" i="50"/>
  <c r="F85" i="50"/>
  <c r="E85" i="50"/>
  <c r="D85" i="50"/>
  <c r="G84" i="50"/>
  <c r="F84" i="50"/>
  <c r="E84" i="50"/>
  <c r="D84" i="50"/>
  <c r="G83" i="50"/>
  <c r="F83" i="50"/>
  <c r="E83" i="50"/>
  <c r="D83" i="50"/>
  <c r="G80" i="50"/>
  <c r="F80" i="50"/>
  <c r="E80" i="50"/>
  <c r="D80" i="50"/>
  <c r="G79" i="50"/>
  <c r="F79" i="50"/>
  <c r="E79" i="50"/>
  <c r="D79" i="50"/>
  <c r="G78" i="50"/>
  <c r="F78" i="50"/>
  <c r="E78" i="50"/>
  <c r="D78" i="50"/>
  <c r="G77" i="50"/>
  <c r="F77" i="50"/>
  <c r="E77" i="50"/>
  <c r="D77" i="50"/>
  <c r="G74" i="50"/>
  <c r="F74" i="50"/>
  <c r="E74" i="50"/>
  <c r="D74" i="50"/>
  <c r="G73" i="50"/>
  <c r="F73" i="50"/>
  <c r="E73" i="50"/>
  <c r="D73" i="50"/>
  <c r="G72" i="50"/>
  <c r="F72" i="50"/>
  <c r="E72" i="50"/>
  <c r="D72" i="50"/>
  <c r="G71" i="50"/>
  <c r="F71" i="50"/>
  <c r="E71" i="50"/>
  <c r="D71" i="50"/>
  <c r="G70" i="50"/>
  <c r="F70" i="50"/>
  <c r="E70" i="50"/>
  <c r="D70" i="50"/>
  <c r="G66" i="50"/>
  <c r="F66" i="50"/>
  <c r="E66" i="50"/>
  <c r="D66" i="50"/>
  <c r="G65" i="50"/>
  <c r="F65" i="50"/>
  <c r="E65" i="50"/>
  <c r="D65" i="50"/>
  <c r="G64" i="50"/>
  <c r="F64" i="50"/>
  <c r="E64" i="50"/>
  <c r="D64" i="50"/>
  <c r="G63" i="50"/>
  <c r="F63" i="50"/>
  <c r="E63" i="50"/>
  <c r="D63" i="50"/>
  <c r="G60" i="50"/>
  <c r="F60" i="50"/>
  <c r="E60" i="50"/>
  <c r="D60" i="50"/>
  <c r="G59" i="50"/>
  <c r="F59" i="50"/>
  <c r="E59" i="50"/>
  <c r="D59" i="50"/>
  <c r="G56" i="50"/>
  <c r="F56" i="50"/>
  <c r="E56" i="50"/>
  <c r="D56" i="50"/>
  <c r="G55" i="50"/>
  <c r="F55" i="50"/>
  <c r="E55" i="50"/>
  <c r="D55" i="50"/>
  <c r="G54" i="50"/>
  <c r="F54" i="50"/>
  <c r="E54" i="50"/>
  <c r="D54" i="50"/>
  <c r="G51" i="50"/>
  <c r="F51" i="50"/>
  <c r="E51" i="50"/>
  <c r="D51" i="50"/>
  <c r="G50" i="50"/>
  <c r="F50" i="50"/>
  <c r="E50" i="50"/>
  <c r="D50" i="50"/>
  <c r="G49" i="50"/>
  <c r="F49" i="50"/>
  <c r="E49" i="50"/>
  <c r="D49" i="50"/>
  <c r="G46" i="50"/>
  <c r="F46" i="50"/>
  <c r="E46" i="50"/>
  <c r="D46" i="50"/>
  <c r="G45" i="50"/>
  <c r="F45" i="50"/>
  <c r="E45" i="50"/>
  <c r="D45" i="50"/>
  <c r="G44" i="50"/>
  <c r="F44" i="50"/>
  <c r="E44" i="50"/>
  <c r="D44" i="50"/>
  <c r="G41" i="50"/>
  <c r="F41" i="50"/>
  <c r="E41" i="50"/>
  <c r="D41" i="50"/>
  <c r="G40" i="50"/>
  <c r="F40" i="50"/>
  <c r="E40" i="50"/>
  <c r="D40" i="50"/>
  <c r="G39" i="50"/>
  <c r="F39" i="50"/>
  <c r="E39" i="50"/>
  <c r="D39" i="50"/>
  <c r="G36" i="50"/>
  <c r="F36" i="50"/>
  <c r="E36" i="50"/>
  <c r="D36" i="50"/>
  <c r="G35" i="50"/>
  <c r="F35" i="50"/>
  <c r="E35" i="50"/>
  <c r="D35" i="50"/>
  <c r="G34" i="50"/>
  <c r="F34" i="50"/>
  <c r="E34" i="50"/>
  <c r="D34" i="50"/>
  <c r="G31" i="50"/>
  <c r="F31" i="50"/>
  <c r="D31" i="50"/>
  <c r="G30" i="50"/>
  <c r="F30" i="50"/>
  <c r="E30" i="50"/>
  <c r="D30" i="50"/>
  <c r="G29" i="50"/>
  <c r="F29" i="50"/>
  <c r="E29" i="50"/>
  <c r="D29" i="50"/>
  <c r="G28" i="50"/>
  <c r="F28" i="50"/>
  <c r="E28" i="50"/>
  <c r="D28" i="50"/>
  <c r="F27" i="50"/>
  <c r="E27" i="50"/>
  <c r="D27" i="50"/>
  <c r="G24" i="50"/>
  <c r="F24" i="50"/>
  <c r="E24" i="50"/>
  <c r="D24" i="50"/>
  <c r="G23" i="50"/>
  <c r="F23" i="50"/>
  <c r="E23" i="50"/>
  <c r="D23" i="50"/>
  <c r="G22" i="50"/>
  <c r="F22" i="50"/>
  <c r="E22" i="50"/>
  <c r="D22" i="50"/>
  <c r="G21" i="50"/>
  <c r="F21" i="50"/>
  <c r="E21" i="50"/>
  <c r="D21" i="50"/>
  <c r="F20" i="50"/>
  <c r="E20" i="50"/>
  <c r="D20" i="50"/>
  <c r="I10" i="50"/>
  <c r="F96" i="49"/>
  <c r="G92" i="49"/>
  <c r="F92" i="49"/>
  <c r="E92" i="49"/>
  <c r="D92" i="49"/>
  <c r="G91" i="49"/>
  <c r="F91" i="49"/>
  <c r="E91" i="49"/>
  <c r="D91" i="49"/>
  <c r="G90" i="49"/>
  <c r="F90" i="49"/>
  <c r="E90" i="49"/>
  <c r="D90" i="49"/>
  <c r="G89" i="49"/>
  <c r="F89" i="49"/>
  <c r="E89" i="49"/>
  <c r="D89" i="49"/>
  <c r="G86" i="49"/>
  <c r="F86" i="49"/>
  <c r="E86" i="49"/>
  <c r="D86" i="49"/>
  <c r="G85" i="49"/>
  <c r="F85" i="49"/>
  <c r="E85" i="49"/>
  <c r="D85" i="49"/>
  <c r="G84" i="49"/>
  <c r="F84" i="49"/>
  <c r="E84" i="49"/>
  <c r="D84" i="49"/>
  <c r="G83" i="49"/>
  <c r="F83" i="49"/>
  <c r="E83" i="49"/>
  <c r="D83" i="49"/>
  <c r="G80" i="49"/>
  <c r="F80" i="49"/>
  <c r="E80" i="49"/>
  <c r="D80" i="49"/>
  <c r="G79" i="49"/>
  <c r="F79" i="49"/>
  <c r="E79" i="49"/>
  <c r="D79" i="49"/>
  <c r="G78" i="49"/>
  <c r="F78" i="49"/>
  <c r="E78" i="49"/>
  <c r="D78" i="49"/>
  <c r="G77" i="49"/>
  <c r="F77" i="49"/>
  <c r="E77" i="49"/>
  <c r="D77" i="49"/>
  <c r="G74" i="49"/>
  <c r="F74" i="49"/>
  <c r="E74" i="49"/>
  <c r="D74" i="49"/>
  <c r="G73" i="49"/>
  <c r="F73" i="49"/>
  <c r="E73" i="49"/>
  <c r="D73" i="49"/>
  <c r="G72" i="49"/>
  <c r="F72" i="49"/>
  <c r="E72" i="49"/>
  <c r="D72" i="49"/>
  <c r="G71" i="49"/>
  <c r="F71" i="49"/>
  <c r="E71" i="49"/>
  <c r="D71" i="49"/>
  <c r="G70" i="49"/>
  <c r="F70" i="49"/>
  <c r="E70" i="49"/>
  <c r="D70" i="49"/>
  <c r="G66" i="49"/>
  <c r="F66" i="49"/>
  <c r="E66" i="49"/>
  <c r="D66" i="49"/>
  <c r="G65" i="49"/>
  <c r="F65" i="49"/>
  <c r="E65" i="49"/>
  <c r="D65" i="49"/>
  <c r="G64" i="49"/>
  <c r="F64" i="49"/>
  <c r="E64" i="49"/>
  <c r="D64" i="49"/>
  <c r="G63" i="49"/>
  <c r="F63" i="49"/>
  <c r="E63" i="49"/>
  <c r="D63" i="49"/>
  <c r="G60" i="49"/>
  <c r="F60" i="49"/>
  <c r="E60" i="49"/>
  <c r="D60" i="49"/>
  <c r="G59" i="49"/>
  <c r="F59" i="49"/>
  <c r="E59" i="49"/>
  <c r="D59" i="49"/>
  <c r="G56" i="49"/>
  <c r="F56" i="49"/>
  <c r="E56" i="49"/>
  <c r="D56" i="49"/>
  <c r="G55" i="49"/>
  <c r="F55" i="49"/>
  <c r="E55" i="49"/>
  <c r="D55" i="49"/>
  <c r="G54" i="49"/>
  <c r="F54" i="49"/>
  <c r="E54" i="49"/>
  <c r="D54" i="49"/>
  <c r="G51" i="49"/>
  <c r="F51" i="49"/>
  <c r="E51" i="49"/>
  <c r="D51" i="49"/>
  <c r="G50" i="49"/>
  <c r="F50" i="49"/>
  <c r="E50" i="49"/>
  <c r="D50" i="49"/>
  <c r="G49" i="49"/>
  <c r="F49" i="49"/>
  <c r="E49" i="49"/>
  <c r="D49" i="49"/>
  <c r="G46" i="49"/>
  <c r="F46" i="49"/>
  <c r="E46" i="49"/>
  <c r="D46" i="49"/>
  <c r="G45" i="49"/>
  <c r="F45" i="49"/>
  <c r="E45" i="49"/>
  <c r="D45" i="49"/>
  <c r="G44" i="49"/>
  <c r="F44" i="49"/>
  <c r="E44" i="49"/>
  <c r="D44" i="49"/>
  <c r="G41" i="49"/>
  <c r="F41" i="49"/>
  <c r="E41" i="49"/>
  <c r="D41" i="49"/>
  <c r="G40" i="49"/>
  <c r="F40" i="49"/>
  <c r="E40" i="49"/>
  <c r="D40" i="49"/>
  <c r="G39" i="49"/>
  <c r="F39" i="49"/>
  <c r="E39" i="49"/>
  <c r="D39" i="49"/>
  <c r="G36" i="49"/>
  <c r="F36" i="49"/>
  <c r="E36" i="49"/>
  <c r="D36" i="49"/>
  <c r="G35" i="49"/>
  <c r="F35" i="49"/>
  <c r="E35" i="49"/>
  <c r="D35" i="49"/>
  <c r="G34" i="49"/>
  <c r="F34" i="49"/>
  <c r="E34" i="49"/>
  <c r="D34" i="49"/>
  <c r="G31" i="49"/>
  <c r="F31" i="49"/>
  <c r="D31" i="49"/>
  <c r="G30" i="49"/>
  <c r="F30" i="49"/>
  <c r="E30" i="49"/>
  <c r="D30" i="49"/>
  <c r="G29" i="49"/>
  <c r="F29" i="49"/>
  <c r="E29" i="49"/>
  <c r="D29" i="49"/>
  <c r="G28" i="49"/>
  <c r="F28" i="49"/>
  <c r="E28" i="49"/>
  <c r="D28" i="49"/>
  <c r="F27" i="49"/>
  <c r="E27" i="49"/>
  <c r="D27" i="49"/>
  <c r="G24" i="49"/>
  <c r="F24" i="49"/>
  <c r="E24" i="49"/>
  <c r="D24" i="49"/>
  <c r="G23" i="49"/>
  <c r="F23" i="49"/>
  <c r="E23" i="49"/>
  <c r="D23" i="49"/>
  <c r="G22" i="49"/>
  <c r="F22" i="49"/>
  <c r="E22" i="49"/>
  <c r="D22" i="49"/>
  <c r="G21" i="49"/>
  <c r="F21" i="49"/>
  <c r="E21" i="49"/>
  <c r="D21" i="49"/>
  <c r="F20" i="49"/>
  <c r="E20" i="49"/>
  <c r="D20" i="49"/>
  <c r="I18" i="49"/>
  <c r="I10" i="49"/>
  <c r="D96" i="49"/>
  <c r="F96" i="48"/>
  <c r="G92" i="48"/>
  <c r="F92" i="48"/>
  <c r="E92" i="48"/>
  <c r="D92" i="48"/>
  <c r="G91" i="48"/>
  <c r="F91" i="48"/>
  <c r="E91" i="48"/>
  <c r="D91" i="48"/>
  <c r="G90" i="48"/>
  <c r="F90" i="48"/>
  <c r="E90" i="48"/>
  <c r="D90" i="48"/>
  <c r="G89" i="48"/>
  <c r="F89" i="48"/>
  <c r="E89" i="48"/>
  <c r="D89" i="48"/>
  <c r="G86" i="48"/>
  <c r="F86" i="48"/>
  <c r="E86" i="48"/>
  <c r="D86" i="48"/>
  <c r="G85" i="48"/>
  <c r="F85" i="48"/>
  <c r="E85" i="48"/>
  <c r="D85" i="48"/>
  <c r="G84" i="48"/>
  <c r="F84" i="48"/>
  <c r="E84" i="48"/>
  <c r="D84" i="48"/>
  <c r="G83" i="48"/>
  <c r="F83" i="48"/>
  <c r="E83" i="48"/>
  <c r="D83" i="48"/>
  <c r="G80" i="48"/>
  <c r="F80" i="48"/>
  <c r="E80" i="48"/>
  <c r="D80" i="48"/>
  <c r="G79" i="48"/>
  <c r="F79" i="48"/>
  <c r="E79" i="48"/>
  <c r="D79" i="48"/>
  <c r="G78" i="48"/>
  <c r="F78" i="48"/>
  <c r="E78" i="48"/>
  <c r="D78" i="48"/>
  <c r="G77" i="48"/>
  <c r="F77" i="48"/>
  <c r="E77" i="48"/>
  <c r="D77" i="48"/>
  <c r="G74" i="48"/>
  <c r="F74" i="48"/>
  <c r="E74" i="48"/>
  <c r="D74" i="48"/>
  <c r="G73" i="48"/>
  <c r="F73" i="48"/>
  <c r="E73" i="48"/>
  <c r="D73" i="48"/>
  <c r="G72" i="48"/>
  <c r="F72" i="48"/>
  <c r="E72" i="48"/>
  <c r="D72" i="48"/>
  <c r="G71" i="48"/>
  <c r="F71" i="48"/>
  <c r="E71" i="48"/>
  <c r="D71" i="48"/>
  <c r="G70" i="48"/>
  <c r="F70" i="48"/>
  <c r="E70" i="48"/>
  <c r="D70" i="48"/>
  <c r="G66" i="48"/>
  <c r="F66" i="48"/>
  <c r="E66" i="48"/>
  <c r="D66" i="48"/>
  <c r="G65" i="48"/>
  <c r="F65" i="48"/>
  <c r="E65" i="48"/>
  <c r="D65" i="48"/>
  <c r="G64" i="48"/>
  <c r="F64" i="48"/>
  <c r="E64" i="48"/>
  <c r="D64" i="48"/>
  <c r="G63" i="48"/>
  <c r="F63" i="48"/>
  <c r="E63" i="48"/>
  <c r="D63" i="48"/>
  <c r="G60" i="48"/>
  <c r="F60" i="48"/>
  <c r="E60" i="48"/>
  <c r="D60" i="48"/>
  <c r="G59" i="48"/>
  <c r="F59" i="48"/>
  <c r="E59" i="48"/>
  <c r="D59" i="48"/>
  <c r="G56" i="48"/>
  <c r="F56" i="48"/>
  <c r="E56" i="48"/>
  <c r="D56" i="48"/>
  <c r="G55" i="48"/>
  <c r="F55" i="48"/>
  <c r="E55" i="48"/>
  <c r="D55" i="48"/>
  <c r="G54" i="48"/>
  <c r="F54" i="48"/>
  <c r="E54" i="48"/>
  <c r="D54" i="48"/>
  <c r="G51" i="48"/>
  <c r="F51" i="48"/>
  <c r="E51" i="48"/>
  <c r="D51" i="48"/>
  <c r="G50" i="48"/>
  <c r="F50" i="48"/>
  <c r="E50" i="48"/>
  <c r="D50" i="48"/>
  <c r="G49" i="48"/>
  <c r="F49" i="48"/>
  <c r="E49" i="48"/>
  <c r="D49" i="48"/>
  <c r="G46" i="48"/>
  <c r="F46" i="48"/>
  <c r="E46" i="48"/>
  <c r="D46" i="48"/>
  <c r="G45" i="48"/>
  <c r="F45" i="48"/>
  <c r="E45" i="48"/>
  <c r="D45" i="48"/>
  <c r="G44" i="48"/>
  <c r="F44" i="48"/>
  <c r="E44" i="48"/>
  <c r="D44" i="48"/>
  <c r="G41" i="48"/>
  <c r="F41" i="48"/>
  <c r="E41" i="48"/>
  <c r="D41" i="48"/>
  <c r="G40" i="48"/>
  <c r="F40" i="48"/>
  <c r="E40" i="48"/>
  <c r="D40" i="48"/>
  <c r="G39" i="48"/>
  <c r="F39" i="48"/>
  <c r="E39" i="48"/>
  <c r="D39" i="48"/>
  <c r="G36" i="48"/>
  <c r="F36" i="48"/>
  <c r="E36" i="48"/>
  <c r="D36" i="48"/>
  <c r="G35" i="48"/>
  <c r="F35" i="48"/>
  <c r="E35" i="48"/>
  <c r="D35" i="48"/>
  <c r="G34" i="48"/>
  <c r="F34" i="48"/>
  <c r="E34" i="48"/>
  <c r="D34" i="48"/>
  <c r="G31" i="48"/>
  <c r="F31" i="48"/>
  <c r="D31" i="48"/>
  <c r="G30" i="48"/>
  <c r="F30" i="48"/>
  <c r="E30" i="48"/>
  <c r="D30" i="48"/>
  <c r="G29" i="48"/>
  <c r="F29" i="48"/>
  <c r="E29" i="48"/>
  <c r="D29" i="48"/>
  <c r="G28" i="48"/>
  <c r="F28" i="48"/>
  <c r="E28" i="48"/>
  <c r="D28" i="48"/>
  <c r="F27" i="48"/>
  <c r="E27" i="48"/>
  <c r="D27" i="48"/>
  <c r="G24" i="48"/>
  <c r="F24" i="48"/>
  <c r="E24" i="48"/>
  <c r="D24" i="48"/>
  <c r="G23" i="48"/>
  <c r="F23" i="48"/>
  <c r="E23" i="48"/>
  <c r="D23" i="48"/>
  <c r="G22" i="48"/>
  <c r="F22" i="48"/>
  <c r="E22" i="48"/>
  <c r="D22" i="48"/>
  <c r="G21" i="48"/>
  <c r="F21" i="48"/>
  <c r="E21" i="48"/>
  <c r="D21" i="48"/>
  <c r="F20" i="48"/>
  <c r="E20" i="48"/>
  <c r="D20" i="48"/>
  <c r="I10" i="48"/>
  <c r="F96" i="47"/>
  <c r="G92" i="47"/>
  <c r="F92" i="47"/>
  <c r="E92" i="47"/>
  <c r="D92" i="47"/>
  <c r="G91" i="47"/>
  <c r="F91" i="47"/>
  <c r="E91" i="47"/>
  <c r="D91" i="47"/>
  <c r="G90" i="47"/>
  <c r="F90" i="47"/>
  <c r="E90" i="47"/>
  <c r="D90" i="47"/>
  <c r="G89" i="47"/>
  <c r="F89" i="47"/>
  <c r="E89" i="47"/>
  <c r="D89" i="47"/>
  <c r="G86" i="47"/>
  <c r="F86" i="47"/>
  <c r="E86" i="47"/>
  <c r="D86" i="47"/>
  <c r="G85" i="47"/>
  <c r="F85" i="47"/>
  <c r="E85" i="47"/>
  <c r="D85" i="47"/>
  <c r="G84" i="47"/>
  <c r="F84" i="47"/>
  <c r="E84" i="47"/>
  <c r="D84" i="47"/>
  <c r="G83" i="47"/>
  <c r="F83" i="47"/>
  <c r="E83" i="47"/>
  <c r="D83" i="47"/>
  <c r="G80" i="47"/>
  <c r="F80" i="47"/>
  <c r="E80" i="47"/>
  <c r="D80" i="47"/>
  <c r="G79" i="47"/>
  <c r="F79" i="47"/>
  <c r="E79" i="47"/>
  <c r="D79" i="47"/>
  <c r="G78" i="47"/>
  <c r="F78" i="47"/>
  <c r="E78" i="47"/>
  <c r="D78" i="47"/>
  <c r="G77" i="47"/>
  <c r="F77" i="47"/>
  <c r="E77" i="47"/>
  <c r="D77" i="47"/>
  <c r="G74" i="47"/>
  <c r="F74" i="47"/>
  <c r="E74" i="47"/>
  <c r="D74" i="47"/>
  <c r="G73" i="47"/>
  <c r="F73" i="47"/>
  <c r="E73" i="47"/>
  <c r="D73" i="47"/>
  <c r="G72" i="47"/>
  <c r="F72" i="47"/>
  <c r="E72" i="47"/>
  <c r="D72" i="47"/>
  <c r="G71" i="47"/>
  <c r="F71" i="47"/>
  <c r="E71" i="47"/>
  <c r="D71" i="47"/>
  <c r="G70" i="47"/>
  <c r="F70" i="47"/>
  <c r="E70" i="47"/>
  <c r="D70" i="47"/>
  <c r="G66" i="47"/>
  <c r="F66" i="47"/>
  <c r="E66" i="47"/>
  <c r="D66" i="47"/>
  <c r="G65" i="47"/>
  <c r="F65" i="47"/>
  <c r="E65" i="47"/>
  <c r="D65" i="47"/>
  <c r="G64" i="47"/>
  <c r="F64" i="47"/>
  <c r="E64" i="47"/>
  <c r="D64" i="47"/>
  <c r="G63" i="47"/>
  <c r="F63" i="47"/>
  <c r="E63" i="47"/>
  <c r="D63" i="47"/>
  <c r="G60" i="47"/>
  <c r="F60" i="47"/>
  <c r="E60" i="47"/>
  <c r="D60" i="47"/>
  <c r="G59" i="47"/>
  <c r="F59" i="47"/>
  <c r="E59" i="47"/>
  <c r="D59" i="47"/>
  <c r="G56" i="47"/>
  <c r="F56" i="47"/>
  <c r="E56" i="47"/>
  <c r="D56" i="47"/>
  <c r="G55" i="47"/>
  <c r="F55" i="47"/>
  <c r="E55" i="47"/>
  <c r="D55" i="47"/>
  <c r="G54" i="47"/>
  <c r="F54" i="47"/>
  <c r="E54" i="47"/>
  <c r="D54" i="47"/>
  <c r="G51" i="47"/>
  <c r="F51" i="47"/>
  <c r="E51" i="47"/>
  <c r="D51" i="47"/>
  <c r="G50" i="47"/>
  <c r="F50" i="47"/>
  <c r="E50" i="47"/>
  <c r="D50" i="47"/>
  <c r="G49" i="47"/>
  <c r="F49" i="47"/>
  <c r="E49" i="47"/>
  <c r="D49" i="47"/>
  <c r="G46" i="47"/>
  <c r="F46" i="47"/>
  <c r="E46" i="47"/>
  <c r="D46" i="47"/>
  <c r="G45" i="47"/>
  <c r="F45" i="47"/>
  <c r="E45" i="47"/>
  <c r="D45" i="47"/>
  <c r="G44" i="47"/>
  <c r="F44" i="47"/>
  <c r="E44" i="47"/>
  <c r="D44" i="47"/>
  <c r="G41" i="47"/>
  <c r="F41" i="47"/>
  <c r="E41" i="47"/>
  <c r="D41" i="47"/>
  <c r="G40" i="47"/>
  <c r="F40" i="47"/>
  <c r="E40" i="47"/>
  <c r="D40" i="47"/>
  <c r="G39" i="47"/>
  <c r="F39" i="47"/>
  <c r="E39" i="47"/>
  <c r="D39" i="47"/>
  <c r="G36" i="47"/>
  <c r="F36" i="47"/>
  <c r="E36" i="47"/>
  <c r="D36" i="47"/>
  <c r="G35" i="47"/>
  <c r="F35" i="47"/>
  <c r="E35" i="47"/>
  <c r="D35" i="47"/>
  <c r="G34" i="47"/>
  <c r="F34" i="47"/>
  <c r="E34" i="47"/>
  <c r="D34" i="47"/>
  <c r="G31" i="47"/>
  <c r="F31" i="47"/>
  <c r="D31" i="47"/>
  <c r="G30" i="47"/>
  <c r="F30" i="47"/>
  <c r="E30" i="47"/>
  <c r="D30" i="47"/>
  <c r="G29" i="47"/>
  <c r="F29" i="47"/>
  <c r="E29" i="47"/>
  <c r="D29" i="47"/>
  <c r="G28" i="47"/>
  <c r="F28" i="47"/>
  <c r="E28" i="47"/>
  <c r="D28" i="47"/>
  <c r="G27" i="47"/>
  <c r="F27" i="47"/>
  <c r="E27" i="47"/>
  <c r="D27" i="47"/>
  <c r="G24" i="47"/>
  <c r="F24" i="47"/>
  <c r="E24" i="47"/>
  <c r="D24" i="47"/>
  <c r="G23" i="47"/>
  <c r="F23" i="47"/>
  <c r="E23" i="47"/>
  <c r="D23" i="47"/>
  <c r="G22" i="47"/>
  <c r="F22" i="47"/>
  <c r="E22" i="47"/>
  <c r="D22" i="47"/>
  <c r="G21" i="47"/>
  <c r="F21" i="47"/>
  <c r="E21" i="47"/>
  <c r="D21" i="47"/>
  <c r="F20" i="47"/>
  <c r="E20" i="47"/>
  <c r="D20" i="47"/>
  <c r="I10" i="47"/>
  <c r="F96" i="46"/>
  <c r="G92" i="46"/>
  <c r="F92" i="46"/>
  <c r="E92" i="46"/>
  <c r="D92" i="46"/>
  <c r="G91" i="46"/>
  <c r="F91" i="46"/>
  <c r="E91" i="46"/>
  <c r="D91" i="46"/>
  <c r="G90" i="46"/>
  <c r="F90" i="46"/>
  <c r="E90" i="46"/>
  <c r="D90" i="46"/>
  <c r="G89" i="46"/>
  <c r="F89" i="46"/>
  <c r="E89" i="46"/>
  <c r="D89" i="46"/>
  <c r="G86" i="46"/>
  <c r="F86" i="46"/>
  <c r="E86" i="46"/>
  <c r="D86" i="46"/>
  <c r="G85" i="46"/>
  <c r="F85" i="46"/>
  <c r="E85" i="46"/>
  <c r="D85" i="46"/>
  <c r="G84" i="46"/>
  <c r="F84" i="46"/>
  <c r="E84" i="46"/>
  <c r="D84" i="46"/>
  <c r="G83" i="46"/>
  <c r="F83" i="46"/>
  <c r="E83" i="46"/>
  <c r="D83" i="46"/>
  <c r="G80" i="46"/>
  <c r="F80" i="46"/>
  <c r="E80" i="46"/>
  <c r="D80" i="46"/>
  <c r="G79" i="46"/>
  <c r="F79" i="46"/>
  <c r="E79" i="46"/>
  <c r="D79" i="46"/>
  <c r="G78" i="46"/>
  <c r="F78" i="46"/>
  <c r="E78" i="46"/>
  <c r="D78" i="46"/>
  <c r="G77" i="46"/>
  <c r="F77" i="46"/>
  <c r="E77" i="46"/>
  <c r="D77" i="46"/>
  <c r="G74" i="46"/>
  <c r="F74" i="46"/>
  <c r="E74" i="46"/>
  <c r="D74" i="46"/>
  <c r="G73" i="46"/>
  <c r="F73" i="46"/>
  <c r="E73" i="46"/>
  <c r="D73" i="46"/>
  <c r="G72" i="46"/>
  <c r="F72" i="46"/>
  <c r="E72" i="46"/>
  <c r="D72" i="46"/>
  <c r="G71" i="46"/>
  <c r="F71" i="46"/>
  <c r="E71" i="46"/>
  <c r="D71" i="46"/>
  <c r="G70" i="46"/>
  <c r="F70" i="46"/>
  <c r="E70" i="46"/>
  <c r="D70" i="46"/>
  <c r="G66" i="46"/>
  <c r="F66" i="46"/>
  <c r="E66" i="46"/>
  <c r="D66" i="46"/>
  <c r="G65" i="46"/>
  <c r="F65" i="46"/>
  <c r="E65" i="46"/>
  <c r="D65" i="46"/>
  <c r="G64" i="46"/>
  <c r="F64" i="46"/>
  <c r="E64" i="46"/>
  <c r="D64" i="46"/>
  <c r="G63" i="46"/>
  <c r="F63" i="46"/>
  <c r="E63" i="46"/>
  <c r="D63" i="46"/>
  <c r="G60" i="46"/>
  <c r="F60" i="46"/>
  <c r="E60" i="46"/>
  <c r="D60" i="46"/>
  <c r="G59" i="46"/>
  <c r="F59" i="46"/>
  <c r="E59" i="46"/>
  <c r="D59" i="46"/>
  <c r="G56" i="46"/>
  <c r="F56" i="46"/>
  <c r="E56" i="46"/>
  <c r="D56" i="46"/>
  <c r="G55" i="46"/>
  <c r="F55" i="46"/>
  <c r="E55" i="46"/>
  <c r="D55" i="46"/>
  <c r="G54" i="46"/>
  <c r="F54" i="46"/>
  <c r="E54" i="46"/>
  <c r="D54" i="46"/>
  <c r="G51" i="46"/>
  <c r="F51" i="46"/>
  <c r="E51" i="46"/>
  <c r="D51" i="46"/>
  <c r="G50" i="46"/>
  <c r="F50" i="46"/>
  <c r="E50" i="46"/>
  <c r="D50" i="46"/>
  <c r="G49" i="46"/>
  <c r="F49" i="46"/>
  <c r="E49" i="46"/>
  <c r="D49" i="46"/>
  <c r="G46" i="46"/>
  <c r="F46" i="46"/>
  <c r="E46" i="46"/>
  <c r="D46" i="46"/>
  <c r="G45" i="46"/>
  <c r="F45" i="46"/>
  <c r="E45" i="46"/>
  <c r="D45" i="46"/>
  <c r="G44" i="46"/>
  <c r="F44" i="46"/>
  <c r="E44" i="46"/>
  <c r="D44" i="46"/>
  <c r="G41" i="46"/>
  <c r="F41" i="46"/>
  <c r="E41" i="46"/>
  <c r="D41" i="46"/>
  <c r="G40" i="46"/>
  <c r="F40" i="46"/>
  <c r="E40" i="46"/>
  <c r="D40" i="46"/>
  <c r="G39" i="46"/>
  <c r="F39" i="46"/>
  <c r="E39" i="46"/>
  <c r="D39" i="46"/>
  <c r="G36" i="46"/>
  <c r="F36" i="46"/>
  <c r="E36" i="46"/>
  <c r="D36" i="46"/>
  <c r="G35" i="46"/>
  <c r="F35" i="46"/>
  <c r="E35" i="46"/>
  <c r="D35" i="46"/>
  <c r="G34" i="46"/>
  <c r="F34" i="46"/>
  <c r="E34" i="46"/>
  <c r="D34" i="46"/>
  <c r="G31" i="46"/>
  <c r="F31" i="46"/>
  <c r="D31" i="46"/>
  <c r="G30" i="46"/>
  <c r="F30" i="46"/>
  <c r="E30" i="46"/>
  <c r="D30" i="46"/>
  <c r="G29" i="46"/>
  <c r="F29" i="46"/>
  <c r="E29" i="46"/>
  <c r="D29" i="46"/>
  <c r="G28" i="46"/>
  <c r="F28" i="46"/>
  <c r="E28" i="46"/>
  <c r="D28" i="46"/>
  <c r="F27" i="46"/>
  <c r="E27" i="46"/>
  <c r="D27" i="46"/>
  <c r="G24" i="46"/>
  <c r="F24" i="46"/>
  <c r="E24" i="46"/>
  <c r="D24" i="46"/>
  <c r="G23" i="46"/>
  <c r="F23" i="46"/>
  <c r="E23" i="46"/>
  <c r="D23" i="46"/>
  <c r="G22" i="46"/>
  <c r="F22" i="46"/>
  <c r="E22" i="46"/>
  <c r="D22" i="46"/>
  <c r="G21" i="46"/>
  <c r="F21" i="46"/>
  <c r="E21" i="46"/>
  <c r="D21" i="46"/>
  <c r="F20" i="46"/>
  <c r="E20" i="46"/>
  <c r="D20" i="46"/>
  <c r="I10" i="46"/>
  <c r="F96" i="45"/>
  <c r="G92" i="45"/>
  <c r="F92" i="45"/>
  <c r="E92" i="45"/>
  <c r="D92" i="45"/>
  <c r="G91" i="45"/>
  <c r="F91" i="45"/>
  <c r="E91" i="45"/>
  <c r="D91" i="45"/>
  <c r="G90" i="45"/>
  <c r="F90" i="45"/>
  <c r="E90" i="45"/>
  <c r="D90" i="45"/>
  <c r="G89" i="45"/>
  <c r="F89" i="45"/>
  <c r="E89" i="45"/>
  <c r="D89" i="45"/>
  <c r="G86" i="45"/>
  <c r="F86" i="45"/>
  <c r="E86" i="45"/>
  <c r="D86" i="45"/>
  <c r="G85" i="45"/>
  <c r="F85" i="45"/>
  <c r="E85" i="45"/>
  <c r="D85" i="45"/>
  <c r="G84" i="45"/>
  <c r="F84" i="45"/>
  <c r="E84" i="45"/>
  <c r="D84" i="45"/>
  <c r="G83" i="45"/>
  <c r="F83" i="45"/>
  <c r="E83" i="45"/>
  <c r="D83" i="45"/>
  <c r="G80" i="45"/>
  <c r="F80" i="45"/>
  <c r="E80" i="45"/>
  <c r="D80" i="45"/>
  <c r="G79" i="45"/>
  <c r="F79" i="45"/>
  <c r="E79" i="45"/>
  <c r="D79" i="45"/>
  <c r="G78" i="45"/>
  <c r="F78" i="45"/>
  <c r="E78" i="45"/>
  <c r="D78" i="45"/>
  <c r="G77" i="45"/>
  <c r="F77" i="45"/>
  <c r="E77" i="45"/>
  <c r="D77" i="45"/>
  <c r="G74" i="45"/>
  <c r="F74" i="45"/>
  <c r="E74" i="45"/>
  <c r="D74" i="45"/>
  <c r="G73" i="45"/>
  <c r="F73" i="45"/>
  <c r="E73" i="45"/>
  <c r="D73" i="45"/>
  <c r="G72" i="45"/>
  <c r="F72" i="45"/>
  <c r="E72" i="45"/>
  <c r="D72" i="45"/>
  <c r="G71" i="45"/>
  <c r="F71" i="45"/>
  <c r="E71" i="45"/>
  <c r="D71" i="45"/>
  <c r="G70" i="45"/>
  <c r="F70" i="45"/>
  <c r="E70" i="45"/>
  <c r="D70" i="45"/>
  <c r="G66" i="45"/>
  <c r="F66" i="45"/>
  <c r="E66" i="45"/>
  <c r="D66" i="45"/>
  <c r="G65" i="45"/>
  <c r="F65" i="45"/>
  <c r="E65" i="45"/>
  <c r="D65" i="45"/>
  <c r="G64" i="45"/>
  <c r="F64" i="45"/>
  <c r="E64" i="45"/>
  <c r="D64" i="45"/>
  <c r="G63" i="45"/>
  <c r="F63" i="45"/>
  <c r="E63" i="45"/>
  <c r="D63" i="45"/>
  <c r="G60" i="45"/>
  <c r="F60" i="45"/>
  <c r="E60" i="45"/>
  <c r="D60" i="45"/>
  <c r="G59" i="45"/>
  <c r="F59" i="45"/>
  <c r="E59" i="45"/>
  <c r="D59" i="45"/>
  <c r="G56" i="45"/>
  <c r="F56" i="45"/>
  <c r="E56" i="45"/>
  <c r="D56" i="45"/>
  <c r="G55" i="45"/>
  <c r="F55" i="45"/>
  <c r="E55" i="45"/>
  <c r="D55" i="45"/>
  <c r="G54" i="45"/>
  <c r="F54" i="45"/>
  <c r="E54" i="45"/>
  <c r="D54" i="45"/>
  <c r="G51" i="45"/>
  <c r="F51" i="45"/>
  <c r="E51" i="45"/>
  <c r="D51" i="45"/>
  <c r="G50" i="45"/>
  <c r="F50" i="45"/>
  <c r="E50" i="45"/>
  <c r="D50" i="45"/>
  <c r="G49" i="45"/>
  <c r="F49" i="45"/>
  <c r="E49" i="45"/>
  <c r="D49" i="45"/>
  <c r="G46" i="45"/>
  <c r="F46" i="45"/>
  <c r="E46" i="45"/>
  <c r="D46" i="45"/>
  <c r="G45" i="45"/>
  <c r="F45" i="45"/>
  <c r="E45" i="45"/>
  <c r="D45" i="45"/>
  <c r="G44" i="45"/>
  <c r="F44" i="45"/>
  <c r="E44" i="45"/>
  <c r="D44" i="45"/>
  <c r="G41" i="45"/>
  <c r="F41" i="45"/>
  <c r="E41" i="45"/>
  <c r="D41" i="45"/>
  <c r="G40" i="45"/>
  <c r="F40" i="45"/>
  <c r="E40" i="45"/>
  <c r="D40" i="45"/>
  <c r="G39" i="45"/>
  <c r="F39" i="45"/>
  <c r="E39" i="45"/>
  <c r="D39" i="45"/>
  <c r="G36" i="45"/>
  <c r="F36" i="45"/>
  <c r="E36" i="45"/>
  <c r="D36" i="45"/>
  <c r="G35" i="45"/>
  <c r="F35" i="45"/>
  <c r="E35" i="45"/>
  <c r="D35" i="45"/>
  <c r="G34" i="45"/>
  <c r="F34" i="45"/>
  <c r="E34" i="45"/>
  <c r="D34" i="45"/>
  <c r="G31" i="45"/>
  <c r="F31" i="45"/>
  <c r="D31" i="45"/>
  <c r="G30" i="45"/>
  <c r="F30" i="45"/>
  <c r="E30" i="45"/>
  <c r="D30" i="45"/>
  <c r="G29" i="45"/>
  <c r="F29" i="45"/>
  <c r="E29" i="45"/>
  <c r="D29" i="45"/>
  <c r="G28" i="45"/>
  <c r="F28" i="45"/>
  <c r="E28" i="45"/>
  <c r="D28" i="45"/>
  <c r="F27" i="45"/>
  <c r="E27" i="45"/>
  <c r="D27" i="45"/>
  <c r="G24" i="45"/>
  <c r="F24" i="45"/>
  <c r="E24" i="45"/>
  <c r="D24" i="45"/>
  <c r="G23" i="45"/>
  <c r="F23" i="45"/>
  <c r="E23" i="45"/>
  <c r="D23" i="45"/>
  <c r="G22" i="45"/>
  <c r="F22" i="45"/>
  <c r="E22" i="45"/>
  <c r="D22" i="45"/>
  <c r="G21" i="45"/>
  <c r="F21" i="45"/>
  <c r="E21" i="45"/>
  <c r="D21" i="45"/>
  <c r="F20" i="45"/>
  <c r="E20" i="45"/>
  <c r="D20" i="45"/>
  <c r="I18" i="45"/>
  <c r="I10" i="45"/>
  <c r="D96" i="45"/>
  <c r="F96" i="44"/>
  <c r="G92" i="44"/>
  <c r="F92" i="44"/>
  <c r="E92" i="44"/>
  <c r="D92" i="44"/>
  <c r="G91" i="44"/>
  <c r="F91" i="44"/>
  <c r="E91" i="44"/>
  <c r="D91" i="44"/>
  <c r="G90" i="44"/>
  <c r="F90" i="44"/>
  <c r="E90" i="44"/>
  <c r="D90" i="44"/>
  <c r="G89" i="44"/>
  <c r="F89" i="44"/>
  <c r="E89" i="44"/>
  <c r="D89" i="44"/>
  <c r="G86" i="44"/>
  <c r="F86" i="44"/>
  <c r="E86" i="44"/>
  <c r="D86" i="44"/>
  <c r="G85" i="44"/>
  <c r="F85" i="44"/>
  <c r="E85" i="44"/>
  <c r="D85" i="44"/>
  <c r="G84" i="44"/>
  <c r="F84" i="44"/>
  <c r="E84" i="44"/>
  <c r="D84" i="44"/>
  <c r="G83" i="44"/>
  <c r="F83" i="44"/>
  <c r="E83" i="44"/>
  <c r="D83" i="44"/>
  <c r="G80" i="44"/>
  <c r="F80" i="44"/>
  <c r="E80" i="44"/>
  <c r="D80" i="44"/>
  <c r="G79" i="44"/>
  <c r="F79" i="44"/>
  <c r="E79" i="44"/>
  <c r="D79" i="44"/>
  <c r="G78" i="44"/>
  <c r="F78" i="44"/>
  <c r="E78" i="44"/>
  <c r="D78" i="44"/>
  <c r="G77" i="44"/>
  <c r="F77" i="44"/>
  <c r="E77" i="44"/>
  <c r="D77" i="44"/>
  <c r="G74" i="44"/>
  <c r="F74" i="44"/>
  <c r="E74" i="44"/>
  <c r="D74" i="44"/>
  <c r="G73" i="44"/>
  <c r="F73" i="44"/>
  <c r="E73" i="44"/>
  <c r="D73" i="44"/>
  <c r="G72" i="44"/>
  <c r="F72" i="44"/>
  <c r="E72" i="44"/>
  <c r="D72" i="44"/>
  <c r="G71" i="44"/>
  <c r="F71" i="44"/>
  <c r="E71" i="44"/>
  <c r="D71" i="44"/>
  <c r="G70" i="44"/>
  <c r="F70" i="44"/>
  <c r="E70" i="44"/>
  <c r="D70" i="44"/>
  <c r="G66" i="44"/>
  <c r="F66" i="44"/>
  <c r="E66" i="44"/>
  <c r="D66" i="44"/>
  <c r="G65" i="44"/>
  <c r="F65" i="44"/>
  <c r="E65" i="44"/>
  <c r="D65" i="44"/>
  <c r="G64" i="44"/>
  <c r="F64" i="44"/>
  <c r="E64" i="44"/>
  <c r="D64" i="44"/>
  <c r="G63" i="44"/>
  <c r="F63" i="44"/>
  <c r="E63" i="44"/>
  <c r="D63" i="44"/>
  <c r="G60" i="44"/>
  <c r="F60" i="44"/>
  <c r="E60" i="44"/>
  <c r="D60" i="44"/>
  <c r="G59" i="44"/>
  <c r="F59" i="44"/>
  <c r="E59" i="44"/>
  <c r="D59" i="44"/>
  <c r="G56" i="44"/>
  <c r="F56" i="44"/>
  <c r="E56" i="44"/>
  <c r="D56" i="44"/>
  <c r="G55" i="44"/>
  <c r="F55" i="44"/>
  <c r="E55" i="44"/>
  <c r="D55" i="44"/>
  <c r="G54" i="44"/>
  <c r="F54" i="44"/>
  <c r="E54" i="44"/>
  <c r="D54" i="44"/>
  <c r="G51" i="44"/>
  <c r="F51" i="44"/>
  <c r="E51" i="44"/>
  <c r="D51" i="44"/>
  <c r="G50" i="44"/>
  <c r="F50" i="44"/>
  <c r="E50" i="44"/>
  <c r="D50" i="44"/>
  <c r="G49" i="44"/>
  <c r="F49" i="44"/>
  <c r="E49" i="44"/>
  <c r="D49" i="44"/>
  <c r="G46" i="44"/>
  <c r="F46" i="44"/>
  <c r="E46" i="44"/>
  <c r="D46" i="44"/>
  <c r="G45" i="44"/>
  <c r="F45" i="44"/>
  <c r="E45" i="44"/>
  <c r="D45" i="44"/>
  <c r="G44" i="44"/>
  <c r="F44" i="44"/>
  <c r="E44" i="44"/>
  <c r="D44" i="44"/>
  <c r="G41" i="44"/>
  <c r="F41" i="44"/>
  <c r="E41" i="44"/>
  <c r="D41" i="44"/>
  <c r="G40" i="44"/>
  <c r="F40" i="44"/>
  <c r="E40" i="44"/>
  <c r="D40" i="44"/>
  <c r="G39" i="44"/>
  <c r="F39" i="44"/>
  <c r="E39" i="44"/>
  <c r="D39" i="44"/>
  <c r="G36" i="44"/>
  <c r="F36" i="44"/>
  <c r="E36" i="44"/>
  <c r="D36" i="44"/>
  <c r="G35" i="44"/>
  <c r="F35" i="44"/>
  <c r="E35" i="44"/>
  <c r="D35" i="44"/>
  <c r="G34" i="44"/>
  <c r="F34" i="44"/>
  <c r="E34" i="44"/>
  <c r="D34" i="44"/>
  <c r="G31" i="44"/>
  <c r="F31" i="44"/>
  <c r="D31" i="44"/>
  <c r="G30" i="44"/>
  <c r="F30" i="44"/>
  <c r="E30" i="44"/>
  <c r="D30" i="44"/>
  <c r="G29" i="44"/>
  <c r="F29" i="44"/>
  <c r="E29" i="44"/>
  <c r="D29" i="44"/>
  <c r="G28" i="44"/>
  <c r="F28" i="44"/>
  <c r="E28" i="44"/>
  <c r="D28" i="44"/>
  <c r="F27" i="44"/>
  <c r="E27" i="44"/>
  <c r="D27" i="44"/>
  <c r="G24" i="44"/>
  <c r="F24" i="44"/>
  <c r="E24" i="44"/>
  <c r="D24" i="44"/>
  <c r="G23" i="44"/>
  <c r="F23" i="44"/>
  <c r="E23" i="44"/>
  <c r="D23" i="44"/>
  <c r="G22" i="44"/>
  <c r="F22" i="44"/>
  <c r="E22" i="44"/>
  <c r="D22" i="44"/>
  <c r="G21" i="44"/>
  <c r="F21" i="44"/>
  <c r="E21" i="44"/>
  <c r="D21" i="44"/>
  <c r="F20" i="44"/>
  <c r="E20" i="44"/>
  <c r="D20" i="44"/>
  <c r="I10" i="44"/>
  <c r="F96" i="43"/>
  <c r="G92" i="43"/>
  <c r="F92" i="43"/>
  <c r="E92" i="43"/>
  <c r="D92" i="43"/>
  <c r="G91" i="43"/>
  <c r="F91" i="43"/>
  <c r="E91" i="43"/>
  <c r="D91" i="43"/>
  <c r="G90" i="43"/>
  <c r="F90" i="43"/>
  <c r="E90" i="43"/>
  <c r="D90" i="43"/>
  <c r="G89" i="43"/>
  <c r="F89" i="43"/>
  <c r="E89" i="43"/>
  <c r="D89" i="43"/>
  <c r="G86" i="43"/>
  <c r="F86" i="43"/>
  <c r="E86" i="43"/>
  <c r="D86" i="43"/>
  <c r="G85" i="43"/>
  <c r="F85" i="43"/>
  <c r="E85" i="43"/>
  <c r="D85" i="43"/>
  <c r="G84" i="43"/>
  <c r="F84" i="43"/>
  <c r="E84" i="43"/>
  <c r="D84" i="43"/>
  <c r="G83" i="43"/>
  <c r="F83" i="43"/>
  <c r="E83" i="43"/>
  <c r="D83" i="43"/>
  <c r="G80" i="43"/>
  <c r="F80" i="43"/>
  <c r="E80" i="43"/>
  <c r="D80" i="43"/>
  <c r="G79" i="43"/>
  <c r="F79" i="43"/>
  <c r="E79" i="43"/>
  <c r="D79" i="43"/>
  <c r="G78" i="43"/>
  <c r="F78" i="43"/>
  <c r="E78" i="43"/>
  <c r="D78" i="43"/>
  <c r="G77" i="43"/>
  <c r="F77" i="43"/>
  <c r="E77" i="43"/>
  <c r="D77" i="43"/>
  <c r="G74" i="43"/>
  <c r="F74" i="43"/>
  <c r="E74" i="43"/>
  <c r="D74" i="43"/>
  <c r="G73" i="43"/>
  <c r="F73" i="43"/>
  <c r="E73" i="43"/>
  <c r="D73" i="43"/>
  <c r="G72" i="43"/>
  <c r="F72" i="43"/>
  <c r="E72" i="43"/>
  <c r="D72" i="43"/>
  <c r="G71" i="43"/>
  <c r="F71" i="43"/>
  <c r="E71" i="43"/>
  <c r="D71" i="43"/>
  <c r="G70" i="43"/>
  <c r="F70" i="43"/>
  <c r="E70" i="43"/>
  <c r="D70" i="43"/>
  <c r="G66" i="43"/>
  <c r="F66" i="43"/>
  <c r="E66" i="43"/>
  <c r="D66" i="43"/>
  <c r="G65" i="43"/>
  <c r="F65" i="43"/>
  <c r="E65" i="43"/>
  <c r="D65" i="43"/>
  <c r="G64" i="43"/>
  <c r="F64" i="43"/>
  <c r="E64" i="43"/>
  <c r="D64" i="43"/>
  <c r="G63" i="43"/>
  <c r="F63" i="43"/>
  <c r="E63" i="43"/>
  <c r="D63" i="43"/>
  <c r="G60" i="43"/>
  <c r="F60" i="43"/>
  <c r="E60" i="43"/>
  <c r="D60" i="43"/>
  <c r="G59" i="43"/>
  <c r="F59" i="43"/>
  <c r="E59" i="43"/>
  <c r="D59" i="43"/>
  <c r="G56" i="43"/>
  <c r="F56" i="43"/>
  <c r="E56" i="43"/>
  <c r="D56" i="43"/>
  <c r="G55" i="43"/>
  <c r="F55" i="43"/>
  <c r="E55" i="43"/>
  <c r="D55" i="43"/>
  <c r="G54" i="43"/>
  <c r="F54" i="43"/>
  <c r="E54" i="43"/>
  <c r="D54" i="43"/>
  <c r="G51" i="43"/>
  <c r="F51" i="43"/>
  <c r="E51" i="43"/>
  <c r="D51" i="43"/>
  <c r="G50" i="43"/>
  <c r="F50" i="43"/>
  <c r="E50" i="43"/>
  <c r="D50" i="43"/>
  <c r="G49" i="43"/>
  <c r="F49" i="43"/>
  <c r="E49" i="43"/>
  <c r="D49" i="43"/>
  <c r="G46" i="43"/>
  <c r="F46" i="43"/>
  <c r="E46" i="43"/>
  <c r="D46" i="43"/>
  <c r="G45" i="43"/>
  <c r="F45" i="43"/>
  <c r="E45" i="43"/>
  <c r="D45" i="43"/>
  <c r="G44" i="43"/>
  <c r="F44" i="43"/>
  <c r="E44" i="43"/>
  <c r="D44" i="43"/>
  <c r="G41" i="43"/>
  <c r="F41" i="43"/>
  <c r="E41" i="43"/>
  <c r="D41" i="43"/>
  <c r="G40" i="43"/>
  <c r="F40" i="43"/>
  <c r="E40" i="43"/>
  <c r="D40" i="43"/>
  <c r="G39" i="43"/>
  <c r="F39" i="43"/>
  <c r="E39" i="43"/>
  <c r="D39" i="43"/>
  <c r="G36" i="43"/>
  <c r="F36" i="43"/>
  <c r="E36" i="43"/>
  <c r="D36" i="43"/>
  <c r="G35" i="43"/>
  <c r="F35" i="43"/>
  <c r="E35" i="43"/>
  <c r="D35" i="43"/>
  <c r="G34" i="43"/>
  <c r="F34" i="43"/>
  <c r="E34" i="43"/>
  <c r="D34" i="43"/>
  <c r="G31" i="43"/>
  <c r="F31" i="43"/>
  <c r="D31" i="43"/>
  <c r="G30" i="43"/>
  <c r="F30" i="43"/>
  <c r="E30" i="43"/>
  <c r="D30" i="43"/>
  <c r="G29" i="43"/>
  <c r="F29" i="43"/>
  <c r="E29" i="43"/>
  <c r="D29" i="43"/>
  <c r="G28" i="43"/>
  <c r="F28" i="43"/>
  <c r="E28" i="43"/>
  <c r="D28" i="43"/>
  <c r="F27" i="43"/>
  <c r="E27" i="43"/>
  <c r="D27" i="43"/>
  <c r="G24" i="43"/>
  <c r="F24" i="43"/>
  <c r="E24" i="43"/>
  <c r="D24" i="43"/>
  <c r="G23" i="43"/>
  <c r="F23" i="43"/>
  <c r="E23" i="43"/>
  <c r="D23" i="43"/>
  <c r="G22" i="43"/>
  <c r="F22" i="43"/>
  <c r="E22" i="43"/>
  <c r="D22" i="43"/>
  <c r="G21" i="43"/>
  <c r="F21" i="43"/>
  <c r="E21" i="43"/>
  <c r="D21" i="43"/>
  <c r="F20" i="43"/>
  <c r="E20" i="43"/>
  <c r="D20" i="43"/>
  <c r="I18" i="43"/>
  <c r="I10" i="43"/>
  <c r="D96" i="43"/>
  <c r="D74" i="31"/>
  <c r="D73" i="31"/>
  <c r="D72" i="31"/>
  <c r="D90" i="31"/>
  <c r="D91" i="31"/>
  <c r="D92" i="31"/>
  <c r="I10" i="41"/>
  <c r="I10" i="31"/>
  <c r="I18" i="41"/>
  <c r="D20" i="41"/>
  <c r="E20" i="41"/>
  <c r="F20" i="41"/>
  <c r="D21" i="41"/>
  <c r="E21" i="41"/>
  <c r="F21" i="41"/>
  <c r="G21" i="41"/>
  <c r="E22" i="41"/>
  <c r="D22" i="41"/>
  <c r="F22" i="41"/>
  <c r="G22" i="41"/>
  <c r="D23" i="41"/>
  <c r="E23" i="41"/>
  <c r="F23" i="41"/>
  <c r="G23" i="41"/>
  <c r="D24" i="41"/>
  <c r="E24" i="41"/>
  <c r="F24" i="41"/>
  <c r="G24" i="41"/>
  <c r="D27" i="41"/>
  <c r="E27" i="41"/>
  <c r="F27" i="41"/>
  <c r="D28" i="41"/>
  <c r="E28" i="41"/>
  <c r="F28" i="41"/>
  <c r="G28" i="41"/>
  <c r="D29" i="41"/>
  <c r="E29" i="41"/>
  <c r="F29" i="41"/>
  <c r="G29" i="41"/>
  <c r="D30" i="41"/>
  <c r="E30" i="41"/>
  <c r="F30" i="41"/>
  <c r="G30" i="41"/>
  <c r="D31" i="41"/>
  <c r="E31" i="41"/>
  <c r="F31" i="41"/>
  <c r="G31" i="41"/>
  <c r="D34" i="41"/>
  <c r="E34" i="41"/>
  <c r="F34" i="41"/>
  <c r="G34" i="41"/>
  <c r="E35" i="41"/>
  <c r="D35" i="41"/>
  <c r="F35" i="41"/>
  <c r="G35" i="41"/>
  <c r="D36" i="41"/>
  <c r="E36" i="41"/>
  <c r="F36" i="41"/>
  <c r="G36" i="41"/>
  <c r="E39" i="41"/>
  <c r="D39" i="41"/>
  <c r="F39" i="41"/>
  <c r="G39" i="41"/>
  <c r="D40" i="41"/>
  <c r="E40" i="41"/>
  <c r="F40" i="41"/>
  <c r="G40" i="41"/>
  <c r="D41" i="41"/>
  <c r="E41" i="41"/>
  <c r="F41" i="41"/>
  <c r="G41" i="41"/>
  <c r="E44" i="41"/>
  <c r="D44" i="41"/>
  <c r="F44" i="41"/>
  <c r="G44" i="41"/>
  <c r="D45" i="41"/>
  <c r="E45" i="41"/>
  <c r="F45" i="41"/>
  <c r="G45" i="41"/>
  <c r="D46" i="41"/>
  <c r="E46" i="41"/>
  <c r="F46" i="41"/>
  <c r="G46" i="41"/>
  <c r="E49" i="41"/>
  <c r="D49" i="41"/>
  <c r="F49" i="41"/>
  <c r="G49" i="41"/>
  <c r="D50" i="41"/>
  <c r="E50" i="41"/>
  <c r="F50" i="41"/>
  <c r="G50" i="41"/>
  <c r="D51" i="41"/>
  <c r="E51" i="41"/>
  <c r="F51" i="41"/>
  <c r="G51" i="41"/>
  <c r="E54" i="41"/>
  <c r="D54" i="41"/>
  <c r="F54" i="41"/>
  <c r="G54" i="41"/>
  <c r="D55" i="41"/>
  <c r="E55" i="41"/>
  <c r="F55" i="41"/>
  <c r="G55" i="41"/>
  <c r="D56" i="41"/>
  <c r="E56" i="41"/>
  <c r="F56" i="41"/>
  <c r="G56" i="41"/>
  <c r="D59" i="41"/>
  <c r="E59" i="41"/>
  <c r="F59" i="41"/>
  <c r="G59" i="41"/>
  <c r="E60" i="41"/>
  <c r="D60" i="41"/>
  <c r="F60" i="41"/>
  <c r="G60" i="41"/>
  <c r="D63" i="41"/>
  <c r="E63" i="41"/>
  <c r="F63" i="41"/>
  <c r="G63" i="41"/>
  <c r="D64" i="41"/>
  <c r="E64" i="41"/>
  <c r="F64" i="41"/>
  <c r="G64" i="41"/>
  <c r="D65" i="41"/>
  <c r="E65" i="41"/>
  <c r="F65" i="41"/>
  <c r="G65" i="41"/>
  <c r="E66" i="41"/>
  <c r="D66" i="41"/>
  <c r="F66" i="41"/>
  <c r="G66" i="41"/>
  <c r="D70" i="41"/>
  <c r="E70" i="41"/>
  <c r="F70" i="41"/>
  <c r="G70" i="41"/>
  <c r="D71" i="41"/>
  <c r="E71" i="41"/>
  <c r="F71" i="41"/>
  <c r="G71" i="41"/>
  <c r="E72" i="41"/>
  <c r="D72" i="41"/>
  <c r="F72" i="41"/>
  <c r="G72" i="41"/>
  <c r="D73" i="41"/>
  <c r="E73" i="41"/>
  <c r="F73" i="41"/>
  <c r="G73" i="41"/>
  <c r="D74" i="41"/>
  <c r="E74" i="41"/>
  <c r="F74" i="41"/>
  <c r="G74" i="41"/>
  <c r="D77" i="41"/>
  <c r="E77" i="41"/>
  <c r="F77" i="41"/>
  <c r="G77" i="41"/>
  <c r="D78" i="41"/>
  <c r="E78" i="41"/>
  <c r="F78" i="41"/>
  <c r="G78" i="41"/>
  <c r="D79" i="41"/>
  <c r="E79" i="41"/>
  <c r="F79" i="41"/>
  <c r="G79" i="41"/>
  <c r="D80" i="41"/>
  <c r="E80" i="41"/>
  <c r="F80" i="41"/>
  <c r="G80" i="41"/>
  <c r="E83" i="41"/>
  <c r="D83" i="41"/>
  <c r="F83" i="41"/>
  <c r="G83" i="41"/>
  <c r="D84" i="41"/>
  <c r="E84" i="41"/>
  <c r="F84" i="41"/>
  <c r="G84" i="41"/>
  <c r="D85" i="41"/>
  <c r="E85" i="41"/>
  <c r="F85" i="41"/>
  <c r="G85" i="41"/>
  <c r="D86" i="41"/>
  <c r="E86" i="41"/>
  <c r="F86" i="41"/>
  <c r="G86" i="41"/>
  <c r="D89" i="41"/>
  <c r="E89" i="41"/>
  <c r="F89" i="41"/>
  <c r="G89" i="41"/>
  <c r="D90" i="41"/>
  <c r="E90" i="41"/>
  <c r="F90" i="41"/>
  <c r="G90" i="41"/>
  <c r="D91" i="41"/>
  <c r="E91" i="41"/>
  <c r="F91" i="41"/>
  <c r="G91" i="41"/>
  <c r="D92" i="41"/>
  <c r="E92" i="41"/>
  <c r="F92" i="41"/>
  <c r="G92" i="41"/>
  <c r="D96" i="41"/>
  <c r="F96" i="41"/>
  <c r="I18" i="60"/>
  <c r="F96" i="40"/>
  <c r="G92" i="40"/>
  <c r="F92" i="40"/>
  <c r="E92" i="40"/>
  <c r="D92" i="40"/>
  <c r="G91" i="40"/>
  <c r="F91" i="40"/>
  <c r="E91" i="40"/>
  <c r="D91" i="40"/>
  <c r="G90" i="40"/>
  <c r="F90" i="40"/>
  <c r="E90" i="40"/>
  <c r="D90" i="40"/>
  <c r="G89" i="40"/>
  <c r="F89" i="40"/>
  <c r="E89" i="40"/>
  <c r="D89" i="40"/>
  <c r="G86" i="40"/>
  <c r="F86" i="40"/>
  <c r="E86" i="40"/>
  <c r="D86" i="40"/>
  <c r="G85" i="40"/>
  <c r="F85" i="40"/>
  <c r="E85" i="40"/>
  <c r="D85" i="40"/>
  <c r="G84" i="40"/>
  <c r="F84" i="40"/>
  <c r="E84" i="40"/>
  <c r="D84" i="40"/>
  <c r="G83" i="40"/>
  <c r="F83" i="40"/>
  <c r="E83" i="40"/>
  <c r="D83" i="40"/>
  <c r="G80" i="40"/>
  <c r="F80" i="40"/>
  <c r="E80" i="40"/>
  <c r="D80" i="40"/>
  <c r="G79" i="40"/>
  <c r="F79" i="40"/>
  <c r="E79" i="40"/>
  <c r="D79" i="40"/>
  <c r="G78" i="40"/>
  <c r="F78" i="40"/>
  <c r="E78" i="40"/>
  <c r="D78" i="40"/>
  <c r="G77" i="40"/>
  <c r="F77" i="40"/>
  <c r="E77" i="40"/>
  <c r="D77" i="40"/>
  <c r="G74" i="40"/>
  <c r="F74" i="40"/>
  <c r="E74" i="40"/>
  <c r="D74" i="40"/>
  <c r="G73" i="40"/>
  <c r="F73" i="40"/>
  <c r="E73" i="40"/>
  <c r="D73" i="40"/>
  <c r="G72" i="40"/>
  <c r="F72" i="40"/>
  <c r="E72" i="40"/>
  <c r="D72" i="40"/>
  <c r="G71" i="40"/>
  <c r="F71" i="40"/>
  <c r="E71" i="40"/>
  <c r="D71" i="40"/>
  <c r="G70" i="40"/>
  <c r="F70" i="40"/>
  <c r="E70" i="40"/>
  <c r="D70" i="40"/>
  <c r="G66" i="40"/>
  <c r="F66" i="40"/>
  <c r="E66" i="40"/>
  <c r="D66" i="40"/>
  <c r="G65" i="40"/>
  <c r="F65" i="40"/>
  <c r="E65" i="40"/>
  <c r="D65" i="40"/>
  <c r="G64" i="40"/>
  <c r="F64" i="40"/>
  <c r="E64" i="40"/>
  <c r="D64" i="40"/>
  <c r="G63" i="40"/>
  <c r="F63" i="40"/>
  <c r="E63" i="40"/>
  <c r="D63" i="40"/>
  <c r="G60" i="40"/>
  <c r="F60" i="40"/>
  <c r="E60" i="40"/>
  <c r="D60" i="40"/>
  <c r="G59" i="40"/>
  <c r="F59" i="40"/>
  <c r="E59" i="40"/>
  <c r="D59" i="40"/>
  <c r="G56" i="40"/>
  <c r="F56" i="40"/>
  <c r="E56" i="40"/>
  <c r="D56" i="40"/>
  <c r="G55" i="40"/>
  <c r="F55" i="40"/>
  <c r="E55" i="40"/>
  <c r="D55" i="40"/>
  <c r="G54" i="40"/>
  <c r="F54" i="40"/>
  <c r="E54" i="40"/>
  <c r="D54" i="40"/>
  <c r="G51" i="40"/>
  <c r="F51" i="40"/>
  <c r="E51" i="40"/>
  <c r="D51" i="40"/>
  <c r="G50" i="40"/>
  <c r="F50" i="40"/>
  <c r="E50" i="40"/>
  <c r="D50" i="40"/>
  <c r="G49" i="40"/>
  <c r="F49" i="40"/>
  <c r="E49" i="40"/>
  <c r="D49" i="40"/>
  <c r="G46" i="40"/>
  <c r="F46" i="40"/>
  <c r="E46" i="40"/>
  <c r="D46" i="40"/>
  <c r="G45" i="40"/>
  <c r="F45" i="40"/>
  <c r="E45" i="40"/>
  <c r="D45" i="40"/>
  <c r="G44" i="40"/>
  <c r="F44" i="40"/>
  <c r="E44" i="40"/>
  <c r="D44" i="40"/>
  <c r="G41" i="40"/>
  <c r="F41" i="40"/>
  <c r="E41" i="40"/>
  <c r="D41" i="40"/>
  <c r="G40" i="40"/>
  <c r="F40" i="40"/>
  <c r="E40" i="40"/>
  <c r="D40" i="40"/>
  <c r="G39" i="40"/>
  <c r="F39" i="40"/>
  <c r="E39" i="40"/>
  <c r="D39" i="40"/>
  <c r="G36" i="40"/>
  <c r="F36" i="40"/>
  <c r="E36" i="40"/>
  <c r="D36" i="40"/>
  <c r="G35" i="40"/>
  <c r="F35" i="40"/>
  <c r="E35" i="40"/>
  <c r="D35" i="40"/>
  <c r="G34" i="40"/>
  <c r="F34" i="40"/>
  <c r="E34" i="40"/>
  <c r="D34" i="40"/>
  <c r="G31" i="40"/>
  <c r="F31" i="40"/>
  <c r="E31" i="40"/>
  <c r="D31" i="40"/>
  <c r="G30" i="40"/>
  <c r="F30" i="40"/>
  <c r="E30" i="40"/>
  <c r="D30" i="40"/>
  <c r="G29" i="40"/>
  <c r="F29" i="40"/>
  <c r="E29" i="40"/>
  <c r="D29" i="40"/>
  <c r="G28" i="40"/>
  <c r="F28" i="40"/>
  <c r="E28" i="40"/>
  <c r="D28" i="40"/>
  <c r="F27" i="40"/>
  <c r="E27" i="40"/>
  <c r="D27" i="40"/>
  <c r="G24" i="40"/>
  <c r="F24" i="40"/>
  <c r="E24" i="40"/>
  <c r="D24" i="40"/>
  <c r="G23" i="40"/>
  <c r="F23" i="40"/>
  <c r="E23" i="40"/>
  <c r="D23" i="40"/>
  <c r="G22" i="40"/>
  <c r="F22" i="40"/>
  <c r="E22" i="40"/>
  <c r="D22" i="40"/>
  <c r="G21" i="40"/>
  <c r="F21" i="40"/>
  <c r="E21" i="40"/>
  <c r="D21" i="40"/>
  <c r="F20" i="40"/>
  <c r="E20" i="40"/>
  <c r="D20" i="40"/>
  <c r="D95" i="40"/>
  <c r="I18" i="40"/>
  <c r="I10" i="40"/>
  <c r="D96" i="40"/>
  <c r="F96" i="39"/>
  <c r="G92" i="39"/>
  <c r="F92" i="39"/>
  <c r="E92" i="39"/>
  <c r="D92" i="39"/>
  <c r="G91" i="39"/>
  <c r="F91" i="39"/>
  <c r="E91" i="39"/>
  <c r="D91" i="39"/>
  <c r="G90" i="39"/>
  <c r="F90" i="39"/>
  <c r="E90" i="39"/>
  <c r="D90" i="39"/>
  <c r="G89" i="39"/>
  <c r="F89" i="39"/>
  <c r="E89" i="39"/>
  <c r="D89" i="39"/>
  <c r="G86" i="39"/>
  <c r="F86" i="39"/>
  <c r="E86" i="39"/>
  <c r="D86" i="39"/>
  <c r="G85" i="39"/>
  <c r="F85" i="39"/>
  <c r="E85" i="39"/>
  <c r="D85" i="39"/>
  <c r="G84" i="39"/>
  <c r="F84" i="39"/>
  <c r="E84" i="39"/>
  <c r="D84" i="39"/>
  <c r="G83" i="39"/>
  <c r="F83" i="39"/>
  <c r="E83" i="39"/>
  <c r="D83" i="39"/>
  <c r="G80" i="39"/>
  <c r="F80" i="39"/>
  <c r="E80" i="39"/>
  <c r="D80" i="39"/>
  <c r="G79" i="39"/>
  <c r="F79" i="39"/>
  <c r="E79" i="39"/>
  <c r="D79" i="39"/>
  <c r="G78" i="39"/>
  <c r="F78" i="39"/>
  <c r="E78" i="39"/>
  <c r="D78" i="39"/>
  <c r="G77" i="39"/>
  <c r="F77" i="39"/>
  <c r="E77" i="39"/>
  <c r="D77" i="39"/>
  <c r="G74" i="39"/>
  <c r="F74" i="39"/>
  <c r="E74" i="39"/>
  <c r="D74" i="39"/>
  <c r="G73" i="39"/>
  <c r="F73" i="39"/>
  <c r="E73" i="39"/>
  <c r="D73" i="39"/>
  <c r="G72" i="39"/>
  <c r="F72" i="39"/>
  <c r="E72" i="39"/>
  <c r="D72" i="39"/>
  <c r="G71" i="39"/>
  <c r="F71" i="39"/>
  <c r="E71" i="39"/>
  <c r="D71" i="39"/>
  <c r="G70" i="39"/>
  <c r="F70" i="39"/>
  <c r="E70" i="39"/>
  <c r="D70" i="39"/>
  <c r="G66" i="39"/>
  <c r="F66" i="39"/>
  <c r="E66" i="39"/>
  <c r="D66" i="39"/>
  <c r="G65" i="39"/>
  <c r="F65" i="39"/>
  <c r="E65" i="39"/>
  <c r="D65" i="39"/>
  <c r="G64" i="39"/>
  <c r="F64" i="39"/>
  <c r="E64" i="39"/>
  <c r="D64" i="39"/>
  <c r="G63" i="39"/>
  <c r="F63" i="39"/>
  <c r="E63" i="39"/>
  <c r="D63" i="39"/>
  <c r="G60" i="39"/>
  <c r="F60" i="39"/>
  <c r="E60" i="39"/>
  <c r="D60" i="39"/>
  <c r="G59" i="39"/>
  <c r="F59" i="39"/>
  <c r="E59" i="39"/>
  <c r="D59" i="39"/>
  <c r="G56" i="39"/>
  <c r="F56" i="39"/>
  <c r="E56" i="39"/>
  <c r="D56" i="39"/>
  <c r="G55" i="39"/>
  <c r="F55" i="39"/>
  <c r="E55" i="39"/>
  <c r="D55" i="39"/>
  <c r="G54" i="39"/>
  <c r="F54" i="39"/>
  <c r="E54" i="39"/>
  <c r="D54" i="39"/>
  <c r="G51" i="39"/>
  <c r="F51" i="39"/>
  <c r="E51" i="39"/>
  <c r="D51" i="39"/>
  <c r="G50" i="39"/>
  <c r="F50" i="39"/>
  <c r="E50" i="39"/>
  <c r="D50" i="39"/>
  <c r="G49" i="39"/>
  <c r="F49" i="39"/>
  <c r="E49" i="39"/>
  <c r="D49" i="39"/>
  <c r="G46" i="39"/>
  <c r="F46" i="39"/>
  <c r="E46" i="39"/>
  <c r="D46" i="39"/>
  <c r="G45" i="39"/>
  <c r="F45" i="39"/>
  <c r="E45" i="39"/>
  <c r="D45" i="39"/>
  <c r="G44" i="39"/>
  <c r="F44" i="39"/>
  <c r="E44" i="39"/>
  <c r="D44" i="39"/>
  <c r="G41" i="39"/>
  <c r="F41" i="39"/>
  <c r="E41" i="39"/>
  <c r="D41" i="39"/>
  <c r="G40" i="39"/>
  <c r="F40" i="39"/>
  <c r="E40" i="39"/>
  <c r="D40" i="39"/>
  <c r="G39" i="39"/>
  <c r="F39" i="39"/>
  <c r="E39" i="39"/>
  <c r="D39" i="39"/>
  <c r="G36" i="39"/>
  <c r="F36" i="39"/>
  <c r="E36" i="39"/>
  <c r="D36" i="39"/>
  <c r="G35" i="39"/>
  <c r="F35" i="39"/>
  <c r="E35" i="39"/>
  <c r="D35" i="39"/>
  <c r="G34" i="39"/>
  <c r="F34" i="39"/>
  <c r="E34" i="39"/>
  <c r="D34" i="39"/>
  <c r="G31" i="39"/>
  <c r="F31" i="39"/>
  <c r="E31" i="39"/>
  <c r="D31" i="39"/>
  <c r="G30" i="39"/>
  <c r="F30" i="39"/>
  <c r="E30" i="39"/>
  <c r="D30" i="39"/>
  <c r="G29" i="39"/>
  <c r="F29" i="39"/>
  <c r="E29" i="39"/>
  <c r="D29" i="39"/>
  <c r="G28" i="39"/>
  <c r="F28" i="39"/>
  <c r="E28" i="39"/>
  <c r="D28" i="39"/>
  <c r="G27" i="39"/>
  <c r="F27" i="39"/>
  <c r="E27" i="39"/>
  <c r="D27" i="39"/>
  <c r="G24" i="39"/>
  <c r="F24" i="39"/>
  <c r="E24" i="39"/>
  <c r="D24" i="39"/>
  <c r="G23" i="39"/>
  <c r="F23" i="39"/>
  <c r="E23" i="39"/>
  <c r="D23" i="39"/>
  <c r="G22" i="39"/>
  <c r="F22" i="39"/>
  <c r="E22" i="39"/>
  <c r="D22" i="39"/>
  <c r="G21" i="39"/>
  <c r="F21" i="39"/>
  <c r="E21" i="39"/>
  <c r="D21" i="39"/>
  <c r="F20" i="39"/>
  <c r="E20" i="39"/>
  <c r="D20" i="39"/>
  <c r="D95" i="39"/>
  <c r="I18" i="39"/>
  <c r="I10" i="39"/>
  <c r="F96" i="31"/>
  <c r="G20" i="38"/>
  <c r="G20" i="60"/>
  <c r="E90" i="31"/>
  <c r="F90" i="31"/>
  <c r="G90" i="31"/>
  <c r="E91" i="31"/>
  <c r="F91" i="31"/>
  <c r="G91" i="31"/>
  <c r="E92" i="31"/>
  <c r="F92" i="31"/>
  <c r="G92" i="31"/>
  <c r="G89" i="31"/>
  <c r="F89" i="31"/>
  <c r="E89" i="31"/>
  <c r="D89" i="31"/>
  <c r="D84" i="31"/>
  <c r="E84" i="31"/>
  <c r="F84" i="31"/>
  <c r="G84" i="31"/>
  <c r="D85" i="31"/>
  <c r="E85" i="31"/>
  <c r="F85" i="31"/>
  <c r="G85" i="31"/>
  <c r="D86" i="31"/>
  <c r="E86" i="31"/>
  <c r="F86" i="31"/>
  <c r="G86" i="31"/>
  <c r="G83" i="31"/>
  <c r="F83" i="31"/>
  <c r="E83" i="31"/>
  <c r="D83" i="31"/>
  <c r="D78" i="31"/>
  <c r="E78" i="31"/>
  <c r="F78" i="31"/>
  <c r="G78" i="31"/>
  <c r="D79" i="31"/>
  <c r="E79" i="31"/>
  <c r="F79" i="31"/>
  <c r="G79" i="31"/>
  <c r="D80" i="31"/>
  <c r="E80" i="31"/>
  <c r="F80" i="31"/>
  <c r="G80" i="31"/>
  <c r="G77" i="31"/>
  <c r="F77" i="31"/>
  <c r="E77" i="31"/>
  <c r="D77" i="31"/>
  <c r="D71" i="31"/>
  <c r="E71" i="31"/>
  <c r="F71" i="31"/>
  <c r="G71" i="31"/>
  <c r="E72" i="31"/>
  <c r="F72" i="31"/>
  <c r="G72" i="31"/>
  <c r="E73" i="31"/>
  <c r="F73" i="31"/>
  <c r="G73" i="31"/>
  <c r="E74" i="31"/>
  <c r="F74" i="31"/>
  <c r="G74" i="31"/>
  <c r="G70" i="31"/>
  <c r="F70" i="31"/>
  <c r="E70" i="31"/>
  <c r="D70" i="31"/>
  <c r="D64" i="31"/>
  <c r="E64" i="31"/>
  <c r="F64" i="31"/>
  <c r="G64" i="31"/>
  <c r="D65" i="31"/>
  <c r="E65" i="31"/>
  <c r="F65" i="31"/>
  <c r="G65" i="31"/>
  <c r="D66" i="31"/>
  <c r="E66" i="31"/>
  <c r="F66" i="31"/>
  <c r="G66" i="31"/>
  <c r="G63" i="31"/>
  <c r="F63" i="31"/>
  <c r="E63" i="31"/>
  <c r="D63" i="31"/>
  <c r="D60" i="31"/>
  <c r="E60" i="31"/>
  <c r="F60" i="31"/>
  <c r="G60" i="31"/>
  <c r="G59" i="31"/>
  <c r="F59" i="31"/>
  <c r="E59" i="31"/>
  <c r="D59" i="31"/>
  <c r="D55" i="31"/>
  <c r="E55" i="31"/>
  <c r="F55" i="31"/>
  <c r="G55" i="31"/>
  <c r="D56" i="31"/>
  <c r="E56" i="31"/>
  <c r="F56" i="31"/>
  <c r="G56" i="31"/>
  <c r="G54" i="31"/>
  <c r="F54" i="31"/>
  <c r="E54" i="31"/>
  <c r="D54" i="31"/>
  <c r="D50" i="31"/>
  <c r="E50" i="31"/>
  <c r="F50" i="31"/>
  <c r="G50" i="31"/>
  <c r="D51" i="31"/>
  <c r="E51" i="31"/>
  <c r="F51" i="31"/>
  <c r="G51" i="31"/>
  <c r="G49" i="31"/>
  <c r="F49" i="31"/>
  <c r="E49" i="31"/>
  <c r="D49" i="31"/>
  <c r="D45" i="31"/>
  <c r="E45" i="31"/>
  <c r="F45" i="31"/>
  <c r="G45" i="31"/>
  <c r="D46" i="31"/>
  <c r="E46" i="31"/>
  <c r="F46" i="31"/>
  <c r="G46" i="31"/>
  <c r="G44" i="31"/>
  <c r="F44" i="31"/>
  <c r="E44" i="31"/>
  <c r="D44" i="31"/>
  <c r="D40" i="31"/>
  <c r="E40" i="31"/>
  <c r="F40" i="31"/>
  <c r="G40" i="31"/>
  <c r="D41" i="31"/>
  <c r="E41" i="31"/>
  <c r="F41" i="31"/>
  <c r="G41" i="31"/>
  <c r="G39" i="31"/>
  <c r="F39" i="31"/>
  <c r="E39" i="31"/>
  <c r="D39" i="31"/>
  <c r="D35" i="31"/>
  <c r="E35" i="31"/>
  <c r="F35" i="31"/>
  <c r="G35" i="31"/>
  <c r="D36" i="31"/>
  <c r="E36" i="31"/>
  <c r="F36" i="31"/>
  <c r="G36" i="31"/>
  <c r="G34" i="31"/>
  <c r="F34" i="31"/>
  <c r="E34" i="31"/>
  <c r="D34" i="31"/>
  <c r="D28" i="31"/>
  <c r="E28" i="31"/>
  <c r="F28" i="31"/>
  <c r="G28" i="31"/>
  <c r="D29" i="31"/>
  <c r="E29" i="31"/>
  <c r="F29" i="31"/>
  <c r="G29" i="31"/>
  <c r="D30" i="31"/>
  <c r="E30" i="31"/>
  <c r="F30" i="31"/>
  <c r="G30" i="31"/>
  <c r="D31" i="31"/>
  <c r="F31" i="31"/>
  <c r="G31" i="31"/>
  <c r="G27" i="31"/>
  <c r="F27" i="31"/>
  <c r="E27" i="31"/>
  <c r="D27" i="31"/>
  <c r="D21" i="31"/>
  <c r="E21" i="31"/>
  <c r="F21" i="31"/>
  <c r="G21" i="31"/>
  <c r="D22" i="31"/>
  <c r="E22" i="31"/>
  <c r="F22" i="31"/>
  <c r="G22" i="31"/>
  <c r="D23" i="31"/>
  <c r="E23" i="31"/>
  <c r="F23" i="31"/>
  <c r="G23" i="31"/>
  <c r="D24" i="31"/>
  <c r="E24" i="31"/>
  <c r="F24" i="31"/>
  <c r="G24" i="31"/>
  <c r="G20" i="31"/>
  <c r="F20" i="31"/>
  <c r="D20" i="31"/>
  <c r="E20" i="31"/>
  <c r="I18" i="31"/>
  <c r="I92" i="38"/>
  <c r="D95" i="48"/>
  <c r="D95" i="46"/>
  <c r="G20" i="39"/>
  <c r="F95" i="39"/>
  <c r="F97" i="39"/>
  <c r="G20" i="41"/>
  <c r="G20" i="43"/>
  <c r="G20" i="45"/>
  <c r="G20" i="49"/>
  <c r="G20" i="51"/>
  <c r="G20" i="52"/>
  <c r="F95" i="52"/>
  <c r="F97" i="52"/>
  <c r="G20" i="57"/>
  <c r="F95" i="57"/>
  <c r="F97" i="57"/>
  <c r="G20" i="58"/>
  <c r="F95" i="58"/>
  <c r="F97" i="58"/>
  <c r="D96" i="60"/>
  <c r="D95" i="60"/>
  <c r="J90" i="38"/>
  <c r="G20" i="40"/>
  <c r="G27" i="40"/>
  <c r="F95" i="40"/>
  <c r="F97" i="40"/>
  <c r="G27" i="41"/>
  <c r="G27" i="43"/>
  <c r="I18" i="44"/>
  <c r="D96" i="44"/>
  <c r="G20" i="44"/>
  <c r="G27" i="44"/>
  <c r="G27" i="45"/>
  <c r="I18" i="46"/>
  <c r="D96" i="46"/>
  <c r="D97" i="46"/>
  <c r="D124" i="35"/>
  <c r="G20" i="46"/>
  <c r="G27" i="46"/>
  <c r="I18" i="47"/>
  <c r="G20" i="47"/>
  <c r="F95" i="47"/>
  <c r="F97" i="47"/>
  <c r="I18" i="48"/>
  <c r="D96" i="48"/>
  <c r="D97" i="48"/>
  <c r="D126" i="35"/>
  <c r="G20" i="48"/>
  <c r="G27" i="48"/>
  <c r="F95" i="48"/>
  <c r="F97" i="48"/>
  <c r="G27" i="49"/>
  <c r="I18" i="50"/>
  <c r="D96" i="50"/>
  <c r="G20" i="50"/>
  <c r="G27" i="50"/>
  <c r="G27" i="51"/>
  <c r="D96" i="52"/>
  <c r="I18" i="53"/>
  <c r="D96" i="53"/>
  <c r="G20" i="53"/>
  <c r="G27" i="53"/>
  <c r="I18" i="54"/>
  <c r="D96" i="54"/>
  <c r="G20" i="54"/>
  <c r="G27" i="54"/>
  <c r="F95" i="54"/>
  <c r="F97" i="54"/>
  <c r="I18" i="55"/>
  <c r="D96" i="55"/>
  <c r="G20" i="55"/>
  <c r="G27" i="55"/>
  <c r="I18" i="56"/>
  <c r="D96" i="56"/>
  <c r="G20" i="56"/>
  <c r="G27" i="56"/>
  <c r="F95" i="56"/>
  <c r="F97" i="56"/>
  <c r="D96" i="57"/>
  <c r="D96" i="58"/>
  <c r="I18" i="59"/>
  <c r="D96" i="59"/>
  <c r="G20" i="59"/>
  <c r="G27" i="59"/>
  <c r="G27" i="60"/>
  <c r="F95" i="60"/>
  <c r="F97" i="60"/>
  <c r="D95" i="41"/>
  <c r="D97" i="41"/>
  <c r="D133" i="35"/>
  <c r="D95" i="31"/>
  <c r="F95" i="44"/>
  <c r="F97" i="44"/>
  <c r="D96" i="47"/>
  <c r="F95" i="50"/>
  <c r="F97" i="50"/>
  <c r="D96" i="51"/>
  <c r="F95" i="51"/>
  <c r="F97" i="51"/>
  <c r="D95" i="52"/>
  <c r="D95" i="54"/>
  <c r="D95" i="56"/>
  <c r="D95" i="58"/>
  <c r="D97" i="58"/>
  <c r="D134" i="35"/>
  <c r="D95" i="45"/>
  <c r="D97" i="45"/>
  <c r="D125" i="35"/>
  <c r="F95" i="46"/>
  <c r="F97" i="46"/>
  <c r="D95" i="47"/>
  <c r="D97" i="47"/>
  <c r="D128" i="35"/>
  <c r="D95" i="51"/>
  <c r="D97" i="51"/>
  <c r="D136" i="35"/>
  <c r="D95" i="53"/>
  <c r="D95" i="55"/>
  <c r="D95" i="57"/>
  <c r="D95" i="59"/>
  <c r="D97" i="59"/>
  <c r="D139" i="35"/>
  <c r="D97" i="57"/>
  <c r="D130" i="35"/>
  <c r="D95" i="43"/>
  <c r="D97" i="43"/>
  <c r="D141" i="35"/>
  <c r="D95" i="44"/>
  <c r="D95" i="49"/>
  <c r="D97" i="49"/>
  <c r="D131" i="35"/>
  <c r="D95" i="50"/>
  <c r="D97" i="52"/>
  <c r="D132" i="35"/>
  <c r="D97" i="60"/>
  <c r="D138" i="35"/>
  <c r="D96" i="31"/>
  <c r="D97" i="31"/>
  <c r="D96" i="39"/>
  <c r="D97" i="40"/>
  <c r="D142" i="35"/>
  <c r="D97" i="39"/>
  <c r="D143" i="35"/>
  <c r="F95" i="31"/>
  <c r="F97" i="31"/>
  <c r="D97" i="56"/>
  <c r="D140" i="35"/>
  <c r="D97" i="54"/>
  <c r="D123" i="35"/>
  <c r="D97" i="55"/>
  <c r="D137" i="35"/>
  <c r="D97" i="53"/>
  <c r="D129" i="35"/>
  <c r="D97" i="50"/>
  <c r="D127" i="35"/>
  <c r="D97" i="44"/>
  <c r="D135" i="35"/>
  <c r="E131" i="35"/>
  <c r="F95" i="59"/>
  <c r="F97" i="59"/>
  <c r="F95" i="55"/>
  <c r="F97" i="55"/>
  <c r="F95" i="53"/>
  <c r="F97" i="53"/>
  <c r="F95" i="41"/>
  <c r="F97" i="41"/>
  <c r="E135" i="35"/>
  <c r="F95" i="49"/>
  <c r="F97" i="49"/>
  <c r="F95" i="45"/>
  <c r="F97" i="45"/>
  <c r="F95" i="43"/>
  <c r="F97" i="43"/>
  <c r="I124" i="35"/>
  <c r="D100" i="35"/>
  <c r="I141" i="35"/>
  <c r="D117" i="35"/>
  <c r="I137" i="35"/>
  <c r="D113" i="35"/>
  <c r="I133" i="35"/>
  <c r="D109" i="35"/>
  <c r="I129" i="35"/>
  <c r="D105" i="35"/>
  <c r="I125" i="35"/>
  <c r="D101" i="35"/>
  <c r="I123" i="35"/>
  <c r="D99" i="35"/>
  <c r="I140" i="35"/>
  <c r="D116" i="35"/>
  <c r="I136" i="35"/>
  <c r="D112" i="35"/>
  <c r="I132" i="35"/>
  <c r="D108" i="35"/>
  <c r="I128" i="35"/>
  <c r="D104" i="35"/>
  <c r="I143" i="35"/>
  <c r="D119" i="35"/>
  <c r="I139" i="35"/>
  <c r="D115" i="35"/>
  <c r="I135" i="35"/>
  <c r="D111" i="35"/>
  <c r="I131" i="35"/>
  <c r="D107" i="35"/>
  <c r="I127" i="35"/>
  <c r="D103" i="35"/>
  <c r="E123" i="35"/>
  <c r="I142" i="35"/>
  <c r="D118" i="35"/>
  <c r="I138" i="35"/>
  <c r="D114" i="35"/>
  <c r="I134" i="35"/>
  <c r="D110" i="35"/>
  <c r="I130" i="35"/>
  <c r="D106" i="35"/>
  <c r="I126" i="35"/>
  <c r="D102" i="35"/>
  <c r="E124" i="35"/>
  <c r="E137" i="35"/>
  <c r="E136" i="35"/>
  <c r="E125" i="35"/>
  <c r="E130" i="35"/>
  <c r="E141" i="35"/>
  <c r="E138" i="35"/>
  <c r="E134" i="35"/>
  <c r="E127" i="35"/>
  <c r="E129" i="35"/>
  <c r="E133" i="35"/>
  <c r="E139" i="35"/>
  <c r="E126" i="35"/>
  <c r="E140" i="35"/>
  <c r="E128" i="35"/>
  <c r="E142" i="35"/>
  <c r="E132" i="35"/>
  <c r="E143" i="35"/>
  <c r="G127" i="35"/>
  <c r="B103" i="35"/>
  <c r="G131" i="35"/>
  <c r="B107" i="35"/>
  <c r="G135" i="35"/>
  <c r="B111" i="35"/>
  <c r="G139" i="35"/>
  <c r="B115" i="35"/>
  <c r="G143" i="35"/>
  <c r="B119" i="35"/>
  <c r="F143" i="35"/>
  <c r="F139" i="35"/>
  <c r="F135" i="35"/>
  <c r="F131" i="35"/>
  <c r="F127" i="35"/>
  <c r="G126" i="35"/>
  <c r="B102" i="35"/>
  <c r="G130" i="35"/>
  <c r="B106" i="35"/>
  <c r="G134" i="35"/>
  <c r="B110" i="35"/>
  <c r="G138" i="35"/>
  <c r="B114" i="35"/>
  <c r="G142" i="35"/>
  <c r="B118" i="35"/>
  <c r="G123" i="35"/>
  <c r="B99" i="35"/>
  <c r="F142" i="35"/>
  <c r="F138" i="35"/>
  <c r="F134" i="35"/>
  <c r="F130" i="35"/>
  <c r="F126" i="35"/>
  <c r="G129" i="35"/>
  <c r="B105" i="35"/>
  <c r="G133" i="35"/>
  <c r="B109" i="35"/>
  <c r="G137" i="35"/>
  <c r="B113" i="35"/>
  <c r="G141" i="35"/>
  <c r="B117" i="35"/>
  <c r="G125" i="35"/>
  <c r="B101" i="35"/>
  <c r="F141" i="35"/>
  <c r="F137" i="35"/>
  <c r="F133" i="35"/>
  <c r="F129" i="35"/>
  <c r="F125" i="35"/>
  <c r="G128" i="35"/>
  <c r="B104" i="35"/>
  <c r="G132" i="35"/>
  <c r="B108" i="35"/>
  <c r="G136" i="35"/>
  <c r="B112" i="35"/>
  <c r="G140" i="35"/>
  <c r="B116" i="35"/>
  <c r="G124" i="35"/>
  <c r="B100" i="35"/>
  <c r="F123" i="35"/>
  <c r="F140" i="35"/>
  <c r="F136" i="35"/>
  <c r="F132" i="35"/>
  <c r="F128" i="35"/>
  <c r="F124" i="35"/>
</calcChain>
</file>

<file path=xl/sharedStrings.xml><?xml version="1.0" encoding="utf-8"?>
<sst xmlns="http://schemas.openxmlformats.org/spreadsheetml/2006/main" count="2930" uniqueCount="314">
  <si>
    <t xml:space="preserve">Documents du budget disponibles.Pour chaque type de document (1-5), choisissez la réponse adéquate (I, II, II or IV). Choisissez seulement une réponse par document en cochant la case qui correspond à la réponse. </t>
  </si>
  <si>
    <t>Type de document</t>
  </si>
  <si>
    <t>I. Non produit</t>
  </si>
  <si>
    <t>II. Produit mais non disponible au public</t>
  </si>
  <si>
    <t>III. Produit et disponible au public, mais seulement sur demande</t>
  </si>
  <si>
    <t>IV. Produit et distribué au public</t>
  </si>
  <si>
    <t xml:space="preserve">1.  Budget adopté </t>
  </si>
  <si>
    <t xml:space="preserve">2.  Résumé du Budget </t>
  </si>
  <si>
    <t>3.  Rapport en Milieu d’année</t>
  </si>
  <si>
    <t xml:space="preserve">4.  Rapport de fin d’année </t>
  </si>
  <si>
    <t xml:space="preserve">5.  Rapport d’audit </t>
  </si>
  <si>
    <t>Pour les rapports de budget qui sont produits et diffusés au public, quelles mesures sont prises pour diffuser ces rapports et pour favoriser l'intérêt du public? Pour chaque rapport produit, répondez  aux questions 1-7 et marquez les cases des colonnes I.-V. « Oui » ou « Non ».</t>
  </si>
  <si>
    <t>I. Budget adopté</t>
  </si>
  <si>
    <t>II. Résumé du Budget</t>
  </si>
  <si>
    <t>III. Rapport en Milieu d’année</t>
  </si>
  <si>
    <t>IV. Rapport de fin d’année</t>
  </si>
  <si>
    <t>V. Rapport d’audit</t>
  </si>
  <si>
    <t>1. Est-ce que la date de sortie est connue au moins un mois à l'avance ?</t>
  </si>
  <si>
    <t>2. Est-ce que un préavis de la présentation est envoyés aux utilisateurs/ médias ?</t>
  </si>
  <si>
    <t>3.  Est-ce que le document est présenté au public le même jour que la présentation officielle aux médias?</t>
  </si>
  <si>
    <t>4.  Est-ce que le document est disponible sur Internet gratuitement?</t>
  </si>
  <si>
    <t>5.  Est –ce que des copies imprimées sont disponibles gratuitement ?</t>
  </si>
  <si>
    <t>6.  Est-ce que une conférence de presse est tenue pour discuter de la parution du document?</t>
  </si>
  <si>
    <t>7.   Est-ce que le document est diffusé par des conseillers municipaux?</t>
  </si>
  <si>
    <t>Quel est le taux des revenus réalisés par rapport aux revenus estimés pendant le dernier exercice? Veuillez se référer aux comptes administratifs de l'année dernière pour répondre à cette question.</t>
  </si>
  <si>
    <r>
      <t>a.</t>
    </r>
    <r>
      <rPr>
        <sz val="7"/>
        <color rgb="FF000000"/>
        <rFont val="Times New Roman"/>
        <family val="1"/>
      </rPr>
      <t xml:space="preserve">     </t>
    </r>
    <r>
      <rPr>
        <sz val="9"/>
        <color rgb="FF000000"/>
        <rFont val="Arial"/>
        <family val="2"/>
      </rPr>
      <t xml:space="preserve">Moins de 25% </t>
    </r>
  </si>
  <si>
    <r>
      <t>b.</t>
    </r>
    <r>
      <rPr>
        <sz val="7"/>
        <color rgb="FF000000"/>
        <rFont val="Times New Roman"/>
        <family val="1"/>
      </rPr>
      <t xml:space="preserve">     </t>
    </r>
    <r>
      <rPr>
        <sz val="9"/>
        <color rgb="FF000000"/>
        <rFont val="Arial"/>
        <family val="2"/>
      </rPr>
      <t xml:space="preserve">Entre 25-50% </t>
    </r>
  </si>
  <si>
    <r>
      <t>c.</t>
    </r>
    <r>
      <rPr>
        <sz val="7"/>
        <color rgb="FF000000"/>
        <rFont val="Times New Roman"/>
        <family val="1"/>
      </rPr>
      <t xml:space="preserve">     </t>
    </r>
    <r>
      <rPr>
        <sz val="9"/>
        <color rgb="FF000000"/>
        <rFont val="Arial"/>
        <family val="2"/>
      </rPr>
      <t xml:space="preserve">Entre 50-75% </t>
    </r>
  </si>
  <si>
    <r>
      <t>d.</t>
    </r>
    <r>
      <rPr>
        <sz val="7"/>
        <color rgb="FF000000"/>
        <rFont val="Times New Roman"/>
        <family val="1"/>
      </rPr>
      <t xml:space="preserve">     </t>
    </r>
    <r>
      <rPr>
        <sz val="9"/>
        <color rgb="FF000000"/>
        <rFont val="Arial"/>
        <family val="2"/>
      </rPr>
      <t xml:space="preserve">Entre 75% –100% </t>
    </r>
  </si>
  <si>
    <r>
      <t>e.</t>
    </r>
    <r>
      <rPr>
        <sz val="7"/>
        <color rgb="FF000000"/>
        <rFont val="Times New Roman"/>
        <family val="1"/>
      </rPr>
      <t xml:space="preserve">     </t>
    </r>
    <r>
      <rPr>
        <sz val="9"/>
        <color rgb="FF000000"/>
        <rFont val="Arial"/>
        <family val="2"/>
      </rPr>
      <t xml:space="preserve">Plus de 100% </t>
    </r>
  </si>
  <si>
    <t>Quel est le taux des dépenses réalisés par rapport aux dépenses estimés pendant le dernier exercice? Veuillez se référer aux comptes administratifs de l'année dernière pour répondre à cette question.</t>
  </si>
  <si>
    <t xml:space="preserve">Est-ce que les documents de budget présentent des informations sur les actifs financiers  (par exemple, les dépôts en banque, dette, parts, etc.) détenu par le Conseil municipal? </t>
  </si>
  <si>
    <r>
      <t>a.</t>
    </r>
    <r>
      <rPr>
        <sz val="7"/>
        <color rgb="FF000000"/>
        <rFont val="Times New Roman"/>
        <family val="1"/>
      </rPr>
      <t xml:space="preserve">  </t>
    </r>
    <r>
      <rPr>
        <sz val="9"/>
        <color rgb="FF000000"/>
        <rFont val="Arial"/>
        <family val="2"/>
      </rPr>
      <t xml:space="preserve">Oui, l'information exhaustive sur les actifs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</si>
  <si>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</si>
  <si>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financiers n'est pas présentée. </t>
    </r>
  </si>
  <si>
    <t xml:space="preserve">Est-ce que les documents de budget présentent des informations sur les actifs non financiers (par exemple  bâtiments, véhicules, etc.) détenus par le Conseil municipal? </t>
  </si>
  <si>
    <r>
      <t>a.</t>
    </r>
    <r>
      <rPr>
        <sz val="7"/>
        <color rgb="FF000000"/>
        <rFont val="Times New Roman"/>
        <family val="1"/>
      </rPr>
      <t xml:space="preserve">  </t>
    </r>
    <r>
      <rPr>
        <sz val="9"/>
        <color rgb="FF000000"/>
        <rFont val="Arial"/>
        <family val="2"/>
      </rPr>
      <t xml:space="preserve">Oui, l'information exhaustive sur les actifs non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</si>
  <si>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</si>
  <si>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non financiers n'est pas présentée. </t>
    </r>
  </si>
  <si>
    <r>
      <t xml:space="preserve">Pas applicable/autre (svp produire un commentaire). </t>
    </r>
    <r>
      <rPr>
        <u/>
        <sz val="9"/>
        <color rgb="FF000000"/>
        <rFont val="Arial"/>
        <family val="2"/>
      </rPr>
      <t>Commentaire:</t>
    </r>
    <r>
      <rPr>
        <sz val="9"/>
        <color rgb="FF000000"/>
        <rFont val="Arial"/>
        <family val="2"/>
      </rPr>
      <t xml:space="preserve"> </t>
    </r>
  </si>
  <si>
    <r>
      <t>d.</t>
    </r>
    <r>
      <rPr>
        <sz val="7"/>
        <color rgb="FF000000"/>
        <rFont val="Times New Roman"/>
        <family val="1"/>
      </rPr>
      <t xml:space="preserve">  </t>
    </r>
    <r>
      <rPr>
        <sz val="9"/>
        <color rgb="FF000000"/>
        <rFont val="Arial"/>
        <family val="2"/>
      </rPr>
      <t xml:space="preserve">Pas applicable/autre (svp produire un commentaire). </t>
    </r>
    <r>
      <rPr>
        <u/>
        <sz val="9"/>
        <color rgb="FF000000"/>
        <rFont val="Arial"/>
        <family val="2"/>
      </rPr>
      <t>Commentaire</t>
    </r>
    <r>
      <rPr>
        <sz val="9"/>
        <color rgb="FF000000"/>
        <rFont val="Arial"/>
        <family val="2"/>
      </rPr>
      <t>:</t>
    </r>
  </si>
  <si>
    <t xml:space="preserve">Les documents de budget fournissent-ils des détails sur les sources de l'aide des donateurs, tant financier que matériels (par exemple, le matériel fourni, infrastructure établie, etc.)? </t>
  </si>
  <si>
    <r>
      <t>a.</t>
    </r>
    <r>
      <rPr>
        <sz val="7"/>
        <color rgb="FF000000"/>
        <rFont val="Times New Roman"/>
        <family val="1"/>
      </rPr>
      <t xml:space="preserve">  </t>
    </r>
    <r>
      <rPr>
        <sz val="9"/>
        <color rgb="FF000000"/>
        <rFont val="Arial"/>
        <family val="2"/>
      </rPr>
      <t xml:space="preserve">Toutes les sources d'assistance des donateurs sont identifiées individuellement. </t>
    </r>
  </si>
  <si>
    <r>
      <t>b.</t>
    </r>
    <r>
      <rPr>
        <sz val="7"/>
        <color rgb="FF000000"/>
        <rFont val="Times New Roman"/>
        <family val="1"/>
      </rPr>
      <t xml:space="preserve">  </t>
    </r>
    <r>
      <rPr>
        <sz val="9"/>
        <color rgb="FF000000"/>
        <rFont val="Arial"/>
        <family val="2"/>
      </rPr>
      <t xml:space="preserve">Quelques sources d'assistance des donateurs sont identifiées individuellement. </t>
    </r>
  </si>
  <si>
    <r>
      <t>c.</t>
    </r>
    <r>
      <rPr>
        <sz val="7"/>
        <color rgb="FF000000"/>
        <rFont val="Times New Roman"/>
        <family val="1"/>
      </rPr>
      <t xml:space="preserve">  </t>
    </r>
    <r>
      <rPr>
        <sz val="9"/>
        <color rgb="FF000000"/>
        <rFont val="Arial"/>
        <family val="2"/>
      </rPr>
      <t xml:space="preserve">Aucune source d'assistance des donateurs n'est identifiée individuellement. </t>
    </r>
  </si>
  <si>
    <r>
      <t xml:space="preserve">Pas applicable/autres (svp produire un commentaire). </t>
    </r>
    <r>
      <rPr>
        <u/>
        <sz val="9"/>
        <color rgb="FF000000"/>
        <rFont val="Arial"/>
        <family val="2"/>
      </rPr>
      <t>Commentaire</t>
    </r>
    <r>
      <rPr>
        <sz val="9"/>
        <color rgb="FF000000"/>
        <rFont val="Arial"/>
        <family val="2"/>
      </rPr>
      <t xml:space="preserve">: </t>
    </r>
  </si>
  <si>
    <t xml:space="preserve">Les documents de budget (comme le budget ou le compte rendu de la session budgétaire ou de la session administrative de compte) présentent- t-ils  des données non financières, telles que le nombre de bénéficiaires, des programmes de dépense? </t>
  </si>
  <si>
    <r>
      <t>a.</t>
    </r>
    <r>
      <rPr>
        <sz val="7"/>
        <color rgb="FF000000"/>
        <rFont val="Times New Roman"/>
        <family val="1"/>
      </rPr>
      <t xml:space="preserve">  </t>
    </r>
    <r>
      <rPr>
        <sz val="9"/>
        <color rgb="FF000000"/>
        <rFont val="Arial"/>
        <family val="2"/>
      </rPr>
      <t xml:space="preserve">Des données non financières sont présentées pour tous les programmes. </t>
    </r>
  </si>
  <si>
    <r>
      <t>b.</t>
    </r>
    <r>
      <rPr>
        <sz val="7"/>
        <color rgb="FF000000"/>
        <rFont val="Times New Roman"/>
        <family val="1"/>
      </rPr>
      <t xml:space="preserve">  </t>
    </r>
    <r>
      <rPr>
        <sz val="9"/>
        <color rgb="FF000000"/>
        <rFont val="Arial"/>
        <family val="2"/>
      </rPr>
      <t xml:space="preserve">Des données non financières sont présentées pour quelques programmes. </t>
    </r>
  </si>
  <si>
    <r>
      <t>c.</t>
    </r>
    <r>
      <rPr>
        <sz val="7"/>
        <color rgb="FF000000"/>
        <rFont val="Times New Roman"/>
        <family val="1"/>
      </rPr>
      <t xml:space="preserve">  </t>
    </r>
    <r>
      <rPr>
        <sz val="9"/>
        <color rgb="FF000000"/>
        <rFont val="Arial"/>
        <family val="2"/>
      </rPr>
      <t xml:space="preserve">Aucune donnée non financière n'est présentée. </t>
    </r>
  </si>
  <si>
    <t xml:space="preserve">Les documents de budget contiennent-ils des indicateurs de performances (par exemple nombre de kilomètres des routes construites, nombre de salles de classe construites, nombre de bureaux d'école fournis, etc.) pour des programmes de dépense? </t>
  </si>
  <si>
    <r>
      <t>a.</t>
    </r>
    <r>
      <rPr>
        <sz val="7"/>
        <color rgb="FF000000"/>
        <rFont val="Times New Roman"/>
        <family val="1"/>
      </rPr>
      <t xml:space="preserve">  </t>
    </r>
    <r>
      <rPr>
        <sz val="9"/>
        <color rgb="FF000000"/>
        <rFont val="Arial"/>
        <family val="2"/>
      </rPr>
      <t xml:space="preserve">Des indicateurs de performance sont présentés pour tous les programmes. </t>
    </r>
  </si>
  <si>
    <r>
      <t>b.</t>
    </r>
    <r>
      <rPr>
        <sz val="7"/>
        <color rgb="FF000000"/>
        <rFont val="Times New Roman"/>
        <family val="1"/>
      </rPr>
      <t xml:space="preserve">  </t>
    </r>
    <r>
      <rPr>
        <sz val="9"/>
        <color rgb="FF000000"/>
        <rFont val="Arial"/>
        <family val="2"/>
      </rPr>
      <t xml:space="preserve">Des indicateurs de performance sont présentés pour quelques programmes. </t>
    </r>
  </si>
  <si>
    <r>
      <t>c.</t>
    </r>
    <r>
      <rPr>
        <sz val="7"/>
        <color rgb="FF000000"/>
        <rFont val="Times New Roman"/>
        <family val="1"/>
      </rPr>
      <t xml:space="preserve">  </t>
    </r>
    <r>
      <rPr>
        <sz val="9"/>
        <color rgb="FF000000"/>
        <rFont val="Arial"/>
        <family val="2"/>
      </rPr>
      <t xml:space="preserve">Aucun indicateur de performance n'est présenté. </t>
    </r>
  </si>
  <si>
    <r>
      <t xml:space="preserve">Pas applicable/autres (svp produire un commentaire). </t>
    </r>
    <r>
      <rPr>
        <u/>
        <sz val="9"/>
        <color rgb="FF000000"/>
        <rFont val="Arial"/>
        <family val="2"/>
      </rPr>
      <t>Commentaire</t>
    </r>
    <r>
      <rPr>
        <sz val="9"/>
        <color rgb="FF000000"/>
        <rFont val="Arial"/>
        <family val="2"/>
      </rPr>
      <t xml:space="preserve"> : </t>
    </r>
  </si>
  <si>
    <t xml:space="preserve">Est ce que le Conseil municipal publie la présentation non technique destinée  aux citoyens  qui décrit le budget et ses propositions (par exemple un sommaire de budget, une version citoyen-amicale du budget, etc.)? </t>
  </si>
  <si>
    <t>Si oui, quel genre d'informations la présentation non technique inclut-elle? Svp commenter:</t>
  </si>
  <si>
    <t>a. Oui</t>
  </si>
  <si>
    <t>b. Non</t>
  </si>
  <si>
    <r>
      <t>f.</t>
    </r>
    <r>
      <rPr>
        <sz val="7"/>
        <color rgb="FF000000"/>
        <rFont val="Times New Roman"/>
        <family val="1"/>
      </rPr>
      <t xml:space="preserve">      </t>
    </r>
    <r>
      <rPr>
        <sz val="9"/>
        <color rgb="FF000000"/>
        <rFont val="Arial"/>
        <family val="2"/>
      </rPr>
      <t xml:space="preserve">Autre (svp produire un commentaire). </t>
    </r>
    <r>
      <rPr>
        <u/>
        <sz val="9"/>
        <color rgb="FF000000"/>
        <rFont val="Arial"/>
        <family val="2"/>
      </rPr>
      <t>Commentaire</t>
    </r>
    <r>
      <rPr>
        <sz val="9"/>
        <color rgb="FF000000"/>
        <rFont val="Arial"/>
        <family val="2"/>
      </rPr>
      <t> :</t>
    </r>
  </si>
  <si>
    <r>
      <t xml:space="preserve">Autre (svp produire un commentaire). </t>
    </r>
    <r>
      <rPr>
        <u/>
        <sz val="9"/>
        <color rgb="FF000000"/>
        <rFont val="Arial"/>
        <family val="2"/>
      </rPr>
      <t>Commentaire</t>
    </r>
    <r>
      <rPr>
        <sz val="9"/>
        <color rgb="FF000000"/>
        <rFont val="Arial"/>
        <family val="2"/>
      </rPr>
      <t> :</t>
    </r>
  </si>
  <si>
    <t xml:space="preserve">Quel pourcentage de membres de Conseils municipaux participent ou sont consultés réellement dans le processus d’identification des axes prioritaires du budget?  </t>
  </si>
  <si>
    <r>
      <t>d.</t>
    </r>
    <r>
      <rPr>
        <sz val="7"/>
        <color rgb="FF000000"/>
        <rFont val="Times New Roman"/>
        <family val="1"/>
      </rPr>
      <t xml:space="preserve">     </t>
    </r>
    <r>
      <rPr>
        <sz val="9"/>
        <color rgb="FF000000"/>
        <rFont val="Arial"/>
        <family val="2"/>
      </rPr>
      <t xml:space="preserve">Plus de 75% </t>
    </r>
  </si>
  <si>
    <r>
      <t>a.</t>
    </r>
    <r>
      <rPr>
        <sz val="7"/>
        <color rgb="FF000000"/>
        <rFont val="Times New Roman"/>
        <family val="1"/>
      </rPr>
      <t xml:space="preserve">  </t>
    </r>
    <r>
      <rPr>
        <sz val="9"/>
        <color rgb="FF000000"/>
        <rFont val="Arial"/>
        <family val="2"/>
      </rPr>
      <t xml:space="preserve">Oui </t>
    </r>
  </si>
  <si>
    <r>
      <t>b.</t>
    </r>
    <r>
      <rPr>
        <sz val="7"/>
        <color rgb="FF000000"/>
        <rFont val="Times New Roman"/>
        <family val="1"/>
      </rPr>
      <t xml:space="preserve">  </t>
    </r>
    <r>
      <rPr>
        <sz val="9"/>
        <color rgb="FF000000"/>
        <rFont val="Arial"/>
        <family val="2"/>
      </rPr>
      <t xml:space="preserve">Non </t>
    </r>
  </si>
  <si>
    <r>
      <t>c.</t>
    </r>
    <r>
      <rPr>
        <sz val="7"/>
        <color rgb="FF000000"/>
        <rFont val="Times New Roman"/>
        <family val="1"/>
      </rPr>
      <t xml:space="preserve">  </t>
    </r>
    <r>
      <rPr>
        <sz val="9"/>
        <color rgb="FF000000"/>
        <rFont val="Arial"/>
        <family val="2"/>
      </rPr>
      <t xml:space="preserve">Si oui, quelle genre de consultations avec le public sont tenues </t>
    </r>
  </si>
  <si>
    <r>
      <t>1)</t>
    </r>
    <r>
      <rPr>
        <sz val="7"/>
        <color rgb="FF000000"/>
        <rFont val="Times New Roman"/>
        <family val="1"/>
      </rPr>
      <t xml:space="preserve">     </t>
    </r>
    <r>
      <rPr>
        <sz val="9"/>
        <color rgb="FF000000"/>
        <rFont val="Arial"/>
        <family val="2"/>
      </rPr>
      <t xml:space="preserve">participation active des citoyens au cours des discussions du conseil local </t>
    </r>
  </si>
  <si>
    <r>
      <t>2)</t>
    </r>
    <r>
      <rPr>
        <sz val="7"/>
        <color rgb="FF000000"/>
        <rFont val="Times New Roman"/>
        <family val="1"/>
      </rPr>
      <t xml:space="preserve">     </t>
    </r>
    <r>
      <rPr>
        <sz val="9"/>
        <color rgb="FF000000"/>
        <rFont val="Arial"/>
        <family val="2"/>
      </rPr>
      <t xml:space="preserve">les conseils locaux discutent le budget avec des citoyens dans leurs districts </t>
    </r>
  </si>
  <si>
    <t xml:space="preserve">Le maire tient-il des consultations avec le public en tant qu'élément de son processus d’identification des axes prioritaires du budget?  </t>
  </si>
  <si>
    <r>
      <t>3)</t>
    </r>
    <r>
      <rPr>
        <sz val="7"/>
        <color rgb="FF000000"/>
        <rFont val="Times New Roman"/>
        <family val="1"/>
      </rPr>
      <t xml:space="preserve">     </t>
    </r>
    <r>
      <rPr>
        <sz val="9"/>
        <color rgb="FF000000"/>
        <rFont val="Arial"/>
        <family val="2"/>
      </rPr>
      <t>autre (svp produire un descriptif) :</t>
    </r>
  </si>
  <si>
    <t xml:space="preserve">Pour le rapport en milieu d'année sur des dépenses effectives actuelles présenté au public par le maire, combien de temps s'écoule typiquement entre la fin de la période de reportage et la présentation du rapport au public (par exemple, le rapport a été présenté au public moins de 4 semaines après la fin du deuxième trimestre)?  </t>
  </si>
  <si>
    <r>
      <t>a.</t>
    </r>
    <r>
      <rPr>
        <sz val="7"/>
        <color rgb="FF000000"/>
        <rFont val="Times New Roman"/>
        <family val="1"/>
      </rPr>
      <t xml:space="preserve">  </t>
    </r>
    <r>
      <rPr>
        <sz val="9"/>
        <color rgb="FF000000"/>
        <rFont val="Arial"/>
        <family val="2"/>
      </rPr>
      <t xml:space="preserve">Le rapport est publié 3 mois ou moins après la fin de la période. </t>
    </r>
  </si>
  <si>
    <r>
      <t>b.</t>
    </r>
    <r>
      <rPr>
        <sz val="7"/>
        <color rgb="FF000000"/>
        <rFont val="Times New Roman"/>
        <family val="1"/>
      </rPr>
      <t xml:space="preserve">  </t>
    </r>
    <r>
      <rPr>
        <sz val="9"/>
        <color rgb="FF000000"/>
        <rFont val="Arial"/>
        <family val="2"/>
      </rPr>
      <t xml:space="preserve">Le rapport est publié 6 mois ou moins (mais plus de 3 mois) après la fin de la période. </t>
    </r>
  </si>
  <si>
    <r>
      <t>c.</t>
    </r>
    <r>
      <rPr>
        <sz val="7"/>
        <color rgb="FF000000"/>
        <rFont val="Times New Roman"/>
        <family val="1"/>
      </rPr>
      <t xml:space="preserve">  </t>
    </r>
    <r>
      <rPr>
        <sz val="9"/>
        <color rgb="FF000000"/>
        <rFont val="Arial"/>
        <family val="2"/>
      </rPr>
      <t xml:space="preserve">Le rapport est publié plus de 6 mois après la fin de la période. </t>
    </r>
  </si>
  <si>
    <r>
      <t>d.</t>
    </r>
    <r>
      <rPr>
        <sz val="7"/>
        <color rgb="FF000000"/>
        <rFont val="Times New Roman"/>
        <family val="1"/>
      </rPr>
      <t xml:space="preserve">  </t>
    </r>
    <r>
      <rPr>
        <sz val="9"/>
        <color rgb="FF000000"/>
        <rFont val="Arial"/>
        <family val="2"/>
      </rPr>
      <t xml:space="preserve">Le rapport n'est pas publié. </t>
    </r>
  </si>
  <si>
    <t xml:space="preserve">Combien de temps après la fin de l'année budgétaire le maire présente au public un rapport de fin d'année qui discute les résultats réels du budget pendant l'année?  </t>
  </si>
  <si>
    <r>
      <t>a.</t>
    </r>
    <r>
      <rPr>
        <sz val="7"/>
        <color rgb="FF000000"/>
        <rFont val="Times New Roman"/>
        <family val="1"/>
      </rPr>
      <t xml:space="preserve">  </t>
    </r>
    <r>
      <rPr>
        <sz val="9"/>
        <color rgb="FF000000"/>
        <rFont val="Arial"/>
        <family val="2"/>
      </rPr>
      <t xml:space="preserve">Le rapport est publié six mois ou moins après la fin de l'exercice budgétaire. </t>
    </r>
  </si>
  <si>
    <r>
      <t>b.</t>
    </r>
    <r>
      <rPr>
        <sz val="7"/>
        <color rgb="FF000000"/>
        <rFont val="Times New Roman"/>
        <family val="1"/>
      </rPr>
      <t xml:space="preserve">  </t>
    </r>
    <r>
      <rPr>
        <sz val="9"/>
        <color rgb="FF000000"/>
        <rFont val="Arial"/>
        <family val="2"/>
      </rPr>
      <t xml:space="preserve">Le rapport est publié12 mois ou moins (mais plus de six mois) après la fin de l'exercice budgétaire. </t>
    </r>
  </si>
  <si>
    <r>
      <t>c.</t>
    </r>
    <r>
      <rPr>
        <sz val="7"/>
        <color rgb="FF000000"/>
        <rFont val="Times New Roman"/>
        <family val="1"/>
      </rPr>
      <t xml:space="preserve">  </t>
    </r>
    <r>
      <rPr>
        <sz val="9"/>
        <color rgb="FF000000"/>
        <rFont val="Arial"/>
        <family val="2"/>
      </rPr>
      <t xml:space="preserve">Le rapport est publié plus de 12 mois après la fin de l'exercice budgétaire. </t>
    </r>
  </si>
  <si>
    <r>
      <t>d.</t>
    </r>
    <r>
      <rPr>
        <sz val="7"/>
        <color rgb="FF000000"/>
        <rFont val="Times New Roman"/>
        <family val="1"/>
      </rPr>
      <t xml:space="preserve">  </t>
    </r>
    <r>
      <rPr>
        <sz val="9"/>
        <color rgb="FF000000"/>
        <rFont val="Arial"/>
        <family val="2"/>
      </rPr>
      <t xml:space="preserve">Le maire ne publie pas un rapport de fin d'année. </t>
    </r>
  </si>
  <si>
    <r>
      <t xml:space="preserve">Pas applicable/autre (svp produire un commentaire). </t>
    </r>
    <r>
      <rPr>
        <u/>
        <sz val="9"/>
        <color rgb="FF000000"/>
        <rFont val="Arial"/>
        <family val="2"/>
      </rPr>
      <t>Commentaire</t>
    </r>
    <r>
      <rPr>
        <sz val="9"/>
        <color rgb="FF000000"/>
        <rFont val="Arial"/>
        <family val="2"/>
      </rPr>
      <t xml:space="preserve"> : </t>
    </r>
  </si>
  <si>
    <t xml:space="preserve">Combien de temps après la fin de l'exercice budgétaire les dépenses annuelles finales sont auditées et présentés au public?  </t>
  </si>
  <si>
    <r>
      <t>a.</t>
    </r>
    <r>
      <rPr>
        <sz val="7"/>
        <color rgb="FF000000"/>
        <rFont val="Times New Roman"/>
        <family val="1"/>
      </rPr>
      <t xml:space="preserve">  </t>
    </r>
    <r>
      <rPr>
        <sz val="9"/>
        <color rgb="FF000000"/>
        <rFont val="Arial"/>
        <family val="2"/>
      </rPr>
      <t xml:space="preserve">Des comptes d'audit finals sont publiés au moins six mois après la fin de l'exercice budgétaire. </t>
    </r>
  </si>
  <si>
    <r>
      <t>b.</t>
    </r>
    <r>
      <rPr>
        <sz val="7"/>
        <color rgb="FF000000"/>
        <rFont val="Times New Roman"/>
        <family val="1"/>
      </rPr>
      <t xml:space="preserve">  </t>
    </r>
    <r>
      <rPr>
        <sz val="9"/>
        <color rgb="FF000000"/>
        <rFont val="Arial"/>
        <family val="2"/>
      </rPr>
      <t xml:space="preserve">Des comptes d'audit finals sont publiés pendant 12 mois ou moins (mais plus de six mois) après la fin de l'exercice budgétaire. </t>
    </r>
  </si>
  <si>
    <r>
      <t>c.</t>
    </r>
    <r>
      <rPr>
        <sz val="7"/>
        <color rgb="FF000000"/>
        <rFont val="Times New Roman"/>
        <family val="1"/>
      </rPr>
      <t xml:space="preserve">  </t>
    </r>
    <r>
      <rPr>
        <sz val="9"/>
        <color rgb="FF000000"/>
        <rFont val="Arial"/>
        <family val="2"/>
      </rPr>
      <t xml:space="preserve">Des comptes d'audit finals sont publiés plus de 12 mois, mais dans les 24 mois qui suivent de la fin de l'exercice budgétaire. </t>
    </r>
  </si>
  <si>
    <r>
      <t>d.</t>
    </r>
    <r>
      <rPr>
        <sz val="7"/>
        <color rgb="FF000000"/>
        <rFont val="Times New Roman"/>
        <family val="1"/>
      </rPr>
      <t xml:space="preserve">  </t>
    </r>
    <r>
      <rPr>
        <sz val="9"/>
        <color rgb="FF000000"/>
        <rFont val="Arial"/>
        <family val="2"/>
      </rPr>
      <t xml:space="preserve">Des comptes d'audit finals ne sont pas accomplis dans les 24 mois à compter de la fin de l'exercice budgétaire ou eux ne sont pas présentés au public. </t>
    </r>
  </si>
  <si>
    <t xml:space="preserve">Answer </t>
  </si>
  <si>
    <t>Points earned</t>
  </si>
  <si>
    <t>Possible points</t>
  </si>
  <si>
    <t>Jamais</t>
  </si>
  <si>
    <t>Transferts competence plus prets</t>
  </si>
  <si>
    <t xml:space="preserve">Lors de la session du Compte Ad. </t>
  </si>
  <si>
    <t xml:space="preserve">Pas applicable </t>
  </si>
  <si>
    <t>Les partenaires Feirom et PNUD (??) - il y a une liste des biens de la commune detaille qui accompagne le budget</t>
  </si>
  <si>
    <t xml:space="preserve">Le rapport est presente lors du vote du Compte Administratif </t>
  </si>
  <si>
    <t xml:space="preserve">Un mois/chaque evenement </t>
  </si>
  <si>
    <t>1 mois (chaque evenement)</t>
  </si>
  <si>
    <t xml:space="preserve">Seules les dettes sont presentes </t>
  </si>
  <si>
    <t>Ngaoundere III 2010</t>
  </si>
  <si>
    <t>Nyambaka 2010</t>
  </si>
  <si>
    <t>Banyo 2010</t>
  </si>
  <si>
    <t>Bankim 2010</t>
  </si>
  <si>
    <t>Tignere 2010</t>
  </si>
  <si>
    <t>Tibati 2010</t>
  </si>
  <si>
    <t>Dir 2010</t>
  </si>
  <si>
    <t>Galim Tignere 2010</t>
  </si>
  <si>
    <t>Kontcha 2010</t>
  </si>
  <si>
    <t>Martap 2011</t>
  </si>
  <si>
    <t>Mayo Baleo 2011</t>
  </si>
  <si>
    <t>Mbe 2010</t>
  </si>
  <si>
    <t>Ngaoundere I 2010</t>
  </si>
  <si>
    <t>Ngaoundere II 2010</t>
  </si>
  <si>
    <t>Ngan-ha 2010</t>
  </si>
  <si>
    <t>Belel</t>
  </si>
  <si>
    <t>Dir</t>
  </si>
  <si>
    <t>Meiganga</t>
  </si>
  <si>
    <t>Ngaoundal 2010</t>
  </si>
  <si>
    <t>Djohong 2010</t>
  </si>
  <si>
    <t>Ngaoui 2010</t>
  </si>
  <si>
    <t>Total Q2</t>
  </si>
  <si>
    <t xml:space="preserve">Grand Total: </t>
  </si>
  <si>
    <t>Possible Points for Q1</t>
  </si>
  <si>
    <t>Possible Points for Q2</t>
  </si>
  <si>
    <t>Total Q3-Q15</t>
  </si>
  <si>
    <t>Maximum Possible Q3-Q15</t>
  </si>
  <si>
    <t>Maximum Grand Total</t>
  </si>
  <si>
    <t>Rank</t>
  </si>
  <si>
    <t>Comments</t>
  </si>
  <si>
    <t>Blank</t>
  </si>
  <si>
    <t>RAS</t>
  </si>
  <si>
    <t xml:space="preserve">2 Mois apres la fin de l'annee a travers le compte administratif </t>
  </si>
  <si>
    <t>Mayo-Darle 2010</t>
  </si>
  <si>
    <t>Weight</t>
  </si>
  <si>
    <t>Number of Councils</t>
  </si>
  <si>
    <t>I.</t>
  </si>
  <si>
    <t>II.</t>
  </si>
  <si>
    <t>III.</t>
  </si>
  <si>
    <t xml:space="preserve">IV. </t>
  </si>
  <si>
    <t>I. Enacted budget</t>
  </si>
  <si>
    <t>II. Budget Summary</t>
  </si>
  <si>
    <t>III. Mid-year report</t>
  </si>
  <si>
    <t>IV. Year-end report</t>
  </si>
  <si>
    <t>V. Audit report</t>
  </si>
  <si>
    <t>Document Type</t>
  </si>
  <si>
    <t>Budget Documents Available (For each document type (1-5), select the appropriate answer (I, II, II or IV). Select only one answer per document by checking the appropriate box in the table).</t>
  </si>
  <si>
    <t xml:space="preserve">For budget reports that are produced and distributed to the public, what steps are taken to distribute these reports and to promote 
 interest in them? (If report is produced, for each question 1-7, mark “Yes” or “No” in the boxes in columns I-V).
</t>
  </si>
  <si>
    <t>Not Produced</t>
  </si>
  <si>
    <t>Produced but Not Available to the Public</t>
  </si>
  <si>
    <t>Produced and available to the public, but only on request</t>
  </si>
  <si>
    <t>Produced and distributed to the public</t>
  </si>
  <si>
    <t>Enacted Budget</t>
  </si>
  <si>
    <t>Budget Summary</t>
  </si>
  <si>
    <t>Mid-Year Report</t>
  </si>
  <si>
    <t>Year-End Report</t>
  </si>
  <si>
    <t>Audit Report</t>
  </si>
  <si>
    <t xml:space="preserve">What is the ratio of actual revenues to estimated revenues for the last financial year? Please refer to last year’s administrative 
 accounts to answer this question.
</t>
  </si>
  <si>
    <t xml:space="preserve">25-50% </t>
  </si>
  <si>
    <r>
      <t>a.</t>
    </r>
    <r>
      <rPr>
        <sz val="7"/>
        <color rgb="FF000000"/>
        <rFont val="Times New Roman"/>
        <family val="1"/>
      </rPr>
      <t xml:space="preserve">     </t>
    </r>
    <r>
      <rPr>
        <sz val="9"/>
        <color rgb="FF000000"/>
        <rFont val="Arial"/>
        <family val="2"/>
      </rPr>
      <t xml:space="preserve">Less than 25% </t>
    </r>
  </si>
  <si>
    <r>
      <t>b.</t>
    </r>
    <r>
      <rPr>
        <sz val="7"/>
        <color rgb="FF000000"/>
        <rFont val="Times New Roman"/>
        <family val="1"/>
      </rPr>
      <t xml:space="preserve">     </t>
    </r>
    <r>
      <rPr>
        <sz val="9"/>
        <color rgb="FF000000"/>
        <rFont val="Arial"/>
        <family val="2"/>
      </rPr>
      <t xml:space="preserve">Between 25-50% </t>
    </r>
  </si>
  <si>
    <r>
      <t>c.</t>
    </r>
    <r>
      <rPr>
        <sz val="7"/>
        <color rgb="FF000000"/>
        <rFont val="Times New Roman"/>
        <family val="1"/>
      </rPr>
      <t xml:space="preserve">     </t>
    </r>
    <r>
      <rPr>
        <sz val="9"/>
        <color rgb="FF000000"/>
        <rFont val="Arial"/>
        <family val="2"/>
      </rPr>
      <t xml:space="preserve">Between 50-75% </t>
    </r>
  </si>
  <si>
    <t xml:space="preserve">What is the ratio of actual expenditures to estimated expenditures for the last financial year? Please refer to last year’s 
 administrative accounts to answer this question.
</t>
  </si>
  <si>
    <t xml:space="preserve">Do budget documents present information on financial assets (e.g., bank deposit accounts, debt, shares) held by the local council?
</t>
  </si>
  <si>
    <r>
      <t>a.</t>
    </r>
    <r>
      <rPr>
        <sz val="7"/>
        <color rgb="FF000000"/>
        <rFont val="Times New Roman"/>
        <family val="1"/>
      </rPr>
      <t xml:space="preserve">  </t>
    </r>
    <r>
      <rPr>
        <sz val="9"/>
        <color rgb="FF000000"/>
        <rFont val="Arial"/>
        <family val="2"/>
      </rPr>
      <t xml:space="preserve">Yes, extensive information on financial assets is presented, including a listing of the assets, a discussion of their purpose, and an estimate of their market value.
</t>
    </r>
  </si>
  <si>
    <r>
      <t>b.</t>
    </r>
    <r>
      <rPr>
        <sz val="7"/>
        <color rgb="FF000000"/>
        <rFont val="Times New Roman"/>
        <family val="1"/>
      </rPr>
      <t xml:space="preserve">  </t>
    </r>
    <r>
      <rPr>
        <sz val="9"/>
        <color rgb="FF000000"/>
        <rFont val="Arial"/>
        <family val="2"/>
      </rPr>
      <t>Yes, information is presented, highlighting key information, with some details.</t>
    </r>
  </si>
  <si>
    <r>
      <t>c.</t>
    </r>
    <r>
      <rPr>
        <sz val="7"/>
        <color rgb="FF000000"/>
        <rFont val="Times New Roman"/>
        <family val="1"/>
      </rPr>
      <t xml:space="preserve">  </t>
    </r>
    <r>
      <rPr>
        <sz val="9"/>
        <color rgb="FF000000"/>
        <rFont val="Arial"/>
        <family val="2"/>
      </rPr>
      <t>No, information on financial assets is not presented.</t>
    </r>
  </si>
  <si>
    <r>
      <t>d.</t>
    </r>
    <r>
      <rPr>
        <sz val="7"/>
        <color rgb="FF000000"/>
        <rFont val="Times New Roman"/>
        <family val="1"/>
      </rPr>
      <t xml:space="preserve">  </t>
    </r>
    <r>
      <rPr>
        <sz val="9"/>
        <color rgb="FF000000"/>
        <rFont val="Arial"/>
        <family val="2"/>
      </rPr>
      <t>Not applicable/other (please comment):</t>
    </r>
  </si>
  <si>
    <t>Do budget documents present information on non-financial assets (e.g., buildings, vehicles) held by the local council?</t>
  </si>
  <si>
    <r>
      <t>a.</t>
    </r>
    <r>
      <rPr>
        <sz val="7"/>
        <color rgb="FF000000"/>
        <rFont val="Times New Roman"/>
        <family val="1"/>
      </rPr>
      <t xml:space="preserve">  </t>
    </r>
    <r>
      <rPr>
        <sz val="9"/>
        <color rgb="FF000000"/>
        <rFont val="Arial"/>
        <family val="2"/>
      </rPr>
      <t xml:space="preserve">Yes, extensive information on non-financial assets is presented, including a listing of the assets, and (where possible) an estimate of their market value.
 </t>
    </r>
  </si>
  <si>
    <r>
      <t>b.</t>
    </r>
    <r>
      <rPr>
        <sz val="7"/>
        <color rgb="FF000000"/>
        <rFont val="Times New Roman"/>
        <family val="1"/>
      </rPr>
      <t xml:space="preserve">  </t>
    </r>
    <r>
      <rPr>
        <sz val="9"/>
        <color rgb="FF000000"/>
        <rFont val="Arial"/>
        <family val="2"/>
      </rPr>
      <t xml:space="preserve">Yes, information is presented, highlighting key information, with some details. </t>
    </r>
  </si>
  <si>
    <r>
      <t>c.</t>
    </r>
    <r>
      <rPr>
        <sz val="7"/>
        <color rgb="FF000000"/>
        <rFont val="Times New Roman"/>
        <family val="1"/>
      </rPr>
      <t xml:space="preserve">  </t>
    </r>
    <r>
      <rPr>
        <sz val="9"/>
        <color rgb="FF000000"/>
        <rFont val="Arial"/>
        <family val="2"/>
      </rPr>
      <t>No, information on non-financial assets is not presented.</t>
    </r>
  </si>
  <si>
    <t xml:space="preserve">Not applicable/other (please comment): </t>
  </si>
  <si>
    <t xml:space="preserve">d. Not applicable/other (please comment): </t>
  </si>
  <si>
    <t xml:space="preserve">Do budget documents provide details on the sources of donor assistance, both financial and in-kind (e.g. material provided, 
 infrastructure built, etc.)?
</t>
  </si>
  <si>
    <r>
      <t>a.</t>
    </r>
    <r>
      <rPr>
        <sz val="7"/>
        <color rgb="FF000000"/>
        <rFont val="Times New Roman"/>
        <family val="1"/>
      </rPr>
      <t xml:space="preserve">  </t>
    </r>
    <r>
      <rPr>
        <sz val="9"/>
        <color rgb="FF000000"/>
        <rFont val="Arial"/>
        <family val="2"/>
      </rPr>
      <t>All sources of donor assistance are identified individually.</t>
    </r>
  </si>
  <si>
    <r>
      <t>b.</t>
    </r>
    <r>
      <rPr>
        <sz val="7"/>
        <color rgb="FF000000"/>
        <rFont val="Times New Roman"/>
        <family val="1"/>
      </rPr>
      <t xml:space="preserve">  </t>
    </r>
    <r>
      <rPr>
        <sz val="9"/>
        <color rgb="FF000000"/>
        <rFont val="Arial"/>
        <family val="2"/>
      </rPr>
      <t>Some sources of donor assistance are identified individually.</t>
    </r>
  </si>
  <si>
    <r>
      <t>c.</t>
    </r>
    <r>
      <rPr>
        <sz val="7"/>
        <color rgb="FF000000"/>
        <rFont val="Times New Roman"/>
        <family val="1"/>
      </rPr>
      <t xml:space="preserve">  </t>
    </r>
    <r>
      <rPr>
        <sz val="9"/>
        <color rgb="FF000000"/>
        <rFont val="Arial"/>
        <family val="2"/>
      </rPr>
      <t>No sources of donor assistance are identified individually.</t>
    </r>
  </si>
  <si>
    <t xml:space="preserve">Do budget documents (e.g., budget or minutes of the budgetary session or the administrative account session) present non-financial data, such as the number of beneficiaries, for expenditure programs?
</t>
  </si>
  <si>
    <r>
      <t>a.</t>
    </r>
    <r>
      <rPr>
        <sz val="7"/>
        <color rgb="FF000000"/>
        <rFont val="Times New Roman"/>
        <family val="1"/>
      </rPr>
      <t xml:space="preserve">  </t>
    </r>
    <r>
      <rPr>
        <sz val="9"/>
        <color rgb="FF000000"/>
        <rFont val="Arial"/>
        <family val="2"/>
      </rPr>
      <t>Non-financial data are presented for all programs.</t>
    </r>
  </si>
  <si>
    <r>
      <t>b.</t>
    </r>
    <r>
      <rPr>
        <sz val="7"/>
        <color rgb="FF000000"/>
        <rFont val="Times New Roman"/>
        <family val="1"/>
      </rPr>
      <t xml:space="preserve">  </t>
    </r>
    <r>
      <rPr>
        <sz val="9"/>
        <color rgb="FF000000"/>
        <rFont val="Arial"/>
        <family val="2"/>
      </rPr>
      <t>Non-financial data are presented for some programs.</t>
    </r>
  </si>
  <si>
    <r>
      <t>c.</t>
    </r>
    <r>
      <rPr>
        <sz val="7"/>
        <color rgb="FF000000"/>
        <rFont val="Times New Roman"/>
        <family val="1"/>
      </rPr>
      <t xml:space="preserve">  </t>
    </r>
    <r>
      <rPr>
        <sz val="9"/>
        <color rgb="FF000000"/>
        <rFont val="Arial"/>
        <family val="2"/>
      </rPr>
      <t>No non-financial data are presented.</t>
    </r>
  </si>
  <si>
    <t xml:space="preserve">Do budget documents contain performance indicators (e.g. kilometers of roads built, number of classrooms constructed, number of school desks supplied) for expenditure programs?
</t>
  </si>
  <si>
    <r>
      <t>a.</t>
    </r>
    <r>
      <rPr>
        <sz val="7"/>
        <color rgb="FF000000"/>
        <rFont val="Times New Roman"/>
        <family val="1"/>
      </rPr>
      <t xml:space="preserve">  </t>
    </r>
    <r>
      <rPr>
        <sz val="9"/>
        <color rgb="FF000000"/>
        <rFont val="Arial"/>
        <family val="2"/>
      </rPr>
      <t>Performance indicators are presented for all programs.</t>
    </r>
  </si>
  <si>
    <r>
      <t>b.</t>
    </r>
    <r>
      <rPr>
        <sz val="7"/>
        <color rgb="FF000000"/>
        <rFont val="Times New Roman"/>
        <family val="1"/>
      </rPr>
      <t xml:space="preserve">  </t>
    </r>
    <r>
      <rPr>
        <sz val="9"/>
        <color rgb="FF000000"/>
        <rFont val="Arial"/>
        <family val="2"/>
      </rPr>
      <t>Performance indicators are presented for some programs.</t>
    </r>
  </si>
  <si>
    <r>
      <t>c.</t>
    </r>
    <r>
      <rPr>
        <sz val="7"/>
        <color rgb="FF000000"/>
        <rFont val="Times New Roman"/>
        <family val="1"/>
      </rPr>
      <t xml:space="preserve">  </t>
    </r>
    <r>
      <rPr>
        <sz val="9"/>
        <color rgb="FF000000"/>
        <rFont val="Arial"/>
        <family val="2"/>
      </rPr>
      <t>No performance indicators are presented.</t>
    </r>
  </si>
  <si>
    <t xml:space="preserve"> Does the council publish non-technical presentation intended for citizens that describes the budget and its proposals (e.g. a budget summary, a citizen-friendly version of the budget)?
</t>
  </si>
  <si>
    <t>a. Yes</t>
  </si>
  <si>
    <t>b. No</t>
  </si>
  <si>
    <t xml:space="preserve">If yes, what kind of information does the non-technical presentation include? Please comment: </t>
  </si>
  <si>
    <t xml:space="preserve">What percentage of local council members actually participate or are consulted in the process of determining budget priorities? </t>
  </si>
  <si>
    <r>
      <t>d.</t>
    </r>
    <r>
      <rPr>
        <sz val="7"/>
        <color rgb="FF000000"/>
        <rFont val="Times New Roman"/>
        <family val="1"/>
      </rPr>
      <t xml:space="preserve">     </t>
    </r>
    <r>
      <rPr>
        <sz val="9"/>
        <color rgb="FF000000"/>
        <rFont val="Arial"/>
        <family val="2"/>
      </rPr>
      <t xml:space="preserve">More than 75% </t>
    </r>
  </si>
  <si>
    <t xml:space="preserve">Does the executive hold consultations with the public as part of its process of determining budget priorities? </t>
  </si>
  <si>
    <r>
      <t>a.</t>
    </r>
    <r>
      <rPr>
        <sz val="7"/>
        <color rgb="FF000000"/>
        <rFont val="Times New Roman"/>
        <family val="1"/>
      </rPr>
      <t xml:space="preserve">  </t>
    </r>
    <r>
      <rPr>
        <sz val="9"/>
        <color rgb="FF000000"/>
        <rFont val="Arial"/>
        <family val="2"/>
      </rPr>
      <t>Yes</t>
    </r>
  </si>
  <si>
    <r>
      <t>b.</t>
    </r>
    <r>
      <rPr>
        <sz val="7"/>
        <color rgb="FF000000"/>
        <rFont val="Times New Roman"/>
        <family val="1"/>
      </rPr>
      <t xml:space="preserve">  </t>
    </r>
    <r>
      <rPr>
        <sz val="9"/>
        <color rgb="FF000000"/>
        <rFont val="Arial"/>
        <family val="2"/>
      </rPr>
      <t>No</t>
    </r>
  </si>
  <si>
    <r>
      <t>c.</t>
    </r>
    <r>
      <rPr>
        <sz val="7"/>
        <color rgb="FF000000"/>
        <rFont val="Times New Roman"/>
        <family val="1"/>
      </rPr>
      <t xml:space="preserve">  </t>
    </r>
    <r>
      <rPr>
        <sz val="9"/>
        <color rgb="FF000000"/>
        <rFont val="Arial"/>
        <family val="2"/>
      </rPr>
      <t>If yes, what kind of consultations with the public are held?</t>
    </r>
  </si>
  <si>
    <r>
      <t>1)</t>
    </r>
    <r>
      <rPr>
        <sz val="7"/>
        <color rgb="FF000000"/>
        <rFont val="Times New Roman"/>
        <family val="1"/>
      </rPr>
      <t xml:space="preserve">     </t>
    </r>
    <r>
      <rPr>
        <sz val="9"/>
        <color rgb="FF000000"/>
        <rFont val="Arial"/>
        <family val="2"/>
      </rPr>
      <t xml:space="preserve">Active participation by citizens in discussions of the local council. </t>
    </r>
  </si>
  <si>
    <r>
      <t>2)</t>
    </r>
    <r>
      <rPr>
        <sz val="7"/>
        <color rgb="FF000000"/>
        <rFont val="Times New Roman"/>
        <family val="1"/>
      </rPr>
      <t xml:space="preserve">     </t>
    </r>
    <r>
      <rPr>
        <sz val="9"/>
        <color rgb="FF000000"/>
        <rFont val="Arial"/>
        <family val="2"/>
      </rPr>
      <t>Local councils discuss the budget with citizens in their district.</t>
    </r>
  </si>
  <si>
    <r>
      <t>3)</t>
    </r>
    <r>
      <rPr>
        <sz val="7"/>
        <color rgb="FF000000"/>
        <rFont val="Times New Roman"/>
        <family val="1"/>
      </rPr>
      <t xml:space="preserve">     </t>
    </r>
    <r>
      <rPr>
        <sz val="9"/>
        <color rgb="FF000000"/>
        <rFont val="Arial"/>
        <family val="2"/>
      </rPr>
      <t xml:space="preserve">Other (please describe): </t>
    </r>
  </si>
  <si>
    <t xml:space="preserve">For  the mid-year report on actual expenditure released to the public by the executive, how much time typically elapses between the end of the reporting period and when the report is released (e.g., the report is released less than 4 weeks after the end of the second quarter)? 
</t>
  </si>
  <si>
    <r>
      <t>a.</t>
    </r>
    <r>
      <rPr>
        <sz val="7"/>
        <color rgb="FF000000"/>
        <rFont val="Times New Roman"/>
        <family val="1"/>
      </rPr>
      <t xml:space="preserve">  </t>
    </r>
    <r>
      <rPr>
        <sz val="9"/>
        <color rgb="FF000000"/>
        <rFont val="Arial"/>
        <family val="2"/>
      </rPr>
      <t>Report is released 3 month or less after the end of the period.</t>
    </r>
  </si>
  <si>
    <r>
      <t>b.</t>
    </r>
    <r>
      <rPr>
        <sz val="7"/>
        <color rgb="FF000000"/>
        <rFont val="Times New Roman"/>
        <family val="1"/>
      </rPr>
      <t xml:space="preserve">  </t>
    </r>
    <r>
      <rPr>
        <sz val="9"/>
        <color rgb="FF000000"/>
        <rFont val="Arial"/>
        <family val="2"/>
      </rPr>
      <t>Report is released 6 months or less (but more than 3 month) after the end of the period.</t>
    </r>
  </si>
  <si>
    <r>
      <t>c.</t>
    </r>
    <r>
      <rPr>
        <sz val="7"/>
        <color rgb="FF000000"/>
        <rFont val="Times New Roman"/>
        <family val="1"/>
      </rPr>
      <t xml:space="preserve">  </t>
    </r>
    <r>
      <rPr>
        <sz val="9"/>
        <color rgb="FF000000"/>
        <rFont val="Arial"/>
        <family val="2"/>
      </rPr>
      <t>Report is released more than 6 months after the end of the period.</t>
    </r>
  </si>
  <si>
    <r>
      <t>d.</t>
    </r>
    <r>
      <rPr>
        <sz val="7"/>
        <color rgb="FF000000"/>
        <rFont val="Times New Roman"/>
        <family val="1"/>
      </rPr>
      <t xml:space="preserve">  </t>
    </r>
    <r>
      <rPr>
        <sz val="9"/>
        <color rgb="FF000000"/>
        <rFont val="Arial"/>
        <family val="2"/>
      </rPr>
      <t>Mid-year report is not released.</t>
    </r>
  </si>
  <si>
    <t xml:space="preserve">How long after the end of the budget year does the executive release to the public a year-end report that discusses the budget’s actual outcome for the year? 
  </t>
  </si>
  <si>
    <r>
      <t>c.</t>
    </r>
    <r>
      <rPr>
        <sz val="7"/>
        <color rgb="FF000000"/>
        <rFont val="Times New Roman"/>
        <family val="1"/>
      </rPr>
      <t xml:space="preserve">  </t>
    </r>
    <r>
      <rPr>
        <sz val="9"/>
        <color rgb="FF000000"/>
        <rFont val="Arial"/>
        <family val="2"/>
      </rPr>
      <t>The report is released between 6 to 12 months after the end of the fiscal year.</t>
    </r>
  </si>
  <si>
    <r>
      <t>a.</t>
    </r>
    <r>
      <rPr>
        <sz val="7"/>
        <color rgb="FF000000"/>
        <rFont val="Times New Roman"/>
        <family val="1"/>
      </rPr>
      <t xml:space="preserve">  </t>
    </r>
    <r>
      <rPr>
        <sz val="9"/>
        <color rgb="FF000000"/>
        <rFont val="Arial"/>
        <family val="2"/>
      </rPr>
      <t>The report is released 6 months or less after the end of the fiscal year.</t>
    </r>
  </si>
  <si>
    <r>
      <t>c.</t>
    </r>
    <r>
      <rPr>
        <sz val="7"/>
        <color rgb="FF000000"/>
        <rFont val="Times New Roman"/>
        <family val="1"/>
      </rPr>
      <t xml:space="preserve">  </t>
    </r>
    <r>
      <rPr>
        <sz val="9"/>
        <color rgb="FF000000"/>
        <rFont val="Arial"/>
        <family val="2"/>
      </rPr>
      <t>The report is released more than 12 months after the end of the fiscal year.</t>
    </r>
  </si>
  <si>
    <t>d. The executive does not release a year-end report</t>
  </si>
  <si>
    <t xml:space="preserve">How long after the end of the fiscal year are the final annual expenditures audited and released to the public? </t>
  </si>
  <si>
    <r>
      <t>a.</t>
    </r>
    <r>
      <rPr>
        <sz val="7"/>
        <color rgb="FF000000"/>
        <rFont val="Times New Roman"/>
        <family val="1"/>
      </rPr>
      <t xml:space="preserve">  </t>
    </r>
    <r>
      <rPr>
        <sz val="9"/>
        <color rgb="FF000000"/>
        <rFont val="Arial"/>
        <family val="2"/>
      </rPr>
      <t>Final audited accounts are released to the public 6 months or less after the end of the fiscal year.</t>
    </r>
  </si>
  <si>
    <r>
      <t>b.</t>
    </r>
    <r>
      <rPr>
        <sz val="7"/>
        <color rgb="FF000000"/>
        <rFont val="Times New Roman"/>
        <family val="1"/>
      </rPr>
      <t xml:space="preserve">  </t>
    </r>
    <r>
      <rPr>
        <sz val="9"/>
        <color rgb="FF000000"/>
        <rFont val="Arial"/>
        <family val="2"/>
      </rPr>
      <t>Final audited accounts are released between 6 to 12 months after the end of the fiscal year.</t>
    </r>
  </si>
  <si>
    <t>Is the release date known at least one month in advance?</t>
  </si>
  <si>
    <t>Is an advance notification of release sent to users/media?</t>
  </si>
  <si>
    <t>Is document available on the Internet free of charge?</t>
  </si>
  <si>
    <t>Are free print copies available?</t>
  </si>
  <si>
    <t>Is a news conference held to discuss release of document?</t>
  </si>
  <si>
    <t>Is document disseminated by local councilors?</t>
  </si>
  <si>
    <t xml:space="preserve">Less than 25% </t>
  </si>
  <si>
    <t xml:space="preserve">Between 25-50% </t>
  </si>
  <si>
    <t xml:space="preserve">Between 50-75% </t>
  </si>
  <si>
    <t xml:space="preserve">Between 75% –100% </t>
  </si>
  <si>
    <t xml:space="preserve">More than 100% </t>
  </si>
  <si>
    <t xml:space="preserve">Other (please comment): </t>
  </si>
  <si>
    <r>
      <rPr>
        <sz val="9"/>
        <color rgb="FF000000"/>
        <rFont val="Calibri"/>
        <family val="2"/>
      </rPr>
      <t>&lt;</t>
    </r>
    <r>
      <rPr>
        <sz val="9"/>
        <color rgb="FF000000"/>
        <rFont val="Arial"/>
        <family val="2"/>
      </rPr>
      <t xml:space="preserve"> 25% </t>
    </r>
  </si>
  <si>
    <r>
      <rPr>
        <sz val="9"/>
        <color rgb="FF000000"/>
        <rFont val="Calibri"/>
        <family val="2"/>
      </rPr>
      <t>&gt;</t>
    </r>
    <r>
      <rPr>
        <sz val="9"/>
        <color rgb="FF000000"/>
        <rFont val="Arial"/>
        <family val="2"/>
      </rPr>
      <t xml:space="preserve"> 100% </t>
    </r>
  </si>
  <si>
    <t xml:space="preserve">50-75% </t>
  </si>
  <si>
    <t xml:space="preserve">75% –100% </t>
  </si>
  <si>
    <t>Yes, extensive information on financial assets is presented</t>
  </si>
  <si>
    <t>Yes, information is presented, highlighting key information</t>
  </si>
  <si>
    <t>No, information on financial assets is not presented</t>
  </si>
  <si>
    <t>N/A</t>
  </si>
  <si>
    <t>Chart legend</t>
  </si>
  <si>
    <t>No, information on non-financial assets is not presented</t>
  </si>
  <si>
    <t>All sources of donor assistance are identified individually.</t>
  </si>
  <si>
    <t>Some sources of donor assistance are identified individually.</t>
  </si>
  <si>
    <t>No sources of donor assistance are identified individually.</t>
  </si>
  <si>
    <t>Non-financial data are presented for all programs</t>
  </si>
  <si>
    <t>Non-financial data are presented for some programs</t>
  </si>
  <si>
    <t>No non-financial data are presented</t>
  </si>
  <si>
    <t>Performance indicators are presented for all programs</t>
  </si>
  <si>
    <t>Performance indicators are presented for some programs</t>
  </si>
  <si>
    <t>No performance indicators are presented</t>
  </si>
  <si>
    <t>&gt; 75%</t>
  </si>
  <si>
    <t>Yes</t>
  </si>
  <si>
    <t>No</t>
  </si>
  <si>
    <r>
      <rPr>
        <sz val="9"/>
        <color rgb="FF000000"/>
        <rFont val="Calibri"/>
        <family val="2"/>
      </rPr>
      <t>≤</t>
    </r>
    <r>
      <rPr>
        <sz val="9"/>
        <color rgb="FF000000"/>
        <rFont val="Arial"/>
        <family val="2"/>
      </rPr>
      <t xml:space="preserve">  3 months after the end of the period</t>
    </r>
  </si>
  <si>
    <t>3 - 6 months after the end of the period</t>
  </si>
  <si>
    <t>&gt; 6 months after the end of the period</t>
  </si>
  <si>
    <r>
      <rPr>
        <sz val="9"/>
        <color rgb="FF000000"/>
        <rFont val="Calibri"/>
        <family val="2"/>
      </rPr>
      <t>≤</t>
    </r>
    <r>
      <rPr>
        <sz val="9"/>
        <color rgb="FF000000"/>
        <rFont val="Arial"/>
        <family val="2"/>
      </rPr>
      <t xml:space="preserve">  6 months after the end of the FY</t>
    </r>
  </si>
  <si>
    <t>6 - 12 months after the end of the FY</t>
  </si>
  <si>
    <t>&gt; 12 months after the end of the FY</t>
  </si>
  <si>
    <t>Report is not released</t>
  </si>
  <si>
    <t>Is document released to the public on the same day as the official release to media?</t>
  </si>
  <si>
    <r>
      <t>c.</t>
    </r>
    <r>
      <rPr>
        <sz val="7"/>
        <color rgb="FF000000"/>
        <rFont val="Times New Roman"/>
        <family val="1"/>
      </rPr>
      <t xml:space="preserve">  </t>
    </r>
    <r>
      <rPr>
        <sz val="9"/>
        <color rgb="FF000000"/>
        <rFont val="Arial"/>
        <family val="2"/>
      </rPr>
      <t>Final audit accounts are released more than 12 months, but within 24 months of the end of the fiscal year.</t>
    </r>
  </si>
  <si>
    <r>
      <t>d.</t>
    </r>
    <r>
      <rPr>
        <sz val="7"/>
        <color rgb="FF000000"/>
        <rFont val="Times New Roman"/>
        <family val="1"/>
      </rPr>
      <t xml:space="preserve">  </t>
    </r>
    <r>
      <rPr>
        <sz val="9"/>
        <color rgb="FF000000"/>
        <rFont val="Arial"/>
        <family val="2"/>
      </rPr>
      <t>Final audited accounts are not completed within 24 months after the end of the fiscal year or they are not released to the public.</t>
    </r>
  </si>
  <si>
    <r>
      <rPr>
        <sz val="9"/>
        <color rgb="FF000000"/>
        <rFont val="Calibri"/>
        <family val="2"/>
      </rPr>
      <t>6 - 12</t>
    </r>
    <r>
      <rPr>
        <sz val="9"/>
        <color rgb="FF000000"/>
        <rFont val="Arial"/>
        <family val="2"/>
      </rPr>
      <t xml:space="preserve"> months after the end of the FY</t>
    </r>
  </si>
  <si>
    <r>
      <rPr>
        <sz val="9"/>
        <color rgb="FF000000"/>
        <rFont val="Calibri"/>
        <family val="2"/>
      </rPr>
      <t>12 - 24</t>
    </r>
    <r>
      <rPr>
        <sz val="9"/>
        <color rgb="FF000000"/>
        <rFont val="Arial"/>
        <family val="2"/>
      </rPr>
      <t xml:space="preserve"> months after the end of the FY</t>
    </r>
  </si>
  <si>
    <r>
      <rPr>
        <sz val="9"/>
        <color rgb="FF000000"/>
        <rFont val="Calibri"/>
        <family val="2"/>
      </rPr>
      <t xml:space="preserve">Not completed within 24 </t>
    </r>
    <r>
      <rPr>
        <sz val="9"/>
        <color rgb="FF000000"/>
        <rFont val="Arial"/>
        <family val="2"/>
      </rPr>
      <t>months after the end of the FY</t>
    </r>
  </si>
  <si>
    <t>Local Council Name</t>
  </si>
  <si>
    <t>Points*</t>
  </si>
  <si>
    <t xml:space="preserve">Yes, extensive information is presented
 </t>
  </si>
  <si>
    <t>Max possible</t>
  </si>
  <si>
    <t>See c.</t>
  </si>
  <si>
    <t>Weight for Q1</t>
  </si>
  <si>
    <t>Total Q1</t>
  </si>
  <si>
    <t>Total Q1-2</t>
  </si>
  <si>
    <t>Maximum Q1-Q2</t>
  </si>
  <si>
    <t xml:space="preserve">Red indicates weights </t>
  </si>
  <si>
    <t>Council</t>
  </si>
  <si>
    <t>Ngaoundere III</t>
  </si>
  <si>
    <t xml:space="preserve">La commune n'a recu aucune donnation </t>
  </si>
  <si>
    <t>L'incivisme fiscal; manque de moyens de locomotion pour le …(???)</t>
  </si>
  <si>
    <t>86.16.%</t>
  </si>
  <si>
    <t>Le rapport est publie auf fin d'annee</t>
  </si>
  <si>
    <t xml:space="preserve">Les rapports administratif sont publies deux mois apres l'exercise budgetaire ecoule </t>
  </si>
  <si>
    <t>Ngaroundal 2010</t>
  </si>
  <si>
    <t>CF. Pieces annexes edictes pour accompagnement a l'approbation des budgets et comptes administratifs de gestion (Sommier des batiments et etat de bien acquis).</t>
  </si>
  <si>
    <t>Tous les dons sont pris en charge en comptabilite - materis pares leur reception par deliberation du conseil municipal, qu'ils soient en nature ou en especes.</t>
  </si>
  <si>
    <t xml:space="preserve">Vanant en appui direct a la Commune </t>
  </si>
  <si>
    <t>Rapport presente sur les projets d'interet communautaires ou general.</t>
  </si>
  <si>
    <t xml:space="preserve">Le plan communal de developpement elabore de manier participative et adopte pare le conseil municipal est la source de budgetisation des projets annuels de cette Commune </t>
  </si>
  <si>
    <t xml:space="preserve">Rencontres et reunions avec autorites administratives, comites de concertation des villages, autorites traditionnelles et religieuses et leaders d'associations concourant au developpement. </t>
  </si>
  <si>
    <t xml:space="preserve">Par affichage apres approbation et/ou solicitation </t>
  </si>
  <si>
    <t xml:space="preserve">Audit depend de structure competentes de l'Etat sous forme de controle </t>
  </si>
  <si>
    <t>Council/FY</t>
  </si>
  <si>
    <t>La situation …???... Par le comptable (difficult to read)</t>
  </si>
  <si>
    <t>La situation detaille accompagne le Budget</t>
  </si>
  <si>
    <t xml:space="preserve">Le Pau (???) de campagne accompagnie le Budget </t>
  </si>
  <si>
    <t xml:space="preserve">Chaque conseiller dispose un avant projet de Budget et toutes les deliberations concernant les realisations Budgetaires </t>
  </si>
  <si>
    <t>PAI (???) …or PDL (???)</t>
  </si>
  <si>
    <t>On dit se refere aux CA du Maire</t>
  </si>
  <si>
    <t>Les partenaires des communes et PNUD (??)</t>
  </si>
  <si>
    <t>Le plan des campagnes detaille et chiffre accompagne le Budget</t>
  </si>
  <si>
    <t xml:space="preserve">Son presentes pour les ecoles et forages. </t>
  </si>
  <si>
    <t>En un mot chaque conseiller dispose l'avant projet de Budget et toutes les deliberations concernant les realisations de l'exercise.</t>
  </si>
  <si>
    <t>Plan de Developpement local ete etabli par PNDP, les conseillers municipaux et les populations, elites.</t>
  </si>
  <si>
    <t>Le rapport est presente au plus tard le Mars de l'annnee suivante</t>
  </si>
  <si>
    <t>Incivisme fiscal</t>
  </si>
  <si>
    <t>Elles sont inscrites au budget et justifies</t>
  </si>
  <si>
    <t>Ils sont inscrits et detailles</t>
  </si>
  <si>
    <t>Fournis par les consultants</t>
  </si>
  <si>
    <t>Reactualisees par an</t>
  </si>
  <si>
    <t>Tout le conseil</t>
  </si>
  <si>
    <t>Associations, quartier, villages, elites</t>
  </si>
  <si>
    <t>Les comptes n'ont jamais fait l'objet d'un audit</t>
  </si>
  <si>
    <t>L'audit est presente a travers le compte administratif quie est vote 3 mois apres la find de l'exercise</t>
  </si>
  <si>
    <t>La hausse du taux des revenues realises est lie a dotation generale de lEtat et de l'augmentation de CAC</t>
  </si>
  <si>
    <t>If percentages for Q2-Q15 add up to less than 100% it indicates that some councils left the field blank</t>
  </si>
  <si>
    <t>Percent of answers (Q3-Q15)</t>
  </si>
  <si>
    <t>Earned points</t>
  </si>
  <si>
    <t>Scores sorted by points from largest to smallest</t>
  </si>
  <si>
    <t>Unique descending rank of "earned points"</t>
  </si>
  <si>
    <t>LC Names ordered according to unique desending rank</t>
  </si>
  <si>
    <t xml:space="preserve">* out of 50 points maximum </t>
  </si>
  <si>
    <t>Position of kth largest score in original column with "Earned points"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</si>
</sst>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9"/>
      <color rgb="FF000000"/>
      <name val="Arial"/>
      <family val="2"/>
    </font>
    <font>
      <b/>
      <sz val="9"/>
      <color rgb="FF800000"/>
      <name val="Arial"/>
      <family val="2"/>
    </font>
    <font>
      <sz val="7"/>
      <color rgb="FF000000"/>
      <name val="Times New Roman"/>
      <family val="1"/>
    </font>
    <font>
      <u/>
      <sz val="9"/>
      <color rgb="FF000000"/>
      <name val="Arial"/>
      <family val="2"/>
    </font>
    <font>
      <b/>
      <sz val="11"/>
      <color theme="1"/>
      <name val="Calibri"/>
      <family val="2"/>
      <scheme val="minor"/>
    </font>
    <font>
      <b/>
      <sz val="9"/>
      <color rgb="FF000000"/>
      <name val="Arial"/>
      <family val="2"/>
    </font>
    <font>
      <sz val="11"/>
      <name val="Calibri"/>
      <family val="2"/>
      <scheme val="minor"/>
    </font>
    <font>
      <sz val="9"/>
      <color rgb="FF000000"/>
      <name val="Calibri"/>
      <family val="2"/>
    </font>
    <font>
      <sz val="11"/>
      <color rgb="FFFF0000"/>
      <name val="Calibri"/>
      <family val="2"/>
      <scheme val="minor"/>
    </font>
    <font>
      <sz val="9"/>
      <color rgb="FFFF0000"/>
      <name val="Arial"/>
      <family val="2"/>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FDE9D9"/>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s>
  <borders count="37">
    <border>
      <left/>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auto="1"/>
      </top>
      <bottom style="medium">
        <color auto="1"/>
      </bottom>
      <diagonal/>
    </border>
    <border>
      <left/>
      <right/>
      <top style="medium">
        <color auto="1"/>
      </top>
      <bottom style="thin">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right/>
      <top/>
      <bottom style="medium">
        <color auto="1"/>
      </bottom>
      <diagonal/>
    </border>
    <border>
      <left/>
      <right/>
      <top style="thin">
        <color auto="1"/>
      </top>
      <bottom style="double">
        <color auto="1"/>
      </bottom>
      <diagonal/>
    </border>
  </borders>
  <cellStyleXfs count="3">
    <xf numFmtId="0" fontId="0" fillId="0" borderId="0"/>
    <xf numFmtId="0" fontId="11" fillId="0" borderId="0" applyNumberFormat="0" applyFill="0" applyBorder="0" applyAlignment="0" applyProtection="0"/>
    <xf numFmtId="0" fontId="12" fillId="0" borderId="0" applyNumberFormat="0" applyFill="0" applyBorder="0" applyAlignment="0" applyProtection="0"/>
  </cellStyleXfs>
  <cellXfs count="135">
    <xf numFmtId="0" fontId="0" fillId="0" borderId="0" xfId="0"/>
    <xf numFmtId="0" fontId="1" fillId="0" borderId="2" xfId="0" applyFont="1" applyBorder="1" applyAlignment="1">
      <alignment vertical="center"/>
    </xf>
    <xf numFmtId="0" fontId="0" fillId="0" borderId="2" xfId="0" applyBorder="1"/>
    <xf numFmtId="0" fontId="1" fillId="0" borderId="2" xfId="0" applyFont="1" applyBorder="1" applyAlignment="1">
      <alignment vertical="center" wrapText="1"/>
    </xf>
    <xf numFmtId="0" fontId="1" fillId="0" borderId="3" xfId="0" applyFont="1" applyBorder="1" applyAlignment="1">
      <alignment vertical="center"/>
    </xf>
    <xf numFmtId="0" fontId="0" fillId="0" borderId="3" xfId="0" applyBorder="1"/>
    <xf numFmtId="0" fontId="1" fillId="0" borderId="3" xfId="0" applyFont="1" applyBorder="1" applyAlignment="1">
      <alignmen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2" xfId="0" applyFont="1" applyBorder="1"/>
    <xf numFmtId="0" fontId="1" fillId="0" borderId="3" xfId="0" applyFont="1" applyBorder="1"/>
    <xf numFmtId="0" fontId="1" fillId="0" borderId="2" xfId="0" applyFont="1" applyBorder="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2" xfId="0" applyFont="1" applyBorder="1" applyAlignment="1"/>
    <xf numFmtId="0" fontId="1" fillId="0" borderId="3" xfId="0" applyFont="1" applyBorder="1" applyAlignment="1">
      <alignment wrapText="1"/>
    </xf>
    <xf numFmtId="0" fontId="1" fillId="0" borderId="4" xfId="0" applyFont="1" applyBorder="1" applyAlignment="1">
      <alignment horizontal="left" vertical="center"/>
    </xf>
    <xf numFmtId="0" fontId="0" fillId="0" borderId="4" xfId="0" applyBorder="1"/>
    <xf numFmtId="0" fontId="1" fillId="0" borderId="4" xfId="0" applyFont="1" applyBorder="1"/>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1" fillId="0" borderId="4" xfId="0" applyFont="1" applyBorder="1" applyAlignment="1">
      <alignment vertical="center"/>
    </xf>
    <xf numFmtId="0" fontId="1" fillId="0" borderId="4" xfId="0" applyFont="1" applyBorder="1" applyAlignment="1"/>
    <xf numFmtId="0" fontId="1" fillId="0" borderId="4" xfId="0" applyFont="1" applyBorder="1" applyAlignment="1">
      <alignment wrapText="1"/>
    </xf>
    <xf numFmtId="0" fontId="1" fillId="0" borderId="2" xfId="0" applyFont="1" applyFill="1" applyBorder="1"/>
    <xf numFmtId="0" fontId="0" fillId="0" borderId="2" xfId="0" applyBorder="1" applyAlignment="1"/>
    <xf numFmtId="0" fontId="0" fillId="0" borderId="0" xfId="0" applyAlignment="1">
      <alignment wrapText="1"/>
    </xf>
    <xf numFmtId="0" fontId="0" fillId="0" borderId="8" xfId="0" applyBorder="1" applyAlignment="1">
      <alignment horizontal="center"/>
    </xf>
    <xf numFmtId="0" fontId="5" fillId="0" borderId="0" xfId="0" applyFont="1"/>
    <xf numFmtId="0" fontId="5" fillId="0" borderId="13" xfId="0" applyFont="1" applyBorder="1"/>
    <xf numFmtId="0" fontId="5" fillId="0" borderId="13" xfId="0" applyFont="1" applyBorder="1" applyAlignment="1">
      <alignment horizontal="center"/>
    </xf>
    <xf numFmtId="0" fontId="0" fillId="0" borderId="14" xfId="0" applyBorder="1"/>
    <xf numFmtId="0" fontId="0" fillId="0" borderId="14" xfId="0" applyBorder="1" applyAlignment="1">
      <alignment horizontal="center"/>
    </xf>
    <xf numFmtId="0" fontId="0" fillId="0" borderId="8" xfId="0" applyBorder="1"/>
    <xf numFmtId="0" fontId="2" fillId="2" borderId="2" xfId="0" applyFont="1" applyFill="1" applyBorder="1" applyAlignment="1">
      <alignment horizontal="center" wrapText="1"/>
    </xf>
    <xf numFmtId="0" fontId="2" fillId="2" borderId="19" xfId="0" applyFont="1" applyFill="1" applyBorder="1" applyAlignment="1">
      <alignment horizontal="center" wrapText="1"/>
    </xf>
    <xf numFmtId="0" fontId="1" fillId="0" borderId="19" xfId="0" applyFont="1" applyBorder="1"/>
    <xf numFmtId="0" fontId="1" fillId="0" borderId="20" xfId="0" applyFont="1" applyBorder="1" applyAlignment="1">
      <alignment wrapText="1"/>
    </xf>
    <xf numFmtId="0" fontId="1" fillId="0" borderId="20" xfId="0" applyFont="1" applyBorder="1"/>
    <xf numFmtId="0" fontId="1" fillId="0" borderId="21" xfId="0" applyFont="1" applyBorder="1"/>
    <xf numFmtId="0" fontId="6" fillId="0" borderId="22" xfId="0" applyFont="1" applyBorder="1"/>
    <xf numFmtId="0" fontId="0" fillId="0" borderId="16" xfId="0" applyBorder="1"/>
    <xf numFmtId="0" fontId="0" fillId="0" borderId="23" xfId="0" applyBorder="1"/>
    <xf numFmtId="0" fontId="2" fillId="2" borderId="4" xfId="0" applyFont="1" applyFill="1" applyBorder="1" applyAlignment="1">
      <alignment horizontal="center"/>
    </xf>
    <xf numFmtId="0" fontId="2" fillId="2" borderId="4" xfId="0" applyFont="1" applyFill="1" applyBorder="1" applyAlignment="1">
      <alignment horizontal="center" wrapText="1"/>
    </xf>
    <xf numFmtId="0" fontId="6" fillId="0" borderId="24" xfId="0" applyFont="1" applyBorder="1"/>
    <xf numFmtId="0" fontId="0" fillId="0" borderId="15" xfId="0" applyBorder="1"/>
    <xf numFmtId="0" fontId="0" fillId="0" borderId="1" xfId="0" applyBorder="1"/>
    <xf numFmtId="0" fontId="6" fillId="0" borderId="26" xfId="0" applyFont="1" applyBorder="1"/>
    <xf numFmtId="0" fontId="0" fillId="0" borderId="19" xfId="0" applyBorder="1"/>
    <xf numFmtId="0" fontId="1" fillId="0" borderId="20" xfId="0" applyFont="1" applyBorder="1" applyAlignment="1">
      <alignment vertical="center" wrapText="1"/>
    </xf>
    <xf numFmtId="0" fontId="0" fillId="0" borderId="20" xfId="0" applyBorder="1" applyAlignment="1"/>
    <xf numFmtId="0" fontId="0" fillId="0" borderId="3" xfId="0" applyBorder="1" applyAlignment="1"/>
    <xf numFmtId="0" fontId="0" fillId="0" borderId="31" xfId="0" applyBorder="1"/>
    <xf numFmtId="9" fontId="1" fillId="0" borderId="2" xfId="0" applyNumberFormat="1" applyFont="1" applyBorder="1" applyAlignment="1">
      <alignment wrapText="1"/>
    </xf>
    <xf numFmtId="0" fontId="6" fillId="0" borderId="23" xfId="0" applyFont="1" applyBorder="1"/>
    <xf numFmtId="0" fontId="5" fillId="0" borderId="15" xfId="0" applyFont="1" applyBorder="1" applyAlignment="1">
      <alignment wrapText="1"/>
    </xf>
    <xf numFmtId="0" fontId="0" fillId="0" borderId="23" xfId="0" applyFont="1" applyBorder="1"/>
    <xf numFmtId="0" fontId="1" fillId="0" borderId="2" xfId="0" applyFont="1" applyBorder="1" applyAlignment="1">
      <alignment vertical="top"/>
    </xf>
    <xf numFmtId="0" fontId="1" fillId="0" borderId="20" xfId="0" applyFont="1" applyBorder="1" applyAlignment="1">
      <alignment vertical="top" wrapText="1"/>
    </xf>
    <xf numFmtId="0" fontId="1" fillId="0" borderId="2" xfId="0" applyFont="1" applyBorder="1" applyAlignment="1">
      <alignment horizontal="left" vertical="top" wrapText="1"/>
    </xf>
    <xf numFmtId="0" fontId="0" fillId="5" borderId="2" xfId="0" applyFill="1" applyBorder="1" applyAlignment="1">
      <alignment wrapText="1"/>
    </xf>
    <xf numFmtId="0" fontId="0" fillId="4" borderId="2" xfId="0" applyFill="1" applyBorder="1" applyAlignment="1">
      <alignment wrapText="1"/>
    </xf>
    <xf numFmtId="0" fontId="7" fillId="4" borderId="9" xfId="0" applyFont="1" applyFill="1" applyBorder="1" applyAlignment="1">
      <alignment wrapText="1"/>
    </xf>
    <xf numFmtId="0" fontId="1" fillId="0" borderId="20" xfId="0" applyFont="1" applyBorder="1" applyAlignment="1">
      <alignment vertical="center"/>
    </xf>
    <xf numFmtId="0" fontId="8" fillId="0" borderId="2" xfId="0" applyFont="1" applyBorder="1" applyAlignment="1">
      <alignment vertical="center"/>
    </xf>
    <xf numFmtId="0" fontId="1" fillId="0" borderId="2" xfId="0" applyFont="1" applyBorder="1" applyAlignment="1">
      <alignment vertical="top" wrapText="1"/>
    </xf>
    <xf numFmtId="0" fontId="0" fillId="0" borderId="0" xfId="0" applyFill="1" applyBorder="1"/>
    <xf numFmtId="0" fontId="0" fillId="0" borderId="34" xfId="0" applyBorder="1" applyAlignment="1"/>
    <xf numFmtId="0" fontId="1" fillId="0" borderId="0" xfId="0" applyFont="1" applyFill="1" applyBorder="1" applyAlignment="1">
      <alignment wrapText="1"/>
    </xf>
    <xf numFmtId="0" fontId="0" fillId="3" borderId="4" xfId="0" applyFill="1" applyBorder="1"/>
    <xf numFmtId="0" fontId="0" fillId="5" borderId="2" xfId="0" applyNumberFormat="1" applyFill="1" applyBorder="1" applyAlignment="1">
      <alignment wrapText="1"/>
    </xf>
    <xf numFmtId="2" fontId="0" fillId="5" borderId="2" xfId="0" applyNumberFormat="1" applyFill="1" applyBorder="1" applyAlignment="1">
      <alignment wrapText="1"/>
    </xf>
    <xf numFmtId="0" fontId="10" fillId="0" borderId="2" xfId="0" applyFont="1" applyBorder="1" applyAlignment="1">
      <alignment wrapText="1"/>
    </xf>
    <xf numFmtId="0" fontId="10" fillId="0" borderId="20" xfId="0" applyFont="1" applyBorder="1" applyAlignment="1">
      <alignment wrapText="1"/>
    </xf>
    <xf numFmtId="0" fontId="9" fillId="0" borderId="0" xfId="0" applyFont="1"/>
    <xf numFmtId="0" fontId="0" fillId="0" borderId="0" xfId="0" applyAlignment="1">
      <alignment horizontal="center"/>
    </xf>
    <xf numFmtId="16" fontId="1" fillId="0" borderId="2" xfId="0" applyNumberFormat="1" applyFont="1" applyBorder="1"/>
    <xf numFmtId="0" fontId="0" fillId="0" borderId="0" xfId="0" applyAlignment="1">
      <alignment horizontal="center" vertical="center"/>
    </xf>
    <xf numFmtId="0" fontId="0" fillId="0" borderId="0" xfId="0" applyAlignment="1">
      <alignment horizontal="left"/>
    </xf>
    <xf numFmtId="0" fontId="0" fillId="0" borderId="0" xfId="0" applyBorder="1"/>
    <xf numFmtId="0" fontId="0" fillId="0" borderId="36" xfId="0" applyBorder="1"/>
    <xf numFmtId="0" fontId="0" fillId="0" borderId="36" xfId="0" applyBorder="1" applyAlignment="1">
      <alignment horizontal="center"/>
    </xf>
    <xf numFmtId="0" fontId="5" fillId="0" borderId="35" xfId="0" applyFont="1" applyBorder="1"/>
    <xf numFmtId="0" fontId="5" fillId="0" borderId="35" xfId="0" applyFont="1" applyBorder="1" applyAlignment="1">
      <alignment horizontal="center" wrapText="1"/>
    </xf>
    <xf numFmtId="0" fontId="0" fillId="0" borderId="35" xfId="0" applyBorder="1" applyAlignment="1">
      <alignment horizontal="left" wrapText="1"/>
    </xf>
    <xf numFmtId="0" fontId="0" fillId="0" borderId="20" xfId="0" applyBorder="1" applyAlignment="1">
      <alignment horizontal="left"/>
    </xf>
    <xf numFmtId="0" fontId="0" fillId="0" borderId="21" xfId="0" applyBorder="1" applyAlignment="1">
      <alignment horizontal="left"/>
    </xf>
    <xf numFmtId="0" fontId="6" fillId="0" borderId="27" xfId="0" applyFont="1" applyBorder="1" applyAlignment="1">
      <alignment wrapText="1"/>
    </xf>
    <xf numFmtId="0" fontId="6" fillId="0" borderId="14" xfId="0" applyFont="1" applyBorder="1" applyAlignment="1">
      <alignment wrapText="1"/>
    </xf>
    <xf numFmtId="0" fontId="5" fillId="0" borderId="14" xfId="0" applyFont="1" applyBorder="1" applyAlignment="1">
      <alignment wrapText="1"/>
    </xf>
    <xf numFmtId="0" fontId="5" fillId="0" borderId="25" xfId="0" applyFont="1" applyBorder="1" applyAlignment="1">
      <alignment wrapText="1"/>
    </xf>
    <xf numFmtId="0" fontId="6" fillId="0" borderId="27" xfId="0" applyFont="1" applyBorder="1" applyAlignment="1">
      <alignment vertical="top" wrapText="1"/>
    </xf>
    <xf numFmtId="0" fontId="6" fillId="0" borderId="14" xfId="0" applyFont="1" applyBorder="1" applyAlignment="1">
      <alignment vertical="top" wrapText="1"/>
    </xf>
    <xf numFmtId="0" fontId="5" fillId="0" borderId="14" xfId="0" applyFont="1" applyBorder="1" applyAlignment="1">
      <alignment vertical="top" wrapText="1"/>
    </xf>
    <xf numFmtId="0" fontId="5" fillId="0" borderId="25" xfId="0" applyFont="1" applyBorder="1" applyAlignment="1">
      <alignment vertical="top" wrapText="1"/>
    </xf>
    <xf numFmtId="0" fontId="6" fillId="0" borderId="27" xfId="0" applyFont="1" applyBorder="1" applyAlignment="1">
      <alignment horizontal="left" vertical="top" wrapText="1"/>
    </xf>
    <xf numFmtId="0" fontId="6" fillId="0" borderId="14" xfId="0" applyFont="1" applyBorder="1" applyAlignment="1">
      <alignment horizontal="left" vertical="top" wrapText="1"/>
    </xf>
    <xf numFmtId="0" fontId="6" fillId="0" borderId="25" xfId="0" applyFont="1" applyBorder="1" applyAlignment="1">
      <alignment horizontal="left" vertical="top" wrapText="1"/>
    </xf>
    <xf numFmtId="0" fontId="6" fillId="0" borderId="25" xfId="0" applyFont="1" applyBorder="1" applyAlignment="1">
      <alignment vertical="top" wrapText="1"/>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6" fillId="0" borderId="14" xfId="0" applyFont="1" applyBorder="1" applyAlignment="1">
      <alignment horizontal="left" vertical="top"/>
    </xf>
    <xf numFmtId="0" fontId="6" fillId="0" borderId="25" xfId="0" applyFont="1" applyBorder="1" applyAlignment="1">
      <alignment horizontal="left" vertical="top"/>
    </xf>
    <xf numFmtId="0" fontId="0" fillId="0" borderId="32" xfId="0" applyBorder="1" applyAlignment="1">
      <alignment horizontal="left"/>
    </xf>
    <xf numFmtId="0" fontId="0" fillId="0" borderId="13" xfId="0" applyBorder="1" applyAlignment="1">
      <alignment horizontal="left"/>
    </xf>
    <xf numFmtId="0" fontId="0" fillId="0" borderId="33" xfId="0" applyBorder="1" applyAlignment="1">
      <alignment horizontal="left"/>
    </xf>
    <xf numFmtId="0" fontId="6" fillId="0" borderId="14" xfId="0" applyFont="1" applyBorder="1" applyAlignment="1">
      <alignment horizontal="left"/>
    </xf>
    <xf numFmtId="0" fontId="6" fillId="0" borderId="25" xfId="0" applyFont="1" applyBorder="1" applyAlignment="1">
      <alignment horizontal="left"/>
    </xf>
    <xf numFmtId="0" fontId="6" fillId="0" borderId="27" xfId="0" applyFont="1" applyBorder="1" applyAlignment="1">
      <alignment horizontal="left" vertical="center" wrapText="1"/>
    </xf>
    <xf numFmtId="0" fontId="6" fillId="0" borderId="14" xfId="0" applyFont="1" applyBorder="1" applyAlignment="1">
      <alignment horizontal="left" vertical="center"/>
    </xf>
    <xf numFmtId="0" fontId="6" fillId="0" borderId="25" xfId="0" applyFont="1" applyBorder="1" applyAlignment="1">
      <alignment horizontal="left" vertical="center"/>
    </xf>
    <xf numFmtId="0" fontId="6" fillId="0" borderId="6"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6" fillId="0" borderId="27" xfId="0" applyFont="1" applyBorder="1" applyAlignment="1">
      <alignment horizontal="left"/>
    </xf>
    <xf numFmtId="0" fontId="0" fillId="0" borderId="34" xfId="0" applyBorder="1" applyAlignment="1">
      <alignment horizontal="left"/>
    </xf>
    <xf numFmtId="0" fontId="6" fillId="0" borderId="14" xfId="0" applyFont="1" applyBorder="1" applyAlignment="1">
      <alignment horizontal="left" vertical="center" wrapText="1"/>
    </xf>
    <xf numFmtId="0" fontId="6" fillId="0" borderId="7" xfId="0" applyFont="1" applyBorder="1" applyAlignment="1">
      <alignment horizontal="left"/>
    </xf>
    <xf numFmtId="0" fontId="6" fillId="0" borderId="10" xfId="0" applyFont="1" applyBorder="1" applyAlignment="1">
      <alignment horizontal="left"/>
    </xf>
    <xf numFmtId="0" fontId="6" fillId="0" borderId="7" xfId="0" applyFont="1" applyBorder="1" applyAlignment="1">
      <alignment horizontal="left" wrapText="1"/>
    </xf>
    <xf numFmtId="0" fontId="6" fillId="0" borderId="10" xfId="0" applyFont="1" applyBorder="1" applyAlignment="1">
      <alignment horizontal="left" wrapText="1"/>
    </xf>
    <xf numFmtId="0" fontId="6" fillId="0" borderId="27" xfId="0" applyFont="1" applyBorder="1" applyAlignment="1">
      <alignment horizontal="left" wrapText="1"/>
    </xf>
    <xf numFmtId="0" fontId="6" fillId="0" borderId="14" xfId="0" applyFont="1" applyBorder="1" applyAlignment="1">
      <alignment horizontal="left" wrapText="1"/>
    </xf>
    <xf numFmtId="0" fontId="6" fillId="0" borderId="25" xfId="0" applyFont="1" applyBorder="1" applyAlignment="1">
      <alignment horizontal="left" wrapText="1"/>
    </xf>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17" xfId="0" applyFont="1" applyBorder="1" applyAlignment="1">
      <alignment wrapText="1"/>
    </xf>
    <xf numFmtId="0" fontId="5" fillId="0" borderId="17" xfId="0" applyFont="1" applyBorder="1" applyAlignment="1">
      <alignment wrapText="1"/>
    </xf>
    <xf numFmtId="0" fontId="5" fillId="0" borderId="18" xfId="0" applyFont="1" applyBorder="1" applyAlignment="1">
      <alignment wrapText="1"/>
    </xf>
    <xf numFmtId="0" fontId="6" fillId="0" borderId="25" xfId="0" applyFont="1" applyBorder="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22370408129"/>
          <c:y val="0.0554432943073128"/>
          <c:w val="0.556844371843025"/>
          <c:h val="0.590587356355736"/>
        </c:manualLayout>
      </c:layout>
      <c:barChart>
        <c:barDir val="col"/>
        <c:grouping val="clustered"/>
        <c:varyColors val="0"/>
        <c:ser>
          <c:idx val="0"/>
          <c:order val="0"/>
          <c:tx>
            <c:strRef>
              <c:f>Summary!$D$5</c:f>
              <c:strCache>
                <c:ptCount val="1"/>
                <c:pt idx="0">
                  <c:v>Not Produced</c:v>
                </c:pt>
              </c:strCache>
            </c:strRef>
          </c:tx>
          <c:invertIfNegative val="0"/>
          <c:cat>
            <c:strRef>
              <c:f>Summary!$B$6:$B$10</c:f>
              <c:strCache>
                <c:ptCount val="5"/>
                <c:pt idx="0">
                  <c:v>Enacted Budget</c:v>
                </c:pt>
                <c:pt idx="1">
                  <c:v>Budget Summary</c:v>
                </c:pt>
                <c:pt idx="2">
                  <c:v>Mid-Year Report</c:v>
                </c:pt>
                <c:pt idx="3">
                  <c:v>Year-End Report</c:v>
                </c:pt>
                <c:pt idx="4">
                  <c:v>Audit Report</c:v>
                </c:pt>
              </c:strCache>
            </c:strRef>
          </c:cat>
          <c:val>
            <c:numRef>
              <c:f>Summary!$D$6:$D$10</c:f>
              <c:numCache>
                <c:formatCode>0%</c:formatCode>
                <c:ptCount val="5"/>
                <c:pt idx="0">
                  <c:v>0.0</c:v>
                </c:pt>
                <c:pt idx="1">
                  <c:v>0.0526315789473684</c:v>
                </c:pt>
                <c:pt idx="2">
                  <c:v>0.263157894736842</c:v>
                </c:pt>
                <c:pt idx="3">
                  <c:v>0.105263157894737</c:v>
                </c:pt>
                <c:pt idx="4">
                  <c:v>0.526315789473684</c:v>
                </c:pt>
              </c:numCache>
            </c:numRef>
          </c:val>
        </c:ser>
        <c:ser>
          <c:idx val="1"/>
          <c:order val="1"/>
          <c:tx>
            <c:strRef>
              <c:f>Summary!$E$5</c:f>
              <c:strCache>
                <c:ptCount val="1"/>
                <c:pt idx="0">
                  <c:v>Produced but Not Available to the Public</c:v>
                </c:pt>
              </c:strCache>
            </c:strRef>
          </c:tx>
          <c:invertIfNegative val="0"/>
          <c:cat>
            <c:strRef>
              <c:f>Summary!$B$6:$B$10</c:f>
              <c:strCache>
                <c:ptCount val="5"/>
                <c:pt idx="0">
                  <c:v>Enacted Budget</c:v>
                </c:pt>
                <c:pt idx="1">
                  <c:v>Budget Summary</c:v>
                </c:pt>
                <c:pt idx="2">
                  <c:v>Mid-Year Report</c:v>
                </c:pt>
                <c:pt idx="3">
                  <c:v>Year-End Report</c:v>
                </c:pt>
                <c:pt idx="4">
                  <c:v>Audit Report</c:v>
                </c:pt>
              </c:strCache>
            </c:strRef>
          </c:cat>
          <c:val>
            <c:numRef>
              <c:f>Summary!$E$6:$E$10</c:f>
              <c:numCache>
                <c:formatCode>0%</c:formatCode>
                <c:ptCount val="5"/>
                <c:pt idx="0">
                  <c:v>0.0526315789473684</c:v>
                </c:pt>
                <c:pt idx="1">
                  <c:v>0.157894736842105</c:v>
                </c:pt>
                <c:pt idx="2">
                  <c:v>0.210526315789474</c:v>
                </c:pt>
                <c:pt idx="3">
                  <c:v>0.210526315789474</c:v>
                </c:pt>
                <c:pt idx="4">
                  <c:v>0.0526315789473684</c:v>
                </c:pt>
              </c:numCache>
            </c:numRef>
          </c:val>
        </c:ser>
        <c:ser>
          <c:idx val="2"/>
          <c:order val="2"/>
          <c:tx>
            <c:strRef>
              <c:f>Summary!$F$5</c:f>
              <c:strCache>
                <c:ptCount val="1"/>
                <c:pt idx="0">
                  <c:v>Produced and available to the public, but only on request</c:v>
                </c:pt>
              </c:strCache>
            </c:strRef>
          </c:tx>
          <c:invertIfNegative val="0"/>
          <c:cat>
            <c:strRef>
              <c:f>Summary!$B$6:$B$10</c:f>
              <c:strCache>
                <c:ptCount val="5"/>
                <c:pt idx="0">
                  <c:v>Enacted Budget</c:v>
                </c:pt>
                <c:pt idx="1">
                  <c:v>Budget Summary</c:v>
                </c:pt>
                <c:pt idx="2">
                  <c:v>Mid-Year Report</c:v>
                </c:pt>
                <c:pt idx="3">
                  <c:v>Year-End Report</c:v>
                </c:pt>
                <c:pt idx="4">
                  <c:v>Audit Report</c:v>
                </c:pt>
              </c:strCache>
            </c:strRef>
          </c:cat>
          <c:val>
            <c:numRef>
              <c:f>Summary!$F$6:$F$10</c:f>
              <c:numCache>
                <c:formatCode>0%</c:formatCode>
                <c:ptCount val="5"/>
                <c:pt idx="0">
                  <c:v>0.894736842105263</c:v>
                </c:pt>
                <c:pt idx="1">
                  <c:v>0.526315789473684</c:v>
                </c:pt>
                <c:pt idx="2">
                  <c:v>0.263157894736842</c:v>
                </c:pt>
                <c:pt idx="3">
                  <c:v>0.368421052631579</c:v>
                </c:pt>
                <c:pt idx="4">
                  <c:v>0.105263157894737</c:v>
                </c:pt>
              </c:numCache>
            </c:numRef>
          </c:val>
        </c:ser>
        <c:ser>
          <c:idx val="3"/>
          <c:order val="3"/>
          <c:tx>
            <c:strRef>
              <c:f>Summary!$G$5</c:f>
              <c:strCache>
                <c:ptCount val="1"/>
                <c:pt idx="0">
                  <c:v>Produced and distributed to the public</c:v>
                </c:pt>
              </c:strCache>
            </c:strRef>
          </c:tx>
          <c:invertIfNegative val="0"/>
          <c:cat>
            <c:strRef>
              <c:f>Summary!$B$6:$B$10</c:f>
              <c:strCache>
                <c:ptCount val="5"/>
                <c:pt idx="0">
                  <c:v>Enacted Budget</c:v>
                </c:pt>
                <c:pt idx="1">
                  <c:v>Budget Summary</c:v>
                </c:pt>
                <c:pt idx="2">
                  <c:v>Mid-Year Report</c:v>
                </c:pt>
                <c:pt idx="3">
                  <c:v>Year-End Report</c:v>
                </c:pt>
                <c:pt idx="4">
                  <c:v>Audit Report</c:v>
                </c:pt>
              </c:strCache>
            </c:strRef>
          </c:cat>
          <c:val>
            <c:numRef>
              <c:f>Summary!$G$6:$G$10</c:f>
              <c:numCache>
                <c:formatCode>0%</c:formatCode>
                <c:ptCount val="5"/>
                <c:pt idx="0">
                  <c:v>0.0</c:v>
                </c:pt>
                <c:pt idx="1">
                  <c:v>0.157894736842105</c:v>
                </c:pt>
                <c:pt idx="2">
                  <c:v>0.0526315789473684</c:v>
                </c:pt>
                <c:pt idx="3">
                  <c:v>0.105263157894737</c:v>
                </c:pt>
                <c:pt idx="4">
                  <c:v>0.0</c:v>
                </c:pt>
              </c:numCache>
            </c:numRef>
          </c:val>
        </c:ser>
        <c:dLbls>
          <c:showLegendKey val="0"/>
          <c:showVal val="0"/>
          <c:showCatName val="0"/>
          <c:showSerName val="0"/>
          <c:showPercent val="0"/>
          <c:showBubbleSize val="0"/>
        </c:dLbls>
        <c:gapWidth val="150"/>
        <c:axId val="2106368168"/>
        <c:axId val="2100057352"/>
      </c:barChart>
      <c:catAx>
        <c:axId val="2106368168"/>
        <c:scaling>
          <c:orientation val="minMax"/>
        </c:scaling>
        <c:delete val="0"/>
        <c:axPos val="b"/>
        <c:majorTickMark val="out"/>
        <c:minorTickMark val="none"/>
        <c:tickLblPos val="nextTo"/>
        <c:crossAx val="2100057352"/>
        <c:crosses val="autoZero"/>
        <c:auto val="1"/>
        <c:lblAlgn val="ctr"/>
        <c:lblOffset val="100"/>
        <c:noMultiLvlLbl val="0"/>
      </c:catAx>
      <c:valAx>
        <c:axId val="2100057352"/>
        <c:scaling>
          <c:orientation val="minMax"/>
          <c:max val="1.0"/>
        </c:scaling>
        <c:delete val="0"/>
        <c:axPos val="l"/>
        <c:majorGridlines/>
        <c:numFmt formatCode="0%" sourceLinked="1"/>
        <c:majorTickMark val="out"/>
        <c:minorTickMark val="none"/>
        <c:tickLblPos val="low"/>
        <c:crossAx val="2106368168"/>
        <c:crosses val="autoZero"/>
        <c:crossBetween val="between"/>
        <c:majorUnit val="0.2"/>
      </c:valAx>
    </c:plotArea>
    <c:legend>
      <c:legendPos val="r"/>
      <c:layout>
        <c:manualLayout>
          <c:xMode val="edge"/>
          <c:yMode val="edge"/>
          <c:x val="0.670623136653429"/>
          <c:y val="0.0123817668858808"/>
          <c:w val="0.282928802320763"/>
          <c:h val="0.978579577921763"/>
        </c:manualLayout>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Summary!$C$70:$C$71</c:f>
              <c:strCache>
                <c:ptCount val="2"/>
                <c:pt idx="0">
                  <c:v>Yes</c:v>
                </c:pt>
                <c:pt idx="1">
                  <c:v>No</c:v>
                </c:pt>
              </c:strCache>
            </c:strRef>
          </c:cat>
          <c:val>
            <c:numRef>
              <c:f>Summary!$D$70:$D$71</c:f>
              <c:numCache>
                <c:formatCode>0%</c:formatCode>
                <c:ptCount val="2"/>
                <c:pt idx="0">
                  <c:v>0.842105263157895</c:v>
                </c:pt>
                <c:pt idx="1">
                  <c:v>0.0526315789473684</c:v>
                </c:pt>
              </c:numCache>
            </c:numRef>
          </c:val>
        </c:ser>
        <c:dLbls>
          <c:showLegendKey val="0"/>
          <c:showVal val="0"/>
          <c:showCatName val="0"/>
          <c:showSerName val="0"/>
          <c:showPercent val="0"/>
          <c:showBubbleSize val="0"/>
        </c:dLbls>
        <c:gapWidth val="75"/>
        <c:overlap val="40"/>
        <c:axId val="2111151416"/>
        <c:axId val="2111154456"/>
      </c:barChart>
      <c:catAx>
        <c:axId val="2111151416"/>
        <c:scaling>
          <c:orientation val="minMax"/>
        </c:scaling>
        <c:delete val="0"/>
        <c:axPos val="b"/>
        <c:numFmt formatCode="General" sourceLinked="1"/>
        <c:majorTickMark val="none"/>
        <c:minorTickMark val="none"/>
        <c:tickLblPos val="nextTo"/>
        <c:crossAx val="2111154456"/>
        <c:crosses val="autoZero"/>
        <c:auto val="1"/>
        <c:lblAlgn val="ctr"/>
        <c:lblOffset val="100"/>
        <c:noMultiLvlLbl val="0"/>
      </c:catAx>
      <c:valAx>
        <c:axId val="2111154456"/>
        <c:scaling>
          <c:orientation val="minMax"/>
        </c:scaling>
        <c:delete val="1"/>
        <c:axPos val="l"/>
        <c:majorGridlines>
          <c:spPr>
            <a:ln w="0">
              <a:solidFill>
                <a:schemeClr val="bg1"/>
              </a:solidFill>
            </a:ln>
          </c:spPr>
        </c:majorGridlines>
        <c:numFmt formatCode="0%" sourceLinked="1"/>
        <c:majorTickMark val="none"/>
        <c:minorTickMark val="none"/>
        <c:tickLblPos val="none"/>
        <c:crossAx val="2111151416"/>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Summary!$C$78:$C$82</c:f>
              <c:strCache>
                <c:ptCount val="5"/>
                <c:pt idx="0">
                  <c:v>≤  3 months after the end of the period</c:v>
                </c:pt>
                <c:pt idx="1">
                  <c:v>3 - 6 months after the end of the period</c:v>
                </c:pt>
                <c:pt idx="2">
                  <c:v>&gt; 6 months after the end of the period</c:v>
                </c:pt>
                <c:pt idx="3">
                  <c:v>Report is not released</c:v>
                </c:pt>
                <c:pt idx="4">
                  <c:v>N/A</c:v>
                </c:pt>
              </c:strCache>
            </c:strRef>
          </c:cat>
          <c:val>
            <c:numRef>
              <c:f>Summary!$D$78:$D$82</c:f>
              <c:numCache>
                <c:formatCode>0%</c:formatCode>
                <c:ptCount val="5"/>
                <c:pt idx="0">
                  <c:v>0.368421052631579</c:v>
                </c:pt>
                <c:pt idx="1">
                  <c:v>0.0526315789473684</c:v>
                </c:pt>
                <c:pt idx="2">
                  <c:v>0.0</c:v>
                </c:pt>
                <c:pt idx="3">
                  <c:v>0.157894736842105</c:v>
                </c:pt>
                <c:pt idx="4">
                  <c:v>0.210526315789474</c:v>
                </c:pt>
              </c:numCache>
            </c:numRef>
          </c:val>
        </c:ser>
        <c:dLbls>
          <c:showLegendKey val="0"/>
          <c:showVal val="0"/>
          <c:showCatName val="0"/>
          <c:showSerName val="0"/>
          <c:showPercent val="0"/>
          <c:showBubbleSize val="0"/>
        </c:dLbls>
        <c:gapWidth val="75"/>
        <c:overlap val="40"/>
        <c:axId val="2106410520"/>
        <c:axId val="2106413560"/>
      </c:barChart>
      <c:catAx>
        <c:axId val="2106410520"/>
        <c:scaling>
          <c:orientation val="minMax"/>
        </c:scaling>
        <c:delete val="0"/>
        <c:axPos val="b"/>
        <c:numFmt formatCode="General" sourceLinked="1"/>
        <c:majorTickMark val="none"/>
        <c:minorTickMark val="none"/>
        <c:tickLblPos val="nextTo"/>
        <c:crossAx val="2106413560"/>
        <c:crosses val="autoZero"/>
        <c:auto val="1"/>
        <c:lblAlgn val="ctr"/>
        <c:lblOffset val="100"/>
        <c:noMultiLvlLbl val="0"/>
      </c:catAx>
      <c:valAx>
        <c:axId val="2106413560"/>
        <c:scaling>
          <c:orientation val="minMax"/>
        </c:scaling>
        <c:delete val="1"/>
        <c:axPos val="l"/>
        <c:majorGridlines>
          <c:spPr>
            <a:ln w="0">
              <a:solidFill>
                <a:schemeClr val="bg1"/>
              </a:solidFill>
            </a:ln>
          </c:spPr>
        </c:majorGridlines>
        <c:numFmt formatCode="0%" sourceLinked="1"/>
        <c:majorTickMark val="none"/>
        <c:minorTickMark val="none"/>
        <c:tickLblPos val="none"/>
        <c:crossAx val="2106410520"/>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Summary!$C$84:$C$88</c:f>
              <c:strCache>
                <c:ptCount val="5"/>
                <c:pt idx="0">
                  <c:v>≤  6 months after the end of the FY</c:v>
                </c:pt>
                <c:pt idx="1">
                  <c:v>6 - 12 months after the end of the FY</c:v>
                </c:pt>
                <c:pt idx="2">
                  <c:v>&gt; 12 months after the end of the FY</c:v>
                </c:pt>
                <c:pt idx="3">
                  <c:v>Report is not released</c:v>
                </c:pt>
                <c:pt idx="4">
                  <c:v>N/A</c:v>
                </c:pt>
              </c:strCache>
            </c:strRef>
          </c:cat>
          <c:val>
            <c:numRef>
              <c:f>Summary!$D$84:$D$88</c:f>
              <c:numCache>
                <c:formatCode>0%</c:formatCode>
                <c:ptCount val="5"/>
                <c:pt idx="0">
                  <c:v>0.736842105263158</c:v>
                </c:pt>
                <c:pt idx="1">
                  <c:v>0.0</c:v>
                </c:pt>
                <c:pt idx="2">
                  <c:v>0.0526315789473684</c:v>
                </c:pt>
                <c:pt idx="3">
                  <c:v>0.0</c:v>
                </c:pt>
                <c:pt idx="4">
                  <c:v>0.157894736842105</c:v>
                </c:pt>
              </c:numCache>
            </c:numRef>
          </c:val>
        </c:ser>
        <c:dLbls>
          <c:showLegendKey val="0"/>
          <c:showVal val="0"/>
          <c:showCatName val="0"/>
          <c:showSerName val="0"/>
          <c:showPercent val="0"/>
          <c:showBubbleSize val="0"/>
        </c:dLbls>
        <c:gapWidth val="75"/>
        <c:overlap val="40"/>
        <c:axId val="2111185976"/>
        <c:axId val="2111189032"/>
      </c:barChart>
      <c:catAx>
        <c:axId val="2111185976"/>
        <c:scaling>
          <c:orientation val="minMax"/>
        </c:scaling>
        <c:delete val="0"/>
        <c:axPos val="b"/>
        <c:numFmt formatCode="General" sourceLinked="1"/>
        <c:majorTickMark val="none"/>
        <c:minorTickMark val="none"/>
        <c:tickLblPos val="nextTo"/>
        <c:crossAx val="2111189032"/>
        <c:crosses val="autoZero"/>
        <c:auto val="1"/>
        <c:lblAlgn val="ctr"/>
        <c:lblOffset val="100"/>
        <c:noMultiLvlLbl val="0"/>
      </c:catAx>
      <c:valAx>
        <c:axId val="2111189032"/>
        <c:scaling>
          <c:orientation val="minMax"/>
        </c:scaling>
        <c:delete val="1"/>
        <c:axPos val="l"/>
        <c:majorGridlines>
          <c:spPr>
            <a:ln w="0">
              <a:solidFill>
                <a:schemeClr val="bg1"/>
              </a:solidFill>
            </a:ln>
          </c:spPr>
        </c:majorGridlines>
        <c:numFmt formatCode="0%" sourceLinked="1"/>
        <c:majorTickMark val="none"/>
        <c:minorTickMark val="none"/>
        <c:tickLblPos val="none"/>
        <c:crossAx val="2111185976"/>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Summary!$C$90:$C$94</c:f>
              <c:strCache>
                <c:ptCount val="5"/>
                <c:pt idx="0">
                  <c:v>≤  6 months after the end of the FY</c:v>
                </c:pt>
                <c:pt idx="1">
                  <c:v>6 - 12 months after the end of the FY</c:v>
                </c:pt>
                <c:pt idx="2">
                  <c:v>12 - 24 months after the end of the FY</c:v>
                </c:pt>
                <c:pt idx="3">
                  <c:v>Not completed within 24 months after the end of the FY</c:v>
                </c:pt>
                <c:pt idx="4">
                  <c:v>N/A</c:v>
                </c:pt>
              </c:strCache>
            </c:strRef>
          </c:cat>
          <c:val>
            <c:numRef>
              <c:f>Summary!$D$90:$D$94</c:f>
              <c:numCache>
                <c:formatCode>0%</c:formatCode>
                <c:ptCount val="5"/>
                <c:pt idx="0">
                  <c:v>0.157894736842105</c:v>
                </c:pt>
                <c:pt idx="1">
                  <c:v>0.0526315789473684</c:v>
                </c:pt>
                <c:pt idx="2">
                  <c:v>0.0</c:v>
                </c:pt>
                <c:pt idx="3">
                  <c:v>0.105263157894737</c:v>
                </c:pt>
                <c:pt idx="4">
                  <c:v>0.368421052631579</c:v>
                </c:pt>
              </c:numCache>
            </c:numRef>
          </c:val>
        </c:ser>
        <c:dLbls>
          <c:showLegendKey val="0"/>
          <c:showVal val="0"/>
          <c:showCatName val="0"/>
          <c:showSerName val="0"/>
          <c:showPercent val="0"/>
          <c:showBubbleSize val="0"/>
        </c:dLbls>
        <c:gapWidth val="75"/>
        <c:overlap val="40"/>
        <c:axId val="2111216120"/>
        <c:axId val="2111219160"/>
      </c:barChart>
      <c:catAx>
        <c:axId val="2111216120"/>
        <c:scaling>
          <c:orientation val="minMax"/>
        </c:scaling>
        <c:delete val="0"/>
        <c:axPos val="b"/>
        <c:numFmt formatCode="General" sourceLinked="1"/>
        <c:majorTickMark val="none"/>
        <c:minorTickMark val="none"/>
        <c:tickLblPos val="nextTo"/>
        <c:crossAx val="2111219160"/>
        <c:crosses val="autoZero"/>
        <c:auto val="1"/>
        <c:lblAlgn val="ctr"/>
        <c:lblOffset val="100"/>
        <c:noMultiLvlLbl val="0"/>
      </c:catAx>
      <c:valAx>
        <c:axId val="2111219160"/>
        <c:scaling>
          <c:orientation val="minMax"/>
        </c:scaling>
        <c:delete val="1"/>
        <c:axPos val="l"/>
        <c:majorGridlines>
          <c:spPr>
            <a:ln w="0">
              <a:solidFill>
                <a:schemeClr val="bg1"/>
              </a:solidFill>
            </a:ln>
          </c:spPr>
        </c:majorGridlines>
        <c:numFmt formatCode="0%" sourceLinked="1"/>
        <c:majorTickMark val="none"/>
        <c:minorTickMark val="none"/>
        <c:tickLblPos val="none"/>
        <c:crossAx val="2111216120"/>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Summary!$C$50:$C$53</c:f>
              <c:strCache>
                <c:ptCount val="4"/>
                <c:pt idx="0">
                  <c:v>Non-financial data are presented for all programs</c:v>
                </c:pt>
                <c:pt idx="1">
                  <c:v>Non-financial data are presented for some programs</c:v>
                </c:pt>
                <c:pt idx="2">
                  <c:v>No non-financial data are presented</c:v>
                </c:pt>
                <c:pt idx="3">
                  <c:v>N/A</c:v>
                </c:pt>
              </c:strCache>
            </c:strRef>
          </c:cat>
          <c:val>
            <c:numRef>
              <c:f>Summary!$D$50:$D$53</c:f>
              <c:numCache>
                <c:formatCode>0%</c:formatCode>
                <c:ptCount val="4"/>
                <c:pt idx="0">
                  <c:v>0.31578947368421</c:v>
                </c:pt>
                <c:pt idx="1">
                  <c:v>0.31578947368421</c:v>
                </c:pt>
                <c:pt idx="2">
                  <c:v>0.210526315789474</c:v>
                </c:pt>
                <c:pt idx="3">
                  <c:v>0.0526315789473684</c:v>
                </c:pt>
              </c:numCache>
            </c:numRef>
          </c:val>
        </c:ser>
        <c:dLbls>
          <c:showLegendKey val="0"/>
          <c:showVal val="0"/>
          <c:showCatName val="0"/>
          <c:showSerName val="0"/>
          <c:showPercent val="0"/>
          <c:showBubbleSize val="0"/>
        </c:dLbls>
        <c:gapWidth val="150"/>
        <c:axId val="2111244888"/>
        <c:axId val="2111247864"/>
      </c:barChart>
      <c:catAx>
        <c:axId val="2111244888"/>
        <c:scaling>
          <c:orientation val="minMax"/>
        </c:scaling>
        <c:delete val="0"/>
        <c:axPos val="b"/>
        <c:majorTickMark val="out"/>
        <c:minorTickMark val="none"/>
        <c:tickLblPos val="nextTo"/>
        <c:crossAx val="2111247864"/>
        <c:crosses val="autoZero"/>
        <c:auto val="1"/>
        <c:lblAlgn val="ctr"/>
        <c:lblOffset val="100"/>
        <c:noMultiLvlLbl val="0"/>
      </c:catAx>
      <c:valAx>
        <c:axId val="2111247864"/>
        <c:scaling>
          <c:orientation val="minMax"/>
        </c:scaling>
        <c:delete val="1"/>
        <c:axPos val="l"/>
        <c:majorGridlines>
          <c:spPr>
            <a:ln w="0">
              <a:solidFill>
                <a:schemeClr val="bg1"/>
              </a:solidFill>
            </a:ln>
          </c:spPr>
        </c:majorGridlines>
        <c:numFmt formatCode="0%" sourceLinked="1"/>
        <c:majorTickMark val="out"/>
        <c:minorTickMark val="none"/>
        <c:tickLblPos val="none"/>
        <c:crossAx val="211124488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howLegendKey val="0"/>
            <c:showVal val="0"/>
            <c:showCatName val="0"/>
            <c:showSerName val="0"/>
            <c:showPercent val="1"/>
            <c:showBubbleSize val="0"/>
            <c:showLeaderLines val="1"/>
          </c:dLbls>
          <c:cat>
            <c:strRef>
              <c:f>Summary!$B$21:$B$25</c:f>
              <c:strCache>
                <c:ptCount val="5"/>
                <c:pt idx="0">
                  <c:v>Less than 25% </c:v>
                </c:pt>
                <c:pt idx="1">
                  <c:v>Between 25-50% </c:v>
                </c:pt>
                <c:pt idx="2">
                  <c:v>Between 50-75% </c:v>
                </c:pt>
                <c:pt idx="3">
                  <c:v>Between 75% –100% </c:v>
                </c:pt>
                <c:pt idx="4">
                  <c:v>More than 100% </c:v>
                </c:pt>
              </c:strCache>
            </c:strRef>
          </c:cat>
          <c:val>
            <c:numRef>
              <c:f>Summary!$D$21:$D$25</c:f>
              <c:numCache>
                <c:formatCode>0%</c:formatCode>
                <c:ptCount val="5"/>
                <c:pt idx="0">
                  <c:v>0.0526315789473684</c:v>
                </c:pt>
                <c:pt idx="1">
                  <c:v>0.210526315789474</c:v>
                </c:pt>
                <c:pt idx="2">
                  <c:v>0.473684210526316</c:v>
                </c:pt>
                <c:pt idx="3">
                  <c:v>0.210526315789474</c:v>
                </c:pt>
                <c:pt idx="4">
                  <c:v>0.0526315789473684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1929785372575"/>
          <c:y val="0.114340537220082"/>
          <c:w val="0.595484075128906"/>
          <c:h val="0.714580890154689"/>
        </c:manualLayout>
      </c:layout>
      <c:pieChart>
        <c:varyColors val="1"/>
        <c:ser>
          <c:idx val="0"/>
          <c:order val="0"/>
          <c:dLbls>
            <c:showLegendKey val="0"/>
            <c:showVal val="0"/>
            <c:showCatName val="0"/>
            <c:showSerName val="0"/>
            <c:showPercent val="1"/>
            <c:showBubbleSize val="0"/>
            <c:showLeaderLines val="1"/>
          </c:dLbls>
          <c:cat>
            <c:strRef>
              <c:f>Summary!$B$28:$B$32</c:f>
              <c:strCache>
                <c:ptCount val="5"/>
                <c:pt idx="0">
                  <c:v>&lt; 25% </c:v>
                </c:pt>
                <c:pt idx="1">
                  <c:v>25-50% </c:v>
                </c:pt>
                <c:pt idx="2">
                  <c:v>50-75% </c:v>
                </c:pt>
                <c:pt idx="3">
                  <c:v>75% –100% </c:v>
                </c:pt>
                <c:pt idx="4">
                  <c:v>&gt; 100% </c:v>
                </c:pt>
              </c:strCache>
            </c:strRef>
          </c:cat>
          <c:val>
            <c:numRef>
              <c:f>Summary!$D$28:$D$32</c:f>
              <c:numCache>
                <c:formatCode>0%</c:formatCode>
                <c:ptCount val="5"/>
                <c:pt idx="0">
                  <c:v>0.0</c:v>
                </c:pt>
                <c:pt idx="1">
                  <c:v>0.31578947368421</c:v>
                </c:pt>
                <c:pt idx="2">
                  <c:v>0.31578947368421</c:v>
                </c:pt>
                <c:pt idx="3">
                  <c:v>0.263157894736842</c:v>
                </c:pt>
                <c:pt idx="4">
                  <c:v>0.0526315789473684</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730194494918905"/>
          <c:y val="0.113008320768415"/>
          <c:w val="0.24416447944007"/>
          <c:h val="0.773983358463172"/>
        </c:manualLayout>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Summary!$C$35:$C$38</c:f>
              <c:strCache>
                <c:ptCount val="4"/>
                <c:pt idx="0">
                  <c:v>Yes, extensive information on financial assets is presented</c:v>
                </c:pt>
                <c:pt idx="1">
                  <c:v>Yes, information is presented, highlighting key information</c:v>
                </c:pt>
                <c:pt idx="2">
                  <c:v>No, information on financial assets is not presented</c:v>
                </c:pt>
                <c:pt idx="3">
                  <c:v>N/A</c:v>
                </c:pt>
              </c:strCache>
            </c:strRef>
          </c:cat>
          <c:val>
            <c:numRef>
              <c:f>Summary!$D$35:$D$38</c:f>
              <c:numCache>
                <c:formatCode>0%</c:formatCode>
                <c:ptCount val="4"/>
                <c:pt idx="0">
                  <c:v>0.210526315789474</c:v>
                </c:pt>
                <c:pt idx="1">
                  <c:v>0.473684210526316</c:v>
                </c:pt>
                <c:pt idx="2">
                  <c:v>0.157894736842105</c:v>
                </c:pt>
                <c:pt idx="3">
                  <c:v>0.105263157894737</c:v>
                </c:pt>
              </c:numCache>
            </c:numRef>
          </c:val>
        </c:ser>
        <c:dLbls>
          <c:showLegendKey val="0"/>
          <c:showVal val="0"/>
          <c:showCatName val="0"/>
          <c:showSerName val="0"/>
          <c:showPercent val="0"/>
          <c:showBubbleSize val="0"/>
        </c:dLbls>
        <c:gapWidth val="75"/>
        <c:overlap val="40"/>
        <c:axId val="2106387064"/>
        <c:axId val="2106390040"/>
      </c:barChart>
      <c:catAx>
        <c:axId val="2106387064"/>
        <c:scaling>
          <c:orientation val="minMax"/>
        </c:scaling>
        <c:delete val="0"/>
        <c:axPos val="b"/>
        <c:majorTickMark val="none"/>
        <c:minorTickMark val="none"/>
        <c:tickLblPos val="nextTo"/>
        <c:crossAx val="2106390040"/>
        <c:crosses val="autoZero"/>
        <c:auto val="1"/>
        <c:lblAlgn val="ctr"/>
        <c:lblOffset val="100"/>
        <c:noMultiLvlLbl val="0"/>
      </c:catAx>
      <c:valAx>
        <c:axId val="2106390040"/>
        <c:scaling>
          <c:orientation val="minMax"/>
        </c:scaling>
        <c:delete val="1"/>
        <c:axPos val="l"/>
        <c:majorGridlines>
          <c:spPr>
            <a:ln w="0">
              <a:solidFill>
                <a:schemeClr val="bg1"/>
              </a:solidFill>
            </a:ln>
          </c:spPr>
        </c:majorGridlines>
        <c:numFmt formatCode="0%" sourceLinked="1"/>
        <c:majorTickMark val="none"/>
        <c:minorTickMark val="none"/>
        <c:tickLblPos val="none"/>
        <c:crossAx val="2106387064"/>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Summary!$C$40:$C$43</c:f>
              <c:strCache>
                <c:ptCount val="4"/>
                <c:pt idx="0">
                  <c:v>Yes, extensive information is presented_x000d_ </c:v>
                </c:pt>
                <c:pt idx="1">
                  <c:v>Yes, information is presented, highlighting key information</c:v>
                </c:pt>
                <c:pt idx="2">
                  <c:v>No, information on non-financial assets is not presented</c:v>
                </c:pt>
                <c:pt idx="3">
                  <c:v>N/A</c:v>
                </c:pt>
              </c:strCache>
            </c:strRef>
          </c:cat>
          <c:val>
            <c:numRef>
              <c:f>Summary!$D$40:$D$43</c:f>
              <c:numCache>
                <c:formatCode>0%</c:formatCode>
                <c:ptCount val="4"/>
                <c:pt idx="0">
                  <c:v>0.263157894736842</c:v>
                </c:pt>
                <c:pt idx="1">
                  <c:v>0.631578947368421</c:v>
                </c:pt>
                <c:pt idx="2">
                  <c:v>0.0</c:v>
                </c:pt>
                <c:pt idx="3">
                  <c:v>0.0</c:v>
                </c:pt>
              </c:numCache>
            </c:numRef>
          </c:val>
        </c:ser>
        <c:dLbls>
          <c:showLegendKey val="0"/>
          <c:showVal val="0"/>
          <c:showCatName val="0"/>
          <c:showSerName val="0"/>
          <c:showPercent val="0"/>
          <c:showBubbleSize val="0"/>
        </c:dLbls>
        <c:gapWidth val="150"/>
        <c:axId val="2109806696"/>
        <c:axId val="2109803704"/>
      </c:barChart>
      <c:catAx>
        <c:axId val="2109806696"/>
        <c:scaling>
          <c:orientation val="minMax"/>
        </c:scaling>
        <c:delete val="0"/>
        <c:axPos val="b"/>
        <c:majorTickMark val="out"/>
        <c:minorTickMark val="none"/>
        <c:tickLblPos val="nextTo"/>
        <c:crossAx val="2109803704"/>
        <c:crosses val="autoZero"/>
        <c:auto val="1"/>
        <c:lblAlgn val="ctr"/>
        <c:lblOffset val="100"/>
        <c:noMultiLvlLbl val="0"/>
      </c:catAx>
      <c:valAx>
        <c:axId val="2109803704"/>
        <c:scaling>
          <c:orientation val="minMax"/>
        </c:scaling>
        <c:delete val="1"/>
        <c:axPos val="l"/>
        <c:majorGridlines>
          <c:spPr>
            <a:ln w="0">
              <a:solidFill>
                <a:schemeClr val="bg1"/>
              </a:solidFill>
            </a:ln>
          </c:spPr>
        </c:majorGridlines>
        <c:numFmt formatCode="0%" sourceLinked="1"/>
        <c:majorTickMark val="out"/>
        <c:minorTickMark val="none"/>
        <c:tickLblPos val="none"/>
        <c:crossAx val="2109806696"/>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Summary!$C$45:$C$48</c:f>
              <c:strCache>
                <c:ptCount val="4"/>
                <c:pt idx="0">
                  <c:v>All sources of donor assistance are identified individually.</c:v>
                </c:pt>
                <c:pt idx="1">
                  <c:v>Some sources of donor assistance are identified individually.</c:v>
                </c:pt>
                <c:pt idx="2">
                  <c:v>No sources of donor assistance are identified individually.</c:v>
                </c:pt>
                <c:pt idx="3">
                  <c:v>N/A</c:v>
                </c:pt>
              </c:strCache>
            </c:strRef>
          </c:cat>
          <c:val>
            <c:numRef>
              <c:f>Summary!$D$45:$D$48</c:f>
              <c:numCache>
                <c:formatCode>0%</c:formatCode>
                <c:ptCount val="4"/>
                <c:pt idx="0">
                  <c:v>0.368421052631579</c:v>
                </c:pt>
                <c:pt idx="1">
                  <c:v>0.368421052631579</c:v>
                </c:pt>
                <c:pt idx="2">
                  <c:v>0.105263157894737</c:v>
                </c:pt>
                <c:pt idx="3">
                  <c:v>0.0</c:v>
                </c:pt>
              </c:numCache>
            </c:numRef>
          </c:val>
        </c:ser>
        <c:dLbls>
          <c:showLegendKey val="0"/>
          <c:showVal val="0"/>
          <c:showCatName val="0"/>
          <c:showSerName val="0"/>
          <c:showPercent val="0"/>
          <c:showBubbleSize val="0"/>
        </c:dLbls>
        <c:gapWidth val="150"/>
        <c:axId val="2109783864"/>
        <c:axId val="2109780872"/>
      </c:barChart>
      <c:catAx>
        <c:axId val="2109783864"/>
        <c:scaling>
          <c:orientation val="minMax"/>
        </c:scaling>
        <c:delete val="0"/>
        <c:axPos val="b"/>
        <c:majorTickMark val="out"/>
        <c:minorTickMark val="none"/>
        <c:tickLblPos val="nextTo"/>
        <c:crossAx val="2109780872"/>
        <c:crosses val="autoZero"/>
        <c:auto val="1"/>
        <c:lblAlgn val="ctr"/>
        <c:lblOffset val="100"/>
        <c:noMultiLvlLbl val="0"/>
      </c:catAx>
      <c:valAx>
        <c:axId val="2109780872"/>
        <c:scaling>
          <c:orientation val="minMax"/>
        </c:scaling>
        <c:delete val="1"/>
        <c:axPos val="l"/>
        <c:majorGridlines>
          <c:spPr>
            <a:ln w="0">
              <a:solidFill>
                <a:schemeClr val="bg1"/>
              </a:solidFill>
            </a:ln>
            <a:effectLst>
              <a:outerShdw blurRad="50800" dist="50800" dir="5400000" algn="ctr" rotWithShape="0">
                <a:schemeClr val="bg1"/>
              </a:outerShdw>
            </a:effectLst>
          </c:spPr>
        </c:majorGridlines>
        <c:numFmt formatCode="0%" sourceLinked="1"/>
        <c:majorTickMark val="out"/>
        <c:minorTickMark val="none"/>
        <c:tickLblPos val="none"/>
        <c:crossAx val="2109783864"/>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Summary!$C$55:$C$58</c:f>
              <c:strCache>
                <c:ptCount val="4"/>
                <c:pt idx="0">
                  <c:v>Performance indicators are presented for all programs</c:v>
                </c:pt>
                <c:pt idx="1">
                  <c:v>Performance indicators are presented for some programs</c:v>
                </c:pt>
                <c:pt idx="2">
                  <c:v>No performance indicators are presented</c:v>
                </c:pt>
                <c:pt idx="3">
                  <c:v>N/A</c:v>
                </c:pt>
              </c:strCache>
            </c:strRef>
          </c:cat>
          <c:val>
            <c:numRef>
              <c:f>Summary!$D$55:$D$58</c:f>
              <c:numCache>
                <c:formatCode>0%</c:formatCode>
                <c:ptCount val="4"/>
                <c:pt idx="0">
                  <c:v>0.473684210526316</c:v>
                </c:pt>
                <c:pt idx="1">
                  <c:v>0.368421052631579</c:v>
                </c:pt>
                <c:pt idx="2">
                  <c:v>0.0526315789473684</c:v>
                </c:pt>
                <c:pt idx="3">
                  <c:v>0.0</c:v>
                </c:pt>
              </c:numCache>
            </c:numRef>
          </c:val>
        </c:ser>
        <c:dLbls>
          <c:showLegendKey val="0"/>
          <c:showVal val="0"/>
          <c:showCatName val="0"/>
          <c:showSerName val="0"/>
          <c:showPercent val="0"/>
          <c:showBubbleSize val="0"/>
        </c:dLbls>
        <c:gapWidth val="75"/>
        <c:overlap val="40"/>
        <c:axId val="2109751400"/>
        <c:axId val="2109748328"/>
      </c:barChart>
      <c:catAx>
        <c:axId val="2109751400"/>
        <c:scaling>
          <c:orientation val="minMax"/>
        </c:scaling>
        <c:delete val="0"/>
        <c:axPos val="b"/>
        <c:numFmt formatCode="General" sourceLinked="1"/>
        <c:majorTickMark val="none"/>
        <c:minorTickMark val="none"/>
        <c:tickLblPos val="nextTo"/>
        <c:crossAx val="2109748328"/>
        <c:crosses val="autoZero"/>
        <c:auto val="1"/>
        <c:lblAlgn val="ctr"/>
        <c:lblOffset val="100"/>
        <c:noMultiLvlLbl val="0"/>
      </c:catAx>
      <c:valAx>
        <c:axId val="2109748328"/>
        <c:scaling>
          <c:orientation val="minMax"/>
        </c:scaling>
        <c:delete val="1"/>
        <c:axPos val="l"/>
        <c:majorGridlines>
          <c:spPr>
            <a:ln w="0">
              <a:solidFill>
                <a:schemeClr val="bg1"/>
              </a:solidFill>
            </a:ln>
          </c:spPr>
        </c:majorGridlines>
        <c:numFmt formatCode="0%" sourceLinked="1"/>
        <c:majorTickMark val="none"/>
        <c:minorTickMark val="none"/>
        <c:tickLblPos val="none"/>
        <c:crossAx val="2109751400"/>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Summary!$C$60:$C$61</c:f>
              <c:strCache>
                <c:ptCount val="2"/>
                <c:pt idx="0">
                  <c:v>Yes</c:v>
                </c:pt>
                <c:pt idx="1">
                  <c:v>No</c:v>
                </c:pt>
              </c:strCache>
            </c:strRef>
          </c:cat>
          <c:val>
            <c:numRef>
              <c:f>Summary!$D$60:$D$61</c:f>
              <c:numCache>
                <c:formatCode>0%</c:formatCode>
                <c:ptCount val="2"/>
                <c:pt idx="0">
                  <c:v>0.368421052631579</c:v>
                </c:pt>
                <c:pt idx="1">
                  <c:v>0.526315789473684</c:v>
                </c:pt>
              </c:numCache>
            </c:numRef>
          </c:val>
        </c:ser>
        <c:dLbls>
          <c:showLegendKey val="0"/>
          <c:showVal val="0"/>
          <c:showCatName val="0"/>
          <c:showSerName val="0"/>
          <c:showPercent val="0"/>
          <c:showBubbleSize val="0"/>
        </c:dLbls>
        <c:gapWidth val="75"/>
        <c:overlap val="40"/>
        <c:axId val="2112001496"/>
        <c:axId val="2112004552"/>
      </c:barChart>
      <c:catAx>
        <c:axId val="2112001496"/>
        <c:scaling>
          <c:orientation val="minMax"/>
        </c:scaling>
        <c:delete val="0"/>
        <c:axPos val="b"/>
        <c:numFmt formatCode="General" sourceLinked="1"/>
        <c:majorTickMark val="none"/>
        <c:minorTickMark val="none"/>
        <c:tickLblPos val="nextTo"/>
        <c:crossAx val="2112004552"/>
        <c:crosses val="autoZero"/>
        <c:auto val="1"/>
        <c:lblAlgn val="ctr"/>
        <c:lblOffset val="100"/>
        <c:noMultiLvlLbl val="0"/>
      </c:catAx>
      <c:valAx>
        <c:axId val="2112004552"/>
        <c:scaling>
          <c:orientation val="minMax"/>
        </c:scaling>
        <c:delete val="1"/>
        <c:axPos val="l"/>
        <c:majorGridlines>
          <c:spPr>
            <a:ln w="0">
              <a:solidFill>
                <a:schemeClr val="bg1"/>
              </a:solidFill>
            </a:ln>
          </c:spPr>
        </c:majorGridlines>
        <c:numFmt formatCode="0%" sourceLinked="1"/>
        <c:majorTickMark val="none"/>
        <c:minorTickMark val="none"/>
        <c:tickLblPos val="none"/>
        <c:crossAx val="2112001496"/>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Summary!$C$64:$C$67</c:f>
              <c:strCache>
                <c:ptCount val="4"/>
                <c:pt idx="0">
                  <c:v>&lt; 25% </c:v>
                </c:pt>
                <c:pt idx="1">
                  <c:v>25-50% </c:v>
                </c:pt>
                <c:pt idx="2">
                  <c:v>50-75% </c:v>
                </c:pt>
                <c:pt idx="3">
                  <c:v>&gt; 75%</c:v>
                </c:pt>
              </c:strCache>
            </c:strRef>
          </c:cat>
          <c:val>
            <c:numRef>
              <c:f>Summary!$D$64:$D$67</c:f>
              <c:numCache>
                <c:formatCode>0%</c:formatCode>
                <c:ptCount val="4"/>
                <c:pt idx="0">
                  <c:v>0.0</c:v>
                </c:pt>
                <c:pt idx="1">
                  <c:v>0.105263157894737</c:v>
                </c:pt>
                <c:pt idx="2">
                  <c:v>0.105263157894737</c:v>
                </c:pt>
                <c:pt idx="3">
                  <c:v>0.631578947368421</c:v>
                </c:pt>
              </c:numCache>
            </c:numRef>
          </c:val>
        </c:ser>
        <c:dLbls>
          <c:showLegendKey val="0"/>
          <c:showVal val="0"/>
          <c:showCatName val="0"/>
          <c:showSerName val="0"/>
          <c:showPercent val="0"/>
          <c:showBubbleSize val="0"/>
        </c:dLbls>
        <c:gapWidth val="75"/>
        <c:overlap val="40"/>
        <c:axId val="2112029432"/>
        <c:axId val="2112032472"/>
      </c:barChart>
      <c:catAx>
        <c:axId val="2112029432"/>
        <c:scaling>
          <c:orientation val="minMax"/>
        </c:scaling>
        <c:delete val="0"/>
        <c:axPos val="b"/>
        <c:numFmt formatCode="General" sourceLinked="1"/>
        <c:majorTickMark val="none"/>
        <c:minorTickMark val="none"/>
        <c:tickLblPos val="nextTo"/>
        <c:crossAx val="2112032472"/>
        <c:crosses val="autoZero"/>
        <c:auto val="1"/>
        <c:lblAlgn val="ctr"/>
        <c:lblOffset val="100"/>
        <c:noMultiLvlLbl val="0"/>
      </c:catAx>
      <c:valAx>
        <c:axId val="2112032472"/>
        <c:scaling>
          <c:orientation val="minMax"/>
        </c:scaling>
        <c:delete val="1"/>
        <c:axPos val="l"/>
        <c:majorGridlines>
          <c:spPr>
            <a:ln w="0">
              <a:solidFill>
                <a:schemeClr val="bg1"/>
              </a:solidFill>
            </a:ln>
          </c:spPr>
        </c:majorGridlines>
        <c:numFmt formatCode="0%" sourceLinked="1"/>
        <c:majorTickMark val="none"/>
        <c:minorTickMark val="none"/>
        <c:tickLblPos val="none"/>
        <c:crossAx val="2112029432"/>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9523</xdr:colOff>
      <xdr:row>2</xdr:row>
      <xdr:rowOff>9525</xdr:rowOff>
    </xdr:from>
    <xdr:to>
      <xdr:col>16</xdr:col>
      <xdr:colOff>228600</xdr:colOff>
      <xdr:row>10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742949</xdr:colOff>
      <xdr:row>18</xdr:row>
      <xdr:rowOff>180975</xdr:rowOff>
    </xdr:from>
    <xdr:to>
      <xdr:col>11</xdr:col>
      <xdr:colOff>380999</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742949</xdr:colOff>
      <xdr:row>26</xdr:row>
      <xdr:rowOff>9525</xdr:rowOff>
    </xdr:from>
    <xdr:to>
      <xdr:col>12</xdr:col>
      <xdr:colOff>9525</xdr:colOff>
      <xdr:row>33</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733425</xdr:colOff>
      <xdr:row>33</xdr:row>
      <xdr:rowOff>9525</xdr:rowOff>
    </xdr:from>
    <xdr:to>
      <xdr:col>12</xdr:col>
      <xdr:colOff>285750</xdr:colOff>
      <xdr:row>38</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38</xdr:row>
      <xdr:rowOff>0</xdr:rowOff>
    </xdr:from>
    <xdr:to>
      <xdr:col>12</xdr:col>
      <xdr:colOff>295275</xdr:colOff>
      <xdr:row>43</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43</xdr:row>
      <xdr:rowOff>0</xdr:rowOff>
    </xdr:from>
    <xdr:to>
      <xdr:col>12</xdr:col>
      <xdr:colOff>295275</xdr:colOff>
      <xdr:row>47</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53</xdr:row>
      <xdr:rowOff>0</xdr:rowOff>
    </xdr:from>
    <xdr:to>
      <xdr:col>12</xdr:col>
      <xdr:colOff>295275</xdr:colOff>
      <xdr:row>58</xdr:row>
      <xdr:rowOff>9525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58</xdr:row>
      <xdr:rowOff>0</xdr:rowOff>
    </xdr:from>
    <xdr:to>
      <xdr:col>12</xdr:col>
      <xdr:colOff>295275</xdr:colOff>
      <xdr:row>62</xdr:row>
      <xdr:rowOff>47625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62</xdr:row>
      <xdr:rowOff>0</xdr:rowOff>
    </xdr:from>
    <xdr:to>
      <xdr:col>12</xdr:col>
      <xdr:colOff>295275</xdr:colOff>
      <xdr:row>67</xdr:row>
      <xdr:rowOff>152400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68</xdr:row>
      <xdr:rowOff>0</xdr:rowOff>
    </xdr:from>
    <xdr:to>
      <xdr:col>12</xdr:col>
      <xdr:colOff>295275</xdr:colOff>
      <xdr:row>75</xdr:row>
      <xdr:rowOff>161925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76</xdr:row>
      <xdr:rowOff>0</xdr:rowOff>
    </xdr:from>
    <xdr:to>
      <xdr:col>12</xdr:col>
      <xdr:colOff>295275</xdr:colOff>
      <xdr:row>82</xdr:row>
      <xdr:rowOff>9525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82</xdr:row>
      <xdr:rowOff>1</xdr:rowOff>
    </xdr:from>
    <xdr:to>
      <xdr:col>12</xdr:col>
      <xdr:colOff>295275</xdr:colOff>
      <xdr:row>88</xdr:row>
      <xdr:rowOff>38101</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9525</xdr:colOff>
      <xdr:row>89</xdr:row>
      <xdr:rowOff>228600</xdr:rowOff>
    </xdr:from>
    <xdr:to>
      <xdr:col>12</xdr:col>
      <xdr:colOff>304800</xdr:colOff>
      <xdr:row>93</xdr:row>
      <xdr:rowOff>38100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9526</xdr:colOff>
      <xdr:row>47</xdr:row>
      <xdr:rowOff>180975</xdr:rowOff>
    </xdr:from>
    <xdr:to>
      <xdr:col>12</xdr:col>
      <xdr:colOff>447675</xdr:colOff>
      <xdr:row>52</xdr:row>
      <xdr:rowOff>95250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tabSelected="1" workbookViewId="0">
      <pane xSplit="1" ySplit="2" topLeftCell="B91" activePane="bottomRight" state="frozen"/>
      <selection pane="topRight" activeCell="B1" sqref="B1"/>
      <selection pane="bottomLeft" activeCell="A3" sqref="A3"/>
      <selection pane="bottomRight" activeCell="C1" sqref="B1:C1"/>
    </sheetView>
  </sheetViews>
  <sheetFormatPr baseColWidth="10" defaultColWidth="8.83203125" defaultRowHeight="14" x14ac:dyDescent="0"/>
  <cols>
    <col min="1" max="1" width="5.6640625" customWidth="1"/>
    <col min="2" max="2" width="22.1640625" customWidth="1"/>
    <col min="3" max="3" width="12" customWidth="1"/>
    <col min="4" max="4" width="10.33203125" customWidth="1"/>
    <col min="5" max="5" width="17.1640625" customWidth="1"/>
    <col min="6" max="6" width="17.5" customWidth="1"/>
    <col min="7" max="7" width="15.83203125" customWidth="1"/>
    <col min="8" max="8" width="9" customWidth="1"/>
    <col min="9" max="9" width="14.5" customWidth="1"/>
    <col min="10" max="10" width="4.33203125" customWidth="1"/>
    <col min="11" max="11" width="10.5" customWidth="1"/>
    <col min="12" max="12" width="9.1640625" customWidth="1"/>
  </cols>
  <sheetData>
    <row r="1" spans="1:12">
      <c r="B1" t="s">
        <v>133</v>
      </c>
      <c r="D1">
        <v>19</v>
      </c>
    </row>
    <row r="2" spans="1:12" ht="51" customHeight="1" thickBot="1">
      <c r="C2" t="s">
        <v>230</v>
      </c>
      <c r="D2" s="26" t="s">
        <v>307</v>
      </c>
      <c r="E2" s="85" t="s">
        <v>306</v>
      </c>
      <c r="F2" s="85"/>
    </row>
    <row r="3" spans="1:12" ht="30" customHeight="1">
      <c r="A3" s="45">
        <v>1</v>
      </c>
      <c r="B3" s="88" t="s">
        <v>144</v>
      </c>
      <c r="C3" s="89"/>
      <c r="D3" s="90"/>
      <c r="E3" s="90"/>
      <c r="F3" s="90"/>
      <c r="G3" s="90"/>
      <c r="H3" s="91"/>
    </row>
    <row r="4" spans="1:12" ht="15" customHeight="1">
      <c r="A4" s="55"/>
      <c r="B4" s="43" t="s">
        <v>143</v>
      </c>
      <c r="C4" s="43"/>
      <c r="D4" s="44" t="s">
        <v>134</v>
      </c>
      <c r="E4" s="44" t="s">
        <v>135</v>
      </c>
      <c r="F4" s="44" t="s">
        <v>136</v>
      </c>
      <c r="G4" s="44" t="s">
        <v>137</v>
      </c>
      <c r="H4" s="56"/>
    </row>
    <row r="5" spans="1:12" ht="52.5" customHeight="1">
      <c r="A5" s="42"/>
      <c r="B5" s="43"/>
      <c r="C5" s="43"/>
      <c r="D5" s="44" t="s">
        <v>146</v>
      </c>
      <c r="E5" s="44" t="s">
        <v>147</v>
      </c>
      <c r="F5" s="44" t="s">
        <v>148</v>
      </c>
      <c r="G5" s="44" t="s">
        <v>149</v>
      </c>
      <c r="H5" s="46"/>
    </row>
    <row r="6" spans="1:12">
      <c r="A6" s="57">
        <v>1</v>
      </c>
      <c r="B6" s="11" t="s">
        <v>150</v>
      </c>
      <c r="C6" s="11"/>
      <c r="D6" s="54">
        <f xml:space="preserve"> SUM('N''oundere III ''10'!C5,'Nyambaka ''10'!C5,'Banyo ''10'!C5,'Bankim ''10'!C5,'Ngaroundal ''10'!C5,'Tignere ''10'!C5,'Tibati ''10'!C5,'Dir ''10'!C5,'Galim Tignere ''10'!C5,'Kontcha ''10'!C5, 'Martap ''11'!C5, 'Mayo-Baleo ''11'!C5,'Mbe ''10'!C5,'Ngaoundere I ''10'!C5,'Ngaoundere II ''10'!C5,'Ngan-ha ''10'!C5,'Ngaoui ''10'!C5,'Mayo-Darle ''10'!C5,'Djohong ''10'!C5,Belel!C5,Meiganga!C5)/$D$1</f>
        <v>0</v>
      </c>
      <c r="E6" s="54">
        <f xml:space="preserve"> SUM('N''oundere III ''10'!D5,'Nyambaka ''10'!D5,'Banyo ''10'!D5,'Bankim ''10'!D5,'Ngaroundal ''10'!D5,'Tignere ''10'!D5,'Tibati ''10'!D5,'Dir ''10'!D5,'Galim Tignere ''10'!D5,'Kontcha ''10'!D5, 'Martap ''11'!D5, 'Mayo-Baleo ''11'!D5,'Mbe ''10'!D5,'Ngaoundere I ''10'!D5,'Ngaoundere II ''10'!D5,'Ngan-ha ''10'!D5,'Ngaoui ''10'!D5,'Mayo-Darle ''10'!D5,'Djohong ''10'!D5,Belel!D5,Meiganga!D5)/$D$1</f>
        <v>5.2631578947368418E-2</v>
      </c>
      <c r="F6" s="54">
        <f xml:space="preserve"> SUM('N''oundere III ''10'!E5,'Nyambaka ''10'!E5,'Banyo ''10'!E5,'Bankim ''10'!E5,'Ngaroundal ''10'!E5,'Tignere ''10'!E5,'Tibati ''10'!E5,'Dir ''10'!E5,'Galim Tignere ''10'!E5,'Kontcha ''10'!E5, 'Martap ''11'!E5, 'Mayo-Baleo ''11'!E5,'Mbe ''10'!E5,'Ngaoundere I ''10'!E5,'Ngaoundere II ''10'!E5,'Ngan-ha ''10'!E5,'Ngaoui ''10'!E5,'Mayo-Darle ''10'!E5,'Djohong ''10'!E5,Belel!E5,Meiganga!E5)/$D$1</f>
        <v>0.89473684210526316</v>
      </c>
      <c r="G6" s="54">
        <f xml:space="preserve"> SUM('N''oundere III ''10'!F5,'Nyambaka ''10'!F5,'Banyo ''10'!F5,'Bankim ''10'!F5,'Ngaroundal ''10'!F5,'Tignere ''10'!F5,'Tibati ''10'!F5,'Dir ''10'!F5,'Galim Tignere ''10'!F5,'Kontcha ''10'!F5, 'Martap ''11'!F5, 'Mayo-Baleo ''11'!F5,'Mbe ''10'!F5,'Ngaoundere I ''10'!F5,'Ngaoundere II ''10'!F5,'Ngan-ha ''10'!F5,'Ngaoui ''10'!F5,'Mayo-Darle ''10'!F5,'Djohong ''10'!F5,Belel!F5,Meiganga!F5)/$D$1</f>
        <v>0</v>
      </c>
      <c r="H6" s="46"/>
    </row>
    <row r="7" spans="1:12" ht="14.25" customHeight="1">
      <c r="A7" s="57">
        <v>2</v>
      </c>
      <c r="B7" s="11" t="s">
        <v>151</v>
      </c>
      <c r="C7" s="11"/>
      <c r="D7" s="54">
        <f xml:space="preserve"> SUM('N''oundere III ''10'!C6,'Nyambaka ''10'!C6,'Banyo ''10'!C6,'Bankim ''10'!C6,'Ngaroundal ''10'!C6,'Tignere ''10'!C6,'Tibati ''10'!C6,'Dir ''10'!C6,'Galim Tignere ''10'!C6,'Kontcha ''10'!C6, 'Martap ''11'!C6, 'Mayo-Baleo ''11'!C6,'Mbe ''10'!C6,'Ngaoundere I ''10'!C6,'Ngaoundere II ''10'!C6,'Ngan-ha ''10'!C6,'Ngaoui ''10'!C6,'Mayo-Darle ''10'!C6,'Djohong ''10'!C6,Belel!C6,Meiganga!C6)/$D$1</f>
        <v>5.2631578947368418E-2</v>
      </c>
      <c r="E7" s="54">
        <f xml:space="preserve"> SUM('N''oundere III ''10'!D6,'Nyambaka ''10'!D6,'Banyo ''10'!D6,'Bankim ''10'!D6,'Ngaroundal ''10'!D6,'Tignere ''10'!D6,'Tibati ''10'!D6,'Dir ''10'!D6,'Galim Tignere ''10'!D6,'Kontcha ''10'!D6, 'Martap ''11'!D6, 'Mayo-Baleo ''11'!D6,'Mbe ''10'!D6,'Ngaoundere I ''10'!D6,'Ngaoundere II ''10'!D6,'Ngan-ha ''10'!D6,'Ngaoui ''10'!D6,'Mayo-Darle ''10'!D6,'Djohong ''10'!D6,Belel!D6,Meiganga!D6)/$D$1</f>
        <v>0.15789473684210525</v>
      </c>
      <c r="F7" s="54">
        <f xml:space="preserve"> SUM('N''oundere III ''10'!E6,'Nyambaka ''10'!E6,'Banyo ''10'!E6,'Bankim ''10'!E6,'Ngaroundal ''10'!E6,'Tignere ''10'!E6,'Tibati ''10'!E6,'Dir ''10'!E6,'Galim Tignere ''10'!E6,'Kontcha ''10'!E6, 'Martap ''11'!E6, 'Mayo-Baleo ''11'!E6,'Mbe ''10'!E6,'Ngaoundere I ''10'!E6,'Ngaoundere II ''10'!E6,'Ngan-ha ''10'!E6,'Ngaoui ''10'!E6,'Mayo-Darle ''10'!E6,'Djohong ''10'!E6,Belel!E6,Meiganga!E6)/$D$1</f>
        <v>0.52631578947368418</v>
      </c>
      <c r="G7" s="54">
        <f xml:space="preserve"> SUM('N''oundere III ''10'!F6,'Nyambaka ''10'!F6,'Banyo ''10'!F6,'Bankim ''10'!F6,'Ngaroundal ''10'!F6,'Tignere ''10'!F6,'Tibati ''10'!F6,'Dir ''10'!F6,'Galim Tignere ''10'!F6,'Kontcha ''10'!F6, 'Martap ''11'!F6, 'Mayo-Baleo ''11'!F6,'Mbe ''10'!F6,'Ngaoundere I ''10'!F6,'Ngaoundere II ''10'!F6,'Ngan-ha ''10'!F6,'Ngaoui ''10'!F6,'Mayo-Darle ''10'!F6,'Djohong ''10'!F6,Belel!F6,Meiganga!F6)/$D$1</f>
        <v>0.15789473684210525</v>
      </c>
      <c r="H7" s="46"/>
    </row>
    <row r="8" spans="1:12" ht="15" customHeight="1">
      <c r="A8" s="57">
        <v>3</v>
      </c>
      <c r="B8" s="11" t="s">
        <v>152</v>
      </c>
      <c r="C8" s="11"/>
      <c r="D8" s="54">
        <f xml:space="preserve"> SUM('N''oundere III ''10'!C7,'Nyambaka ''10'!C7,'Banyo ''10'!C7,'Bankim ''10'!C7,'Ngaroundal ''10'!C7,'Tignere ''10'!C7,'Tibati ''10'!C7,'Dir ''10'!C7,'Galim Tignere ''10'!C7,'Kontcha ''10'!C7, 'Martap ''11'!C7, 'Mayo-Baleo ''11'!C7,'Mbe ''10'!C7,'Ngaoundere I ''10'!C7,'Ngaoundere II ''10'!C7,'Ngan-ha ''10'!C7,'Ngaoui ''10'!C7,'Mayo-Darle ''10'!C7,'Djohong ''10'!C7,Belel!C7,Meiganga!C7)/$D$1</f>
        <v>0.26315789473684209</v>
      </c>
      <c r="E8" s="54">
        <f xml:space="preserve"> SUM('N''oundere III ''10'!D7,'Nyambaka ''10'!D7,'Banyo ''10'!D7,'Bankim ''10'!D7,'Ngaroundal ''10'!D7,'Tignere ''10'!D7,'Tibati ''10'!D7,'Dir ''10'!D7,'Galim Tignere ''10'!D7,'Kontcha ''10'!D7, 'Martap ''11'!D7, 'Mayo-Baleo ''11'!D7,'Mbe ''10'!D7,'Ngaoundere I ''10'!D7,'Ngaoundere II ''10'!D7,'Ngan-ha ''10'!D7,'Ngaoui ''10'!D7,'Mayo-Darle ''10'!D7,'Djohong ''10'!D7,Belel!D7,Meiganga!D7)/$D$1</f>
        <v>0.21052631578947367</v>
      </c>
      <c r="F8" s="54">
        <f xml:space="preserve"> SUM('N''oundere III ''10'!E7,'Nyambaka ''10'!E7,'Banyo ''10'!E7,'Bankim ''10'!E7,'Ngaroundal ''10'!E7,'Tignere ''10'!E7,'Tibati ''10'!E7,'Dir ''10'!E7,'Galim Tignere ''10'!E7,'Kontcha ''10'!E7, 'Martap ''11'!E7, 'Mayo-Baleo ''11'!E7,'Mbe ''10'!E7,'Ngaoundere I ''10'!E7,'Ngaoundere II ''10'!E7,'Ngan-ha ''10'!E7,'Ngaoui ''10'!E7,'Mayo-Darle ''10'!E7,'Djohong ''10'!E7,Belel!E7,Meiganga!E7)/$D$1</f>
        <v>0.26315789473684209</v>
      </c>
      <c r="G8" s="54">
        <f xml:space="preserve"> SUM('N''oundere III ''10'!F7,'Nyambaka ''10'!F7,'Banyo ''10'!F7,'Bankim ''10'!F7,'Ngaroundal ''10'!F7,'Tignere ''10'!F7,'Tibati ''10'!F7,'Dir ''10'!F7,'Galim Tignere ''10'!F7,'Kontcha ''10'!F7, 'Martap ''11'!F7, 'Mayo-Baleo ''11'!F7,'Mbe ''10'!F7,'Ngaoundere I ''10'!F7,'Ngaoundere II ''10'!F7,'Ngan-ha ''10'!F7,'Ngaoui ''10'!F7,'Mayo-Darle ''10'!F7,'Djohong ''10'!F7,Belel!F7,Meiganga!F7)/$D$1</f>
        <v>5.2631578947368418E-2</v>
      </c>
      <c r="H8" s="46"/>
    </row>
    <row r="9" spans="1:12" ht="15" customHeight="1">
      <c r="A9" s="57">
        <v>4</v>
      </c>
      <c r="B9" s="11" t="s">
        <v>153</v>
      </c>
      <c r="C9" s="11"/>
      <c r="D9" s="54">
        <f xml:space="preserve"> SUM('N''oundere III ''10'!C8,'Nyambaka ''10'!C8,'Banyo ''10'!C8,'Bankim ''10'!C8,'Ngaroundal ''10'!C8,'Tignere ''10'!C8,'Tibati ''10'!C8,'Dir ''10'!C8,'Galim Tignere ''10'!C8,'Kontcha ''10'!C8, 'Martap ''11'!C8, 'Mayo-Baleo ''11'!C8,'Mbe ''10'!C8,'Ngaoundere I ''10'!C8,'Ngaoundere II ''10'!C8,'Ngan-ha ''10'!C8,'Ngaoui ''10'!C8,'Mayo-Darle ''10'!C8,'Djohong ''10'!C8,Belel!C8,Meiganga!C8)/$D$1</f>
        <v>0.10526315789473684</v>
      </c>
      <c r="E9" s="54">
        <f xml:space="preserve"> SUM('N''oundere III ''10'!D8,'Nyambaka ''10'!D8,'Banyo ''10'!D8,'Bankim ''10'!D8,'Ngaroundal ''10'!D8,'Tignere ''10'!D8,'Tibati ''10'!D8,'Dir ''10'!D8,'Galim Tignere ''10'!D8,'Kontcha ''10'!D8, 'Martap ''11'!D8, 'Mayo-Baleo ''11'!D8,'Mbe ''10'!D8,'Ngaoundere I ''10'!D8,'Ngaoundere II ''10'!D8,'Ngan-ha ''10'!D8,'Ngaoui ''10'!D8,'Mayo-Darle ''10'!D8,'Djohong ''10'!D8,Belel!D8,Meiganga!D8)/$D$1</f>
        <v>0.21052631578947367</v>
      </c>
      <c r="F9" s="54">
        <f xml:space="preserve"> SUM('N''oundere III ''10'!E8,'Nyambaka ''10'!E8,'Banyo ''10'!E8,'Bankim ''10'!E8,'Ngaroundal ''10'!E8,'Tignere ''10'!E8,'Tibati ''10'!E8,'Dir ''10'!E8,'Galim Tignere ''10'!E8,'Kontcha ''10'!E8, 'Martap ''11'!E8, 'Mayo-Baleo ''11'!E8,'Mbe ''10'!E8,'Ngaoundere I ''10'!E8,'Ngaoundere II ''10'!E8,'Ngan-ha ''10'!E8,'Ngaoui ''10'!E8,'Mayo-Darle ''10'!E8,'Djohong ''10'!E8,Belel!E8,Meiganga!E8)/$D$1</f>
        <v>0.36842105263157893</v>
      </c>
      <c r="G9" s="54">
        <f xml:space="preserve"> SUM('N''oundere III ''10'!F8,'Nyambaka ''10'!F8,'Banyo ''10'!F8,'Bankim ''10'!F8,'Ngaroundal ''10'!F8,'Tignere ''10'!F8,'Tibati ''10'!F8,'Dir ''10'!F8,'Galim Tignere ''10'!F8,'Kontcha ''10'!F8, 'Martap ''11'!F8, 'Mayo-Baleo ''11'!F8,'Mbe ''10'!F8,'Ngaoundere I ''10'!F8,'Ngaoundere II ''10'!F8,'Ngan-ha ''10'!F8,'Ngaoui ''10'!F8,'Mayo-Darle ''10'!F8,'Djohong ''10'!F8,Belel!F8,Meiganga!F8)/$D$1</f>
        <v>0.10526315789473684</v>
      </c>
      <c r="H9" s="46"/>
    </row>
    <row r="10" spans="1:12" ht="15" thickBot="1">
      <c r="A10" s="57">
        <v>5</v>
      </c>
      <c r="B10" s="37" t="s">
        <v>154</v>
      </c>
      <c r="C10" s="15"/>
      <c r="D10" s="54">
        <f xml:space="preserve"> SUM('N''oundere III ''10'!C9,'Nyambaka ''10'!C9,'Banyo ''10'!C9,'Bankim ''10'!C9,'Ngaroundal ''10'!C9,'Tignere ''10'!C9,'Tibati ''10'!C9,'Dir ''10'!C9,'Galim Tignere ''10'!C9,'Kontcha ''10'!C9, 'Martap ''11'!C9, 'Mayo-Baleo ''11'!C9,'Mbe ''10'!C9,'Ngaoundere I ''10'!C9,'Ngaoundere II ''10'!C9,'Ngan-ha ''10'!C9,'Ngaoui ''10'!C9,'Mayo-Darle ''10'!C9,'Djohong ''10'!C9,Belel!C9,Meiganga!C9)/$D$1</f>
        <v>0.52631578947368418</v>
      </c>
      <c r="E10" s="54">
        <f xml:space="preserve"> SUM('N''oundere III ''10'!D9,'Nyambaka ''10'!D9,'Banyo ''10'!D9,'Bankim ''10'!D9,'Ngaroundal ''10'!D9,'Tignere ''10'!D9,'Tibati ''10'!D9,'Dir ''10'!D9,'Galim Tignere ''10'!D9,'Kontcha ''10'!D9, 'Martap ''11'!D9, 'Mayo-Baleo ''11'!D9,'Mbe ''10'!D9,'Ngaoundere I ''10'!D9,'Ngaoundere II ''10'!D9,'Ngan-ha ''10'!D9,'Ngaoui ''10'!D9,'Mayo-Darle ''10'!D9,'Djohong ''10'!D9,Belel!D9,Meiganga!D9)/$D$1</f>
        <v>5.2631578947368418E-2</v>
      </c>
      <c r="F10" s="54">
        <f xml:space="preserve"> SUM('N''oundere III ''10'!E9,'Nyambaka ''10'!E9,'Banyo ''10'!E9,'Bankim ''10'!E9,'Ngaroundal ''10'!E9,'Tignere ''10'!E9,'Tibati ''10'!E9,'Dir ''10'!E9,'Galim Tignere ''10'!E9,'Kontcha ''10'!E9, 'Martap ''11'!E9, 'Mayo-Baleo ''11'!E9,'Mbe ''10'!E9,'Ngaoundere I ''10'!E9,'Ngaoundere II ''10'!E9,'Ngan-ha ''10'!E9,'Ngaoui ''10'!E9,'Mayo-Darle ''10'!E9,'Djohong ''10'!E9,Belel!E9,Meiganga!E9)/$D$1</f>
        <v>0.10526315789473684</v>
      </c>
      <c r="G10" s="54">
        <f xml:space="preserve"> SUM('N''oundere III ''10'!F9,'Nyambaka ''10'!F9,'Banyo ''10'!F9,'Bankim ''10'!F9,'Ngaroundal ''10'!F9,'Tignere ''10'!F9,'Tibati ''10'!F9,'Dir ''10'!F9,'Galim Tignere ''10'!F9,'Kontcha ''10'!F9, 'Martap ''11'!F9, 'Mayo-Baleo ''11'!F9,'Mbe ''10'!F9,'Ngaoundere I ''10'!F9,'Ngaoundere II ''10'!F9,'Ngan-ha ''10'!F9,'Ngaoui ''10'!F9,'Mayo-Darle ''10'!F9,'Djohong ''10'!F9,Belel!F9,Meiganga!F9)/$D$1</f>
        <v>0</v>
      </c>
      <c r="H10" s="47"/>
    </row>
    <row r="11" spans="1:12" ht="27" customHeight="1">
      <c r="A11" s="40">
        <v>2</v>
      </c>
      <c r="B11" s="92" t="s">
        <v>145</v>
      </c>
      <c r="C11" s="93"/>
      <c r="D11" s="94"/>
      <c r="E11" s="94"/>
      <c r="F11" s="94"/>
      <c r="G11" s="94"/>
      <c r="H11" s="95"/>
      <c r="I11" s="26"/>
      <c r="J11" s="26"/>
      <c r="K11" s="26"/>
      <c r="L11" s="26"/>
    </row>
    <row r="12" spans="1:12" ht="30" customHeight="1">
      <c r="A12" s="42"/>
      <c r="B12" s="34"/>
      <c r="C12" s="34"/>
      <c r="D12" s="34" t="s">
        <v>138</v>
      </c>
      <c r="E12" s="34" t="s">
        <v>139</v>
      </c>
      <c r="F12" s="34" t="s">
        <v>140</v>
      </c>
      <c r="G12" s="34" t="s">
        <v>141</v>
      </c>
      <c r="H12" s="35" t="s">
        <v>142</v>
      </c>
    </row>
    <row r="13" spans="1:12" ht="15" customHeight="1">
      <c r="A13" s="42">
        <v>1</v>
      </c>
      <c r="B13" s="11" t="s">
        <v>210</v>
      </c>
      <c r="C13" s="11"/>
      <c r="D13" s="54">
        <f xml:space="preserve"> SUM('N''oundere III ''10'!C12,'Nyambaka ''10'!C12,'Banyo ''10'!C12,'Bankim ''10'!C12,'Ngaroundal ''10'!C12,'Tignere ''10'!C12,'Tibati ''10'!C12,'Dir ''10'!C12,'Galim Tignere ''10'!C12,'Kontcha ''10'!C12, 'Martap ''11'!C12, 'Mayo-Baleo ''11'!C12,'Mbe ''10'!C12,'Ngaoundere I ''10'!C12,'Ngaoundere II ''10'!C12,'Ngan-ha ''10'!C12,'Ngaoui ''10'!C12,'Mayo-Darle ''10'!C12,'Djohong ''10'!C12,Belel!C12,Meiganga!C12)/$D$1</f>
        <v>0.73684210526315785</v>
      </c>
      <c r="E13" s="54">
        <f xml:space="preserve"> SUM('N''oundere III ''10'!D12,'Nyambaka ''10'!D12,'Banyo ''10'!D12,'Bankim ''10'!D12,'Ngaroundal ''10'!D12,'Tignere ''10'!D12,'Tibati ''10'!D12,'Dir ''10'!D12,'Galim Tignere ''10'!D12,'Kontcha ''10'!D12, 'Martap ''11'!D12, 'Mayo-Baleo ''11'!D12,'Mbe ''10'!D12,'Ngaoundere I ''10'!D12,'Ngaoundere II ''10'!D12,'Ngan-ha ''10'!D12,'Ngaoui ''10'!D12,'Mayo-Darle ''10'!D12,'Djohong ''10'!D12,Belel!D12,Meiganga!D12)/$D$1</f>
        <v>0.42105263157894735</v>
      </c>
      <c r="F13" s="54">
        <f xml:space="preserve"> SUM('N''oundere III ''10'!E12,'Nyambaka ''10'!E12,'Banyo ''10'!E12,'Bankim ''10'!E12,'Ngaroundal ''10'!E12,'Tignere ''10'!E12,'Tibati ''10'!E12,'Dir ''10'!E12,'Galim Tignere ''10'!E12,'Kontcha ''10'!E12, 'Martap ''11'!E12, 'Mayo-Baleo ''11'!E12,'Mbe ''10'!E12,'Ngaoundere I ''10'!E12,'Ngaoundere II ''10'!E12,'Ngan-ha ''10'!E12,'Ngaoui ''10'!E12,'Mayo-Darle ''10'!E12,'Djohong ''10'!E12,Belel!E12,Meiganga!E12)/$D$1</f>
        <v>0.26315789473684209</v>
      </c>
      <c r="G13" s="54">
        <f xml:space="preserve"> SUM('N''oundere III ''10'!F12,'Nyambaka ''10'!F12,'Banyo ''10'!F12,'Bankim ''10'!F12,'Ngaroundal ''10'!F12,'Tignere ''10'!F12,'Tibati ''10'!F12,'Dir ''10'!F12,'Galim Tignere ''10'!F12,'Kontcha ''10'!F12, 'Martap ''11'!F12, 'Mayo-Baleo ''11'!F12,'Mbe ''10'!F12,'Ngaoundere I ''10'!F12,'Ngaoundere II ''10'!F12,'Ngan-ha ''10'!F12,'Ngaoui ''10'!F12,'Mayo-Darle ''10'!F12,'Djohong ''10'!F12,Belel!F12,Meiganga!F12)/$D$1</f>
        <v>0.52631578947368418</v>
      </c>
      <c r="H13" s="54">
        <f xml:space="preserve"> SUM('N''oundere III ''10'!G12,'Nyambaka ''10'!G12,'Banyo ''10'!G12,'Bankim ''10'!G12,'Ngaroundal ''10'!G12,'Tignere ''10'!G12,'Tibati ''10'!G12,'Dir ''10'!G12,'Galim Tignere ''10'!G12,'Kontcha ''10'!G12, 'Martap ''11'!G12, 'Mayo-Baleo ''11'!G12,'Mbe ''10'!G12,'Ngaoundere I ''10'!G12,'Ngaoundere II ''10'!G12,'Ngan-ha ''10'!G12,'Ngaoui ''10'!G12,'Mayo-Darle ''10'!G12,'Djohong ''10'!G12,Belel!G12,Meiganga!G12)/$D$1</f>
        <v>0</v>
      </c>
    </row>
    <row r="14" spans="1:12" ht="15" customHeight="1">
      <c r="A14" s="42">
        <v>2</v>
      </c>
      <c r="B14" s="11" t="s">
        <v>211</v>
      </c>
      <c r="C14" s="11"/>
      <c r="D14" s="54">
        <f xml:space="preserve"> SUM('N''oundere III ''10'!C13,'Nyambaka ''10'!C13,'Banyo ''10'!C13,'Bankim ''10'!C13,'Ngaroundal ''10'!C13,'Tignere ''10'!C13,'Tibati ''10'!C13,'Dir ''10'!C13,'Galim Tignere ''10'!C13,'Kontcha ''10'!C13, 'Martap ''11'!C13, 'Mayo-Baleo ''11'!C13,'Mbe ''10'!C13,'Ngaoundere I ''10'!C13,'Ngaoundere II ''10'!C13,'Ngan-ha ''10'!C13,'Ngaoui ''10'!C13,'Mayo-Darle ''10'!C13,'Djohong ''10'!C13,Belel!C13,Meiganga!C13)/$D$1</f>
        <v>0.47368421052631576</v>
      </c>
      <c r="E14" s="54">
        <f xml:space="preserve"> SUM('N''oundere III ''10'!D13,'Nyambaka ''10'!D13,'Banyo ''10'!D13,'Bankim ''10'!D13,'Ngaroundal ''10'!D13,'Tignere ''10'!D13,'Tibati ''10'!D13,'Dir ''10'!D13,'Galim Tignere ''10'!D13,'Kontcha ''10'!D13, 'Martap ''11'!D13, 'Mayo-Baleo ''11'!D13,'Mbe ''10'!D13,'Ngaoundere I ''10'!D13,'Ngaoundere II ''10'!D13,'Ngan-ha ''10'!D13,'Ngaoui ''10'!D13,'Mayo-Darle ''10'!D13,'Djohong ''10'!D13,Belel!D13,Meiganga!D13)/$D$1</f>
        <v>0.36842105263157893</v>
      </c>
      <c r="F14" s="54">
        <f xml:space="preserve"> SUM('N''oundere III ''10'!E13,'Nyambaka ''10'!E13,'Banyo ''10'!E13,'Bankim ''10'!E13,'Ngaroundal ''10'!E13,'Tignere ''10'!E13,'Tibati ''10'!E13,'Dir ''10'!E13,'Galim Tignere ''10'!E13,'Kontcha ''10'!E13, 'Martap ''11'!E13, 'Mayo-Baleo ''11'!E13,'Mbe ''10'!E13,'Ngaoundere I ''10'!E13,'Ngaoundere II ''10'!E13,'Ngan-ha ''10'!E13,'Ngaoui ''10'!E13,'Mayo-Darle ''10'!E13,'Djohong ''10'!E13,Belel!E13,Meiganga!E13)/$D$1</f>
        <v>0.15789473684210525</v>
      </c>
      <c r="G14" s="54">
        <f xml:space="preserve"> SUM('N''oundere III ''10'!F13,'Nyambaka ''10'!F13,'Banyo ''10'!F13,'Bankim ''10'!F13,'Ngaroundal ''10'!F13,'Tignere ''10'!F13,'Tibati ''10'!F13,'Dir ''10'!F13,'Galim Tignere ''10'!F13,'Kontcha ''10'!F13, 'Martap ''11'!F13, 'Mayo-Baleo ''11'!F13,'Mbe ''10'!F13,'Ngaoundere I ''10'!F13,'Ngaoundere II ''10'!F13,'Ngan-ha ''10'!F13,'Ngaoui ''10'!F13,'Mayo-Darle ''10'!F13,'Djohong ''10'!F13,Belel!F13,Meiganga!F13)/$D$1</f>
        <v>0.31578947368421051</v>
      </c>
      <c r="H14" s="54">
        <f xml:space="preserve"> SUM('N''oundere III ''10'!G13,'Nyambaka ''10'!G13,'Banyo ''10'!G13,'Bankim ''10'!G13,'Ngaroundal ''10'!G13,'Tignere ''10'!G13,'Tibati ''10'!G13,'Dir ''10'!G13,'Galim Tignere ''10'!G13,'Kontcha ''10'!G13, 'Martap ''11'!G13, 'Mayo-Baleo ''11'!G13,'Mbe ''10'!G13,'Ngaoundere I ''10'!G13,'Ngaoundere II ''10'!G13,'Ngan-ha ''10'!G13,'Ngaoui ''10'!G13,'Mayo-Darle ''10'!G13,'Djohong ''10'!G13,Belel!G13,Meiganga!G13)/$D$1</f>
        <v>5.2631578947368418E-2</v>
      </c>
    </row>
    <row r="15" spans="1:12" ht="27" customHeight="1">
      <c r="A15" s="42">
        <v>3</v>
      </c>
      <c r="B15" s="11" t="s">
        <v>251</v>
      </c>
      <c r="C15" s="11"/>
      <c r="D15" s="54">
        <f xml:space="preserve"> SUM('N''oundere III ''10'!C14,'Nyambaka ''10'!C14,'Banyo ''10'!C14,'Bankim ''10'!C14,'Ngaroundal ''10'!C14,'Tignere ''10'!C14,'Tibati ''10'!C14,'Dir ''10'!C14,'Galim Tignere ''10'!C14,'Kontcha ''10'!C14, 'Martap ''11'!C14, 'Mayo-Baleo ''11'!C14,'Mbe ''10'!C14,'Ngaoundere I ''10'!C14,'Ngaoundere II ''10'!C14,'Ngan-ha ''10'!C14,'Ngaoui ''10'!C14,'Mayo-Darle ''10'!C14,'Djohong ''10'!C14,Belel!C14,Meiganga!C14)/$D$1</f>
        <v>0.36842105263157893</v>
      </c>
      <c r="E15" s="54">
        <f xml:space="preserve"> SUM('N''oundere III ''10'!D14,'Nyambaka ''10'!D14,'Banyo ''10'!D14,'Bankim ''10'!D14,'Ngaroundal ''10'!D14,'Tignere ''10'!D14,'Tibati ''10'!D14,'Dir ''10'!D14,'Galim Tignere ''10'!D14,'Kontcha ''10'!D14, 'Martap ''11'!D14, 'Mayo-Baleo ''11'!D14,'Mbe ''10'!D14,'Ngaoundere I ''10'!D14,'Ngaoundere II ''10'!D14,'Ngan-ha ''10'!D14,'Ngaoui ''10'!D14,'Mayo-Darle ''10'!D14,'Djohong ''10'!D14,Belel!D14,Meiganga!D14)/$D$1</f>
        <v>0.36842105263157893</v>
      </c>
      <c r="F15" s="54">
        <f xml:space="preserve"> SUM('N''oundere III ''10'!E14,'Nyambaka ''10'!E14,'Banyo ''10'!E14,'Bankim ''10'!E14,'Ngaroundal ''10'!E14,'Tignere ''10'!E14,'Tibati ''10'!E14,'Dir ''10'!E14,'Galim Tignere ''10'!E14,'Kontcha ''10'!E14, 'Martap ''11'!E14, 'Mayo-Baleo ''11'!E14,'Mbe ''10'!E14,'Ngaoundere I ''10'!E14,'Ngaoundere II ''10'!E14,'Ngan-ha ''10'!E14,'Ngaoui ''10'!E14,'Mayo-Darle ''10'!E14,'Djohong ''10'!E14,Belel!E14,Meiganga!E14)/$D$1</f>
        <v>0.21052631578947367</v>
      </c>
      <c r="G15" s="54">
        <f xml:space="preserve"> SUM('N''oundere III ''10'!F14,'Nyambaka ''10'!F14,'Banyo ''10'!F14,'Bankim ''10'!F14,'Ngaroundal ''10'!F14,'Tignere ''10'!F14,'Tibati ''10'!F14,'Dir ''10'!F14,'Galim Tignere ''10'!F14,'Kontcha ''10'!F14, 'Martap ''11'!F14, 'Mayo-Baleo ''11'!F14,'Mbe ''10'!F14,'Ngaoundere I ''10'!F14,'Ngaoundere II ''10'!F14,'Ngan-ha ''10'!F14,'Ngaoui ''10'!F14,'Mayo-Darle ''10'!F14,'Djohong ''10'!F14,Belel!F14,Meiganga!F14)/$D$1</f>
        <v>0.31578947368421051</v>
      </c>
      <c r="H15" s="54">
        <f xml:space="preserve"> SUM('N''oundere III ''10'!G14,'Nyambaka ''10'!G14,'Banyo ''10'!G14,'Bankim ''10'!G14,'Ngaroundal ''10'!G14,'Tignere ''10'!G14,'Tibati ''10'!G14,'Dir ''10'!G14,'Galim Tignere ''10'!G14,'Kontcha ''10'!G14, 'Martap ''11'!G14, 'Mayo-Baleo ''11'!G14,'Mbe ''10'!G14,'Ngaoundere I ''10'!G14,'Ngaoundere II ''10'!G14,'Ngan-ha ''10'!G14,'Ngaoui ''10'!G14,'Mayo-Darle ''10'!G14,'Djohong ''10'!G14,Belel!G14,Meiganga!G14)/$D$1</f>
        <v>5.2631578947368418E-2</v>
      </c>
    </row>
    <row r="16" spans="1:12" ht="15" customHeight="1">
      <c r="A16" s="42">
        <v>4</v>
      </c>
      <c r="B16" s="11" t="s">
        <v>212</v>
      </c>
      <c r="C16" s="11"/>
      <c r="D16" s="54">
        <f xml:space="preserve"> SUM('N''oundere III ''10'!C15,'Nyambaka ''10'!C15,'Banyo ''10'!C15,'Bankim ''10'!C15,'Ngaroundal ''10'!C15,'Tignere ''10'!C15,'Tibati ''10'!C15,'Dir ''10'!C15,'Galim Tignere ''10'!C15,'Kontcha ''10'!C15, 'Martap ''11'!C15, 'Mayo-Baleo ''11'!C15,'Mbe ''10'!C15,'Ngaoundere I ''10'!C15,'Ngaoundere II ''10'!C15,'Ngan-ha ''10'!C15,'Ngaoui ''10'!C15,'Mayo-Darle ''10'!C15,'Djohong ''10'!C15,Belel!C15,Meiganga!C15)/$D$1</f>
        <v>5.2631578947368418E-2</v>
      </c>
      <c r="E16" s="54">
        <f xml:space="preserve"> SUM('N''oundere III ''10'!D15,'Nyambaka ''10'!D15,'Banyo ''10'!D15,'Bankim ''10'!D15,'Ngaroundal ''10'!D15,'Tignere ''10'!D15,'Tibati ''10'!D15,'Dir ''10'!D15,'Galim Tignere ''10'!D15,'Kontcha ''10'!D15, 'Martap ''11'!D15, 'Mayo-Baleo ''11'!D15,'Mbe ''10'!D15,'Ngaoundere I ''10'!D15,'Ngaoundere II ''10'!D15,'Ngan-ha ''10'!D15,'Ngaoui ''10'!D15,'Mayo-Darle ''10'!D15,'Djohong ''10'!D15,Belel!D15,Meiganga!D15)/$D$1</f>
        <v>0</v>
      </c>
      <c r="F16" s="54">
        <f xml:space="preserve"> SUM('N''oundere III ''10'!E15,'Nyambaka ''10'!E15,'Banyo ''10'!E15,'Bankim ''10'!E15,'Ngaroundal ''10'!E15,'Tignere ''10'!E15,'Tibati ''10'!E15,'Dir ''10'!E15,'Galim Tignere ''10'!E15,'Kontcha ''10'!E15, 'Martap ''11'!E15, 'Mayo-Baleo ''11'!E15,'Mbe ''10'!E15,'Ngaoundere I ''10'!E15,'Ngaoundere II ''10'!E15,'Ngan-ha ''10'!E15,'Ngaoui ''10'!E15,'Mayo-Darle ''10'!E15,'Djohong ''10'!E15,Belel!E15,Meiganga!E15)/$D$1</f>
        <v>5.2631578947368418E-2</v>
      </c>
      <c r="G16" s="54">
        <f xml:space="preserve"> SUM('N''oundere III ''10'!F15,'Nyambaka ''10'!F15,'Banyo ''10'!F15,'Bankim ''10'!F15,'Ngaroundal ''10'!F15,'Tignere ''10'!F15,'Tibati ''10'!F15,'Dir ''10'!F15,'Galim Tignere ''10'!F15,'Kontcha ''10'!F15, 'Martap ''11'!F15, 'Mayo-Baleo ''11'!F15,'Mbe ''10'!F15,'Ngaoundere I ''10'!F15,'Ngaoundere II ''10'!F15,'Ngan-ha ''10'!F15,'Ngaoui ''10'!F15,'Mayo-Darle ''10'!F15,'Djohong ''10'!F15,Belel!F15,Meiganga!F15)/$D$1</f>
        <v>0</v>
      </c>
      <c r="H16" s="54">
        <f xml:space="preserve"> SUM('N''oundere III ''10'!G15,'Nyambaka ''10'!G15,'Banyo ''10'!G15,'Bankim ''10'!G15,'Ngaroundal ''10'!G15,'Tignere ''10'!G15,'Tibati ''10'!G15,'Dir ''10'!G15,'Galim Tignere ''10'!G15,'Kontcha ''10'!G15, 'Martap ''11'!G15, 'Mayo-Baleo ''11'!G15,'Mbe ''10'!G15,'Ngaoundere I ''10'!G15,'Ngaoundere II ''10'!G15,'Ngan-ha ''10'!G15,'Ngaoui ''10'!G15,'Mayo-Darle ''10'!G15,'Djohong ''10'!G15,Belel!G15,Meiganga!G15)/$D$1</f>
        <v>0</v>
      </c>
    </row>
    <row r="17" spans="1:11" ht="15" customHeight="1">
      <c r="A17" s="42">
        <v>5</v>
      </c>
      <c r="B17" s="11" t="s">
        <v>213</v>
      </c>
      <c r="C17" s="11"/>
      <c r="D17" s="54">
        <f xml:space="preserve"> SUM('N''oundere III ''10'!C16,'Nyambaka ''10'!C16,'Banyo ''10'!C16,'Bankim ''10'!C16,'Ngaroundal ''10'!C16,'Tignere ''10'!C16,'Tibati ''10'!C16,'Dir ''10'!C16,'Galim Tignere ''10'!C16,'Kontcha ''10'!C16, 'Martap ''11'!C16, 'Mayo-Baleo ''11'!C16,'Mbe ''10'!C16,'Ngaoundere I ''10'!C16,'Ngaoundere II ''10'!C16,'Ngan-ha ''10'!C16,'Ngaoui ''10'!C16,'Mayo-Darle ''10'!C16,'Djohong ''10'!C16,Belel!C16,Meiganga!C16)/$D$1</f>
        <v>0.57894736842105265</v>
      </c>
      <c r="E17" s="54">
        <f xml:space="preserve"> SUM('N''oundere III ''10'!D16,'Nyambaka ''10'!D16,'Banyo ''10'!D16,'Bankim ''10'!D16,'Ngaroundal ''10'!D16,'Tignere ''10'!D16,'Tibati ''10'!D16,'Dir ''10'!D16,'Galim Tignere ''10'!D16,'Kontcha ''10'!D16, 'Martap ''11'!D16, 'Mayo-Baleo ''11'!D16,'Mbe ''10'!D16,'Ngaoundere I ''10'!D16,'Ngaoundere II ''10'!D16,'Ngan-ha ''10'!D16,'Ngaoui ''10'!D16,'Mayo-Darle ''10'!D16,'Djohong ''10'!D16,Belel!D16,Meiganga!D16)/$D$1</f>
        <v>0.42105263157894735</v>
      </c>
      <c r="F17" s="54">
        <f xml:space="preserve"> SUM('N''oundere III ''10'!E16,'Nyambaka ''10'!E16,'Banyo ''10'!E16,'Bankim ''10'!E16,'Ngaroundal ''10'!E16,'Tignere ''10'!E16,'Tibati ''10'!E16,'Dir ''10'!E16,'Galim Tignere ''10'!E16,'Kontcha ''10'!E16, 'Martap ''11'!E16, 'Mayo-Baleo ''11'!E16,'Mbe ''10'!E16,'Ngaoundere I ''10'!E16,'Ngaoundere II ''10'!E16,'Ngan-ha ''10'!E16,'Ngaoui ''10'!E16,'Mayo-Darle ''10'!E16,'Djohong ''10'!E16,Belel!E16,Meiganga!E16)/$D$1</f>
        <v>0.21052631578947367</v>
      </c>
      <c r="G17" s="54">
        <f xml:space="preserve"> SUM('N''oundere III ''10'!F16,'Nyambaka ''10'!F16,'Banyo ''10'!F16,'Bankim ''10'!F16,'Ngaroundal ''10'!F16,'Tignere ''10'!F16,'Tibati ''10'!F16,'Dir ''10'!F16,'Galim Tignere ''10'!F16,'Kontcha ''10'!F16, 'Martap ''11'!F16, 'Mayo-Baleo ''11'!F16,'Mbe ''10'!F16,'Ngaoundere I ''10'!F16,'Ngaoundere II ''10'!F16,'Ngan-ha ''10'!F16,'Ngaoui ''10'!F16,'Mayo-Darle ''10'!F16,'Djohong ''10'!F16,Belel!F16,Meiganga!F16)/$D$1</f>
        <v>0.31578947368421051</v>
      </c>
      <c r="H17" s="54">
        <f xml:space="preserve"> SUM('N''oundere III ''10'!G16,'Nyambaka ''10'!G16,'Banyo ''10'!G16,'Bankim ''10'!G16,'Ngaroundal ''10'!G16,'Tignere ''10'!G16,'Tibati ''10'!G16,'Dir ''10'!G16,'Galim Tignere ''10'!G16,'Kontcha ''10'!G16, 'Martap ''11'!G16, 'Mayo-Baleo ''11'!G16,'Mbe ''10'!G16,'Ngaoundere I ''10'!G16,'Ngaoundere II ''10'!G16,'Ngan-ha ''10'!G16,'Ngaoui ''10'!G16,'Mayo-Darle ''10'!G16,'Djohong ''10'!G16,Belel!G16,Meiganga!G16)/$D$1</f>
        <v>5.2631578947368418E-2</v>
      </c>
    </row>
    <row r="18" spans="1:11" ht="15" customHeight="1">
      <c r="A18" s="42">
        <v>6</v>
      </c>
      <c r="B18" s="11" t="s">
        <v>214</v>
      </c>
      <c r="C18" s="11"/>
      <c r="D18" s="54">
        <f xml:space="preserve"> SUM('N''oundere III ''10'!C17,'Nyambaka ''10'!C17,'Banyo ''10'!C17,'Bankim ''10'!C17,'Ngaroundal ''10'!C17,'Tignere ''10'!C17,'Tibati ''10'!C17,'Dir ''10'!C17,'Galim Tignere ''10'!C17,'Kontcha ''10'!C17, 'Martap ''11'!C17, 'Mayo-Baleo ''11'!C17,'Mbe ''10'!C17,'Ngaoundere I ''10'!C17,'Ngaoundere II ''10'!C17,'Ngan-ha ''10'!C17,'Ngaoui ''10'!C17,'Mayo-Darle ''10'!C17,'Djohong ''10'!C17,Belel!C17,Meiganga!C17)/$D$1</f>
        <v>0.10526315789473684</v>
      </c>
      <c r="E18" s="54">
        <f xml:space="preserve"> SUM('N''oundere III ''10'!D17,'Nyambaka ''10'!D17,'Banyo ''10'!D17,'Bankim ''10'!D17,'Ngaroundal ''10'!D17,'Tignere ''10'!D17,'Tibati ''10'!D17,'Dir ''10'!D17,'Galim Tignere ''10'!D17,'Kontcha ''10'!D17, 'Martap ''11'!D17, 'Mayo-Baleo ''11'!D17,'Mbe ''10'!D17,'Ngaoundere I ''10'!D17,'Ngaoundere II ''10'!D17,'Ngan-ha ''10'!D17,'Ngaoui ''10'!D17,'Mayo-Darle ''10'!D17,'Djohong ''10'!D17,Belel!D17,Meiganga!D17)/$D$1</f>
        <v>0.10526315789473684</v>
      </c>
      <c r="F18" s="54">
        <f xml:space="preserve"> SUM('N''oundere III ''10'!E17,'Nyambaka ''10'!E17,'Banyo ''10'!E17,'Bankim ''10'!E17,'Ngaroundal ''10'!E17,'Tignere ''10'!E17,'Tibati ''10'!E17,'Dir ''10'!E17,'Galim Tignere ''10'!E17,'Kontcha ''10'!E17, 'Martap ''11'!E17, 'Mayo-Baleo ''11'!E17,'Mbe ''10'!E17,'Ngaoundere I ''10'!E17,'Ngaoundere II ''10'!E17,'Ngan-ha ''10'!E17,'Ngaoui ''10'!E17,'Mayo-Darle ''10'!E17,'Djohong ''10'!E17,Belel!E17,Meiganga!E17)/$D$1</f>
        <v>0.10526315789473684</v>
      </c>
      <c r="G18" s="54">
        <f xml:space="preserve"> SUM('N''oundere III ''10'!F17,'Nyambaka ''10'!F17,'Banyo ''10'!F17,'Bankim ''10'!F17,'Ngaroundal ''10'!F17,'Tignere ''10'!F17,'Tibati ''10'!F17,'Dir ''10'!F17,'Galim Tignere ''10'!F17,'Kontcha ''10'!F17, 'Martap ''11'!F17, 'Mayo-Baleo ''11'!F17,'Mbe ''10'!F17,'Ngaoundere I ''10'!F17,'Ngaoundere II ''10'!F17,'Ngan-ha ''10'!F17,'Ngaoui ''10'!F17,'Mayo-Darle ''10'!F17,'Djohong ''10'!F17,Belel!F17,Meiganga!F17)/$D$1</f>
        <v>5.2631578947368418E-2</v>
      </c>
      <c r="H18" s="54">
        <f xml:space="preserve"> SUM('N''oundere III ''10'!G17,'Nyambaka ''10'!G17,'Banyo ''10'!G17,'Bankim ''10'!G17,'Ngaroundal ''10'!G17,'Tignere ''10'!G17,'Tibati ''10'!G17,'Dir ''10'!G17,'Galim Tignere ''10'!G17,'Kontcha ''10'!G17, 'Martap ''11'!G17, 'Mayo-Baleo ''11'!G17,'Mbe ''10'!G17,'Ngaoundere I ''10'!G17,'Ngaoundere II ''10'!G17,'Ngan-ha ''10'!G17,'Ngaoui ''10'!G17,'Mayo-Darle ''10'!G17,'Djohong ''10'!G17,Belel!G17,Meiganga!G17)/$D$1</f>
        <v>5.2631578947368418E-2</v>
      </c>
      <c r="I18" s="26"/>
      <c r="K18" s="26"/>
    </row>
    <row r="19" spans="1:11" ht="15" customHeight="1" thickBot="1">
      <c r="A19" s="42">
        <v>7</v>
      </c>
      <c r="B19" s="15" t="s">
        <v>215</v>
      </c>
      <c r="C19" s="15"/>
      <c r="D19" s="54">
        <f xml:space="preserve"> SUM('N''oundere III ''10'!C18,'Nyambaka ''10'!C18,'Banyo ''10'!C18,'Bankim ''10'!C18,'Ngaroundal ''10'!C18,'Tignere ''10'!C18,'Tibati ''10'!C18,'Dir ''10'!C18,'Galim Tignere ''10'!C18,'Kontcha ''10'!C18, 'Martap ''11'!C18, 'Mayo-Baleo ''11'!C18,'Mbe ''10'!C18,'Ngaoundere I ''10'!C18,'Ngaoundere II ''10'!C18,'Ngan-ha ''10'!C18,'Ngaoui ''10'!C18,'Mayo-Darle ''10'!C18,'Djohong ''10'!C18,Belel!C18,Meiganga!C18)/$D$1</f>
        <v>0.78947368421052633</v>
      </c>
      <c r="E19" s="54">
        <f xml:space="preserve"> SUM('N''oundere III ''10'!D18,'Nyambaka ''10'!D18,'Banyo ''10'!D18,'Bankim ''10'!D18,'Ngaroundal ''10'!D18,'Tignere ''10'!D18,'Tibati ''10'!D18,'Dir ''10'!D18,'Galim Tignere ''10'!D18,'Kontcha ''10'!D18, 'Martap ''11'!D18, 'Mayo-Baleo ''11'!D18,'Mbe ''10'!D18,'Ngaoundere I ''10'!D18,'Ngaoundere II ''10'!D18,'Ngan-ha ''10'!D18,'Ngaoui ''10'!D18,'Mayo-Darle ''10'!D18,'Djohong ''10'!D18,Belel!D18,Meiganga!D18)/$D$1</f>
        <v>0.57894736842105265</v>
      </c>
      <c r="F19" s="54">
        <f xml:space="preserve"> SUM('N''oundere III ''10'!E18,'Nyambaka ''10'!E18,'Banyo ''10'!E18,'Bankim ''10'!E18,'Ngaroundal ''10'!E18,'Tignere ''10'!E18,'Tibati ''10'!E18,'Dir ''10'!E18,'Galim Tignere ''10'!E18,'Kontcha ''10'!E18, 'Martap ''11'!E18, 'Mayo-Baleo ''11'!E18,'Mbe ''10'!E18,'Ngaoundere I ''10'!E18,'Ngaoundere II ''10'!E18,'Ngan-ha ''10'!E18,'Ngaoui ''10'!E18,'Mayo-Darle ''10'!E18,'Djohong ''10'!E18,Belel!E18,Meiganga!E18)/$D$1</f>
        <v>0.47368421052631576</v>
      </c>
      <c r="G19" s="54">
        <f xml:space="preserve"> SUM('N''oundere III ''10'!F18,'Nyambaka ''10'!F18,'Banyo ''10'!F18,'Bankim ''10'!F18,'Ngaroundal ''10'!F18,'Tignere ''10'!F18,'Tibati ''10'!F18,'Dir ''10'!F18,'Galim Tignere ''10'!F18,'Kontcha ''10'!F18, 'Martap ''11'!F18, 'Mayo-Baleo ''11'!F18,'Mbe ''10'!F18,'Ngaoundere I ''10'!F18,'Ngaoundere II ''10'!F18,'Ngan-ha ''10'!F18,'Ngaoui ''10'!F18,'Mayo-Darle ''10'!F18,'Djohong ''10'!F18,Belel!F18,Meiganga!F18)/$D$1</f>
        <v>0.42105263157894735</v>
      </c>
      <c r="H19" s="54">
        <f xml:space="preserve"> SUM('N''oundere III ''10'!G18,'Nyambaka ''10'!G18,'Banyo ''10'!G18,'Bankim ''10'!G18,'Ngaroundal ''10'!G18,'Tignere ''10'!G18,'Tibati ''10'!G18,'Dir ''10'!G18,'Galim Tignere ''10'!G18,'Kontcha ''10'!G18, 'Martap ''11'!G18, 'Mayo-Baleo ''11'!G18,'Mbe ''10'!G18,'Ngaoundere I ''10'!G18,'Ngaoundere II ''10'!G18,'Ngan-ha ''10'!G18,'Ngaoui ''10'!G18,'Mayo-Darle ''10'!G18,'Djohong ''10'!G18,Belel!G18,Meiganga!G18)/$D$1</f>
        <v>0.10526315789473684</v>
      </c>
    </row>
    <row r="20" spans="1:11" ht="27" customHeight="1">
      <c r="A20" s="48">
        <v>3</v>
      </c>
      <c r="B20" s="96" t="s">
        <v>155</v>
      </c>
      <c r="C20" s="97"/>
      <c r="D20" s="97"/>
      <c r="E20" s="97"/>
      <c r="F20" s="97"/>
      <c r="G20" s="97"/>
      <c r="H20" s="98"/>
    </row>
    <row r="21" spans="1:11">
      <c r="A21" s="42"/>
      <c r="B21" s="1" t="s">
        <v>216</v>
      </c>
      <c r="C21" s="1"/>
      <c r="D21" s="54">
        <f xml:space="preserve"> SUM('N''oundere III ''10'!C20,'Nyambaka ''10'!C20,'Banyo ''10'!C20,'Bankim ''10'!C20,'Ngaroundal ''10'!C20,'Tignere ''10'!C20,'Tibati ''10'!C20,'Dir ''10'!C20,'Galim Tignere ''10'!C20,'Kontcha ''10'!C20, 'Martap ''11'!C20, 'Mayo-Baleo ''11'!C20,'Mbe ''10'!C20,'Ngaoundere I ''10'!C20,'Ngaoundere II ''10'!C20,'Ngan-ha ''10'!C20,'Ngaoui ''10'!C20,'Mayo-Darle ''10'!C20,'Djohong ''10'!C20,Belel!C20,Meiganga!C20)/$D$1</f>
        <v>5.2631578947368418E-2</v>
      </c>
      <c r="E21" s="2"/>
      <c r="F21" s="24"/>
      <c r="G21" s="2"/>
      <c r="H21" s="49"/>
    </row>
    <row r="22" spans="1:11">
      <c r="A22" s="42"/>
      <c r="B22" s="1" t="s">
        <v>217</v>
      </c>
      <c r="C22" s="1"/>
      <c r="D22" s="54">
        <f xml:space="preserve"> SUM('N''oundere III ''10'!C21,'Nyambaka ''10'!C21,'Banyo ''10'!C21,'Bankim ''10'!C21,'Ngaroundal ''10'!C21,'Tignere ''10'!C21,'Tibati ''10'!C21,'Dir ''10'!C21,'Galim Tignere ''10'!C21,'Kontcha ''10'!C21, 'Martap ''11'!C21, 'Mayo-Baleo ''11'!C21,'Mbe ''10'!C21,'Ngaoundere I ''10'!C21,'Ngaoundere II ''10'!C21,'Ngan-ha ''10'!C21,'Ngaoui ''10'!C21,'Mayo-Darle ''10'!C21,'Djohong ''10'!C21,Belel!C21,Meiganga!C21)/$D$1</f>
        <v>0.21052631578947367</v>
      </c>
      <c r="E22" s="2"/>
      <c r="F22" s="24"/>
      <c r="G22" s="2"/>
      <c r="H22" s="49"/>
    </row>
    <row r="23" spans="1:11">
      <c r="A23" s="42"/>
      <c r="B23" s="1" t="s">
        <v>218</v>
      </c>
      <c r="C23" s="1"/>
      <c r="D23" s="54">
        <f xml:space="preserve"> SUM('N''oundere III ''10'!C22,'Nyambaka ''10'!C22,'Banyo ''10'!C22,'Bankim ''10'!C22,'Ngaroundal ''10'!C22,'Tignere ''10'!C22,'Tibati ''10'!C22,'Dir ''10'!C22,'Galim Tignere ''10'!C22,'Kontcha ''10'!C22, 'Martap ''11'!C22, 'Mayo-Baleo ''11'!C22,'Mbe ''10'!C22,'Ngaoundere I ''10'!C22,'Ngaoundere II ''10'!C22,'Ngan-ha ''10'!C22,'Ngaoui ''10'!C22,'Mayo-Darle ''10'!C22,'Djohong ''10'!C22,Belel!C22,Meiganga!C22)/$D$1</f>
        <v>0.47368421052631576</v>
      </c>
      <c r="E23" s="2"/>
      <c r="F23" s="24"/>
      <c r="G23" s="2"/>
      <c r="H23" s="49"/>
    </row>
    <row r="24" spans="1:11">
      <c r="A24" s="42"/>
      <c r="B24" s="1" t="s">
        <v>219</v>
      </c>
      <c r="C24" s="1"/>
      <c r="D24" s="54">
        <f xml:space="preserve"> SUM('N''oundere III ''10'!C23,'Nyambaka ''10'!C23,'Banyo ''10'!C23,'Bankim ''10'!C23,'Ngaroundal ''10'!C23,'Tignere ''10'!C23,'Tibati ''10'!C23,'Dir ''10'!C23,'Galim Tignere ''10'!C23,'Kontcha ''10'!C23, 'Martap ''11'!C23, 'Mayo-Baleo ''11'!C23,'Mbe ''10'!C23,'Ngaoundere I ''10'!C23,'Ngaoundere II ''10'!C23,'Ngan-ha ''10'!C23,'Ngaoui ''10'!C23,'Mayo-Darle ''10'!C23,'Djohong ''10'!C23,Belel!C23,Meiganga!C23)/$D$1</f>
        <v>0.21052631578947367</v>
      </c>
      <c r="E24" s="2"/>
      <c r="F24" s="24"/>
      <c r="G24" s="2"/>
      <c r="H24" s="49"/>
    </row>
    <row r="25" spans="1:11">
      <c r="A25" s="42"/>
      <c r="B25" s="1" t="s">
        <v>220</v>
      </c>
      <c r="C25" s="1"/>
      <c r="D25" s="54">
        <f xml:space="preserve"> SUM('N''oundere III ''10'!C24,'Nyambaka ''10'!C24,'Banyo ''10'!C24,'Bankim ''10'!C24,'Ngaroundal ''10'!C24,'Tignere ''10'!C24,'Tibati ''10'!C24,'Dir ''10'!C24,'Galim Tignere ''10'!C24,'Kontcha ''10'!C24, 'Martap ''11'!C24, 'Mayo-Baleo ''11'!C24,'Mbe ''10'!C24,'Ngaoundere I ''10'!C24,'Ngaoundere II ''10'!C24,'Ngan-ha ''10'!C24,'Ngaoui ''10'!C24,'Mayo-Darle ''10'!C24,'Djohong ''10'!C24,Belel!C24,Meiganga!C24)/$D$1</f>
        <v>5.2631578947368418E-2</v>
      </c>
      <c r="E25" s="2"/>
      <c r="F25" s="24"/>
      <c r="G25" s="2"/>
      <c r="H25" s="49"/>
    </row>
    <row r="26" spans="1:11" ht="15" customHeight="1" thickBot="1">
      <c r="A26" s="41"/>
      <c r="B26" s="50" t="s">
        <v>221</v>
      </c>
      <c r="C26" s="6"/>
      <c r="D26" s="54">
        <f xml:space="preserve"> SUM('N''oundere III ''10'!C25,'Nyambaka ''10'!C25,'Banyo ''10'!C25,'Bankim ''10'!C25,'Ngaroundal ''10'!C25,'Tignere ''10'!C25,'Tibati ''10'!C25,'Dir ''10'!C25,'Galim Tignere ''10'!C25,'Kontcha ''10'!C25, 'Martap ''11'!C25, 'Mayo-Baleo ''11'!C25,'Mbe ''10'!C25,'Ngaoundere I ''10'!C25,'Ngaoundere II ''10'!C25,'Ngan-ha ''10'!C25,'Ngaoui ''10'!C25,'Mayo-Darle ''10'!C25,'Djohong ''10'!C25,Belel!C25,Meiganga!C25)/$D$1</f>
        <v>0</v>
      </c>
      <c r="E26" s="86"/>
      <c r="F26" s="86"/>
      <c r="G26" s="86"/>
      <c r="H26" s="87"/>
    </row>
    <row r="27" spans="1:11" ht="27" customHeight="1">
      <c r="A27" s="48">
        <v>4</v>
      </c>
      <c r="B27" s="92" t="s">
        <v>160</v>
      </c>
      <c r="C27" s="93"/>
      <c r="D27" s="93"/>
      <c r="E27" s="93"/>
      <c r="F27" s="93"/>
      <c r="G27" s="93"/>
      <c r="H27" s="99"/>
    </row>
    <row r="28" spans="1:11">
      <c r="B28" s="14" t="s">
        <v>222</v>
      </c>
      <c r="C28" s="14"/>
      <c r="D28" s="54">
        <f xml:space="preserve"> SUM('N''oundere III ''10'!C27,'Nyambaka ''10'!C27,'Banyo ''10'!C27,'Bankim ''10'!C27,'Ngaroundal ''10'!C27,'Tignere ''10'!C27,'Tibati ''10'!C27,'Dir ''10'!C27,'Galim Tignere ''10'!C27,'Kontcha ''10'!C27, 'Martap ''11'!C27, 'Mayo-Baleo ''11'!C27,'Mbe ''10'!C27,'Ngaoundere I ''10'!C27,'Ngaoundere II ''10'!C27,'Ngan-ha ''10'!C27,'Ngaoui ''10'!C27,'Mayo-Darle ''10'!C27,'Djohong ''10'!C27,Belel!C27,Meiganga!C27)/$D$1</f>
        <v>0</v>
      </c>
      <c r="E28" s="2"/>
      <c r="F28" s="2"/>
      <c r="G28" s="2"/>
      <c r="H28" s="2"/>
    </row>
    <row r="29" spans="1:11">
      <c r="B29" s="1" t="s">
        <v>156</v>
      </c>
      <c r="C29" s="1"/>
      <c r="D29" s="54">
        <f xml:space="preserve"> SUM('N''oundere III ''10'!C28,'Nyambaka ''10'!C28,'Banyo ''10'!C28,'Bankim ''10'!C28,'Ngaroundal ''10'!C28,'Tignere ''10'!C28,'Tibati ''10'!C28,'Dir ''10'!C28,'Galim Tignere ''10'!C28,'Kontcha ''10'!C28, 'Martap ''11'!C28, 'Mayo-Baleo ''11'!C28,'Mbe ''10'!C28,'Ngaoundere I ''10'!C28,'Ngaoundere II ''10'!C28,'Ngan-ha ''10'!C28,'Ngaoui ''10'!C28,'Mayo-Darle ''10'!C28,'Djohong ''10'!C28,Belel!C28,Meiganga!C28)/$D$1</f>
        <v>0.31578947368421051</v>
      </c>
      <c r="E29" s="2"/>
      <c r="F29" s="2"/>
      <c r="G29" s="2"/>
      <c r="H29" s="2"/>
    </row>
    <row r="30" spans="1:11">
      <c r="B30" s="1" t="s">
        <v>224</v>
      </c>
      <c r="C30" s="1"/>
      <c r="D30" s="54">
        <f xml:space="preserve"> SUM('N''oundere III ''10'!C29,'Nyambaka ''10'!C29,'Banyo ''10'!C29,'Bankim ''10'!C29,'Ngaroundal ''10'!C29,'Tignere ''10'!C29,'Tibati ''10'!C29,'Dir ''10'!C29,'Galim Tignere ''10'!C29,'Kontcha ''10'!C29, 'Martap ''11'!C29, 'Mayo-Baleo ''11'!C29,'Mbe ''10'!C29,'Ngaoundere I ''10'!C29,'Ngaoundere II ''10'!C29,'Ngan-ha ''10'!C29,'Ngaoui ''10'!C29,'Mayo-Darle ''10'!C29,'Djohong ''10'!C29,Belel!C29,Meiganga!C29)/$D$1</f>
        <v>0.31578947368421051</v>
      </c>
      <c r="E30" s="2"/>
      <c r="F30" s="2"/>
      <c r="G30" s="2"/>
      <c r="H30" s="2"/>
    </row>
    <row r="31" spans="1:11">
      <c r="B31" s="1" t="s">
        <v>225</v>
      </c>
      <c r="C31" s="1"/>
      <c r="D31" s="54">
        <f xml:space="preserve"> SUM('N''oundere III ''10'!C30,'Nyambaka ''10'!C30,'Banyo ''10'!C30,'Bankim ''10'!C30,'Ngaroundal ''10'!C30,'Tignere ''10'!C30,'Tibati ''10'!C30,'Dir ''10'!C30,'Galim Tignere ''10'!C30,'Kontcha ''10'!C30, 'Martap ''11'!C30, 'Mayo-Baleo ''11'!C30,'Mbe ''10'!C30,'Ngaoundere I ''10'!C30,'Ngaoundere II ''10'!C30,'Ngan-ha ''10'!C30,'Ngaoui ''10'!C30,'Mayo-Darle ''10'!C30,'Djohong ''10'!C30,Belel!C30,Meiganga!C30)/$D$1</f>
        <v>0.26315789473684209</v>
      </c>
      <c r="E31" s="2"/>
      <c r="F31" s="2"/>
      <c r="G31" s="2"/>
      <c r="H31" s="2"/>
    </row>
    <row r="32" spans="1:11">
      <c r="B32" s="1" t="s">
        <v>223</v>
      </c>
      <c r="C32" s="1"/>
      <c r="D32" s="54">
        <f xml:space="preserve"> SUM('N''oundere III ''10'!C31,'Nyambaka ''10'!C31,'Banyo ''10'!C31,'Bankim ''10'!C31,'Ngaroundal ''10'!C31,'Tignere ''10'!C31,'Tibati ''10'!C31,'Dir ''10'!C31,'Galim Tignere ''10'!C31,'Kontcha ''10'!C31, 'Martap ''11'!C31, 'Mayo-Baleo ''11'!C31,'Mbe ''10'!C31,'Ngaoundere I ''10'!C31,'Ngaoundere II ''10'!C31,'Ngan-ha ''10'!C31,'Ngaoui ''10'!C31,'Mayo-Darle ''10'!C31,'Djohong ''10'!C31,Belel!C31,Meiganga!C31)/$D$1</f>
        <v>5.2631578947368418E-2</v>
      </c>
      <c r="E32" s="2"/>
      <c r="F32" s="2"/>
      <c r="G32" s="2"/>
      <c r="H32" s="2"/>
    </row>
    <row r="33" spans="1:8" ht="15" customHeight="1" thickBot="1">
      <c r="B33" s="50" t="s">
        <v>221</v>
      </c>
      <c r="C33" s="6"/>
      <c r="D33" s="54">
        <f xml:space="preserve"> SUM('N''oundere III ''10'!C32,'Nyambaka ''10'!C32,'Banyo ''10'!C32,'Bankim ''10'!C32,'Ngaroundal ''10'!C32,'Tignere ''10'!C32,'Tibati ''10'!C32,'Dir ''10'!C32,'Galim Tignere ''10'!C32,'Kontcha ''10'!C32, 'Martap ''11'!C32, 'Mayo-Baleo ''11'!C32,'Mbe ''10'!C32,'Ngaoundere I ''10'!C32,'Ngaoundere II ''10'!C32,'Ngan-ha ''10'!C32,'Ngaoui ''10'!C32,'Mayo-Darle ''10'!C32,'Djohong ''10'!C32,Belel!C32,Meiganga!C32)/$D$1</f>
        <v>5.2631578947368418E-2</v>
      </c>
      <c r="E33" s="100"/>
      <c r="F33" s="101"/>
      <c r="G33" s="101"/>
      <c r="H33" s="102"/>
    </row>
    <row r="34" spans="1:8">
      <c r="A34" s="40">
        <v>5</v>
      </c>
      <c r="B34" s="96" t="s">
        <v>161</v>
      </c>
      <c r="C34" s="97"/>
      <c r="D34" s="103"/>
      <c r="E34" s="103"/>
      <c r="F34" s="103"/>
      <c r="G34" s="103"/>
      <c r="H34" s="104"/>
    </row>
    <row r="35" spans="1:8" ht="27" customHeight="1">
      <c r="A35" s="42"/>
      <c r="B35" s="20" t="s">
        <v>162</v>
      </c>
      <c r="C35" s="21" t="s">
        <v>226</v>
      </c>
      <c r="D35" s="54">
        <f xml:space="preserve"> SUM('N''oundere III ''10'!C34,'Nyambaka ''10'!C34,'Banyo ''10'!C34,'Bankim ''10'!C34,'Ngaroundal ''10'!C34,'Tignere ''10'!C34,'Tibati ''10'!C34,'Dir ''10'!C34,'Galim Tignere ''10'!C34,'Kontcha ''10'!C34, 'Martap ''11'!C34, 'Mayo-Baleo ''11'!C34,'Mbe ''10'!C34,'Ngaoundere I ''10'!C34,'Ngaoundere II ''10'!C34,'Ngan-ha ''10'!C34,'Ngaoui ''10'!C34,'Mayo-Darle ''10'!C34,'Djohong ''10'!C34,Belel!C34,Meiganga!C34)/$D$1</f>
        <v>0.21052631578947367</v>
      </c>
      <c r="E35" s="17"/>
      <c r="F35" s="17"/>
      <c r="G35" s="17"/>
      <c r="H35" s="53"/>
    </row>
    <row r="36" spans="1:8" ht="15" customHeight="1">
      <c r="A36" s="42"/>
      <c r="B36" s="3" t="s">
        <v>163</v>
      </c>
      <c r="C36" s="1" t="s">
        <v>227</v>
      </c>
      <c r="D36" s="54">
        <f xml:space="preserve"> SUM('N''oundere III ''10'!C35,'Nyambaka ''10'!C35,'Banyo ''10'!C35,'Bankim ''10'!C35,'Ngaroundal ''10'!C35,'Tignere ''10'!C35,'Tibati ''10'!C35,'Dir ''10'!C35,'Galim Tignere ''10'!C35,'Kontcha ''10'!C35, 'Martap ''11'!C35, 'Mayo-Baleo ''11'!C35,'Mbe ''10'!C35,'Ngaoundere I ''10'!C35,'Ngaoundere II ''10'!C35,'Ngan-ha ''10'!C35,'Ngaoui ''10'!C35,'Mayo-Darle ''10'!C35,'Djohong ''10'!C35,Belel!C35,Meiganga!C35)/$D$1</f>
        <v>0.47368421052631576</v>
      </c>
      <c r="E36" s="2"/>
      <c r="F36" s="2"/>
      <c r="G36" s="2"/>
      <c r="H36" s="49"/>
    </row>
    <row r="37" spans="1:8" ht="15" customHeight="1">
      <c r="A37" s="42"/>
      <c r="B37" s="6" t="s">
        <v>164</v>
      </c>
      <c r="C37" s="4" t="s">
        <v>228</v>
      </c>
      <c r="D37" s="54">
        <f xml:space="preserve"> SUM('N''oundere III ''10'!C36,'Nyambaka ''10'!C36,'Banyo ''10'!C36,'Bankim ''10'!C36,'Ngaroundal ''10'!C36,'Tignere ''10'!C36,'Tibati ''10'!C36,'Dir ''10'!C36,'Galim Tignere ''10'!C36,'Kontcha ''10'!C36, 'Martap ''11'!C36, 'Mayo-Baleo ''11'!C36,'Mbe ''10'!C36,'Ngaoundere I ''10'!C36,'Ngaoundere II ''10'!C36,'Ngan-ha ''10'!C36,'Ngaoui ''10'!C36,'Mayo-Darle ''10'!C36,'Djohong ''10'!C36,Belel!C36,Meiganga!C36)/$D$1</f>
        <v>0.15789473684210525</v>
      </c>
      <c r="E37" s="2"/>
      <c r="F37" s="2"/>
      <c r="G37" s="2"/>
      <c r="H37" s="49"/>
    </row>
    <row r="38" spans="1:8" ht="15" customHeight="1" thickBot="1">
      <c r="A38" s="41"/>
      <c r="B38" s="50" t="s">
        <v>165</v>
      </c>
      <c r="C38" s="64" t="s">
        <v>229</v>
      </c>
      <c r="D38" s="54">
        <f xml:space="preserve"> SUM('N''oundere III ''10'!C37,'Nyambaka ''10'!C37,'Banyo ''10'!C37,'Bankim ''10'!C37,'Ngaroundal ''10'!C37,'Tignere ''10'!C37,'Tibati ''10'!C37,'Dir ''10'!C37,'Galim Tignere ''10'!C37,'Kontcha ''10'!C37, 'Martap ''11'!C37, 'Mayo-Baleo ''11'!C37,'Mbe ''10'!C37,'Ngaoundere I ''10'!C37,'Ngaoundere II ''10'!C37,'Ngan-ha ''10'!C37,'Ngaoui ''10'!C37,'Mayo-Darle ''10'!C37,'Djohong ''10'!C37,Belel!C37,Meiganga!C37)/$D$1</f>
        <v>0.10526315789473684</v>
      </c>
      <c r="E38" s="105"/>
      <c r="F38" s="106"/>
      <c r="G38" s="106"/>
      <c r="H38" s="107"/>
    </row>
    <row r="39" spans="1:8">
      <c r="A39" s="40">
        <v>6</v>
      </c>
      <c r="B39" s="108" t="s">
        <v>166</v>
      </c>
      <c r="C39" s="108"/>
      <c r="D39" s="108"/>
      <c r="E39" s="108"/>
      <c r="F39" s="108"/>
      <c r="G39" s="108"/>
      <c r="H39" s="109"/>
    </row>
    <row r="40" spans="1:8" ht="27" customHeight="1">
      <c r="A40" s="42"/>
      <c r="B40" s="20" t="s">
        <v>167</v>
      </c>
      <c r="C40" s="20" t="s">
        <v>259</v>
      </c>
      <c r="D40" s="54">
        <f xml:space="preserve"> SUM('N''oundere III ''10'!C39,'Nyambaka ''10'!C39,'Banyo ''10'!C39,'Bankim ''10'!C39,'Ngaroundal ''10'!C39,'Tignere ''10'!C39,'Tibati ''10'!C39,'Dir ''10'!C39,'Galim Tignere ''10'!C39,'Kontcha ''10'!C39, 'Martap ''11'!C39, 'Mayo-Baleo ''11'!C39,'Mbe ''10'!C39,'Ngaoundere I ''10'!C39,'Ngaoundere II ''10'!C39,'Ngan-ha ''10'!C39,'Ngaoui ''10'!C39,'Mayo-Darle ''10'!C39,'Djohong ''10'!C39,Belel!C39,Meiganga!C39)/$D$1</f>
        <v>0.26315789473684209</v>
      </c>
      <c r="E40" s="17"/>
      <c r="F40" s="17"/>
      <c r="G40" s="17"/>
      <c r="H40" s="53"/>
    </row>
    <row r="41" spans="1:8" ht="15" customHeight="1">
      <c r="A41" s="42"/>
      <c r="B41" s="3" t="s">
        <v>168</v>
      </c>
      <c r="C41" s="3" t="s">
        <v>227</v>
      </c>
      <c r="D41" s="54">
        <f xml:space="preserve"> SUM('N''oundere III ''10'!C40,'Nyambaka ''10'!C40,'Banyo ''10'!C40,'Bankim ''10'!C40,'Ngaroundal ''10'!C40,'Tignere ''10'!C40,'Tibati ''10'!C40,'Dir ''10'!C40,'Galim Tignere ''10'!C40,'Kontcha ''10'!C40, 'Martap ''11'!C40, 'Mayo-Baleo ''11'!C40,'Mbe ''10'!C40,'Ngaoundere I ''10'!C40,'Ngaoundere II ''10'!C40,'Ngan-ha ''10'!C40,'Ngaoui ''10'!C40,'Mayo-Darle ''10'!C40,'Djohong ''10'!C40,Belel!C40,Meiganga!C40)/$D$1</f>
        <v>0.63157894736842102</v>
      </c>
      <c r="E41" s="2"/>
      <c r="F41" s="2"/>
      <c r="G41" s="2"/>
      <c r="H41" s="49"/>
    </row>
    <row r="42" spans="1:8" ht="15" customHeight="1">
      <c r="A42" s="42"/>
      <c r="B42" s="6" t="s">
        <v>169</v>
      </c>
      <c r="C42" s="6" t="s">
        <v>231</v>
      </c>
      <c r="D42" s="54">
        <f xml:space="preserve"> SUM('N''oundere III ''10'!C41,'Nyambaka ''10'!C41,'Banyo ''10'!C41,'Bankim ''10'!C41,'Ngaroundal ''10'!C41,'Tignere ''10'!C41,'Tibati ''10'!C41,'Dir ''10'!C41,'Galim Tignere ''10'!C41,'Kontcha ''10'!C41, 'Martap ''11'!C41, 'Mayo-Baleo ''11'!C41,'Mbe ''10'!C41,'Ngaoundere I ''10'!C41,'Ngaoundere II ''10'!C41,'Ngan-ha ''10'!C41,'Ngaoui ''10'!C41,'Mayo-Darle ''10'!C41,'Djohong ''10'!C41,Belel!C41,Meiganga!C41)/$D$1</f>
        <v>0</v>
      </c>
      <c r="E42" s="2"/>
      <c r="F42" s="2"/>
      <c r="G42" s="2"/>
      <c r="H42" s="49"/>
    </row>
    <row r="43" spans="1:8" ht="15" customHeight="1" thickBot="1">
      <c r="A43" s="41"/>
      <c r="B43" s="50" t="s">
        <v>171</v>
      </c>
      <c r="C43" s="50" t="s">
        <v>229</v>
      </c>
      <c r="D43" s="54">
        <f xml:space="preserve"> SUM('N''oundere III ''10'!C42,'Nyambaka ''10'!C42,'Banyo ''10'!C42,'Bankim ''10'!C42,'Ngaroundal ''10'!C42,'Tignere ''10'!C42,'Tibati ''10'!C42,'Dir ''10'!C42,'Galim Tignere ''10'!C42,'Kontcha ''10'!C42, 'Martap ''11'!C42, 'Mayo-Baleo ''11'!C42,'Mbe ''10'!C42,'Ngaoundere I ''10'!C42,'Ngaoundere II ''10'!C42,'Ngan-ha ''10'!C42,'Ngaoui ''10'!C42,'Mayo-Darle ''10'!C42,'Djohong ''10'!C42,Belel!C42,Meiganga!C42)/$D$1</f>
        <v>0</v>
      </c>
      <c r="E43" s="86"/>
      <c r="F43" s="86"/>
      <c r="G43" s="86"/>
      <c r="H43" s="87"/>
    </row>
    <row r="44" spans="1:8">
      <c r="A44" s="40">
        <v>7</v>
      </c>
      <c r="B44" s="110" t="s">
        <v>172</v>
      </c>
      <c r="C44" s="111"/>
      <c r="D44" s="111"/>
      <c r="E44" s="111"/>
      <c r="F44" s="111"/>
      <c r="G44" s="111"/>
      <c r="H44" s="112"/>
    </row>
    <row r="45" spans="1:8" ht="15" customHeight="1">
      <c r="A45" s="42"/>
      <c r="B45" s="19" t="s">
        <v>173</v>
      </c>
      <c r="C45" s="19" t="s">
        <v>232</v>
      </c>
      <c r="D45" s="54">
        <f xml:space="preserve"> SUM('N''oundere III ''10'!C44,'Nyambaka ''10'!C44,'Banyo ''10'!C44,'Bankim ''10'!C44,'Ngaroundal ''10'!C44,'Tignere ''10'!C44,'Tibati ''10'!C44,'Dir ''10'!C44,'Galim Tignere ''10'!C44,'Kontcha ''10'!C44, 'Martap ''11'!C44, 'Mayo-Baleo ''11'!C44,'Mbe ''10'!C44,'Ngaoundere I ''10'!C44,'Ngaoundere II ''10'!C44,'Ngan-ha ''10'!C44,'Ngaoui ''10'!C44,'Mayo-Darle ''10'!C44,'Djohong ''10'!C44,Belel!C44,Meiganga!C44)/$D$1</f>
        <v>0.36842105263157893</v>
      </c>
      <c r="E45" s="17"/>
      <c r="F45" s="17"/>
      <c r="G45" s="17"/>
      <c r="H45" s="53"/>
    </row>
    <row r="46" spans="1:8" ht="15" customHeight="1">
      <c r="A46" s="42"/>
      <c r="B46" s="7" t="s">
        <v>174</v>
      </c>
      <c r="C46" s="7" t="s">
        <v>233</v>
      </c>
      <c r="D46" s="54">
        <f xml:space="preserve"> SUM('N''oundere III ''10'!C45,'Nyambaka ''10'!C45,'Banyo ''10'!C45,'Bankim ''10'!C45,'Ngaroundal ''10'!C45,'Tignere ''10'!C45,'Tibati ''10'!C45,'Dir ''10'!C45,'Galim Tignere ''10'!C45,'Kontcha ''10'!C45, 'Martap ''11'!C45, 'Mayo-Baleo ''11'!C45,'Mbe ''10'!C45,'Ngaoundere I ''10'!C45,'Ngaoundere II ''10'!C45,'Ngan-ha ''10'!C45,'Ngaoui ''10'!C45,'Mayo-Darle ''10'!C45,'Djohong ''10'!C45,Belel!C45,Meiganga!C45)/$D$1</f>
        <v>0.36842105263157893</v>
      </c>
      <c r="E46" s="2"/>
      <c r="F46" s="2"/>
      <c r="G46" s="2"/>
      <c r="H46" s="49"/>
    </row>
    <row r="47" spans="1:8" ht="15" customHeight="1">
      <c r="A47" s="42"/>
      <c r="B47" s="8" t="s">
        <v>175</v>
      </c>
      <c r="C47" s="8" t="s">
        <v>234</v>
      </c>
      <c r="D47" s="54">
        <f xml:space="preserve"> SUM('N''oundere III ''10'!C46,'Nyambaka ''10'!C46,'Banyo ''10'!C46,'Bankim ''10'!C46,'Ngaroundal ''10'!C46,'Tignere ''10'!C46,'Tibati ''10'!C46,'Dir ''10'!C46,'Galim Tignere ''10'!C46,'Kontcha ''10'!C46, 'Martap ''11'!C46, 'Mayo-Baleo ''11'!C46,'Mbe ''10'!C46,'Ngaoundere I ''10'!C46,'Ngaoundere II ''10'!C46,'Ngan-ha ''10'!C46,'Ngaoui ''10'!C46,'Mayo-Darle ''10'!C46,'Djohong ''10'!C46,Belel!C46,Meiganga!C46)/$D$1</f>
        <v>0.10526315789473684</v>
      </c>
      <c r="E47" s="2"/>
      <c r="F47" s="2"/>
      <c r="G47" s="2"/>
      <c r="H47" s="49"/>
    </row>
    <row r="48" spans="1:8" ht="15" customHeight="1" thickBot="1">
      <c r="A48" s="41"/>
      <c r="B48" s="50" t="s">
        <v>171</v>
      </c>
      <c r="C48" s="50" t="s">
        <v>229</v>
      </c>
      <c r="D48" s="54">
        <f xml:space="preserve"> SUM('N''oundere III ''10'!C47,'Nyambaka ''10'!C47,'Banyo ''10'!C47,'Bankim ''10'!C47,'Ngaroundal ''10'!C47,'Tignere ''10'!C47,'Tibati ''10'!C47,'Dir ''10'!C47,'Galim Tignere ''10'!C47,'Kontcha ''10'!C47, 'Martap ''11'!C47, 'Mayo-Baleo ''11'!C47,'Mbe ''10'!C47,'Ngaoundere I ''10'!C47,'Ngaoundere II ''10'!C47,'Ngan-ha ''10'!C47,'Ngaoui ''10'!C47,'Mayo-Darle ''10'!C47,'Djohong ''10'!C47,Belel!C47,Meiganga!C47)/$D$1</f>
        <v>0</v>
      </c>
      <c r="E48" s="86"/>
      <c r="F48" s="86"/>
      <c r="G48" s="86"/>
      <c r="H48" s="87"/>
    </row>
    <row r="49" spans="1:8" ht="27" customHeight="1">
      <c r="A49" s="40">
        <v>8</v>
      </c>
      <c r="B49" s="96" t="s">
        <v>176</v>
      </c>
      <c r="C49" s="97"/>
      <c r="D49" s="97"/>
      <c r="E49" s="97"/>
      <c r="F49" s="97"/>
      <c r="G49" s="97"/>
      <c r="H49" s="98"/>
    </row>
    <row r="50" spans="1:8" ht="15" customHeight="1">
      <c r="A50" s="42"/>
      <c r="B50" s="19" t="s">
        <v>177</v>
      </c>
      <c r="C50" s="19" t="s">
        <v>235</v>
      </c>
      <c r="D50" s="54">
        <f xml:space="preserve"> SUM('N''oundere III ''10'!C49,'Nyambaka ''10'!C49,'Banyo ''10'!C49,'Bankim ''10'!C49,'Ngaroundal ''10'!C49,'Tignere ''10'!C49,'Tibati ''10'!C49,'Dir ''10'!C49,'Galim Tignere ''10'!C49,'Kontcha ''10'!C49, 'Martap ''11'!C49, 'Mayo-Baleo ''11'!C49,'Mbe ''10'!C49,'Ngaoundere I ''10'!C49,'Ngaoundere II ''10'!C49,'Ngan-ha ''10'!C49,'Ngaoui ''10'!C49,'Mayo-Darle ''10'!C49,'Djohong ''10'!C49,Belel!C49,Meiganga!C49)/$D$1</f>
        <v>0.31578947368421051</v>
      </c>
      <c r="E50" s="17"/>
      <c r="F50" s="17"/>
      <c r="G50" s="17"/>
      <c r="H50" s="53"/>
    </row>
    <row r="51" spans="1:8" ht="15" customHeight="1">
      <c r="A51" s="42"/>
      <c r="B51" s="7" t="s">
        <v>178</v>
      </c>
      <c r="C51" s="7" t="s">
        <v>236</v>
      </c>
      <c r="D51" s="54">
        <f xml:space="preserve"> SUM('N''oundere III ''10'!C50,'Nyambaka ''10'!C50,'Banyo ''10'!C50,'Bankim ''10'!C50,'Ngaroundal ''10'!C50,'Tignere ''10'!C50,'Tibati ''10'!C50,'Dir ''10'!C50,'Galim Tignere ''10'!C50,'Kontcha ''10'!C50, 'Martap ''11'!C50, 'Mayo-Baleo ''11'!C50,'Mbe ''10'!C50,'Ngaoundere I ''10'!C50,'Ngaoundere II ''10'!C50,'Ngan-ha ''10'!C50,'Ngaoui ''10'!C50,'Mayo-Darle ''10'!C50,'Djohong ''10'!C50,Belel!C50,Meiganga!C50)/$D$1</f>
        <v>0.31578947368421051</v>
      </c>
      <c r="E51" s="2"/>
      <c r="F51" s="2"/>
      <c r="G51" s="2"/>
      <c r="H51" s="49"/>
    </row>
    <row r="52" spans="1:8" ht="15" customHeight="1">
      <c r="A52" s="42"/>
      <c r="B52" s="8" t="s">
        <v>179</v>
      </c>
      <c r="C52" s="8" t="s">
        <v>237</v>
      </c>
      <c r="D52" s="54">
        <f xml:space="preserve"> SUM('N''oundere III ''10'!C51,'Nyambaka ''10'!C51,'Banyo ''10'!C51,'Bankim ''10'!C51,'Ngaroundal ''10'!C51,'Tignere ''10'!C51,'Tibati ''10'!C51,'Dir ''10'!C51,'Galim Tignere ''10'!C51,'Kontcha ''10'!C51, 'Martap ''11'!C51, 'Mayo-Baleo ''11'!C51,'Mbe ''10'!C51,'Ngaoundere I ''10'!C51,'Ngaoundere II ''10'!C51,'Ngan-ha ''10'!C51,'Ngaoui ''10'!C51,'Mayo-Darle ''10'!C51,'Djohong ''10'!C51,Belel!C51,Meiganga!C51)/$D$1</f>
        <v>0.21052631578947367</v>
      </c>
      <c r="E52" s="2"/>
      <c r="F52" s="2"/>
      <c r="G52" s="2"/>
      <c r="H52" s="49"/>
    </row>
    <row r="53" spans="1:8" ht="15" customHeight="1" thickBot="1">
      <c r="A53" s="41"/>
      <c r="B53" s="50" t="s">
        <v>171</v>
      </c>
      <c r="C53" s="50" t="s">
        <v>229</v>
      </c>
      <c r="D53" s="54">
        <f xml:space="preserve"> SUM('N''oundere III ''10'!C52,'Nyambaka ''10'!C52,'Banyo ''10'!C52,'Bankim ''10'!C52,'Ngaroundal ''10'!C52,'Tignere ''10'!C52,'Tibati ''10'!C52,'Dir ''10'!C52,'Galim Tignere ''10'!C52,'Kontcha ''10'!C52, 'Martap ''11'!C52, 'Mayo-Baleo ''11'!C52,'Mbe ''10'!C52,'Ngaoundere I ''10'!C52,'Ngaoundere II ''10'!C52,'Ngan-ha ''10'!C52,'Ngaoui ''10'!C52,'Mayo-Darle ''10'!C52,'Djohong ''10'!C52,Belel!C52,Meiganga!C52)/$D$1</f>
        <v>5.2631578947368418E-2</v>
      </c>
      <c r="E53" s="105"/>
      <c r="F53" s="106"/>
      <c r="G53" s="106"/>
      <c r="H53" s="107"/>
    </row>
    <row r="54" spans="1:8" ht="27" customHeight="1">
      <c r="A54" s="40">
        <v>9</v>
      </c>
      <c r="B54" s="96" t="s">
        <v>180</v>
      </c>
      <c r="C54" s="97"/>
      <c r="D54" s="97"/>
      <c r="E54" s="97"/>
      <c r="F54" s="97"/>
      <c r="G54" s="97"/>
      <c r="H54" s="98"/>
    </row>
    <row r="55" spans="1:8" ht="15" customHeight="1">
      <c r="A55" s="42"/>
      <c r="B55" s="19" t="s">
        <v>181</v>
      </c>
      <c r="C55" s="16" t="s">
        <v>238</v>
      </c>
      <c r="D55" s="54">
        <f xml:space="preserve"> SUM('N''oundere III ''10'!C54,'Nyambaka ''10'!C54,'Banyo ''10'!C54,'Bankim ''10'!C54,'Ngaroundal ''10'!C54,'Tignere ''10'!C54,'Tibati ''10'!C54,'Dir ''10'!C54,'Galim Tignere ''10'!C54,'Kontcha ''10'!C54, 'Martap ''11'!C54, 'Mayo-Baleo ''11'!C54,'Mbe ''10'!C54,'Ngaoundere I ''10'!C54,'Ngaoundere II ''10'!C54,'Ngan-ha ''10'!C54,'Ngaoui ''10'!C54,'Mayo-Darle ''10'!C54,'Djohong ''10'!C54,Belel!C54,Meiganga!C54)/$D$1</f>
        <v>0.47368421052631576</v>
      </c>
      <c r="E55" s="17"/>
      <c r="F55" s="17"/>
      <c r="G55" s="17"/>
      <c r="H55" s="53"/>
    </row>
    <row r="56" spans="1:8" ht="15" customHeight="1">
      <c r="A56" s="42"/>
      <c r="B56" s="7" t="s">
        <v>182</v>
      </c>
      <c r="C56" s="12" t="s">
        <v>239</v>
      </c>
      <c r="D56" s="54">
        <f xml:space="preserve"> SUM('N''oundere III ''10'!C55,'Nyambaka ''10'!C55,'Banyo ''10'!C55,'Bankim ''10'!C55,'Ngaroundal ''10'!C55,'Tignere ''10'!C55,'Tibati ''10'!C55,'Dir ''10'!C55,'Galim Tignere ''10'!C55,'Kontcha ''10'!C55, 'Martap ''11'!C55, 'Mayo-Baleo ''11'!C55,'Mbe ''10'!C55,'Ngaoundere I ''10'!C55,'Ngaoundere II ''10'!C55,'Ngan-ha ''10'!C55,'Ngaoui ''10'!C55,'Mayo-Darle ''10'!C55,'Djohong ''10'!C55,Belel!C55,Meiganga!C55)/$D$1</f>
        <v>0.36842105263157893</v>
      </c>
      <c r="E56" s="2"/>
      <c r="F56" s="2"/>
      <c r="G56" s="2"/>
      <c r="H56" s="49"/>
    </row>
    <row r="57" spans="1:8" ht="15" customHeight="1">
      <c r="A57" s="42"/>
      <c r="B57" s="8" t="s">
        <v>183</v>
      </c>
      <c r="C57" s="13" t="s">
        <v>240</v>
      </c>
      <c r="D57" s="54">
        <f xml:space="preserve"> SUM('N''oundere III ''10'!C56,'Nyambaka ''10'!C56,'Banyo ''10'!C56,'Bankim ''10'!C56,'Ngaroundal ''10'!C56,'Tignere ''10'!C56,'Tibati ''10'!C56,'Dir ''10'!C56,'Galim Tignere ''10'!C56,'Kontcha ''10'!C56, 'Martap ''11'!C56, 'Mayo-Baleo ''11'!C56,'Mbe ''10'!C56,'Ngaoundere I ''10'!C56,'Ngaoundere II ''10'!C56,'Ngan-ha ''10'!C56,'Ngaoui ''10'!C56,'Mayo-Darle ''10'!C56,'Djohong ''10'!C56,Belel!C56,Meiganga!C56)/$D$1</f>
        <v>5.2631578947368418E-2</v>
      </c>
      <c r="E57" s="2"/>
      <c r="F57" s="2"/>
      <c r="G57" s="2"/>
      <c r="H57" s="49"/>
    </row>
    <row r="58" spans="1:8" ht="15" customHeight="1" thickBot="1">
      <c r="A58" s="41"/>
      <c r="B58" s="50" t="s">
        <v>171</v>
      </c>
      <c r="C58" s="64" t="s">
        <v>229</v>
      </c>
      <c r="D58" s="54">
        <f xml:space="preserve"> SUM('N''oundere III ''10'!C57,'Nyambaka ''10'!C57,'Banyo ''10'!C57,'Bankim ''10'!C57,'Ngaroundal ''10'!C57,'Tignere ''10'!C57,'Tibati ''10'!C57,'Dir ''10'!C57,'Galim Tignere ''10'!C57,'Kontcha ''10'!C57, 'Martap ''11'!C57, 'Mayo-Baleo ''11'!C57,'Mbe ''10'!C57,'Ngaoundere I ''10'!C57,'Ngaoundere II ''10'!C57,'Ngan-ha ''10'!C57,'Ngaoui ''10'!C57,'Mayo-Darle ''10'!C57,'Djohong ''10'!C57,Belel!C57,Meiganga!C57)/$D$1</f>
        <v>0</v>
      </c>
      <c r="E58" s="105"/>
      <c r="F58" s="106"/>
      <c r="G58" s="106"/>
      <c r="H58" s="107"/>
    </row>
    <row r="59" spans="1:8" ht="27" customHeight="1">
      <c r="A59" s="40">
        <v>10</v>
      </c>
      <c r="B59" s="96" t="s">
        <v>184</v>
      </c>
      <c r="C59" s="97"/>
      <c r="D59" s="97"/>
      <c r="E59" s="97"/>
      <c r="F59" s="97"/>
      <c r="G59" s="97"/>
      <c r="H59" s="98"/>
    </row>
    <row r="60" spans="1:8">
      <c r="A60" s="42"/>
      <c r="B60" s="18" t="s">
        <v>185</v>
      </c>
      <c r="C60" s="18" t="s">
        <v>242</v>
      </c>
      <c r="D60" s="54">
        <f xml:space="preserve"> SUM('N''oundere III ''10'!C59,'Nyambaka ''10'!C59,'Banyo ''10'!C59,'Bankim ''10'!C59,'Ngaroundal ''10'!C59,'Tignere ''10'!C59,'Tibati ''10'!C59,'Dir ''10'!C59,'Galim Tignere ''10'!C59,'Kontcha ''10'!C59, 'Martap ''11'!C59, 'Mayo-Baleo ''11'!C59,'Mbe ''10'!C59,'Ngaoundere I ''10'!C59,'Ngaoundere II ''10'!C59,'Ngan-ha ''10'!C59,'Ngaoui ''10'!C59,'Mayo-Darle ''10'!C59,'Djohong ''10'!C59,Belel!C59,Meiganga!C59)/$D$1</f>
        <v>0.36842105263157893</v>
      </c>
      <c r="E60" s="18"/>
      <c r="F60" s="18"/>
      <c r="G60" s="17"/>
      <c r="H60" s="53"/>
    </row>
    <row r="61" spans="1:8">
      <c r="A61" s="42"/>
      <c r="B61" s="10" t="s">
        <v>186</v>
      </c>
      <c r="C61" s="10" t="s">
        <v>243</v>
      </c>
      <c r="D61" s="54">
        <f xml:space="preserve"> SUM('N''oundere III ''10'!C60,'Nyambaka ''10'!C60,'Banyo ''10'!C60,'Bankim ''10'!C60,'Ngaroundal ''10'!C60,'Tignere ''10'!C60,'Tibati ''10'!C60,'Dir ''10'!C60,'Galim Tignere ''10'!C60,'Kontcha ''10'!C60, 'Martap ''11'!C60, 'Mayo-Baleo ''11'!C60,'Mbe ''10'!C60,'Ngaoundere I ''10'!C60,'Ngaoundere II ''10'!C60,'Ngan-ha ''10'!C60,'Ngaoui ''10'!C60,'Mayo-Darle ''10'!C60,'Djohong ''10'!C60,Belel!C60,Meiganga!C60)/$D$1</f>
        <v>0.52631578947368418</v>
      </c>
      <c r="E61" s="2"/>
      <c r="F61" s="2"/>
      <c r="G61" s="2"/>
      <c r="H61" s="49"/>
    </row>
    <row r="62" spans="1:8" ht="27" customHeight="1" thickBot="1">
      <c r="A62" s="41"/>
      <c r="B62" s="59" t="s">
        <v>187</v>
      </c>
      <c r="C62" s="59"/>
      <c r="D62" s="86"/>
      <c r="E62" s="86"/>
      <c r="F62" s="86"/>
      <c r="G62" s="86"/>
      <c r="H62" s="87"/>
    </row>
    <row r="63" spans="1:8" ht="15" thickBot="1">
      <c r="A63" s="40">
        <v>11</v>
      </c>
      <c r="B63" s="113" t="s">
        <v>188</v>
      </c>
      <c r="C63" s="113"/>
      <c r="D63" s="113"/>
      <c r="E63" s="114"/>
      <c r="F63" s="114"/>
      <c r="G63" s="114"/>
      <c r="H63" s="115"/>
    </row>
    <row r="64" spans="1:8">
      <c r="B64" s="16" t="s">
        <v>157</v>
      </c>
      <c r="C64" s="14" t="s">
        <v>222</v>
      </c>
      <c r="D64" s="54">
        <f xml:space="preserve"> SUM('N''oundere III ''10'!C63,'Nyambaka ''10'!C63,'Banyo ''10'!C63,'Bankim ''10'!C63,'Ngaroundal ''10'!C63,'Tignere ''10'!C63,'Tibati ''10'!C63,'Dir ''10'!C63,'Galim Tignere ''10'!C63,'Kontcha ''10'!C63, 'Martap ''11'!C63, 'Mayo-Baleo ''11'!C63,'Mbe ''10'!C63,'Ngaoundere I ''10'!C63,'Ngaoundere II ''10'!C63,'Ngan-ha ''10'!C63,'Ngaoui ''10'!C63,'Mayo-Darle ''10'!C63,'Djohong ''10'!C63,Belel!C63,Meiganga!C63)/$D$1</f>
        <v>0</v>
      </c>
      <c r="E64" s="2"/>
      <c r="F64" s="2"/>
      <c r="G64" s="2"/>
      <c r="H64" s="2"/>
    </row>
    <row r="65" spans="1:8">
      <c r="B65" s="12" t="s">
        <v>158</v>
      </c>
      <c r="C65" s="1" t="s">
        <v>156</v>
      </c>
      <c r="D65" s="54">
        <f xml:space="preserve"> SUM('N''oundere III ''10'!C64,'Nyambaka ''10'!C64,'Banyo ''10'!C64,'Bankim ''10'!C64,'Ngaroundal ''10'!C64,'Tignere ''10'!C64,'Tibati ''10'!C64,'Dir ''10'!C64,'Galim Tignere ''10'!C64,'Kontcha ''10'!C64, 'Martap ''11'!C64, 'Mayo-Baleo ''11'!C64,'Mbe ''10'!C64,'Ngaoundere I ''10'!C64,'Ngaoundere II ''10'!C64,'Ngan-ha ''10'!C64,'Ngaoui ''10'!C64,'Mayo-Darle ''10'!C64,'Djohong ''10'!C64,Belel!C64,Meiganga!C64)/$D$1</f>
        <v>0.10526315789473684</v>
      </c>
      <c r="E65" s="2"/>
      <c r="F65" s="2"/>
      <c r="G65" s="2"/>
      <c r="H65" s="2"/>
    </row>
    <row r="66" spans="1:8">
      <c r="B66" s="12" t="s">
        <v>159</v>
      </c>
      <c r="C66" s="1" t="s">
        <v>224</v>
      </c>
      <c r="D66" s="54">
        <f xml:space="preserve"> SUM('N''oundere III ''10'!C65,'Nyambaka ''10'!C65,'Banyo ''10'!C65,'Bankim ''10'!C65,'Ngaroundal ''10'!C65,'Tignere ''10'!C65,'Tibati ''10'!C65,'Dir ''10'!C65,'Galim Tignere ''10'!C65,'Kontcha ''10'!C65, 'Martap ''11'!C65, 'Mayo-Baleo ''11'!C65,'Mbe ''10'!C65,'Ngaoundere I ''10'!C65,'Ngaoundere II ''10'!C65,'Ngan-ha ''10'!C65,'Ngaoui ''10'!C65,'Mayo-Darle ''10'!C65,'Djohong ''10'!C65,Belel!C65,Meiganga!C65)/$D$1</f>
        <v>0.10526315789473684</v>
      </c>
      <c r="E66" s="2"/>
      <c r="F66" s="2"/>
      <c r="G66" s="2"/>
      <c r="H66" s="2"/>
    </row>
    <row r="67" spans="1:8">
      <c r="B67" s="13" t="s">
        <v>189</v>
      </c>
      <c r="C67" s="1" t="s">
        <v>241</v>
      </c>
      <c r="D67" s="54">
        <f xml:space="preserve"> SUM('N''oundere III ''10'!C66,'Nyambaka ''10'!C66,'Banyo ''10'!C66,'Bankim ''10'!C66,'Ngaroundal ''10'!C66,'Tignere ''10'!C66,'Tibati ''10'!C66,'Dir ''10'!C66,'Galim Tignere ''10'!C66,'Kontcha ''10'!C66, 'Martap ''11'!C66, 'Mayo-Baleo ''11'!C66,'Mbe ''10'!C66,'Ngaoundere I ''10'!C66,'Ngaoundere II ''10'!C66,'Ngan-ha ''10'!C66,'Ngaoui ''10'!C66,'Mayo-Darle ''10'!C66,'Djohong ''10'!C66,Belel!C66,Meiganga!C66)/$D$1</f>
        <v>0.63157894736842102</v>
      </c>
      <c r="E67" s="2"/>
      <c r="F67" s="2"/>
      <c r="G67" s="2"/>
      <c r="H67" s="2"/>
    </row>
    <row r="68" spans="1:8" ht="15" customHeight="1" thickBot="1">
      <c r="B68" s="3" t="s">
        <v>170</v>
      </c>
      <c r="C68" s="65" t="s">
        <v>229</v>
      </c>
      <c r="D68" s="54">
        <f xml:space="preserve"> SUM('N''oundere III ''10'!C67,'Nyambaka ''10'!C67,'Banyo ''10'!C67,'Bankim ''10'!C67,'Ngaroundal ''10'!C67,'Tignere ''10'!C67,'Tibati ''10'!C67,'Dir ''10'!C67,'Galim Tignere ''10'!C67,'Kontcha ''10'!C67, 'Martap ''11'!C67, 'Mayo-Baleo ''11'!C67,'Mbe ''10'!C67,'Ngaoundere I ''10'!C67,'Ngaoundere II ''10'!C67,'Ngan-ha ''10'!C67,'Ngaoui ''10'!C67,'Mayo-Darle ''10'!C67,'Djohong ''10'!C67,Belel!C67,Meiganga!C67)/$D$1</f>
        <v>0</v>
      </c>
      <c r="E68" s="116"/>
      <c r="F68" s="117"/>
      <c r="G68" s="117"/>
      <c r="H68" s="118"/>
    </row>
    <row r="69" spans="1:8">
      <c r="A69" s="40">
        <v>12</v>
      </c>
      <c r="B69" s="119" t="s">
        <v>190</v>
      </c>
      <c r="C69" s="108"/>
      <c r="D69" s="108"/>
      <c r="E69" s="108"/>
      <c r="F69" s="108"/>
      <c r="G69" s="108"/>
      <c r="H69" s="109"/>
    </row>
    <row r="70" spans="1:8">
      <c r="A70" s="42"/>
      <c r="B70" s="22" t="s">
        <v>191</v>
      </c>
      <c r="C70" s="22" t="s">
        <v>242</v>
      </c>
      <c r="D70" s="54">
        <f xml:space="preserve"> SUM('N''oundere III ''10'!C69,'Nyambaka ''10'!C69,'Banyo ''10'!C69,'Bankim ''10'!C69,'Ngaroundal ''10'!C69,'Tignere ''10'!C69,'Tibati ''10'!C69,'Dir ''10'!C69,'Galim Tignere ''10'!C69,'Kontcha ''10'!C69, 'Martap ''11'!C69, 'Mayo-Baleo ''11'!C69,'Mbe ''10'!C69,'Ngaoundere I ''10'!C69,'Ngaoundere II ''10'!C69,'Ngan-ha ''10'!C69,'Ngaoui ''10'!C69,'Mayo-Darle ''10'!C69,'Djohong ''10'!C69,Belel!C69,Meiganga!C69)/$D$1</f>
        <v>0.84210526315789469</v>
      </c>
      <c r="E70" s="17"/>
      <c r="F70" s="17"/>
      <c r="G70" s="17"/>
      <c r="H70" s="53"/>
    </row>
    <row r="71" spans="1:8">
      <c r="A71" s="42"/>
      <c r="B71" s="14" t="s">
        <v>192</v>
      </c>
      <c r="C71" s="14" t="s">
        <v>243</v>
      </c>
      <c r="D71" s="54">
        <f xml:space="preserve"> SUM('N''oundere III ''10'!C70,'Nyambaka ''10'!C70,'Banyo ''10'!C70,'Bankim ''10'!C70,'Ngaroundal ''10'!C70,'Tignere ''10'!C70,'Tibati ''10'!C70,'Dir ''10'!C70,'Galim Tignere ''10'!C70,'Kontcha ''10'!C70, 'Martap ''11'!C70, 'Mayo-Baleo ''11'!C70,'Mbe ''10'!C70,'Ngaoundere I ''10'!C70,'Ngaoundere II ''10'!C70,'Ngan-ha ''10'!C70,'Ngaoui ''10'!C70,'Mayo-Darle ''10'!C70,'Djohong ''10'!C70,Belel!C70,Meiganga!C70)/$D$1</f>
        <v>5.2631578947368418E-2</v>
      </c>
      <c r="E71" s="2"/>
      <c r="F71" s="2"/>
      <c r="G71" s="2"/>
      <c r="H71" s="49"/>
    </row>
    <row r="72" spans="1:8" ht="15" customHeight="1">
      <c r="A72" s="42"/>
      <c r="B72" s="11" t="s">
        <v>193</v>
      </c>
      <c r="C72" s="11"/>
      <c r="D72" s="2"/>
      <c r="E72" s="2"/>
      <c r="F72" s="2"/>
      <c r="G72" s="2"/>
      <c r="H72" s="49"/>
    </row>
    <row r="73" spans="1:8" ht="15" customHeight="1">
      <c r="A73" s="42"/>
      <c r="B73" s="11" t="s">
        <v>194</v>
      </c>
      <c r="C73" s="11"/>
      <c r="D73" s="54">
        <f xml:space="preserve"> SUM('N''oundere III ''10'!C72,'Nyambaka ''10'!C72,'Banyo ''10'!C72,'Bankim ''10'!C72,'Ngaroundal ''10'!C72,'Tignere ''10'!C72,'Tibati ''10'!C72,'Dir ''10'!C72,'Galim Tignere ''10'!C72,'Kontcha ''10'!C72, 'Martap ''11'!C72, 'Mayo-Baleo ''11'!C72,'Mbe ''10'!C72,'Ngaoundere I ''10'!C72,'Ngaoundere II ''10'!C72,'Ngan-ha ''10'!C72,'Ngaoui ''10'!C72,'Mayo-Darle ''10'!C72,'Djohong ''10'!C72,Belel!C72,Meiganga!C72)/$D$1</f>
        <v>0.21052631578947367</v>
      </c>
      <c r="E73" s="2"/>
      <c r="F73" s="2"/>
      <c r="G73" s="2"/>
      <c r="H73" s="49"/>
    </row>
    <row r="74" spans="1:8" ht="15" customHeight="1">
      <c r="A74" s="42"/>
      <c r="B74" s="11" t="s">
        <v>195</v>
      </c>
      <c r="C74" s="11"/>
      <c r="D74" s="54">
        <f xml:space="preserve"> SUM('N''oundere III ''10'!C73,'Nyambaka ''10'!C73,'Banyo ''10'!C73,'Bankim ''10'!C73,'Ngaroundal ''10'!C73,'Tignere ''10'!C73,'Tibati ''10'!C73,'Dir ''10'!C73,'Galim Tignere ''10'!C73,'Kontcha ''10'!C73, 'Martap ''11'!C73, 'Mayo-Baleo ''11'!C73,'Mbe ''10'!C73,'Ngaoundere I ''10'!C73,'Ngaoundere II ''10'!C73,'Ngan-ha ''10'!C73,'Ngaoui ''10'!C73,'Mayo-Darle ''10'!C73,'Djohong ''10'!C73,Belel!C73,Meiganga!C73)/$D$1</f>
        <v>0.31578947368421051</v>
      </c>
      <c r="E74" s="2"/>
      <c r="F74" s="2"/>
      <c r="G74" s="2"/>
      <c r="H74" s="49"/>
    </row>
    <row r="75" spans="1:8" ht="15" customHeight="1">
      <c r="A75" s="42"/>
      <c r="B75" s="15" t="s">
        <v>196</v>
      </c>
      <c r="C75" s="15"/>
      <c r="D75" s="54">
        <f xml:space="preserve"> SUM('N''oundere III ''10'!C74,'Nyambaka ''10'!C74,'Banyo ''10'!C74,'Bankim ''10'!C74,'Ngaroundal ''10'!C74,'Tignere ''10'!C74,'Tibati ''10'!C74,'Dir ''10'!C74,'Galim Tignere ''10'!C74,'Kontcha ''10'!C74, 'Martap ''11'!C74, 'Mayo-Baleo ''11'!C74,'Mbe ''10'!C74,'Ngaoundere I ''10'!C74,'Ngaoundere II ''10'!C74,'Ngan-ha ''10'!C74,'Ngaoui ''10'!C74,'Mayo-Darle ''10'!C74,'Djohong ''10'!C74,Belel!C74,Meiganga!C74)/$D$1</f>
        <v>0.36842105263157893</v>
      </c>
      <c r="E75" s="116"/>
      <c r="F75" s="117"/>
      <c r="G75" s="117"/>
      <c r="H75" s="120"/>
    </row>
    <row r="76" spans="1:8" ht="15" customHeight="1" thickBot="1">
      <c r="A76" s="41"/>
      <c r="B76" s="3" t="s">
        <v>170</v>
      </c>
      <c r="C76" s="3"/>
      <c r="D76" s="54">
        <f xml:space="preserve"> SUM('N''oundere III ''10'!C75,'Nyambaka ''10'!C75,'Banyo ''10'!C75,'Bankim ''10'!C75,'Ngaroundal ''10'!C75,'Tignere ''10'!C75,'Tibati ''10'!C75,'Dir ''10'!C75,'Galim Tignere ''10'!C75,'Kontcha ''10'!C75, 'Martap ''11'!C75, 'Mayo-Baleo ''11'!C75,'Mbe ''10'!C75,'Ngaoundere I ''10'!C75,'Ngaoundere II ''10'!C75,'Ngan-ha ''10'!C75,'Ngaoui ''10'!C75,'Mayo-Darle ''10'!C75,'Djohong ''10'!C75,Belel!C75,Meiganga!C75)/$D$1</f>
        <v>0</v>
      </c>
      <c r="E76" s="105"/>
      <c r="F76" s="106"/>
      <c r="G76" s="106"/>
      <c r="H76" s="107"/>
    </row>
    <row r="77" spans="1:8" ht="27" customHeight="1">
      <c r="A77" s="40">
        <v>13</v>
      </c>
      <c r="B77" s="96" t="s">
        <v>197</v>
      </c>
      <c r="C77" s="97"/>
      <c r="D77" s="97"/>
      <c r="E77" s="97"/>
      <c r="F77" s="97"/>
      <c r="G77" s="97"/>
      <c r="H77" s="98"/>
    </row>
    <row r="78" spans="1:8" ht="15" customHeight="1">
      <c r="A78" s="42"/>
      <c r="B78" s="11" t="s">
        <v>198</v>
      </c>
      <c r="C78" s="58" t="s">
        <v>244</v>
      </c>
      <c r="D78" s="54">
        <f xml:space="preserve"> SUM('N''oundere III ''10'!C77,'Nyambaka ''10'!C77,'Banyo ''10'!C77,'Bankim ''10'!C77,'Ngaroundal ''10'!C77,'Tignere ''10'!C77,'Tibati ''10'!C77,'Dir ''10'!C77,'Galim Tignere ''10'!C77,'Kontcha ''10'!C77, 'Martap ''11'!C77, 'Mayo-Baleo ''11'!C77,'Mbe ''10'!C77,'Ngaoundere I ''10'!C77,'Ngaoundere II ''10'!C77,'Ngan-ha ''10'!C77,'Ngaoui ''10'!C77,'Mayo-Darle ''10'!C77,'Djohong ''10'!C77,Belel!C77,Meiganga!C77)/$D$1</f>
        <v>0.36842105263157893</v>
      </c>
      <c r="E78" s="2"/>
      <c r="F78" s="2"/>
      <c r="G78" s="2"/>
      <c r="H78" s="49"/>
    </row>
    <row r="79" spans="1:8" ht="15" customHeight="1">
      <c r="A79" s="42"/>
      <c r="B79" s="60" t="s">
        <v>199</v>
      </c>
      <c r="C79" s="60" t="s">
        <v>245</v>
      </c>
      <c r="D79" s="54">
        <f xml:space="preserve"> SUM('N''oundere III ''10'!C78,'Nyambaka ''10'!C78,'Banyo ''10'!C78,'Bankim ''10'!C78,'Ngaroundal ''10'!C78,'Tignere ''10'!C78,'Tibati ''10'!C78,'Dir ''10'!C78,'Galim Tignere ''10'!C78,'Kontcha ''10'!C78, 'Martap ''11'!C78, 'Mayo-Baleo ''11'!C78,'Mbe ''10'!C78,'Ngaoundere I ''10'!C78,'Ngaoundere II ''10'!C78,'Ngan-ha ''10'!C78,'Ngaoui ''10'!C78,'Mayo-Darle ''10'!C78,'Djohong ''10'!C78,Belel!C78,Meiganga!C78)/$D$1</f>
        <v>5.2631578947368418E-2</v>
      </c>
      <c r="E79" s="2"/>
      <c r="F79" s="2"/>
      <c r="G79" s="2"/>
      <c r="H79" s="49"/>
    </row>
    <row r="80" spans="1:8" ht="15" customHeight="1">
      <c r="A80" s="42"/>
      <c r="B80" s="11" t="s">
        <v>200</v>
      </c>
      <c r="C80" s="66" t="s">
        <v>246</v>
      </c>
      <c r="D80" s="54">
        <f xml:space="preserve"> SUM('N''oundere III ''10'!C79,'Nyambaka ''10'!C79,'Banyo ''10'!C79,'Bankim ''10'!C79,'Ngaroundal ''10'!C79,'Tignere ''10'!C79,'Tibati ''10'!C79,'Dir ''10'!C79,'Galim Tignere ''10'!C79,'Kontcha ''10'!C79, 'Martap ''11'!C79, 'Mayo-Baleo ''11'!C79,'Mbe ''10'!C79,'Ngaoundere I ''10'!C79,'Ngaoundere II ''10'!C79,'Ngan-ha ''10'!C79,'Ngaoui ''10'!C79,'Mayo-Darle ''10'!C79,'Djohong ''10'!C79,Belel!C79,Meiganga!C79)/$D$1</f>
        <v>0</v>
      </c>
      <c r="E80" s="2"/>
      <c r="F80" s="2"/>
      <c r="G80" s="2"/>
      <c r="H80" s="49"/>
    </row>
    <row r="81" spans="1:13" ht="15" customHeight="1">
      <c r="A81" s="42"/>
      <c r="B81" s="15" t="s">
        <v>201</v>
      </c>
      <c r="C81" s="8" t="s">
        <v>250</v>
      </c>
      <c r="D81" s="54">
        <f xml:space="preserve"> SUM('N''oundere III ''10'!C80,'Nyambaka ''10'!C80,'Banyo ''10'!C80,'Bankim ''10'!C80,'Ngaroundal ''10'!C80,'Tignere ''10'!C80,'Tibati ''10'!C80,'Dir ''10'!C80,'Galim Tignere ''10'!C80,'Kontcha ''10'!C80, 'Martap ''11'!C80, 'Mayo-Baleo ''11'!C80,'Mbe ''10'!C80,'Ngaoundere I ''10'!C80,'Ngaoundere II ''10'!C80,'Ngan-ha ''10'!C80,'Ngaoui ''10'!C80,'Mayo-Darle ''10'!C80,'Djohong ''10'!C80,Belel!C80,Meiganga!C80)/$D$1</f>
        <v>0.15789473684210525</v>
      </c>
      <c r="E81" s="2"/>
      <c r="F81" s="2"/>
      <c r="G81" s="2"/>
      <c r="H81" s="49"/>
    </row>
    <row r="82" spans="1:13" ht="15" customHeight="1" thickBot="1">
      <c r="A82" s="41"/>
      <c r="B82" s="3" t="s">
        <v>170</v>
      </c>
      <c r="C82" s="3" t="s">
        <v>229</v>
      </c>
      <c r="D82" s="54">
        <f xml:space="preserve"> SUM('N''oundere III ''10'!C81,'Nyambaka ''10'!C81,'Banyo ''10'!C81,'Bankim ''10'!C81,'Ngaroundal ''10'!C81,'Tignere ''10'!C81,'Tibati ''10'!C81,'Dir ''10'!C81,'Galim Tignere ''10'!C81,'Kontcha ''10'!C81, 'Martap ''11'!C81, 'Mayo-Baleo ''11'!C81,'Mbe ''10'!C81,'Ngaoundere I ''10'!C81,'Ngaoundere II ''10'!C81,'Ngan-ha ''10'!C81,'Ngaoui ''10'!C81,'Mayo-Darle ''10'!C81,'Djohong ''10'!C81,Belel!C81,Meiganga!C81)/$D$1</f>
        <v>0.21052631578947367</v>
      </c>
      <c r="E82" s="105"/>
      <c r="F82" s="106"/>
      <c r="G82" s="106"/>
      <c r="H82" s="107"/>
    </row>
    <row r="83" spans="1:13">
      <c r="A83" s="40">
        <v>14</v>
      </c>
      <c r="B83" s="110" t="s">
        <v>202</v>
      </c>
      <c r="C83" s="121"/>
      <c r="D83" s="111"/>
      <c r="E83" s="111"/>
      <c r="F83" s="111"/>
      <c r="G83" s="111"/>
      <c r="H83" s="112"/>
    </row>
    <row r="84" spans="1:13" ht="15" customHeight="1">
      <c r="A84" s="42"/>
      <c r="B84" s="3" t="s">
        <v>204</v>
      </c>
      <c r="C84" s="58" t="s">
        <v>247</v>
      </c>
      <c r="D84" s="54">
        <f xml:space="preserve"> SUM('N''oundere III ''10'!C83,'Nyambaka ''10'!C83,'Banyo ''10'!C83,'Bankim ''10'!C83,'Ngaroundal ''10'!C83,'Tignere ''10'!C83,'Tibati ''10'!C83,'Dir ''10'!C83,'Galim Tignere ''10'!C83,'Kontcha ''10'!C83, 'Martap ''11'!C83, 'Mayo-Baleo ''11'!C83,'Mbe ''10'!C83,'Ngaoundere I ''10'!C83,'Ngaoundere II ''10'!C83,'Ngan-ha ''10'!C83,'Ngaoui ''10'!C83,'Mayo-Darle ''10'!C83,'Djohong ''10'!C83,Belel!C83,Meiganga!C83)/$D$1</f>
        <v>0.73684210526315785</v>
      </c>
      <c r="E84" s="2"/>
      <c r="F84" s="2"/>
      <c r="G84" s="2"/>
      <c r="H84" s="49"/>
    </row>
    <row r="85" spans="1:13" ht="15" customHeight="1">
      <c r="A85" s="42"/>
      <c r="B85" s="3" t="s">
        <v>203</v>
      </c>
      <c r="C85" s="60" t="s">
        <v>248</v>
      </c>
      <c r="D85" s="54">
        <f xml:space="preserve"> SUM('N''oundere III ''10'!C84,'Nyambaka ''10'!C84,'Banyo ''10'!C84,'Bankim ''10'!C84,'Ngaroundal ''10'!C84,'Tignere ''10'!C84,'Tibati ''10'!C84,'Dir ''10'!C84,'Galim Tignere ''10'!C84,'Kontcha ''10'!C84, 'Martap ''11'!C84, 'Mayo-Baleo ''11'!C84,'Mbe ''10'!C84,'Ngaoundere I ''10'!C84,'Ngaoundere II ''10'!C84,'Ngan-ha ''10'!C84,'Ngaoui ''10'!C84,'Mayo-Darle ''10'!C84,'Djohong ''10'!C84,Belel!C84,Meiganga!C84)/$D$1</f>
        <v>0</v>
      </c>
      <c r="E85" s="2"/>
      <c r="F85" s="2"/>
      <c r="G85" s="2"/>
      <c r="H85" s="49"/>
    </row>
    <row r="86" spans="1:13" ht="15" customHeight="1">
      <c r="A86" s="42"/>
      <c r="B86" s="3" t="s">
        <v>205</v>
      </c>
      <c r="C86" s="66" t="s">
        <v>249</v>
      </c>
      <c r="D86" s="54">
        <f xml:space="preserve"> SUM('N''oundere III ''10'!C85,'Nyambaka ''10'!C85,'Banyo ''10'!C85,'Bankim ''10'!C85,'Ngaroundal ''10'!C85,'Tignere ''10'!C85,'Tibati ''10'!C85,'Dir ''10'!C85,'Galim Tignere ''10'!C85,'Kontcha ''10'!C85, 'Martap ''11'!C85, 'Mayo-Baleo ''11'!C85,'Mbe ''10'!C85,'Ngaoundere I ''10'!C85,'Ngaoundere II ''10'!C85,'Ngan-ha ''10'!C85,'Ngaoui ''10'!C85,'Mayo-Darle ''10'!C85,'Djohong ''10'!C85,Belel!C85,Meiganga!C85)/$D$1</f>
        <v>5.2631578947368418E-2</v>
      </c>
      <c r="E86" s="2"/>
      <c r="F86" s="2"/>
      <c r="G86" s="2"/>
      <c r="H86" s="49"/>
    </row>
    <row r="87" spans="1:13" ht="15" customHeight="1">
      <c r="A87" s="42"/>
      <c r="B87" s="3" t="s">
        <v>206</v>
      </c>
      <c r="C87" s="15" t="s">
        <v>250</v>
      </c>
      <c r="D87" s="54">
        <f xml:space="preserve"> SUM('N''oundere III ''10'!C86,'Nyambaka ''10'!C86,'Banyo ''10'!C86,'Bankim ''10'!C86,'Ngaroundal ''10'!C86,'Tignere ''10'!C86,'Tibati ''10'!C86,'Dir ''10'!C86,'Galim Tignere ''10'!C86,'Kontcha ''10'!C86, 'Martap ''11'!C86, 'Mayo-Baleo ''11'!C86,'Mbe ''10'!C86,'Ngaoundere I ''10'!C86,'Ngaoundere II ''10'!C86,'Ngan-ha ''10'!C86,'Ngaoui ''10'!C86,'Mayo-Darle ''10'!C86,'Djohong ''10'!C86,Belel!C86,Meiganga!C86)/$D$1</f>
        <v>0</v>
      </c>
      <c r="E87" s="2"/>
      <c r="F87" s="2"/>
      <c r="G87" s="2"/>
      <c r="H87" s="49"/>
    </row>
    <row r="88" spans="1:13" ht="15" customHeight="1" thickBot="1">
      <c r="A88" s="41"/>
      <c r="B88" s="3" t="s">
        <v>170</v>
      </c>
      <c r="C88" s="3" t="s">
        <v>229</v>
      </c>
      <c r="D88" s="54">
        <f xml:space="preserve"> SUM('N''oundere III ''10'!C87,'Nyambaka ''10'!C87,'Banyo ''10'!C87,'Bankim ''10'!C87,'Ngaroundal ''10'!C87,'Tignere ''10'!C87,'Tibati ''10'!C87,'Dir ''10'!C87,'Galim Tignere ''10'!C87,'Kontcha ''10'!C87, 'Martap ''11'!C87, 'Mayo-Baleo ''11'!C87,'Mbe ''10'!C87,'Ngaoundere I ''10'!C87,'Ngaoundere II ''10'!C87,'Ngan-ha ''10'!C87,'Ngaoui ''10'!C87,'Mayo-Darle ''10'!C87,'Djohong ''10'!C87,Belel!C87,Meiganga!C87)/$D$1</f>
        <v>0.15789473684210525</v>
      </c>
      <c r="E88" s="105"/>
      <c r="F88" s="106"/>
      <c r="G88" s="106"/>
      <c r="H88" s="107"/>
    </row>
    <row r="89" spans="1:13">
      <c r="A89" s="40">
        <v>15</v>
      </c>
      <c r="B89" s="119" t="s">
        <v>207</v>
      </c>
      <c r="C89" s="108"/>
      <c r="D89" s="108"/>
      <c r="E89" s="108"/>
      <c r="F89" s="108"/>
      <c r="G89" s="108"/>
      <c r="H89" s="109"/>
    </row>
    <row r="90" spans="1:13" ht="27" customHeight="1">
      <c r="A90" s="42"/>
      <c r="B90" s="23" t="s">
        <v>208</v>
      </c>
      <c r="C90" s="58" t="s">
        <v>247</v>
      </c>
      <c r="D90" s="54">
        <f xml:space="preserve"> SUM('N''oundere III ''10'!C89,'Nyambaka ''10'!C89,'Banyo ''10'!C89,'Bankim ''10'!C89,'Ngaroundal ''10'!C89,'Tignere ''10'!C89,'Tibati ''10'!C89,'Dir ''10'!C89,'Galim Tignere ''10'!C89,'Kontcha ''10'!C89, 'Martap ''11'!C89, 'Mayo-Baleo ''11'!C89,'Mbe ''10'!C89,'Ngaoundere I ''10'!C89,'Ngaoundere II ''10'!C89,'Ngan-ha ''10'!C89,'Ngaoui ''10'!C89,'Mayo-Darle ''10'!C89,'Djohong ''10'!C89,Belel!C89,Meiganga!C89)/$D$1</f>
        <v>0.15789473684210525</v>
      </c>
      <c r="E90" s="17"/>
      <c r="F90" s="17"/>
      <c r="G90" s="17"/>
      <c r="H90" s="53"/>
    </row>
    <row r="91" spans="1:13" ht="27" customHeight="1">
      <c r="A91" s="42"/>
      <c r="B91" s="11" t="s">
        <v>209</v>
      </c>
      <c r="C91" s="58" t="s">
        <v>254</v>
      </c>
      <c r="D91" s="54">
        <f xml:space="preserve"> SUM('N''oundere III ''10'!C90,'Nyambaka ''10'!C90,'Banyo ''10'!C90,'Bankim ''10'!C90,'Ngaroundal ''10'!C90,'Tignere ''10'!C90,'Tibati ''10'!C90,'Dir ''10'!C90,'Galim Tignere ''10'!C90,'Kontcha ''10'!C90, 'Martap ''11'!C90, 'Mayo-Baleo ''11'!C90,'Mbe ''10'!C90,'Ngaoundere I ''10'!C90,'Ngaoundere II ''10'!C90,'Ngan-ha ''10'!C90,'Ngaoui ''10'!C90,'Mayo-Darle ''10'!C90,'Djohong ''10'!C90,Belel!C90,Meiganga!C90)/$D$1</f>
        <v>5.2631578947368418E-2</v>
      </c>
      <c r="E91" s="2"/>
      <c r="F91" s="2"/>
      <c r="G91" s="2"/>
      <c r="H91" s="49"/>
      <c r="M91" s="26"/>
    </row>
    <row r="92" spans="1:13" ht="27" customHeight="1">
      <c r="A92" s="42"/>
      <c r="B92" s="11" t="s">
        <v>252</v>
      </c>
      <c r="C92" s="58" t="s">
        <v>255</v>
      </c>
      <c r="D92" s="54">
        <f xml:space="preserve"> SUM('N''oundere III ''10'!C91,'Nyambaka ''10'!C91,'Banyo ''10'!C91,'Bankim ''10'!C91,'Ngaroundal ''10'!C91,'Tignere ''10'!C91,'Tibati ''10'!C91,'Dir ''10'!C91,'Galim Tignere ''10'!C91,'Kontcha ''10'!C91, 'Martap ''11'!C91, 'Mayo-Baleo ''11'!C91,'Mbe ''10'!C91,'Ngaoundere I ''10'!C91,'Ngaoundere II ''10'!C91,'Ngan-ha ''10'!C91,'Ngaoui ''10'!C91,'Mayo-Darle ''10'!C91,'Djohong ''10'!C91,Belel!C91,Meiganga!C91)/$D$1</f>
        <v>0</v>
      </c>
      <c r="E92" s="2"/>
      <c r="F92" s="2"/>
      <c r="G92" s="2"/>
      <c r="H92" s="49"/>
      <c r="M92" s="26"/>
    </row>
    <row r="93" spans="1:13" ht="27" customHeight="1">
      <c r="A93" s="42"/>
      <c r="B93" s="15" t="s">
        <v>253</v>
      </c>
      <c r="C93" s="58" t="s">
        <v>256</v>
      </c>
      <c r="D93" s="54">
        <f xml:space="preserve"> SUM('N''oundere III ''10'!C92,'Nyambaka ''10'!C92,'Banyo ''10'!C92,'Bankim ''10'!C92,'Ngaroundal ''10'!C92,'Tignere ''10'!C92,'Tibati ''10'!C92,'Dir ''10'!C92,'Galim Tignere ''10'!C92,'Kontcha ''10'!C92, 'Martap ''11'!C92, 'Mayo-Baleo ''11'!C92,'Mbe ''10'!C92,'Ngaoundere I ''10'!C92,'Ngaoundere II ''10'!C92,'Ngan-ha ''10'!C92,'Ngaoui ''10'!C92,'Mayo-Darle ''10'!C92,'Djohong ''10'!C92,Belel!C92,Meiganga!C92)/$D$1</f>
        <v>0.10526315789473684</v>
      </c>
      <c r="E93" s="2"/>
      <c r="F93" s="2"/>
      <c r="G93" s="2"/>
      <c r="H93" s="49"/>
      <c r="M93" s="26"/>
    </row>
    <row r="94" spans="1:13" ht="15" customHeight="1" thickBot="1">
      <c r="A94" s="41"/>
      <c r="B94" s="50" t="s">
        <v>170</v>
      </c>
      <c r="C94" s="50" t="s">
        <v>229</v>
      </c>
      <c r="D94" s="54">
        <f xml:space="preserve"> SUM('N''oundere III ''10'!C93,'Nyambaka ''10'!C93,'Banyo ''10'!C93,'Bankim ''10'!C93,'Ngaroundal ''10'!C93,'Tignere ''10'!C93,'Tibati ''10'!C93,'Dir ''10'!C93,'Galim Tignere ''10'!C93,'Kontcha ''10'!C93, 'Martap ''11'!C93, 'Mayo-Baleo ''11'!C93,'Mbe ''10'!C93,'Ngaoundere I ''10'!C93,'Ngaoundere II ''10'!C93,'Ngan-ha ''10'!C93,'Ngaoui ''10'!C93,'Mayo-Darle ''10'!C93,'Djohong ''10'!C93,Belel!C93,Meiganga!C93)/$D$1</f>
        <v>0.36842105263157893</v>
      </c>
      <c r="E94" s="86"/>
      <c r="F94" s="86"/>
      <c r="G94" s="86"/>
      <c r="H94" s="87"/>
    </row>
    <row r="98" spans="2:5" ht="15" thickBot="1">
      <c r="B98" s="29" t="s">
        <v>257</v>
      </c>
      <c r="C98" s="29"/>
      <c r="D98" s="30" t="s">
        <v>258</v>
      </c>
      <c r="E98" s="30" t="s">
        <v>126</v>
      </c>
    </row>
    <row r="99" spans="2:5">
      <c r="B99" s="31" t="str">
        <f t="shared" ref="B99:B106" ca="1" si="0">G123</f>
        <v>Mayo Baleo 2011</v>
      </c>
      <c r="C99" s="31"/>
      <c r="D99" s="32">
        <f t="shared" ref="D99:D106" si="1">ROUND(I123,2)</f>
        <v>42.74</v>
      </c>
      <c r="E99" s="32">
        <f t="shared" ref="E99:E106" si="2">K123</f>
        <v>1</v>
      </c>
    </row>
    <row r="100" spans="2:5">
      <c r="B100" s="33" t="str">
        <f t="shared" ca="1" si="0"/>
        <v>Bankim 2010</v>
      </c>
      <c r="C100" s="33"/>
      <c r="D100" s="27">
        <f t="shared" si="1"/>
        <v>37.89</v>
      </c>
      <c r="E100" s="27">
        <f t="shared" si="2"/>
        <v>2</v>
      </c>
    </row>
    <row r="101" spans="2:5">
      <c r="B101" s="33" t="str">
        <f t="shared" ca="1" si="0"/>
        <v>Dir 2010</v>
      </c>
      <c r="C101" s="33"/>
      <c r="D101" s="27">
        <f t="shared" si="1"/>
        <v>32.31</v>
      </c>
      <c r="E101" s="27">
        <f t="shared" si="2"/>
        <v>3</v>
      </c>
    </row>
    <row r="102" spans="2:5">
      <c r="B102" s="33" t="str">
        <f t="shared" ca="1" si="0"/>
        <v>Tibati 2010</v>
      </c>
      <c r="C102" s="33"/>
      <c r="D102" s="27">
        <f t="shared" si="1"/>
        <v>31.37</v>
      </c>
      <c r="E102" s="27">
        <f t="shared" si="2"/>
        <v>4</v>
      </c>
    </row>
    <row r="103" spans="2:5">
      <c r="B103" s="33" t="str">
        <f t="shared" ca="1" si="0"/>
        <v>Ngaoundal 2010</v>
      </c>
      <c r="C103" s="33"/>
      <c r="D103" s="27">
        <f t="shared" si="1"/>
        <v>28.54</v>
      </c>
      <c r="E103" s="27">
        <f t="shared" si="2"/>
        <v>5</v>
      </c>
    </row>
    <row r="104" spans="2:5">
      <c r="B104" s="33" t="str">
        <f t="shared" ca="1" si="0"/>
        <v>Djohong 2010</v>
      </c>
      <c r="C104" s="33"/>
      <c r="D104" s="27">
        <f t="shared" si="1"/>
        <v>27.06</v>
      </c>
      <c r="E104" s="27">
        <f t="shared" si="2"/>
        <v>6</v>
      </c>
    </row>
    <row r="105" spans="2:5">
      <c r="B105" s="33" t="str">
        <f t="shared" ca="1" si="0"/>
        <v>Banyo 2010</v>
      </c>
      <c r="C105" s="33"/>
      <c r="D105" s="27">
        <f t="shared" si="1"/>
        <v>24.74</v>
      </c>
      <c r="E105" s="27">
        <f t="shared" si="2"/>
        <v>7</v>
      </c>
    </row>
    <row r="106" spans="2:5">
      <c r="B106" s="33" t="str">
        <f t="shared" ca="1" si="0"/>
        <v>Tignere 2010</v>
      </c>
      <c r="C106" s="33"/>
      <c r="D106" s="27">
        <f t="shared" si="1"/>
        <v>24</v>
      </c>
      <c r="E106" s="27">
        <f t="shared" si="2"/>
        <v>8</v>
      </c>
    </row>
    <row r="107" spans="2:5">
      <c r="B107" s="33" t="str">
        <f t="shared" ref="B107:B119" ca="1" si="3">G131</f>
        <v>Martap 2011</v>
      </c>
      <c r="C107" s="33"/>
      <c r="D107" s="27">
        <f t="shared" ref="D107:D119" si="4">ROUND(I131,2)</f>
        <v>21.74</v>
      </c>
      <c r="E107" s="27">
        <f t="shared" ref="E107:E119" si="5">K131</f>
        <v>9</v>
      </c>
    </row>
    <row r="108" spans="2:5">
      <c r="B108" s="33" t="str">
        <f t="shared" ca="1" si="3"/>
        <v>Mbe 2010</v>
      </c>
      <c r="C108" s="33"/>
      <c r="D108" s="27">
        <f t="shared" si="4"/>
        <v>20.69</v>
      </c>
      <c r="E108" s="27">
        <f t="shared" si="5"/>
        <v>10</v>
      </c>
    </row>
    <row r="109" spans="2:5">
      <c r="B109" s="33" t="str">
        <f t="shared" ca="1" si="3"/>
        <v>Ngaoundere II 2010</v>
      </c>
      <c r="C109" s="33"/>
      <c r="D109" s="27">
        <f t="shared" si="4"/>
        <v>20.2</v>
      </c>
      <c r="E109" s="27">
        <f t="shared" si="5"/>
        <v>11</v>
      </c>
    </row>
    <row r="110" spans="2:5">
      <c r="B110" s="33" t="str">
        <f t="shared" ca="1" si="3"/>
        <v>Galim Tignere 2010</v>
      </c>
      <c r="C110" s="33"/>
      <c r="D110" s="27">
        <f t="shared" si="4"/>
        <v>19.399999999999999</v>
      </c>
      <c r="E110" s="27">
        <f t="shared" si="5"/>
        <v>12</v>
      </c>
    </row>
    <row r="111" spans="2:5">
      <c r="B111" s="33" t="str">
        <f t="shared" ca="1" si="3"/>
        <v>Ngan-ha 2010</v>
      </c>
      <c r="C111" s="33"/>
      <c r="D111" s="27">
        <f t="shared" si="4"/>
        <v>18.03</v>
      </c>
      <c r="E111" s="27">
        <f t="shared" si="5"/>
        <v>13</v>
      </c>
    </row>
    <row r="112" spans="2:5">
      <c r="B112" s="33" t="str">
        <f t="shared" ca="1" si="3"/>
        <v>Ngaoundere III 2010</v>
      </c>
      <c r="C112" s="33"/>
      <c r="D112" s="27">
        <f t="shared" si="4"/>
        <v>16.91</v>
      </c>
      <c r="E112" s="27">
        <f t="shared" si="5"/>
        <v>14</v>
      </c>
    </row>
    <row r="113" spans="2:12">
      <c r="B113" s="33" t="str">
        <f t="shared" ca="1" si="3"/>
        <v>Ngaoui 2010</v>
      </c>
      <c r="C113" s="33"/>
      <c r="D113" s="27">
        <f t="shared" si="4"/>
        <v>16.54</v>
      </c>
      <c r="E113" s="27">
        <f t="shared" si="5"/>
        <v>15</v>
      </c>
    </row>
    <row r="114" spans="2:12">
      <c r="B114" s="33" t="str">
        <f t="shared" ca="1" si="3"/>
        <v>Nyambaka 2010</v>
      </c>
      <c r="C114" s="33"/>
      <c r="D114" s="27">
        <f t="shared" si="4"/>
        <v>15.8</v>
      </c>
      <c r="E114" s="27">
        <f t="shared" si="5"/>
        <v>16</v>
      </c>
    </row>
    <row r="115" spans="2:12">
      <c r="B115" s="33" t="str">
        <f t="shared" ca="1" si="3"/>
        <v>Kontcha 2010</v>
      </c>
      <c r="C115" s="33"/>
      <c r="D115" s="27">
        <f t="shared" si="4"/>
        <v>15.77</v>
      </c>
      <c r="E115" s="27">
        <f t="shared" si="5"/>
        <v>17</v>
      </c>
    </row>
    <row r="116" spans="2:12">
      <c r="B116" s="33" t="str">
        <f t="shared" ca="1" si="3"/>
        <v>Ngaoundere I 2010</v>
      </c>
      <c r="C116" s="33"/>
      <c r="D116" s="27">
        <f t="shared" si="4"/>
        <v>14.83</v>
      </c>
      <c r="E116" s="27">
        <f t="shared" si="5"/>
        <v>18</v>
      </c>
    </row>
    <row r="117" spans="2:12">
      <c r="B117" s="33" t="str">
        <f t="shared" ca="1" si="3"/>
        <v>Mayo-Darle 2010</v>
      </c>
      <c r="C117" s="33"/>
      <c r="D117" s="27">
        <f t="shared" si="4"/>
        <v>4.74</v>
      </c>
      <c r="E117" s="27">
        <f t="shared" si="5"/>
        <v>19</v>
      </c>
    </row>
    <row r="118" spans="2:12">
      <c r="B118" s="33" t="str">
        <f t="shared" ca="1" si="3"/>
        <v>Belel</v>
      </c>
      <c r="C118" s="33"/>
      <c r="D118" s="27">
        <f t="shared" si="4"/>
        <v>0</v>
      </c>
      <c r="E118" s="27">
        <f t="shared" si="5"/>
        <v>20</v>
      </c>
    </row>
    <row r="119" spans="2:12" ht="15" thickBot="1">
      <c r="B119" s="81" t="str">
        <f t="shared" ca="1" si="3"/>
        <v>Meiganga</v>
      </c>
      <c r="C119" s="81"/>
      <c r="D119" s="82">
        <f t="shared" si="4"/>
        <v>0</v>
      </c>
      <c r="E119" s="82">
        <f t="shared" si="5"/>
        <v>21</v>
      </c>
    </row>
    <row r="120" spans="2:12" ht="15" thickTop="1">
      <c r="B120" s="67" t="s">
        <v>312</v>
      </c>
    </row>
    <row r="121" spans="2:12">
      <c r="B121" s="80"/>
      <c r="C121" s="80"/>
      <c r="D121" s="80"/>
      <c r="E121" s="80"/>
      <c r="F121" s="80"/>
      <c r="G121" s="80"/>
      <c r="H121" s="80"/>
      <c r="I121" s="80"/>
      <c r="J121" s="80"/>
      <c r="K121" s="80"/>
      <c r="L121" s="80"/>
    </row>
    <row r="122" spans="2:12" ht="75" customHeight="1" thickBot="1">
      <c r="B122" s="83" t="s">
        <v>257</v>
      </c>
      <c r="C122" s="83"/>
      <c r="D122" s="84" t="s">
        <v>308</v>
      </c>
      <c r="E122" s="84" t="s">
        <v>310</v>
      </c>
      <c r="F122" s="84" t="s">
        <v>313</v>
      </c>
      <c r="G122" s="84" t="s">
        <v>311</v>
      </c>
      <c r="H122" s="84"/>
      <c r="I122" s="84" t="s">
        <v>309</v>
      </c>
      <c r="J122" s="84"/>
      <c r="K122" s="84" t="s">
        <v>126</v>
      </c>
    </row>
    <row r="123" spans="2:12">
      <c r="B123" s="79" t="s">
        <v>108</v>
      </c>
      <c r="C123" s="76"/>
      <c r="D123" s="76">
        <f>'Mayo-Baleo ''11'!D97</f>
        <v>42.74285714285714</v>
      </c>
      <c r="E123" s="76">
        <f>RANK(D123, D$123:D$143)+COUNTIF($D$123:D123, D123)-1</f>
        <v>1</v>
      </c>
      <c r="F123" s="78">
        <f t="shared" ref="F123:F143" si="6">MATCH(SMALL(E$123:E$143,ROW()-ROW(F$123)+1),E$123:E$143,0)</f>
        <v>1</v>
      </c>
      <c r="G123" t="str">
        <f t="shared" ref="G123:G143" ca="1" si="7">OFFSET(B$123, MATCH(SMALL(E$123:E$143,ROW()-ROW(G$123)+1),E$123:E$143,0)-1,0)</f>
        <v>Mayo Baleo 2011</v>
      </c>
      <c r="I123">
        <f t="shared" ref="I123:I143" si="8">LARGE(D$123:D$143,ROW()-ROW(E$123)+1)</f>
        <v>42.74285714285714</v>
      </c>
      <c r="K123">
        <v>1</v>
      </c>
    </row>
    <row r="124" spans="2:12">
      <c r="B124" s="79" t="s">
        <v>101</v>
      </c>
      <c r="C124" s="76"/>
      <c r="D124" s="76">
        <f>'Bankim ''10'!D97</f>
        <v>37.885714285714286</v>
      </c>
      <c r="E124" s="76">
        <f>RANK(D124, D$123:D$143)+COUNTIF($D$123:D124, D124)-1</f>
        <v>2</v>
      </c>
      <c r="F124" s="78">
        <f t="shared" si="6"/>
        <v>2</v>
      </c>
      <c r="G124" t="str">
        <f t="shared" ca="1" si="7"/>
        <v>Bankim 2010</v>
      </c>
      <c r="I124">
        <f t="shared" si="8"/>
        <v>37.885714285714286</v>
      </c>
      <c r="K124">
        <v>2</v>
      </c>
    </row>
    <row r="125" spans="2:12">
      <c r="B125" s="79" t="s">
        <v>100</v>
      </c>
      <c r="C125" s="76"/>
      <c r="D125" s="76">
        <f>'Banyo ''10'!D97</f>
        <v>24.742857142857144</v>
      </c>
      <c r="E125" s="76">
        <f>RANK(D125, D$123:D$143)+COUNTIF($D$123:D125, D125)-1</f>
        <v>7</v>
      </c>
      <c r="F125" s="78">
        <f t="shared" si="6"/>
        <v>5</v>
      </c>
      <c r="G125" t="str">
        <f t="shared" ca="1" si="7"/>
        <v>Dir 2010</v>
      </c>
      <c r="I125">
        <f t="shared" si="8"/>
        <v>32.314285714285717</v>
      </c>
      <c r="K125">
        <v>3</v>
      </c>
    </row>
    <row r="126" spans="2:12">
      <c r="B126" s="79" t="s">
        <v>102</v>
      </c>
      <c r="C126" s="76"/>
      <c r="D126" s="76">
        <f>'Tignere ''10'!D97</f>
        <v>24</v>
      </c>
      <c r="E126" s="76">
        <f>RANK(D126, D$123:D$143)+COUNTIF($D$123:D126, D126)-1</f>
        <v>8</v>
      </c>
      <c r="F126" s="78">
        <f t="shared" si="6"/>
        <v>9</v>
      </c>
      <c r="G126" t="str">
        <f t="shared" ca="1" si="7"/>
        <v>Tibati 2010</v>
      </c>
      <c r="I126">
        <f t="shared" si="8"/>
        <v>31.37142857142857</v>
      </c>
      <c r="K126">
        <v>4</v>
      </c>
    </row>
    <row r="127" spans="2:12">
      <c r="B127" s="79" t="s">
        <v>104</v>
      </c>
      <c r="C127" s="76"/>
      <c r="D127" s="76">
        <f>'Dir ''10'!D97</f>
        <v>32.314285714285717</v>
      </c>
      <c r="E127" s="76">
        <f>RANK(D127, D$123:D$143)+COUNTIF($D$123:D127, D127)-1</f>
        <v>3</v>
      </c>
      <c r="F127" s="78">
        <f t="shared" si="6"/>
        <v>6</v>
      </c>
      <c r="G127" t="str">
        <f t="shared" ca="1" si="7"/>
        <v>Ngaoundal 2010</v>
      </c>
      <c r="I127">
        <f t="shared" si="8"/>
        <v>28.542857142857144</v>
      </c>
      <c r="K127">
        <v>5</v>
      </c>
    </row>
    <row r="128" spans="2:12">
      <c r="B128" s="79" t="s">
        <v>116</v>
      </c>
      <c r="C128" s="76"/>
      <c r="D128" s="76">
        <f>'Ngaroundal ''10'!D97</f>
        <v>28.542857142857144</v>
      </c>
      <c r="E128" s="76">
        <f>RANK(D128, D$123:D$143)+COUNTIF($D$123:D128, D128)-1</f>
        <v>5</v>
      </c>
      <c r="F128" s="78">
        <f t="shared" si="6"/>
        <v>11</v>
      </c>
      <c r="G128" t="str">
        <f t="shared" ca="1" si="7"/>
        <v>Djohong 2010</v>
      </c>
      <c r="I128">
        <f t="shared" si="8"/>
        <v>27.057142857142857</v>
      </c>
      <c r="K128">
        <v>6</v>
      </c>
    </row>
    <row r="129" spans="2:11">
      <c r="B129" s="79" t="s">
        <v>107</v>
      </c>
      <c r="C129" s="76"/>
      <c r="D129" s="76">
        <f>'Martap ''11'!D97</f>
        <v>21.742857142857144</v>
      </c>
      <c r="E129" s="76">
        <f>RANK(D129, D$123:D$143)+COUNTIF($D$123:D129, D129)-1</f>
        <v>9</v>
      </c>
      <c r="F129" s="78">
        <f t="shared" si="6"/>
        <v>3</v>
      </c>
      <c r="G129" t="str">
        <f t="shared" ca="1" si="7"/>
        <v>Banyo 2010</v>
      </c>
      <c r="I129">
        <f t="shared" si="8"/>
        <v>24.742857142857144</v>
      </c>
      <c r="K129">
        <v>7</v>
      </c>
    </row>
    <row r="130" spans="2:11">
      <c r="B130" s="79" t="s">
        <v>111</v>
      </c>
      <c r="C130" s="76"/>
      <c r="D130" s="76">
        <f>'Ngaoundere II ''10'!D97</f>
        <v>20.2</v>
      </c>
      <c r="E130" s="76">
        <f>RANK(D130, D$123:D$143)+COUNTIF($D$123:D130, D130)-1</f>
        <v>11</v>
      </c>
      <c r="F130" s="78">
        <f t="shared" si="6"/>
        <v>4</v>
      </c>
      <c r="G130" t="str">
        <f t="shared" ca="1" si="7"/>
        <v>Tignere 2010</v>
      </c>
      <c r="I130">
        <f t="shared" si="8"/>
        <v>24</v>
      </c>
      <c r="K130">
        <v>8</v>
      </c>
    </row>
    <row r="131" spans="2:11">
      <c r="B131" s="79" t="s">
        <v>103</v>
      </c>
      <c r="C131" s="76"/>
      <c r="D131" s="76">
        <f>'Tibati ''10'!D97</f>
        <v>31.37142857142857</v>
      </c>
      <c r="E131" s="76">
        <f>RANK(D131, D$123:D$143)+COUNTIF($D$123:D131, D131)-1</f>
        <v>4</v>
      </c>
      <c r="F131" s="78">
        <f t="shared" si="6"/>
        <v>7</v>
      </c>
      <c r="G131" t="str">
        <f t="shared" ca="1" si="7"/>
        <v>Martap 2011</v>
      </c>
      <c r="I131">
        <f t="shared" si="8"/>
        <v>21.742857142857144</v>
      </c>
      <c r="K131">
        <v>9</v>
      </c>
    </row>
    <row r="132" spans="2:11">
      <c r="B132" s="79" t="s">
        <v>106</v>
      </c>
      <c r="C132" s="76"/>
      <c r="D132" s="76">
        <f>'Kontcha ''10'!D97</f>
        <v>15.771428571428572</v>
      </c>
      <c r="E132" s="76">
        <f>RANK(D132, D$123:D$143)+COUNTIF($D$123:D132, D132)-1</f>
        <v>17</v>
      </c>
      <c r="F132" s="78">
        <f t="shared" si="6"/>
        <v>15</v>
      </c>
      <c r="G132" t="str">
        <f t="shared" ca="1" si="7"/>
        <v>Mbe 2010</v>
      </c>
      <c r="I132">
        <f t="shared" si="8"/>
        <v>20.685714285714287</v>
      </c>
      <c r="K132">
        <v>10</v>
      </c>
    </row>
    <row r="133" spans="2:11">
      <c r="B133" s="79" t="s">
        <v>117</v>
      </c>
      <c r="C133" s="76"/>
      <c r="D133" s="76">
        <f>'Djohong ''10'!D97</f>
        <v>27.057142857142857</v>
      </c>
      <c r="E133" s="76">
        <f>RANK(D133, D$123:D$143)+COUNTIF($D$123:D133, D133)-1</f>
        <v>6</v>
      </c>
      <c r="F133" s="78">
        <f t="shared" si="6"/>
        <v>8</v>
      </c>
      <c r="G133" t="str">
        <f t="shared" ca="1" si="7"/>
        <v>Ngaoundere II 2010</v>
      </c>
      <c r="I133">
        <f t="shared" si="8"/>
        <v>20.2</v>
      </c>
      <c r="K133">
        <v>11</v>
      </c>
    </row>
    <row r="134" spans="2:11">
      <c r="B134" s="79" t="s">
        <v>112</v>
      </c>
      <c r="C134" s="76"/>
      <c r="D134" s="76">
        <f>'Ngan-ha ''10'!D97</f>
        <v>18.028571428571428</v>
      </c>
      <c r="E134" s="76">
        <f>RANK(D134, D$123:D$143)+COUNTIF($D$123:D134, D134)-1</f>
        <v>13</v>
      </c>
      <c r="F134" s="78">
        <f t="shared" si="6"/>
        <v>14</v>
      </c>
      <c r="G134" t="str">
        <f t="shared" ca="1" si="7"/>
        <v>Galim Tignere 2010</v>
      </c>
      <c r="I134">
        <f t="shared" si="8"/>
        <v>19.399999999999999</v>
      </c>
      <c r="K134">
        <v>12</v>
      </c>
    </row>
    <row r="135" spans="2:11">
      <c r="B135" s="79" t="s">
        <v>99</v>
      </c>
      <c r="C135" s="76"/>
      <c r="D135" s="76">
        <f>'Nyambaka ''10'!D97</f>
        <v>15.8</v>
      </c>
      <c r="E135" s="76">
        <f>RANK(D135, D$123:D$143)+COUNTIF($D$123:D135, D135)-1</f>
        <v>16</v>
      </c>
      <c r="F135" s="78">
        <f t="shared" si="6"/>
        <v>12</v>
      </c>
      <c r="G135" t="str">
        <f t="shared" ca="1" si="7"/>
        <v>Ngan-ha 2010</v>
      </c>
      <c r="I135">
        <f t="shared" si="8"/>
        <v>18.028571428571428</v>
      </c>
      <c r="K135">
        <v>13</v>
      </c>
    </row>
    <row r="136" spans="2:11">
      <c r="B136" s="79" t="s">
        <v>105</v>
      </c>
      <c r="C136" s="76"/>
      <c r="D136" s="76">
        <f>'Galim Tignere ''10'!D97</f>
        <v>19.399999999999999</v>
      </c>
      <c r="E136" s="76">
        <f>RANK(D136, D$123:D$143)+COUNTIF($D$123:D136, D136)-1</f>
        <v>12</v>
      </c>
      <c r="F136" s="78">
        <f t="shared" si="6"/>
        <v>19</v>
      </c>
      <c r="G136" t="str">
        <f t="shared" ca="1" si="7"/>
        <v>Ngaoundere III 2010</v>
      </c>
      <c r="I136">
        <f t="shared" si="8"/>
        <v>16.914285714285715</v>
      </c>
      <c r="K136">
        <v>14</v>
      </c>
    </row>
    <row r="137" spans="2:11">
      <c r="B137" s="79" t="s">
        <v>109</v>
      </c>
      <c r="C137" s="76"/>
      <c r="D137" s="76">
        <f>'Mbe ''10'!D97</f>
        <v>20.685714285714287</v>
      </c>
      <c r="E137" s="76">
        <f>RANK(D137, D$123:D$143)+COUNTIF($D$123:D137, D137)-1</f>
        <v>10</v>
      </c>
      <c r="F137" s="78">
        <f t="shared" si="6"/>
        <v>17</v>
      </c>
      <c r="G137" t="str">
        <f t="shared" ca="1" si="7"/>
        <v>Ngaoui 2010</v>
      </c>
      <c r="I137">
        <f t="shared" si="8"/>
        <v>16.542857142857144</v>
      </c>
      <c r="K137">
        <v>15</v>
      </c>
    </row>
    <row r="138" spans="2:11">
      <c r="B138" s="79" t="s">
        <v>131</v>
      </c>
      <c r="C138" s="76"/>
      <c r="D138" s="76">
        <f>'Mayo-Darle ''10'!D97</f>
        <v>4.7428571428571429</v>
      </c>
      <c r="E138" s="76">
        <f>RANK(D138, D$123:D$143)+COUNTIF($D$123:D138, D138)-1</f>
        <v>19</v>
      </c>
      <c r="F138" s="78">
        <f t="shared" si="6"/>
        <v>13</v>
      </c>
      <c r="G138" t="str">
        <f t="shared" ca="1" si="7"/>
        <v>Nyambaka 2010</v>
      </c>
      <c r="I138">
        <f t="shared" si="8"/>
        <v>15.8</v>
      </c>
      <c r="K138">
        <v>16</v>
      </c>
    </row>
    <row r="139" spans="2:11">
      <c r="B139" s="79" t="s">
        <v>118</v>
      </c>
      <c r="C139" s="76"/>
      <c r="D139" s="76">
        <f>'Ngaoui ''10'!D97</f>
        <v>16.542857142857144</v>
      </c>
      <c r="E139" s="76">
        <f>RANK(D139, D$123:D$143)+COUNTIF($D$123:D139, D139)-1</f>
        <v>15</v>
      </c>
      <c r="F139" s="78">
        <f t="shared" si="6"/>
        <v>10</v>
      </c>
      <c r="G139" t="str">
        <f t="shared" ca="1" si="7"/>
        <v>Kontcha 2010</v>
      </c>
      <c r="I139">
        <f t="shared" si="8"/>
        <v>15.771428571428572</v>
      </c>
      <c r="K139">
        <v>17</v>
      </c>
    </row>
    <row r="140" spans="2:11">
      <c r="B140" s="79" t="s">
        <v>110</v>
      </c>
      <c r="C140" s="76"/>
      <c r="D140" s="76">
        <f>'Ngaoundere I ''10'!D97</f>
        <v>14.828571428571429</v>
      </c>
      <c r="E140" s="76">
        <f>RANK(D140, D$123:D$143)+COUNTIF($D$123:D140, D140)-1</f>
        <v>18</v>
      </c>
      <c r="F140" s="78">
        <f t="shared" si="6"/>
        <v>18</v>
      </c>
      <c r="G140" t="str">
        <f t="shared" ca="1" si="7"/>
        <v>Ngaoundere I 2010</v>
      </c>
      <c r="I140">
        <f t="shared" si="8"/>
        <v>14.828571428571429</v>
      </c>
      <c r="K140">
        <v>18</v>
      </c>
    </row>
    <row r="141" spans="2:11">
      <c r="B141" s="79" t="s">
        <v>98</v>
      </c>
      <c r="C141" s="76"/>
      <c r="D141" s="76">
        <f>'N''oundere III ''10'!D97</f>
        <v>16.914285714285715</v>
      </c>
      <c r="E141" s="76">
        <f>RANK(D141, D$123:D$143)+COUNTIF($D$123:D141, D141)-1</f>
        <v>14</v>
      </c>
      <c r="F141" s="78">
        <f t="shared" si="6"/>
        <v>16</v>
      </c>
      <c r="G141" t="str">
        <f t="shared" ca="1" si="7"/>
        <v>Mayo-Darle 2010</v>
      </c>
      <c r="I141">
        <f t="shared" si="8"/>
        <v>4.7428571428571429</v>
      </c>
      <c r="K141">
        <v>19</v>
      </c>
    </row>
    <row r="142" spans="2:11">
      <c r="B142" s="79" t="s">
        <v>113</v>
      </c>
      <c r="C142" s="76"/>
      <c r="D142" s="76">
        <f>Belel!D97</f>
        <v>0</v>
      </c>
      <c r="E142" s="76">
        <f>RANK(D142, D$123:D$143)+COUNTIF($D$123:D142, D142)-1</f>
        <v>20</v>
      </c>
      <c r="F142" s="78">
        <f t="shared" si="6"/>
        <v>20</v>
      </c>
      <c r="G142" t="str">
        <f t="shared" ca="1" si="7"/>
        <v>Belel</v>
      </c>
      <c r="I142">
        <f t="shared" si="8"/>
        <v>0</v>
      </c>
      <c r="K142">
        <v>20</v>
      </c>
    </row>
    <row r="143" spans="2:11">
      <c r="B143" s="79" t="s">
        <v>115</v>
      </c>
      <c r="C143" s="76"/>
      <c r="D143" s="76">
        <f>Meiganga!D97</f>
        <v>0</v>
      </c>
      <c r="E143" s="76">
        <f>RANK(D143, D$123:D$143)+COUNTIF($D$123:D143, D143)-1</f>
        <v>21</v>
      </c>
      <c r="F143" s="78">
        <f t="shared" si="6"/>
        <v>21</v>
      </c>
      <c r="G143" t="str">
        <f t="shared" ca="1" si="7"/>
        <v>Meiganga</v>
      </c>
      <c r="I143">
        <f t="shared" si="8"/>
        <v>0</v>
      </c>
      <c r="K143">
        <v>21</v>
      </c>
    </row>
    <row r="144" spans="2:11">
      <c r="B144" s="76"/>
      <c r="C144" s="76"/>
      <c r="D144" s="76"/>
    </row>
  </sheetData>
  <mergeCells count="30">
    <mergeCell ref="E82:H82"/>
    <mergeCell ref="B83:H83"/>
    <mergeCell ref="E88:H88"/>
    <mergeCell ref="B89:H89"/>
    <mergeCell ref="E94:H94"/>
    <mergeCell ref="B77:H77"/>
    <mergeCell ref="B49:H49"/>
    <mergeCell ref="E53:H53"/>
    <mergeCell ref="B54:H54"/>
    <mergeCell ref="E58:H58"/>
    <mergeCell ref="B59:H59"/>
    <mergeCell ref="D62:H62"/>
    <mergeCell ref="B63:H63"/>
    <mergeCell ref="E68:H68"/>
    <mergeCell ref="B69:H69"/>
    <mergeCell ref="E75:H75"/>
    <mergeCell ref="E76:H76"/>
    <mergeCell ref="E2:F2"/>
    <mergeCell ref="E48:H48"/>
    <mergeCell ref="B3:H3"/>
    <mergeCell ref="B11:H11"/>
    <mergeCell ref="B20:H20"/>
    <mergeCell ref="E26:H26"/>
    <mergeCell ref="B27:H27"/>
    <mergeCell ref="E33:H33"/>
    <mergeCell ref="B34:H34"/>
    <mergeCell ref="E38:H38"/>
    <mergeCell ref="B39:H39"/>
    <mergeCell ref="E43:H43"/>
    <mergeCell ref="B44:H4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c r="F5" s="11"/>
      <c r="G5" s="46"/>
    </row>
    <row r="6" spans="1:11" ht="14.25" customHeight="1">
      <c r="A6" s="42"/>
      <c r="B6" s="11" t="s">
        <v>7</v>
      </c>
      <c r="C6" s="11"/>
      <c r="D6" s="11">
        <v>1</v>
      </c>
      <c r="E6" s="11"/>
      <c r="F6" s="11"/>
      <c r="G6" s="46"/>
    </row>
    <row r="7" spans="1:11" ht="15" customHeight="1">
      <c r="A7" s="42"/>
      <c r="B7" s="11" t="s">
        <v>8</v>
      </c>
      <c r="C7" s="11"/>
      <c r="D7" s="11"/>
      <c r="E7" s="11"/>
      <c r="F7" s="11"/>
      <c r="G7" s="46"/>
    </row>
    <row r="8" spans="1:11" ht="15" customHeight="1">
      <c r="A8" s="42"/>
      <c r="B8" s="11" t="s">
        <v>9</v>
      </c>
      <c r="C8" s="11"/>
      <c r="D8" s="11">
        <v>1</v>
      </c>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v>0</v>
      </c>
      <c r="F12" s="9">
        <v>1</v>
      </c>
      <c r="G12" s="36"/>
    </row>
    <row r="13" spans="1:11" ht="15" customHeight="1">
      <c r="A13" s="42"/>
      <c r="B13" s="11" t="s">
        <v>18</v>
      </c>
      <c r="C13" s="9">
        <v>0</v>
      </c>
      <c r="D13" s="11">
        <v>0</v>
      </c>
      <c r="E13" s="9">
        <v>0</v>
      </c>
      <c r="F13" s="9"/>
      <c r="G13" s="36"/>
    </row>
    <row r="14" spans="1:11" ht="27" customHeight="1">
      <c r="A14" s="42"/>
      <c r="B14" s="11" t="s">
        <v>19</v>
      </c>
      <c r="C14" s="9"/>
      <c r="D14" s="11"/>
      <c r="E14" s="9"/>
      <c r="F14" s="9"/>
      <c r="G14" s="36"/>
    </row>
    <row r="15" spans="1:11" ht="15" customHeight="1">
      <c r="A15" s="42"/>
      <c r="B15" s="11" t="s">
        <v>20</v>
      </c>
      <c r="C15" s="9">
        <v>0</v>
      </c>
      <c r="D15" s="11">
        <v>0</v>
      </c>
      <c r="E15" s="9">
        <v>0</v>
      </c>
      <c r="F15" s="9">
        <v>0</v>
      </c>
      <c r="G15" s="36"/>
    </row>
    <row r="16" spans="1:11" ht="15" customHeight="1">
      <c r="A16" s="42"/>
      <c r="B16" s="11" t="s">
        <v>21</v>
      </c>
      <c r="C16" s="9"/>
      <c r="D16" s="11"/>
      <c r="E16" s="9"/>
      <c r="F16" s="9"/>
      <c r="G16" s="36"/>
    </row>
    <row r="17" spans="1:11" ht="27" customHeight="1">
      <c r="A17" s="42"/>
      <c r="B17" s="11" t="s">
        <v>22</v>
      </c>
      <c r="C17" s="9">
        <v>0</v>
      </c>
      <c r="D17" s="11">
        <v>0</v>
      </c>
      <c r="E17" s="9">
        <v>0</v>
      </c>
      <c r="F17" s="9">
        <v>0</v>
      </c>
      <c r="G17" s="36"/>
    </row>
    <row r="18" spans="1:11" ht="15" customHeight="1" thickBot="1">
      <c r="A18" s="41"/>
      <c r="B18" s="37" t="s">
        <v>23</v>
      </c>
      <c r="C18" s="38">
        <v>1</v>
      </c>
      <c r="D18" s="37">
        <v>1</v>
      </c>
      <c r="E18" s="38">
        <v>1</v>
      </c>
      <c r="F18" s="38">
        <v>1</v>
      </c>
      <c r="G18" s="39"/>
      <c r="H18" s="63" t="s">
        <v>119</v>
      </c>
      <c r="I18" s="61">
        <f>SUM(C12:G18)*'Point distribution and weighing'!I17</f>
        <v>1</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v>1</v>
      </c>
      <c r="D24" s="2">
        <f t="shared" si="0"/>
        <v>2</v>
      </c>
      <c r="E24" s="24">
        <f>'Point distribution and weighing'!E24</f>
        <v>2</v>
      </c>
      <c r="F24" s="24">
        <f>'Point distribution and weighing'!F24</f>
        <v>0</v>
      </c>
      <c r="G24" s="24">
        <f>'Point distribution and weighing'!G24</f>
        <v>0</v>
      </c>
    </row>
    <row r="25" spans="1:11" ht="15" customHeight="1" thickBot="1">
      <c r="A25" s="41"/>
      <c r="B25" s="50" t="s">
        <v>60</v>
      </c>
      <c r="C25" s="51"/>
      <c r="D25" s="86" t="s">
        <v>90</v>
      </c>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v>1</v>
      </c>
      <c r="D31" s="2">
        <f t="shared" si="1"/>
        <v>2</v>
      </c>
      <c r="E31" s="24">
        <v>2</v>
      </c>
      <c r="F31" s="24">
        <f>'Point distribution and weighing'!F31</f>
        <v>0</v>
      </c>
      <c r="G31" s="24">
        <f>'Point distribution and weighing'!G31</f>
        <v>0</v>
      </c>
    </row>
    <row r="32" spans="1:11" ht="15" customHeight="1" thickBot="1">
      <c r="B32" s="6" t="s">
        <v>59</v>
      </c>
      <c r="C32" s="52"/>
      <c r="D32" s="100" t="s">
        <v>90</v>
      </c>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v>1</v>
      </c>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v>1</v>
      </c>
      <c r="D72" s="2">
        <f t="shared" si="9"/>
        <v>4</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5" spans="1:7" ht="28">
      <c r="C95" s="63" t="s">
        <v>123</v>
      </c>
      <c r="D95" s="61">
        <f>SUM(D20:D24, D27:D31,D34:D36,D39:D41,D44:D46,D49:D51,D54:D56,D59:D60,D63:D66,D69:D74,D77:D80,D83:D86,D89:D92)</f>
        <v>18</v>
      </c>
      <c r="E95" s="62" t="s">
        <v>124</v>
      </c>
      <c r="F95" s="61">
        <f>SUM(G20:G24, G27:G31,G34:G36,G39:G41,G44:G46,G49:G51,G54:G56,G59:G60,G63:G66,G69:G75,G77:G80,G83:G86,G89:G92)</f>
        <v>42</v>
      </c>
    </row>
    <row r="96" spans="1:7">
      <c r="C96" s="63" t="s">
        <v>264</v>
      </c>
      <c r="D96" s="61">
        <f>SUM(I10,I18)</f>
        <v>1.4</v>
      </c>
      <c r="E96" s="62" t="s">
        <v>265</v>
      </c>
      <c r="F96" s="61">
        <f>SUM(K10,K18)</f>
        <v>8</v>
      </c>
      <c r="G96" s="26"/>
    </row>
    <row r="97" spans="3:7" ht="28">
      <c r="C97" s="63" t="s">
        <v>120</v>
      </c>
      <c r="D97" s="61">
        <f>SUM(D95:D96)</f>
        <v>19.399999999999999</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c r="D7" s="11">
        <v>1</v>
      </c>
      <c r="E7" s="11"/>
      <c r="F7" s="11"/>
      <c r="G7" s="46"/>
    </row>
    <row r="8" spans="1:11" ht="15" customHeight="1">
      <c r="A8" s="42"/>
      <c r="B8" s="11" t="s">
        <v>9</v>
      </c>
      <c r="C8" s="11"/>
      <c r="D8" s="11">
        <v>1</v>
      </c>
      <c r="E8" s="11"/>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0</v>
      </c>
      <c r="D12" s="11">
        <v>0</v>
      </c>
      <c r="E12" s="9">
        <v>1</v>
      </c>
      <c r="F12" s="9">
        <v>1</v>
      </c>
      <c r="G12" s="36">
        <v>0</v>
      </c>
    </row>
    <row r="13" spans="1:11" ht="15" customHeight="1">
      <c r="A13" s="42"/>
      <c r="B13" s="11" t="s">
        <v>18</v>
      </c>
      <c r="C13" s="9">
        <v>0</v>
      </c>
      <c r="D13" s="11">
        <v>0</v>
      </c>
      <c r="E13" s="9"/>
      <c r="F13" s="9">
        <v>0</v>
      </c>
      <c r="G13" s="36">
        <v>0</v>
      </c>
    </row>
    <row r="14" spans="1:11" ht="27" customHeight="1">
      <c r="A14" s="42"/>
      <c r="B14" s="11" t="s">
        <v>19</v>
      </c>
      <c r="C14" s="9">
        <v>0</v>
      </c>
      <c r="D14" s="11">
        <v>0</v>
      </c>
      <c r="E14" s="9">
        <v>1</v>
      </c>
      <c r="F14" s="9">
        <v>0</v>
      </c>
      <c r="G14" s="36">
        <v>0</v>
      </c>
    </row>
    <row r="15" spans="1:11" ht="15" customHeight="1">
      <c r="A15" s="42"/>
      <c r="B15" s="11" t="s">
        <v>20</v>
      </c>
      <c r="C15" s="9">
        <v>0</v>
      </c>
      <c r="D15" s="11">
        <v>0</v>
      </c>
      <c r="E15" s="9">
        <v>1</v>
      </c>
      <c r="F15" s="9">
        <v>0</v>
      </c>
      <c r="G15" s="36">
        <v>0</v>
      </c>
    </row>
    <row r="16" spans="1:11" ht="15" customHeight="1">
      <c r="A16" s="42"/>
      <c r="B16" s="11" t="s">
        <v>21</v>
      </c>
      <c r="C16" s="9">
        <v>1</v>
      </c>
      <c r="D16" s="11">
        <v>1</v>
      </c>
      <c r="E16" s="9">
        <v>1</v>
      </c>
      <c r="F16" s="9">
        <v>0</v>
      </c>
      <c r="G16" s="36">
        <v>0</v>
      </c>
    </row>
    <row r="17" spans="1:11" ht="27" customHeight="1">
      <c r="A17" s="42"/>
      <c r="B17" s="11" t="s">
        <v>22</v>
      </c>
      <c r="C17" s="9">
        <v>0</v>
      </c>
      <c r="D17" s="11">
        <v>0</v>
      </c>
      <c r="E17" s="9">
        <v>1</v>
      </c>
      <c r="F17" s="9">
        <v>0</v>
      </c>
      <c r="G17" s="36">
        <v>0</v>
      </c>
    </row>
    <row r="18" spans="1:11" ht="15" customHeight="1" thickBot="1">
      <c r="A18" s="41"/>
      <c r="B18" s="37" t="s">
        <v>23</v>
      </c>
      <c r="C18" s="38">
        <v>1</v>
      </c>
      <c r="D18" s="37">
        <v>1</v>
      </c>
      <c r="E18" s="38">
        <v>1</v>
      </c>
      <c r="F18" s="38">
        <v>0</v>
      </c>
      <c r="G18" s="39">
        <v>0</v>
      </c>
      <c r="H18" s="63" t="s">
        <v>119</v>
      </c>
      <c r="I18" s="61">
        <f>SUM(C12:G18)*'Point distribution and weighing'!I17</f>
        <v>1.5714285714285714</v>
      </c>
      <c r="J18" s="62" t="s">
        <v>122</v>
      </c>
      <c r="K18" s="61">
        <v>5</v>
      </c>
    </row>
    <row r="19" spans="1:11" ht="27" customHeight="1">
      <c r="A19" s="48">
        <v>3</v>
      </c>
      <c r="B19" s="126" t="s">
        <v>24</v>
      </c>
      <c r="C19" s="127"/>
      <c r="D19" s="127"/>
      <c r="E19" s="127"/>
      <c r="F19" s="127"/>
      <c r="G19" s="128"/>
    </row>
    <row r="20" spans="1:11">
      <c r="A20" s="42"/>
      <c r="B20" s="1" t="s">
        <v>25</v>
      </c>
      <c r="C20" s="2">
        <v>1</v>
      </c>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v>1</v>
      </c>
      <c r="D37" s="105" t="s">
        <v>284</v>
      </c>
      <c r="E37" s="106"/>
      <c r="F37" s="106"/>
      <c r="G37" s="107"/>
    </row>
    <row r="38" spans="1:7">
      <c r="A38" s="40">
        <v>6</v>
      </c>
      <c r="B38" s="108" t="s">
        <v>35</v>
      </c>
      <c r="C38" s="108"/>
      <c r="D38" s="108"/>
      <c r="E38" s="108"/>
      <c r="F38" s="108"/>
      <c r="G38" s="109"/>
    </row>
    <row r="39" spans="1:7" ht="40" customHeight="1">
      <c r="A39" s="4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t="s">
        <v>285</v>
      </c>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v>1</v>
      </c>
      <c r="D45" s="2">
        <f t="shared" si="4"/>
        <v>1</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v>1</v>
      </c>
      <c r="D52" s="105" t="s">
        <v>286</v>
      </c>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t="s">
        <v>287</v>
      </c>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v>1</v>
      </c>
      <c r="D64" s="2">
        <f t="shared" si="8"/>
        <v>1</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41"/>
      <c r="B75" s="37" t="s">
        <v>54</v>
      </c>
      <c r="C75" s="51"/>
      <c r="D75" s="105" t="s">
        <v>288</v>
      </c>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v>1</v>
      </c>
      <c r="D81" s="105" t="s">
        <v>289</v>
      </c>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v>1</v>
      </c>
      <c r="D87" s="105" t="s">
        <v>91</v>
      </c>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v>1</v>
      </c>
      <c r="D93" s="86" t="s">
        <v>92</v>
      </c>
      <c r="E93" s="86"/>
      <c r="F93" s="86"/>
      <c r="G93" s="87"/>
    </row>
    <row r="95" spans="1:7" ht="28">
      <c r="C95" s="63" t="s">
        <v>123</v>
      </c>
      <c r="D95" s="61">
        <f>SUM(D20:D24, D27:D31,D34:D36,D39:D41,D44:D46,D49:D51,D54:D56,D59:D60,D63:D66,D69:D74,D77:D80,D83:D86,D89:D92)</f>
        <v>13</v>
      </c>
      <c r="E95" s="62" t="s">
        <v>124</v>
      </c>
      <c r="F95" s="61">
        <f>SUM(G20:G24, G27:G31,G34:G36,G39:G41,G44:G46,G49:G51,G54:G56,G59:G60,G63:G66,G69:G75,G77:G80,G83:G86,G89:G92)</f>
        <v>42</v>
      </c>
    </row>
    <row r="96" spans="1:7">
      <c r="C96" s="63" t="s">
        <v>264</v>
      </c>
      <c r="D96" s="61">
        <f>SUM(I10,I18)</f>
        <v>2.7714285714285714</v>
      </c>
      <c r="E96" s="62" t="s">
        <v>265</v>
      </c>
      <c r="F96" s="61">
        <f>SUM(K10,K18)</f>
        <v>8</v>
      </c>
      <c r="G96" s="26"/>
    </row>
    <row r="97" spans="3:7" ht="28">
      <c r="C97" s="63" t="s">
        <v>120</v>
      </c>
      <c r="D97" s="61">
        <f>SUM(D95:D96)</f>
        <v>15.771428571428572</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v>1</v>
      </c>
      <c r="D6" s="11"/>
      <c r="E6" s="11"/>
      <c r="F6" s="11"/>
      <c r="G6" s="46"/>
    </row>
    <row r="7" spans="1:11" ht="15" customHeight="1">
      <c r="A7" s="42"/>
      <c r="B7" s="11" t="s">
        <v>8</v>
      </c>
      <c r="C7" s="11"/>
      <c r="D7" s="11">
        <v>1</v>
      </c>
      <c r="E7" s="11"/>
      <c r="F7" s="11"/>
      <c r="G7" s="46"/>
    </row>
    <row r="8" spans="1:11" ht="15" customHeight="1">
      <c r="A8" s="42"/>
      <c r="B8" s="11" t="s">
        <v>9</v>
      </c>
      <c r="C8" s="11">
        <v>1</v>
      </c>
      <c r="D8" s="11"/>
      <c r="E8" s="11"/>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0.60000000000000009</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v>1</v>
      </c>
      <c r="F12" s="9">
        <v>1</v>
      </c>
      <c r="G12" s="36">
        <v>0</v>
      </c>
    </row>
    <row r="13" spans="1:11" ht="15" customHeight="1">
      <c r="A13" s="42"/>
      <c r="B13" s="11" t="s">
        <v>18</v>
      </c>
      <c r="C13" s="9">
        <v>0</v>
      </c>
      <c r="D13" s="11">
        <v>0</v>
      </c>
      <c r="E13" s="9">
        <v>0</v>
      </c>
      <c r="F13" s="9">
        <v>0</v>
      </c>
      <c r="G13" s="36">
        <v>0</v>
      </c>
    </row>
    <row r="14" spans="1:11" ht="27" customHeight="1">
      <c r="A14" s="42"/>
      <c r="B14" s="11" t="s">
        <v>19</v>
      </c>
      <c r="C14" s="9">
        <v>1</v>
      </c>
      <c r="D14" s="11">
        <v>1</v>
      </c>
      <c r="E14" s="9">
        <v>1</v>
      </c>
      <c r="F14" s="9">
        <v>0</v>
      </c>
      <c r="G14" s="36">
        <v>0</v>
      </c>
    </row>
    <row r="15" spans="1:11" ht="15" customHeight="1">
      <c r="A15" s="42"/>
      <c r="B15" s="11" t="s">
        <v>20</v>
      </c>
      <c r="C15" s="9">
        <v>0</v>
      </c>
      <c r="D15" s="11">
        <v>0</v>
      </c>
      <c r="E15" s="9">
        <v>0</v>
      </c>
      <c r="F15" s="9">
        <v>0</v>
      </c>
      <c r="G15" s="36">
        <v>0</v>
      </c>
    </row>
    <row r="16" spans="1:11" ht="15" customHeight="1">
      <c r="A16" s="42"/>
      <c r="B16" s="11" t="s">
        <v>21</v>
      </c>
      <c r="C16" s="9">
        <v>1</v>
      </c>
      <c r="D16" s="11">
        <v>1</v>
      </c>
      <c r="E16" s="9">
        <v>1</v>
      </c>
      <c r="F16" s="9">
        <v>1</v>
      </c>
      <c r="G16" s="36">
        <v>0</v>
      </c>
    </row>
    <row r="17" spans="1:11" ht="27" customHeight="1">
      <c r="A17" s="42"/>
      <c r="B17" s="11" t="s">
        <v>22</v>
      </c>
      <c r="C17" s="9">
        <v>0</v>
      </c>
      <c r="D17" s="11">
        <v>0</v>
      </c>
      <c r="E17" s="9">
        <v>0</v>
      </c>
      <c r="F17" s="9">
        <v>0</v>
      </c>
      <c r="G17" s="36">
        <v>0</v>
      </c>
    </row>
    <row r="18" spans="1:11" ht="15" customHeight="1" thickBot="1">
      <c r="A18" s="41"/>
      <c r="B18" s="37" t="s">
        <v>23</v>
      </c>
      <c r="C18" s="38">
        <v>1</v>
      </c>
      <c r="D18" s="37">
        <v>1</v>
      </c>
      <c r="E18" s="38">
        <v>1</v>
      </c>
      <c r="F18" s="38">
        <v>1</v>
      </c>
      <c r="G18" s="39">
        <v>0</v>
      </c>
      <c r="H18" s="63" t="s">
        <v>119</v>
      </c>
      <c r="I18" s="61">
        <f>SUM(C12:G18)*'Point distribution and weighing'!I17</f>
        <v>2.1428571428571428</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t="s">
        <v>93</v>
      </c>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v>1</v>
      </c>
      <c r="D45" s="2">
        <f t="shared" si="4"/>
        <v>1</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t="s">
        <v>290</v>
      </c>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v>1</v>
      </c>
      <c r="D50" s="2">
        <f t="shared" si="5"/>
        <v>1</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t="s">
        <v>291</v>
      </c>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v>1</v>
      </c>
      <c r="D55" s="2">
        <f t="shared" si="6"/>
        <v>1</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t="s">
        <v>292</v>
      </c>
      <c r="E57" s="106"/>
      <c r="F57" s="106"/>
      <c r="G57" s="107"/>
    </row>
    <row r="58" spans="1:7" ht="27" customHeight="1">
      <c r="A58" s="40">
        <v>10</v>
      </c>
      <c r="B58" s="129" t="s">
        <v>55</v>
      </c>
      <c r="C58" s="129"/>
      <c r="D58" s="129"/>
      <c r="E58" s="129"/>
      <c r="F58" s="129"/>
      <c r="G58" s="130"/>
    </row>
    <row r="59" spans="1:7">
      <c r="A59" s="4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t="s">
        <v>293</v>
      </c>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41"/>
      <c r="B75" s="37" t="s">
        <v>54</v>
      </c>
      <c r="C75" s="51"/>
      <c r="D75" s="105" t="s">
        <v>294</v>
      </c>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v>1</v>
      </c>
      <c r="D81" s="105" t="s">
        <v>94</v>
      </c>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t="s">
        <v>295</v>
      </c>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v>1</v>
      </c>
      <c r="D93" s="86"/>
      <c r="E93" s="86"/>
      <c r="F93" s="86"/>
      <c r="G93" s="87"/>
    </row>
    <row r="95" spans="1:7" ht="28">
      <c r="C95" s="63" t="s">
        <v>123</v>
      </c>
      <c r="D95" s="61">
        <f>SUM(D20:D24, D27:D31,D34:D36,D39:D41,D44:D46,D49:D51,D54:D56,D59:D60,D63:D66,D69:D74,D77:D80,D83:D86,D89:D92)</f>
        <v>19</v>
      </c>
      <c r="E95" s="62" t="s">
        <v>124</v>
      </c>
      <c r="F95" s="61">
        <f>SUM(G20:G24, G27:G31,G34:G36,G39:G41,G44:G46,G49:G51,G54:G56,G59:G60,G63:G66,G69:G75,G77:G80,G83:G86,G89:G92)</f>
        <v>42</v>
      </c>
    </row>
    <row r="96" spans="1:7">
      <c r="C96" s="63" t="s">
        <v>264</v>
      </c>
      <c r="D96" s="61">
        <f>SUM(I10,I18)</f>
        <v>2.7428571428571429</v>
      </c>
      <c r="E96" s="62" t="s">
        <v>265</v>
      </c>
      <c r="F96" s="61">
        <f>SUM(K10,K18)</f>
        <v>8</v>
      </c>
      <c r="G96" s="26"/>
    </row>
    <row r="97" spans="3:7" ht="28">
      <c r="C97" s="63" t="s">
        <v>120</v>
      </c>
      <c r="D97" s="61">
        <f>SUM(D95:D96)</f>
        <v>21.742857142857144</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c r="F6" s="11">
        <v>1</v>
      </c>
      <c r="G6" s="46"/>
    </row>
    <row r="7" spans="1:11" ht="15" customHeight="1">
      <c r="A7" s="42"/>
      <c r="B7" s="11" t="s">
        <v>8</v>
      </c>
      <c r="C7" s="11">
        <v>1</v>
      </c>
      <c r="D7" s="11"/>
      <c r="E7" s="11"/>
      <c r="F7" s="11"/>
      <c r="G7" s="46"/>
    </row>
    <row r="8" spans="1:11" ht="15" customHeight="1">
      <c r="A8" s="42"/>
      <c r="B8" s="11" t="s">
        <v>9</v>
      </c>
      <c r="C8" s="11"/>
      <c r="D8" s="11"/>
      <c r="E8" s="11"/>
      <c r="F8" s="11">
        <v>1</v>
      </c>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c r="D12" s="11"/>
      <c r="E12" s="9"/>
      <c r="F12" s="9"/>
      <c r="G12" s="36"/>
    </row>
    <row r="13" spans="1:11" ht="15" customHeight="1">
      <c r="A13" s="42"/>
      <c r="B13" s="11" t="s">
        <v>18</v>
      </c>
      <c r="C13" s="9">
        <v>1</v>
      </c>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v>1</v>
      </c>
      <c r="E16" s="9">
        <v>1</v>
      </c>
      <c r="F16" s="9">
        <v>1</v>
      </c>
      <c r="G16" s="36">
        <v>1</v>
      </c>
    </row>
    <row r="17" spans="1:11" ht="27" customHeight="1">
      <c r="A17" s="42"/>
      <c r="B17" s="11" t="s">
        <v>22</v>
      </c>
      <c r="C17" s="9">
        <v>1</v>
      </c>
      <c r="D17" s="11">
        <v>1</v>
      </c>
      <c r="E17" s="9">
        <v>1</v>
      </c>
      <c r="F17" s="9">
        <v>1</v>
      </c>
      <c r="G17" s="36">
        <v>1</v>
      </c>
    </row>
    <row r="18" spans="1:11" ht="15" customHeight="1" thickBot="1">
      <c r="A18" s="41"/>
      <c r="B18" s="37" t="s">
        <v>23</v>
      </c>
      <c r="C18" s="38">
        <v>1</v>
      </c>
      <c r="D18" s="37">
        <v>1</v>
      </c>
      <c r="E18" s="38">
        <v>1</v>
      </c>
      <c r="F18" s="38">
        <v>1</v>
      </c>
      <c r="G18" s="39">
        <v>1</v>
      </c>
      <c r="H18" s="63" t="s">
        <v>119</v>
      </c>
      <c r="I18" s="61">
        <f>SUM(C12:G18)*'Point distribution and weighing'!I17</f>
        <v>2.1428571428571428</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t="s">
        <v>296</v>
      </c>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t="s">
        <v>297</v>
      </c>
      <c r="E42" s="86"/>
      <c r="F42" s="86"/>
      <c r="G42" s="87"/>
    </row>
    <row r="43" spans="1:7" ht="27" customHeight="1">
      <c r="A43" s="40">
        <v>7</v>
      </c>
      <c r="B43" s="126" t="s">
        <v>41</v>
      </c>
      <c r="C43" s="127"/>
      <c r="D43" s="127"/>
      <c r="E43" s="127"/>
      <c r="F43" s="127"/>
      <c r="G43" s="128"/>
    </row>
    <row r="44" spans="1:7" ht="27" customHeight="1">
      <c r="A44" s="4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t="s">
        <v>298</v>
      </c>
      <c r="E47" s="86"/>
      <c r="F47" s="86"/>
      <c r="G47" s="87"/>
    </row>
    <row r="48" spans="1:7" ht="27.75" customHeight="1">
      <c r="A48" s="40">
        <v>8</v>
      </c>
      <c r="B48" s="127" t="s">
        <v>46</v>
      </c>
      <c r="C48" s="127"/>
      <c r="D48" s="127"/>
      <c r="E48" s="127"/>
      <c r="F48" s="127"/>
      <c r="G48" s="128"/>
    </row>
    <row r="49" spans="1:7" ht="15" customHeight="1">
      <c r="A49" s="4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t="s">
        <v>299</v>
      </c>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t="s">
        <v>300</v>
      </c>
      <c r="E57" s="106"/>
      <c r="F57" s="106"/>
      <c r="G57" s="107"/>
    </row>
    <row r="58" spans="1:7" ht="27" customHeight="1">
      <c r="A58" s="40">
        <v>10</v>
      </c>
      <c r="B58" s="129" t="s">
        <v>55</v>
      </c>
      <c r="C58" s="129"/>
      <c r="D58" s="129"/>
      <c r="E58" s="129"/>
      <c r="F58" s="129"/>
      <c r="G58" s="130"/>
    </row>
    <row r="59" spans="1:7">
      <c r="A59" s="4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t="s">
        <v>301</v>
      </c>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v>1</v>
      </c>
      <c r="D72" s="2">
        <f t="shared" si="9"/>
        <v>4</v>
      </c>
      <c r="E72" s="24">
        <f>'Point distribution and weighing'!E72</f>
        <v>4</v>
      </c>
      <c r="F72" s="24">
        <f>'Point distribution and weighing'!F72</f>
        <v>0</v>
      </c>
      <c r="G72" s="24">
        <f>'Point distribution and weighing'!G72</f>
        <v>4</v>
      </c>
    </row>
    <row r="73" spans="1:7" ht="15" customHeight="1">
      <c r="A73" s="42"/>
      <c r="B73" s="11" t="s">
        <v>67</v>
      </c>
      <c r="C73" s="2">
        <v>1</v>
      </c>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v>1</v>
      </c>
      <c r="D74" s="2">
        <f>IF(AND(C74=1, C73=0, C72=0), E74,)</f>
        <v>0</v>
      </c>
      <c r="E74" s="24">
        <f>'Point distribution and weighing'!E74</f>
        <v>1</v>
      </c>
      <c r="F74" s="24">
        <f>'Point distribution and weighing'!F74</f>
        <v>0</v>
      </c>
      <c r="G74" s="24">
        <f>'Point distribution and weighing'!G74</f>
        <v>0</v>
      </c>
    </row>
    <row r="75" spans="1:7" ht="15" customHeight="1" thickBot="1">
      <c r="A75" s="41"/>
      <c r="B75" s="37" t="s">
        <v>54</v>
      </c>
      <c r="C75" s="51"/>
      <c r="D75" s="105" t="s">
        <v>302</v>
      </c>
      <c r="E75" s="106"/>
      <c r="F75" s="106"/>
      <c r="G75" s="107"/>
    </row>
    <row r="76" spans="1:7" ht="30" customHeight="1">
      <c r="A76" s="40">
        <v>13</v>
      </c>
      <c r="B76" s="124" t="s">
        <v>70</v>
      </c>
      <c r="C76" s="124"/>
      <c r="D76" s="124"/>
      <c r="E76" s="124"/>
      <c r="F76" s="124"/>
      <c r="G76" s="125"/>
    </row>
    <row r="77" spans="1:7" ht="15" customHeight="1">
      <c r="A77" s="4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t="s">
        <v>95</v>
      </c>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t="s">
        <v>96</v>
      </c>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v>1</v>
      </c>
      <c r="D90" s="2">
        <f t="shared" si="12"/>
        <v>2</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5" spans="1:7" ht="28">
      <c r="C95" s="63" t="s">
        <v>123</v>
      </c>
      <c r="D95" s="61">
        <f>SUM(D20:D24, D27:D31,D34:D36,D39:D41,D44:D46,D49:D51,D54:D56,D59:D60,D63:D66,D69:D74,D77:D80,D83:D86,D89:D92)</f>
        <v>39</v>
      </c>
      <c r="E95" s="62" t="s">
        <v>124</v>
      </c>
      <c r="F95" s="61">
        <f>SUM(G20:G24, G27:G31,G34:G36,G39:G41,G44:G46,G49:G51,G54:G56,G59:G60,G63:G66,G69:G75,G77:G80,G83:G86,G89:G92)</f>
        <v>42</v>
      </c>
    </row>
    <row r="96" spans="1:7">
      <c r="C96" s="63" t="s">
        <v>264</v>
      </c>
      <c r="D96" s="61">
        <f>SUM(I10,I18)</f>
        <v>3.7428571428571429</v>
      </c>
      <c r="E96" s="62" t="s">
        <v>265</v>
      </c>
      <c r="F96" s="61">
        <f>SUM(K10,K18)</f>
        <v>8</v>
      </c>
      <c r="G96" s="26"/>
    </row>
    <row r="97" spans="3:7" ht="28">
      <c r="C97" s="63" t="s">
        <v>120</v>
      </c>
      <c r="D97" s="61">
        <f>SUM(D95:D96)</f>
        <v>42.74285714285714</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1"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v>1</v>
      </c>
      <c r="E5" s="11"/>
      <c r="F5" s="11"/>
      <c r="G5" s="46"/>
    </row>
    <row r="6" spans="1:11" ht="14.25" customHeight="1">
      <c r="A6" s="42"/>
      <c r="B6" s="11" t="s">
        <v>7</v>
      </c>
      <c r="C6" s="11"/>
      <c r="D6" s="11">
        <v>1</v>
      </c>
      <c r="E6" s="11"/>
      <c r="F6" s="11"/>
      <c r="G6" s="46"/>
    </row>
    <row r="7" spans="1:11" ht="15" customHeight="1">
      <c r="A7" s="42"/>
      <c r="B7" s="11" t="s">
        <v>8</v>
      </c>
      <c r="C7" s="11"/>
      <c r="D7" s="11"/>
      <c r="E7" s="11"/>
      <c r="F7" s="11"/>
      <c r="G7" s="46"/>
    </row>
    <row r="8" spans="1:11" ht="15" customHeight="1">
      <c r="A8" s="42"/>
      <c r="B8" s="11" t="s">
        <v>9</v>
      </c>
      <c r="C8" s="11"/>
      <c r="D8" s="11"/>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c r="D12" s="11"/>
      <c r="E12" s="9"/>
      <c r="F12" s="9"/>
      <c r="G12" s="36"/>
    </row>
    <row r="13" spans="1:11" ht="15" customHeight="1">
      <c r="A13" s="42"/>
      <c r="B13" s="11" t="s">
        <v>18</v>
      </c>
      <c r="C13" s="9"/>
      <c r="D13" s="11"/>
      <c r="E13" s="9">
        <v>1</v>
      </c>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c r="D18" s="37"/>
      <c r="E18" s="38">
        <v>1</v>
      </c>
      <c r="F18" s="38"/>
      <c r="G18" s="39"/>
      <c r="H18" s="63" t="s">
        <v>119</v>
      </c>
      <c r="I18" s="61">
        <f>SUM(C12:G18)*'Point distribution and weighing'!I17</f>
        <v>0.2857142857142857</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v>1</v>
      </c>
      <c r="D23" s="2">
        <f t="shared" si="0"/>
        <v>4</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v>1</v>
      </c>
      <c r="D64" s="2">
        <f t="shared" si="8"/>
        <v>1</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v>1</v>
      </c>
      <c r="D73" s="2">
        <f t="shared" si="9"/>
        <v>2</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v>1</v>
      </c>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v>1</v>
      </c>
      <c r="D85" s="2">
        <f t="shared" si="11"/>
        <v>1</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v>1</v>
      </c>
      <c r="D93" s="86" t="s">
        <v>303</v>
      </c>
      <c r="E93" s="86"/>
      <c r="F93" s="86"/>
      <c r="G93" s="87"/>
    </row>
    <row r="95" spans="1:7" ht="28">
      <c r="C95" s="63" t="s">
        <v>123</v>
      </c>
      <c r="D95" s="61">
        <f>SUM(D20:D24, D27:D31,D34:D36,D39:D41,D44:D46,D49:D51,D54:D56,D59:D60,D63:D66,D69:D74,D77:D80,D83:D86,D89:D92)</f>
        <v>20</v>
      </c>
      <c r="E95" s="62" t="s">
        <v>124</v>
      </c>
      <c r="F95" s="61">
        <f>SUM(G20:G24, G27:G31,G34:G36,G39:G41,G44:G46,G49:G51,G54:G56,G59:G60,G63:G66,G69:G75,G77:G80,G83:G86,G89:G92)</f>
        <v>42</v>
      </c>
    </row>
    <row r="96" spans="1:7">
      <c r="C96" s="63" t="s">
        <v>264</v>
      </c>
      <c r="D96" s="61">
        <f>SUM(I10,I18)</f>
        <v>0.68571428571428572</v>
      </c>
      <c r="E96" s="62" t="s">
        <v>265</v>
      </c>
      <c r="F96" s="61">
        <f>SUM(K10,K18)</f>
        <v>8</v>
      </c>
      <c r="G96" s="26"/>
    </row>
    <row r="97" spans="3:7" ht="28">
      <c r="C97" s="63" t="s">
        <v>120</v>
      </c>
      <c r="D97" s="61">
        <f>SUM(D95:D96)</f>
        <v>20.685714285714287</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75"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c r="F6" s="11"/>
      <c r="G6" s="46"/>
    </row>
    <row r="7" spans="1:11" ht="15" customHeight="1">
      <c r="A7" s="42"/>
      <c r="B7" s="11" t="s">
        <v>8</v>
      </c>
      <c r="C7" s="11"/>
      <c r="D7" s="11"/>
      <c r="E7" s="11"/>
      <c r="F7" s="11"/>
      <c r="G7" s="46"/>
    </row>
    <row r="8" spans="1:11" ht="15" customHeight="1">
      <c r="A8" s="42"/>
      <c r="B8" s="11" t="s">
        <v>9</v>
      </c>
      <c r="C8" s="11"/>
      <c r="D8" s="11"/>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c r="E12" s="9"/>
      <c r="F12" s="9"/>
      <c r="G12" s="36"/>
    </row>
    <row r="13" spans="1:11" ht="15" customHeight="1">
      <c r="A13" s="42"/>
      <c r="B13" s="11" t="s">
        <v>18</v>
      </c>
      <c r="C13" s="9">
        <v>1</v>
      </c>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v>1</v>
      </c>
      <c r="D18" s="37"/>
      <c r="E18" s="38"/>
      <c r="F18" s="38"/>
      <c r="G18" s="39"/>
      <c r="H18" s="63" t="s">
        <v>119</v>
      </c>
      <c r="I18" s="61">
        <f>SUM(C12:G18)*'Point distribution and weighing'!I17</f>
        <v>0.42857142857142855</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v>1</v>
      </c>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v>1</v>
      </c>
      <c r="D72" s="2">
        <f t="shared" si="9"/>
        <v>4</v>
      </c>
      <c r="E72" s="24">
        <f>'Point distribution and weighing'!E72</f>
        <v>4</v>
      </c>
      <c r="F72" s="24">
        <f>'Point distribution and weighing'!F72</f>
        <v>0</v>
      </c>
      <c r="G72" s="24">
        <f>'Point distribution and weighing'!G72</f>
        <v>4</v>
      </c>
    </row>
    <row r="73" spans="1:7" ht="15" customHeight="1">
      <c r="A73" s="42"/>
      <c r="B73" s="11" t="s">
        <v>67</v>
      </c>
      <c r="C73" s="2"/>
      <c r="D73" s="2">
        <f t="shared" si="9"/>
        <v>0</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v>1</v>
      </c>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5" spans="1:7" ht="28">
      <c r="C95" s="63" t="s">
        <v>123</v>
      </c>
      <c r="D95" s="61">
        <f>SUM(D20:D24, D27:D31,D34:D36,D39:D41,D44:D46,D49:D51,D54:D56,D59:D60,D63:D66,D69:D74,D77:D80,D83:D86,D89:D92)</f>
        <v>14</v>
      </c>
      <c r="E95" s="62" t="s">
        <v>124</v>
      </c>
      <c r="F95" s="61">
        <f>SUM(G20:G24, G27:G31,G34:G36,G39:G41,G44:G46,G49:G51,G54:G56,G59:G60,G63:G66,G69:G75,G77:G80,G83:G86,G89:G92)</f>
        <v>42</v>
      </c>
    </row>
    <row r="96" spans="1:7">
      <c r="C96" s="63" t="s">
        <v>264</v>
      </c>
      <c r="D96" s="61">
        <f>SUM(I10,I18)</f>
        <v>0.82857142857142851</v>
      </c>
      <c r="E96" s="62" t="s">
        <v>265</v>
      </c>
      <c r="F96" s="61">
        <f>SUM(K10,K18)</f>
        <v>8</v>
      </c>
      <c r="G96" s="26"/>
    </row>
    <row r="97" spans="3:7" ht="28">
      <c r="C97" s="63" t="s">
        <v>120</v>
      </c>
      <c r="D97" s="61">
        <f>SUM(D95:D96)</f>
        <v>14.828571428571429</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K30" sqref="K30"/>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c r="D7" s="11">
        <v>1</v>
      </c>
      <c r="E7" s="11"/>
      <c r="F7" s="11"/>
      <c r="G7" s="46"/>
    </row>
    <row r="8" spans="1:11" ht="15" customHeight="1">
      <c r="A8" s="42"/>
      <c r="B8" s="11" t="s">
        <v>9</v>
      </c>
      <c r="C8" s="11"/>
      <c r="D8" s="11">
        <v>1</v>
      </c>
      <c r="E8" s="11"/>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v>0</v>
      </c>
      <c r="F12" s="9">
        <v>1</v>
      </c>
      <c r="G12" s="36">
        <v>0</v>
      </c>
    </row>
    <row r="13" spans="1:11" ht="15" customHeight="1">
      <c r="A13" s="42"/>
      <c r="B13" s="11" t="s">
        <v>18</v>
      </c>
      <c r="C13" s="9">
        <v>1</v>
      </c>
      <c r="D13" s="11">
        <v>1</v>
      </c>
      <c r="E13" s="9">
        <v>0</v>
      </c>
      <c r="F13" s="9">
        <v>1</v>
      </c>
      <c r="G13" s="36">
        <v>0</v>
      </c>
    </row>
    <row r="14" spans="1:11" ht="27" customHeight="1">
      <c r="A14" s="42"/>
      <c r="B14" s="11" t="s">
        <v>19</v>
      </c>
      <c r="C14" s="9">
        <v>1</v>
      </c>
      <c r="D14" s="11">
        <v>1</v>
      </c>
      <c r="E14" s="9">
        <v>0</v>
      </c>
      <c r="F14" s="9">
        <v>1</v>
      </c>
      <c r="G14" s="36">
        <v>0</v>
      </c>
    </row>
    <row r="15" spans="1:11" ht="15" customHeight="1">
      <c r="A15" s="42"/>
      <c r="B15" s="11" t="s">
        <v>20</v>
      </c>
      <c r="C15" s="9">
        <v>0</v>
      </c>
      <c r="D15" s="11">
        <v>0</v>
      </c>
      <c r="E15" s="9">
        <v>0</v>
      </c>
      <c r="F15" s="9">
        <v>0</v>
      </c>
      <c r="G15" s="36">
        <v>0</v>
      </c>
    </row>
    <row r="16" spans="1:11" ht="15" customHeight="1">
      <c r="A16" s="42"/>
      <c r="B16" s="11" t="s">
        <v>21</v>
      </c>
      <c r="C16" s="9">
        <v>1</v>
      </c>
      <c r="D16" s="11">
        <v>1</v>
      </c>
      <c r="E16" s="9">
        <v>0</v>
      </c>
      <c r="F16" s="9">
        <v>1</v>
      </c>
      <c r="G16" s="36">
        <v>0</v>
      </c>
    </row>
    <row r="17" spans="1:11" ht="27" customHeight="1">
      <c r="A17" s="42"/>
      <c r="B17" s="11" t="s">
        <v>22</v>
      </c>
      <c r="C17" s="9">
        <v>0</v>
      </c>
      <c r="D17" s="11">
        <v>0</v>
      </c>
      <c r="E17" s="9">
        <v>0</v>
      </c>
      <c r="F17" s="9">
        <v>0</v>
      </c>
      <c r="G17" s="36">
        <v>0</v>
      </c>
    </row>
    <row r="18" spans="1:11" ht="15" customHeight="1" thickBot="1">
      <c r="A18" s="41"/>
      <c r="B18" s="37" t="s">
        <v>23</v>
      </c>
      <c r="C18" s="38">
        <v>1</v>
      </c>
      <c r="D18" s="37">
        <v>0</v>
      </c>
      <c r="E18" s="38">
        <v>0</v>
      </c>
      <c r="F18" s="38">
        <v>1</v>
      </c>
      <c r="G18" s="39">
        <v>0</v>
      </c>
      <c r="H18" s="63" t="s">
        <v>119</v>
      </c>
      <c r="I18" s="61">
        <f>SUM(C12:G18)*'Point distribution and weighing'!I17</f>
        <v>2</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v>1</v>
      </c>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v>1</v>
      </c>
      <c r="D45" s="2">
        <f t="shared" si="4"/>
        <v>1</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v>1</v>
      </c>
      <c r="D50" s="2">
        <f t="shared" si="5"/>
        <v>1</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v>1</v>
      </c>
      <c r="D55" s="2">
        <f t="shared" si="6"/>
        <v>1</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v>1</v>
      </c>
      <c r="D73" s="2">
        <f t="shared" si="9"/>
        <v>2</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v>1</v>
      </c>
      <c r="D93" s="86"/>
      <c r="E93" s="86"/>
      <c r="F93" s="86"/>
      <c r="G93" s="87"/>
    </row>
    <row r="95" spans="1:7" ht="28">
      <c r="C95" s="63" t="s">
        <v>123</v>
      </c>
      <c r="D95" s="61">
        <f>SUM(D20:D24, D27:D31,D34:D36,D39:D41,D44:D46,D49:D51,D54:D56,D59:D60,D63:D66,D69:D74,D77:D80,D83:D86,D89:D92)</f>
        <v>17</v>
      </c>
      <c r="E95" s="62" t="s">
        <v>124</v>
      </c>
      <c r="F95" s="61">
        <f>SUM(G20:G24, G27:G31,G34:G36,G39:G41,G44:G46,G49:G51,G54:G56,G59:G60,G63:G66,G69:G75,G77:G80,G83:G86,G89:G92)</f>
        <v>42</v>
      </c>
    </row>
    <row r="96" spans="1:7">
      <c r="C96" s="63" t="s">
        <v>264</v>
      </c>
      <c r="D96" s="61">
        <f>SUM(I10,I18)</f>
        <v>3.2</v>
      </c>
      <c r="E96" s="62" t="s">
        <v>265</v>
      </c>
      <c r="F96" s="61">
        <f>SUM(K10,K18)</f>
        <v>8</v>
      </c>
      <c r="G96" s="26"/>
    </row>
    <row r="97" spans="3:7" ht="28">
      <c r="C97" s="63" t="s">
        <v>120</v>
      </c>
      <c r="D97" s="61">
        <f>SUM(D95:D96)</f>
        <v>20.2</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v>1</v>
      </c>
      <c r="D7" s="11"/>
      <c r="E7" s="11"/>
      <c r="F7" s="11"/>
      <c r="G7" s="46"/>
    </row>
    <row r="8" spans="1:11" ht="15" customHeight="1">
      <c r="A8" s="42"/>
      <c r="B8" s="11" t="s">
        <v>9</v>
      </c>
      <c r="C8" s="11"/>
      <c r="D8" s="11"/>
      <c r="E8" s="11">
        <v>1</v>
      </c>
      <c r="F8" s="11"/>
      <c r="G8" s="46"/>
    </row>
    <row r="9" spans="1:11" ht="15" thickBot="1">
      <c r="A9" s="41"/>
      <c r="B9" s="37" t="s">
        <v>10</v>
      </c>
      <c r="C9" s="37"/>
      <c r="D9" s="37"/>
      <c r="E9" s="37">
        <v>1</v>
      </c>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c r="E12" s="9"/>
      <c r="F12" s="9"/>
      <c r="G12" s="36"/>
    </row>
    <row r="13" spans="1:11" ht="15" customHeight="1">
      <c r="A13" s="42"/>
      <c r="B13" s="11" t="s">
        <v>18</v>
      </c>
      <c r="C13" s="9"/>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v>1</v>
      </c>
      <c r="D16" s="11"/>
      <c r="E16" s="9"/>
      <c r="F16" s="9"/>
      <c r="G16" s="36"/>
    </row>
    <row r="17" spans="1:11" ht="27" customHeight="1">
      <c r="A17" s="42"/>
      <c r="B17" s="11" t="s">
        <v>22</v>
      </c>
      <c r="C17" s="9"/>
      <c r="D17" s="11"/>
      <c r="E17" s="9"/>
      <c r="F17" s="9"/>
      <c r="G17" s="36"/>
    </row>
    <row r="18" spans="1:11" ht="15" customHeight="1" thickBot="1">
      <c r="A18" s="41"/>
      <c r="B18" s="37" t="s">
        <v>23</v>
      </c>
      <c r="C18" s="38">
        <v>1</v>
      </c>
      <c r="D18" s="37"/>
      <c r="E18" s="38"/>
      <c r="F18" s="38"/>
      <c r="G18" s="39"/>
      <c r="H18" s="63" t="s">
        <v>119</v>
      </c>
      <c r="I18" s="61">
        <f>SUM(C12:G18)*'Point distribution and weighing'!I17</f>
        <v>0.42857142857142855</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v>1</v>
      </c>
      <c r="D37" s="105" t="s">
        <v>97</v>
      </c>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v>1</v>
      </c>
      <c r="D50" s="2">
        <f t="shared" si="5"/>
        <v>1</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v>1</v>
      </c>
      <c r="D55" s="2">
        <f t="shared" si="6"/>
        <v>1</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v>1</v>
      </c>
      <c r="D73" s="2">
        <f t="shared" si="9"/>
        <v>2</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v>1</v>
      </c>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v>1</v>
      </c>
      <c r="D93" s="86" t="s">
        <v>304</v>
      </c>
      <c r="E93" s="86"/>
      <c r="F93" s="86"/>
      <c r="G93" s="87"/>
    </row>
    <row r="95" spans="1:7" ht="28">
      <c r="C95" s="63" t="s">
        <v>123</v>
      </c>
      <c r="D95" s="61">
        <f>SUM(D20:D24, D27:D31,D34:D36,D39:D41,D44:D46,D49:D51,D54:D56,D59:D60,D63:D66,D69:D74,D77:D80,D83:D86,D89:D92)</f>
        <v>16</v>
      </c>
      <c r="E95" s="62" t="s">
        <v>124</v>
      </c>
      <c r="F95" s="61">
        <f>SUM(G20:G24, G27:G31,G34:G36,G39:G41,G44:G46,G49:G51,G54:G56,G59:G60,G63:G66,G69:G75,G77:G80,G83:G86,G89:G92)</f>
        <v>42</v>
      </c>
    </row>
    <row r="96" spans="1:7">
      <c r="C96" s="63" t="s">
        <v>264</v>
      </c>
      <c r="D96" s="61">
        <f>SUM(I10,I18)</f>
        <v>2.0285714285714285</v>
      </c>
      <c r="E96" s="62" t="s">
        <v>265</v>
      </c>
      <c r="F96" s="61">
        <f>SUM(K10,K18)</f>
        <v>8</v>
      </c>
      <c r="G96" s="26"/>
    </row>
    <row r="97" spans="3:7" ht="28">
      <c r="C97" s="63" t="s">
        <v>120</v>
      </c>
      <c r="D97" s="61">
        <f>SUM(D95:D96)</f>
        <v>18.028571428571428</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1"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c r="F6" s="11"/>
      <c r="G6" s="46"/>
    </row>
    <row r="7" spans="1:11" ht="15" customHeight="1">
      <c r="A7" s="42"/>
      <c r="B7" s="11" t="s">
        <v>8</v>
      </c>
      <c r="C7" s="11"/>
      <c r="D7" s="11"/>
      <c r="E7" s="11"/>
      <c r="F7" s="11"/>
      <c r="G7" s="46"/>
    </row>
    <row r="8" spans="1:11" ht="15" customHeight="1">
      <c r="A8" s="42"/>
      <c r="B8" s="11" t="s">
        <v>9</v>
      </c>
      <c r="C8" s="11"/>
      <c r="D8" s="11"/>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c r="E12" s="9"/>
      <c r="F12" s="9"/>
      <c r="G12" s="36"/>
    </row>
    <row r="13" spans="1:11" ht="15" customHeight="1">
      <c r="A13" s="42"/>
      <c r="B13" s="11" t="s">
        <v>18</v>
      </c>
      <c r="C13" s="9"/>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c r="D18" s="37"/>
      <c r="E18" s="38"/>
      <c r="F18" s="38"/>
      <c r="G18" s="39"/>
      <c r="H18" s="63" t="s">
        <v>119</v>
      </c>
      <c r="I18" s="61">
        <f>SUM(C12:G18)*'Point distribution and weighing'!I17</f>
        <v>0.14285714285714285</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v>1</v>
      </c>
      <c r="D23" s="2">
        <f t="shared" si="0"/>
        <v>4</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t="s">
        <v>305</v>
      </c>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v>1</v>
      </c>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 t="shared" si="9"/>
        <v>0</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t="s">
        <v>128</v>
      </c>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t="s">
        <v>128</v>
      </c>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t="s">
        <v>128</v>
      </c>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t="s">
        <v>128</v>
      </c>
      <c r="B93" s="37" t="s">
        <v>54</v>
      </c>
      <c r="C93" s="51"/>
      <c r="D93" s="86"/>
      <c r="E93" s="86"/>
      <c r="F93" s="86"/>
      <c r="G93" s="87"/>
    </row>
    <row r="95" spans="1:7" ht="28">
      <c r="C95" s="63" t="s">
        <v>123</v>
      </c>
      <c r="D95" s="61">
        <f>SUM(D20:D24, D27:D31,D34:D36,D39:D41,D44:D46,D49:D51,D54:D56,D59:D60,D63:D66,D69:D74,D77:D80,D83:D86,D89:D92)</f>
        <v>16</v>
      </c>
      <c r="E95" s="62" t="s">
        <v>124</v>
      </c>
      <c r="F95" s="61">
        <f>SUM(G20:G24, G27:G31,G34:G36,G39:G41,G44:G46,G49:G51,G54:G56,G59:G60,G63:G66,G69:G75,G77:G80,G83:G86,G89:G92)</f>
        <v>42</v>
      </c>
    </row>
    <row r="96" spans="1:7">
      <c r="C96" s="63" t="s">
        <v>264</v>
      </c>
      <c r="D96" s="61">
        <f>SUM(I10,I18)</f>
        <v>0.54285714285714293</v>
      </c>
      <c r="E96" s="62" t="s">
        <v>265</v>
      </c>
      <c r="F96" s="61">
        <f>SUM(K10,K18)</f>
        <v>8</v>
      </c>
      <c r="G96" s="26"/>
    </row>
    <row r="97" spans="3:7" ht="28">
      <c r="C97" s="63" t="s">
        <v>120</v>
      </c>
      <c r="D97" s="61">
        <f>SUM(D95:D96)</f>
        <v>16.542857142857144</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c r="D7" s="11"/>
      <c r="E7" s="11">
        <v>1</v>
      </c>
      <c r="F7" s="11"/>
      <c r="G7" s="46"/>
    </row>
    <row r="8" spans="1:11" ht="15" customHeight="1">
      <c r="A8" s="42"/>
      <c r="B8" s="11" t="s">
        <v>9</v>
      </c>
      <c r="C8" s="11"/>
      <c r="D8" s="11"/>
      <c r="E8" s="11">
        <v>1</v>
      </c>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v>1</v>
      </c>
      <c r="F12" s="9">
        <v>1</v>
      </c>
      <c r="G12" s="36"/>
    </row>
    <row r="13" spans="1:11" ht="15" customHeight="1">
      <c r="A13" s="42"/>
      <c r="B13" s="11" t="s">
        <v>18</v>
      </c>
      <c r="C13" s="9">
        <v>1</v>
      </c>
      <c r="D13" s="11">
        <v>1</v>
      </c>
      <c r="E13" s="9">
        <v>1</v>
      </c>
      <c r="F13" s="9">
        <v>1</v>
      </c>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c r="D18" s="37"/>
      <c r="E18" s="38"/>
      <c r="F18" s="38"/>
      <c r="G18" s="39"/>
      <c r="H18" s="63" t="s">
        <v>119</v>
      </c>
      <c r="I18" s="61">
        <f>SUM(C12:G18)*'Point distribution and weighing'!I17</f>
        <v>1.1428571428571428</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t="s">
        <v>128</v>
      </c>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t="s">
        <v>128</v>
      </c>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t="s">
        <v>128</v>
      </c>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t="s">
        <v>128</v>
      </c>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t="s">
        <v>128</v>
      </c>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t="s">
        <v>128</v>
      </c>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A67" t="s">
        <v>128</v>
      </c>
      <c r="B67" s="3" t="s">
        <v>54</v>
      </c>
      <c r="C67" s="25"/>
      <c r="D67" s="116"/>
      <c r="E67" s="117"/>
      <c r="F67" s="117"/>
      <c r="G67" s="118"/>
    </row>
    <row r="68" spans="1:7">
      <c r="A68" s="40">
        <v>12</v>
      </c>
      <c r="B68" s="119" t="s">
        <v>68</v>
      </c>
      <c r="C68" s="108"/>
      <c r="D68" s="108"/>
      <c r="E68" s="108"/>
      <c r="F68" s="108"/>
      <c r="G68" s="109"/>
    </row>
    <row r="69" spans="1:7">
      <c r="A69" s="42"/>
      <c r="B69" s="22" t="s">
        <v>63</v>
      </c>
      <c r="C69" s="17"/>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 t="shared" si="9"/>
        <v>0</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t="s">
        <v>128</v>
      </c>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t="s">
        <v>128</v>
      </c>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t="s">
        <v>128</v>
      </c>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t="s">
        <v>128</v>
      </c>
      <c r="B93" s="37" t="s">
        <v>54</v>
      </c>
      <c r="C93" s="51"/>
      <c r="D93" s="86"/>
      <c r="E93" s="86"/>
      <c r="F93" s="86"/>
      <c r="G93" s="87"/>
    </row>
    <row r="95" spans="1:7" ht="28">
      <c r="C95" s="63" t="s">
        <v>123</v>
      </c>
      <c r="D95" s="61">
        <f>SUM(D20:D24, D27:D31,D34:D36,D39:D41,D44:D46,D49:D51,D54:D56,D59:D60,D63:D66,D69:D74,D77:D80,D83:D86,D89:D92)</f>
        <v>2</v>
      </c>
      <c r="E95" s="62" t="s">
        <v>124</v>
      </c>
      <c r="F95" s="61">
        <f>SUM(G20:G24, G27:G31,G34:G36,G39:G41,G44:G46,G49:G51,G54:G56,G59:G60,G63:G66,G69:G75,G77:G80,G83:G86,G89:G92)</f>
        <v>42</v>
      </c>
    </row>
    <row r="96" spans="1:7">
      <c r="C96" s="63" t="s">
        <v>264</v>
      </c>
      <c r="D96" s="61">
        <f>SUM(I10,I18)</f>
        <v>2.7428571428571429</v>
      </c>
      <c r="E96" s="62" t="s">
        <v>265</v>
      </c>
      <c r="F96" s="61">
        <f>SUM(K10,K18)</f>
        <v>8</v>
      </c>
      <c r="G96" s="26"/>
    </row>
    <row r="97" spans="3:7" ht="28">
      <c r="C97" s="63" t="s">
        <v>120</v>
      </c>
      <c r="D97" s="61">
        <f>SUM(D95:D96)</f>
        <v>4.7428571428571429</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topLeftCell="C1" workbookViewId="0">
      <pane ySplit="2" topLeftCell="A87" activePane="bottomLeft" state="frozen"/>
      <selection activeCell="B96" sqref="B96"/>
      <selection pane="bottomLeft" activeCell="D97" sqref="D97"/>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v>1</v>
      </c>
      <c r="E6" s="11"/>
      <c r="F6" s="11"/>
      <c r="G6" s="46"/>
    </row>
    <row r="7" spans="1:11" ht="15" customHeight="1">
      <c r="A7" s="42"/>
      <c r="B7" s="11" t="s">
        <v>8</v>
      </c>
      <c r="C7" s="11"/>
      <c r="D7" s="11"/>
      <c r="E7" s="11"/>
      <c r="F7" s="11">
        <v>1</v>
      </c>
      <c r="G7" s="46"/>
    </row>
    <row r="8" spans="1:11" ht="15" customHeight="1">
      <c r="A8" s="42"/>
      <c r="B8" s="11" t="s">
        <v>9</v>
      </c>
      <c r="C8" s="11"/>
      <c r="D8" s="11"/>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c r="E12" s="9"/>
      <c r="F12" s="9"/>
      <c r="G12" s="36"/>
    </row>
    <row r="13" spans="1:11" ht="15" customHeight="1">
      <c r="A13" s="42"/>
      <c r="B13" s="11" t="s">
        <v>18</v>
      </c>
      <c r="C13" s="9">
        <v>1</v>
      </c>
      <c r="D13" s="11"/>
      <c r="E13" s="9"/>
      <c r="F13" s="9"/>
      <c r="G13" s="36"/>
    </row>
    <row r="14" spans="1:11" ht="27" customHeight="1">
      <c r="A14" s="42"/>
      <c r="B14" s="11" t="s">
        <v>19</v>
      </c>
      <c r="C14" s="9">
        <v>1</v>
      </c>
      <c r="D14" s="11"/>
      <c r="E14" s="9"/>
      <c r="F14" s="9"/>
      <c r="G14" s="36"/>
    </row>
    <row r="15" spans="1:11" ht="15" customHeight="1">
      <c r="A15" s="42"/>
      <c r="B15" s="11" t="s">
        <v>20</v>
      </c>
      <c r="C15" s="9">
        <v>0</v>
      </c>
      <c r="D15" s="11"/>
      <c r="E15" s="9"/>
      <c r="F15" s="9"/>
      <c r="G15" s="36"/>
    </row>
    <row r="16" spans="1:11" ht="15" customHeight="1">
      <c r="A16" s="42"/>
      <c r="B16" s="11" t="s">
        <v>21</v>
      </c>
      <c r="C16" s="9">
        <v>1</v>
      </c>
      <c r="D16" s="11"/>
      <c r="E16" s="9"/>
      <c r="F16" s="9"/>
      <c r="G16" s="36"/>
    </row>
    <row r="17" spans="1:11" ht="27" customHeight="1">
      <c r="A17" s="42"/>
      <c r="B17" s="11" t="s">
        <v>22</v>
      </c>
      <c r="C17" s="9">
        <v>0</v>
      </c>
      <c r="D17" s="11"/>
      <c r="E17" s="9"/>
      <c r="F17" s="9"/>
      <c r="G17" s="36"/>
    </row>
    <row r="18" spans="1:11" ht="15" customHeight="1" thickBot="1">
      <c r="A18" s="41"/>
      <c r="B18" s="37" t="s">
        <v>23</v>
      </c>
      <c r="C18" s="38">
        <v>1</v>
      </c>
      <c r="D18" s="37"/>
      <c r="E18" s="38"/>
      <c r="F18" s="38"/>
      <c r="G18" s="39"/>
      <c r="H18" s="63" t="s">
        <v>119</v>
      </c>
      <c r="I18" s="61">
        <f>SUM(C12:G18)*'Point distribution and weighing'!I17</f>
        <v>0.71428571428571419</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v>1</v>
      </c>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v>1</v>
      </c>
      <c r="D55" s="2">
        <f t="shared" si="6"/>
        <v>1</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4" spans="1:7">
      <c r="C94" s="28" t="s">
        <v>267</v>
      </c>
      <c r="D94" s="28" t="s">
        <v>268</v>
      </c>
    </row>
    <row r="95" spans="1:7" ht="28">
      <c r="C95" s="63" t="s">
        <v>123</v>
      </c>
      <c r="D95" s="61">
        <f>SUM(D20:D24, D27:D31,D34:D36,D39:D41,D44:D46,D49:D51,D54:D56,D59:D60,D63:D66,D69:D74,D77:D80,D83:D86,D89:D92)</f>
        <v>15</v>
      </c>
      <c r="E95" s="62" t="s">
        <v>124</v>
      </c>
      <c r="F95" s="61">
        <f>SUM(G20:G24, G27:G31,G34:G36,G39:G41,G44:G46,G49:G51,G54:G56,G59:G60,G63:G66,G69:G75,G77:G80,G83:G86,G89:G92)</f>
        <v>42</v>
      </c>
    </row>
    <row r="96" spans="1:7">
      <c r="C96" s="63" t="s">
        <v>264</v>
      </c>
      <c r="D96" s="61">
        <f>SUM(I10,I18)</f>
        <v>1.9142857142857144</v>
      </c>
      <c r="E96" s="62" t="s">
        <v>265</v>
      </c>
      <c r="F96" s="61">
        <f>SUM(K10,K18)</f>
        <v>8</v>
      </c>
      <c r="G96" s="26"/>
    </row>
    <row r="97" spans="3:7" ht="28">
      <c r="C97" s="63" t="s">
        <v>120</v>
      </c>
      <c r="D97" s="61">
        <f>SUM(D95:D96)</f>
        <v>16.914285714285715</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93" activePane="bottomLeft" state="frozen"/>
      <selection pane="bottomLeft" activeCell="B97" sqref="B97"/>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c r="D7" s="11">
        <v>1</v>
      </c>
      <c r="E7" s="11"/>
      <c r="F7" s="11"/>
      <c r="G7" s="46"/>
    </row>
    <row r="8" spans="1:11" ht="15" customHeight="1">
      <c r="A8" s="42"/>
      <c r="B8" s="11" t="s">
        <v>9</v>
      </c>
      <c r="C8" s="11"/>
      <c r="D8" s="11">
        <v>1</v>
      </c>
      <c r="E8" s="11"/>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c r="F12" s="9"/>
      <c r="G12" s="36"/>
    </row>
    <row r="13" spans="1:11" ht="15" customHeight="1">
      <c r="A13" s="42"/>
      <c r="B13" s="11" t="s">
        <v>18</v>
      </c>
      <c r="C13" s="9"/>
      <c r="D13" s="11"/>
      <c r="E13" s="9"/>
      <c r="F13" s="9"/>
      <c r="G13" s="36"/>
    </row>
    <row r="14" spans="1:11" ht="27" customHeight="1">
      <c r="A14" s="42"/>
      <c r="B14" s="11" t="s">
        <v>19</v>
      </c>
      <c r="C14" s="9">
        <v>1</v>
      </c>
      <c r="D14" s="11">
        <v>1</v>
      </c>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v>1</v>
      </c>
      <c r="D18" s="37">
        <v>1</v>
      </c>
      <c r="E18" s="38"/>
      <c r="F18" s="38"/>
      <c r="G18" s="39"/>
      <c r="H18" s="63" t="s">
        <v>119</v>
      </c>
      <c r="I18" s="61">
        <f>SUM(C12:G18)*'Point distribution and weighing'!I17</f>
        <v>0.8571428571428571</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IF(C21=1, E21,)</f>
        <v>0</v>
      </c>
      <c r="E21" s="24">
        <f>'Point distribution and weighing'!E21</f>
        <v>1</v>
      </c>
      <c r="F21" s="24">
        <f>'Point distribution and weighing'!F21</f>
        <v>0</v>
      </c>
      <c r="G21" s="24">
        <f>'Point distribution and weighing'!G21</f>
        <v>0</v>
      </c>
    </row>
    <row r="22" spans="1:11">
      <c r="A22" s="42"/>
      <c r="B22" s="1" t="s">
        <v>27</v>
      </c>
      <c r="C22" s="2">
        <v>1</v>
      </c>
      <c r="D22" s="2">
        <f>IF(C22=1, E22,)</f>
        <v>2</v>
      </c>
      <c r="E22" s="24">
        <f>'Point distribution and weighing'!E22</f>
        <v>2</v>
      </c>
      <c r="F22" s="24">
        <f>'Point distribution and weighing'!F22</f>
        <v>0</v>
      </c>
      <c r="G22" s="24">
        <f>'Point distribution and weighing'!G22</f>
        <v>0</v>
      </c>
    </row>
    <row r="23" spans="1:11">
      <c r="A23" s="42"/>
      <c r="B23" s="1" t="s">
        <v>28</v>
      </c>
      <c r="C23" s="2"/>
      <c r="D23" s="2">
        <f>IF(C23=1, E23,)</f>
        <v>0</v>
      </c>
      <c r="E23" s="24">
        <f>'Point distribution and weighing'!E23</f>
        <v>4</v>
      </c>
      <c r="F23" s="24">
        <f>'Point distribution and weighing'!F23</f>
        <v>0</v>
      </c>
      <c r="G23" s="24">
        <f>'Point distribution and weighing'!G23</f>
        <v>0</v>
      </c>
    </row>
    <row r="24" spans="1:11">
      <c r="A24" s="42"/>
      <c r="B24" s="1" t="s">
        <v>29</v>
      </c>
      <c r="C24" s="2"/>
      <c r="D24" s="2">
        <f>IF(C24=1, E24,)</f>
        <v>0</v>
      </c>
      <c r="E24" s="24">
        <f>'Point distribution and weighing'!E24</f>
        <v>2</v>
      </c>
      <c r="F24" s="24">
        <f>'Point distribution and weighing'!F24</f>
        <v>0</v>
      </c>
      <c r="G24" s="24">
        <f>'Point distribution and weighing'!G24</f>
        <v>0</v>
      </c>
    </row>
    <row r="25" spans="1:11" ht="15" customHeight="1" thickBot="1">
      <c r="A25" s="41"/>
      <c r="B25" s="50" t="s">
        <v>60</v>
      </c>
      <c r="C25" s="51"/>
      <c r="D25" s="86" t="s">
        <v>129</v>
      </c>
      <c r="E25" s="86"/>
      <c r="F25" s="86"/>
      <c r="G25" s="87"/>
    </row>
    <row r="26" spans="1:11" ht="27" customHeight="1">
      <c r="A26" s="48">
        <v>4</v>
      </c>
      <c r="B26" s="88" t="s">
        <v>30</v>
      </c>
      <c r="C26" s="89"/>
      <c r="D26" s="89"/>
      <c r="E26" s="89"/>
      <c r="F26" s="89"/>
      <c r="G26" s="134"/>
    </row>
    <row r="27" spans="1:11">
      <c r="B27" s="1" t="s">
        <v>25</v>
      </c>
      <c r="C27" s="2"/>
      <c r="D27" s="2">
        <f>IF(C27=1, E27,)</f>
        <v>0</v>
      </c>
      <c r="E27" s="24">
        <f>'Point distribution and weighing'!E27</f>
        <v>0</v>
      </c>
      <c r="F27" s="24">
        <f>'Point distribution and weighing'!F27</f>
        <v>0</v>
      </c>
      <c r="G27" s="24">
        <f>'Point distribution and weighing'!G27</f>
        <v>4</v>
      </c>
    </row>
    <row r="28" spans="1:11">
      <c r="B28" s="1" t="s">
        <v>26</v>
      </c>
      <c r="C28" s="2"/>
      <c r="D28" s="2">
        <f>IF(C28=1, E28,)</f>
        <v>0</v>
      </c>
      <c r="E28" s="24">
        <f>'Point distribution and weighing'!E28</f>
        <v>1</v>
      </c>
      <c r="F28" s="24">
        <f>'Point distribution and weighing'!F28</f>
        <v>0</v>
      </c>
      <c r="G28" s="24">
        <f>'Point distribution and weighing'!G28</f>
        <v>0</v>
      </c>
    </row>
    <row r="29" spans="1:11">
      <c r="B29" s="1" t="s">
        <v>27</v>
      </c>
      <c r="C29" s="2"/>
      <c r="D29" s="2">
        <f>IF(C29=1, E29,)</f>
        <v>0</v>
      </c>
      <c r="E29" s="24">
        <f>'Point distribution and weighing'!E29</f>
        <v>2</v>
      </c>
      <c r="F29" s="24">
        <f>'Point distribution and weighing'!F29</f>
        <v>0</v>
      </c>
      <c r="G29" s="24">
        <f>'Point distribution and weighing'!G29</f>
        <v>0</v>
      </c>
    </row>
    <row r="30" spans="1:11">
      <c r="B30" s="1" t="s">
        <v>28</v>
      </c>
      <c r="C30" s="2"/>
      <c r="D30" s="2">
        <f>IF(C30=1, E30,)</f>
        <v>0</v>
      </c>
      <c r="E30" s="24">
        <f>'Point distribution and weighing'!E30</f>
        <v>4</v>
      </c>
      <c r="F30" s="24">
        <f>'Point distribution and weighing'!F30</f>
        <v>0</v>
      </c>
      <c r="G30" s="24">
        <f>'Point distribution and weighing'!G30</f>
        <v>0</v>
      </c>
    </row>
    <row r="31" spans="1:11">
      <c r="B31" s="4" t="s">
        <v>29</v>
      </c>
      <c r="C31" s="5"/>
      <c r="D31" s="2">
        <f>IF(C31=1, E31,)</f>
        <v>0</v>
      </c>
      <c r="E31" s="24">
        <f>'Point distribution and weighing'!E31</f>
        <v>0</v>
      </c>
      <c r="F31" s="24">
        <f>'Point distribution and weighing'!F31</f>
        <v>0</v>
      </c>
      <c r="G31" s="24">
        <f>'Point distribution and weighing'!G31</f>
        <v>0</v>
      </c>
    </row>
    <row r="32" spans="1:11" ht="15" customHeight="1" thickBot="1">
      <c r="B32" s="6" t="s">
        <v>59</v>
      </c>
      <c r="C32" s="52">
        <v>1</v>
      </c>
      <c r="D32" s="100" t="s">
        <v>129</v>
      </c>
      <c r="E32" s="101"/>
      <c r="F32" s="101"/>
      <c r="G32" s="102"/>
    </row>
    <row r="33" spans="1:7">
      <c r="A33" s="40">
        <v>5</v>
      </c>
      <c r="B33" s="108" t="s">
        <v>31</v>
      </c>
      <c r="C33" s="108"/>
      <c r="D33" s="108"/>
      <c r="E33" s="108"/>
      <c r="F33" s="108"/>
      <c r="G33" s="109"/>
    </row>
    <row r="34" spans="1:7" ht="40" customHeight="1">
      <c r="A34" s="42"/>
      <c r="B34" s="20" t="s">
        <v>32</v>
      </c>
      <c r="C34" s="17"/>
      <c r="D34" s="2">
        <f>IF(C34=1, E34,)</f>
        <v>0</v>
      </c>
      <c r="E34" s="24">
        <f>'Point distribution and weighing'!E34</f>
        <v>3</v>
      </c>
      <c r="F34" s="24">
        <f>'Point distribution and weighing'!F34</f>
        <v>0</v>
      </c>
      <c r="G34" s="24">
        <f>'Point distribution and weighing'!G34</f>
        <v>3</v>
      </c>
    </row>
    <row r="35" spans="1:7" ht="27" customHeight="1">
      <c r="A35" s="42"/>
      <c r="B35" s="3" t="s">
        <v>33</v>
      </c>
      <c r="C35" s="2">
        <v>1</v>
      </c>
      <c r="D35" s="2">
        <f>IF(C35=1, E35,)</f>
        <v>1</v>
      </c>
      <c r="E35" s="24">
        <f>'Point distribution and weighing'!E35</f>
        <v>1</v>
      </c>
      <c r="F35" s="24">
        <f>'Point distribution and weighing'!F35</f>
        <v>0</v>
      </c>
      <c r="G35" s="24">
        <f>'Point distribution and weighing'!G35</f>
        <v>0</v>
      </c>
    </row>
    <row r="36" spans="1:7" ht="15" customHeight="1">
      <c r="A36" s="42"/>
      <c r="B36" s="6" t="s">
        <v>34</v>
      </c>
      <c r="C36" s="5"/>
      <c r="D36" s="2">
        <f>IF(C36=1, E36,)</f>
        <v>0</v>
      </c>
      <c r="E36" s="24">
        <f>'Point distribution and weighing'!E36</f>
        <v>0</v>
      </c>
      <c r="F36" s="24">
        <f>'Point distribution and weighing'!F36</f>
        <v>0</v>
      </c>
      <c r="G36" s="24">
        <f>'Point distribution and weighing'!G36</f>
        <v>0</v>
      </c>
    </row>
    <row r="37" spans="1:7" ht="15" customHeight="1" thickBot="1">
      <c r="A37" s="41"/>
      <c r="B37" s="50" t="s">
        <v>40</v>
      </c>
      <c r="C37" s="51"/>
      <c r="D37" s="105" t="s">
        <v>129</v>
      </c>
      <c r="E37" s="106"/>
      <c r="F37" s="106"/>
      <c r="G37" s="107"/>
    </row>
    <row r="38" spans="1:7">
      <c r="A38" s="40">
        <v>6</v>
      </c>
      <c r="B38" s="108" t="s">
        <v>35</v>
      </c>
      <c r="C38" s="108"/>
      <c r="D38" s="108"/>
      <c r="E38" s="108"/>
      <c r="F38" s="108"/>
      <c r="G38" s="109"/>
    </row>
    <row r="39" spans="1:7" ht="40" customHeight="1">
      <c r="A39" s="42"/>
      <c r="B39" s="20" t="s">
        <v>36</v>
      </c>
      <c r="C39" s="17">
        <v>1</v>
      </c>
      <c r="D39" s="2">
        <f>IF(C39=1, E39,)</f>
        <v>3</v>
      </c>
      <c r="E39" s="24">
        <f>'Point distribution and weighing'!E39</f>
        <v>3</v>
      </c>
      <c r="F39" s="24">
        <f>'Point distribution and weighing'!F39</f>
        <v>0</v>
      </c>
      <c r="G39" s="24">
        <f>'Point distribution and weighing'!G39</f>
        <v>3</v>
      </c>
    </row>
    <row r="40" spans="1:7" ht="27" customHeight="1">
      <c r="A40" s="42"/>
      <c r="B40" s="3" t="s">
        <v>37</v>
      </c>
      <c r="C40" s="2"/>
      <c r="D40" s="2">
        <f>IF(C40=1, E40,)</f>
        <v>0</v>
      </c>
      <c r="E40" s="24">
        <f>'Point distribution and weighing'!E40</f>
        <v>1</v>
      </c>
      <c r="F40" s="24">
        <f>'Point distribution and weighing'!F40</f>
        <v>0</v>
      </c>
      <c r="G40" s="24">
        <f>'Point distribution and weighing'!G40</f>
        <v>0</v>
      </c>
    </row>
    <row r="41" spans="1:7" ht="15" customHeight="1">
      <c r="A41" s="42"/>
      <c r="B41" s="6" t="s">
        <v>38</v>
      </c>
      <c r="C41" s="5"/>
      <c r="D41" s="2">
        <f>IF(C41=1, E41,)</f>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v>1</v>
      </c>
      <c r="D44" s="2">
        <f>IF(C44=1, E44,)</f>
        <v>3</v>
      </c>
      <c r="E44" s="24">
        <f>'Point distribution and weighing'!E44</f>
        <v>3</v>
      </c>
      <c r="F44" s="24">
        <f>'Point distribution and weighing'!F44</f>
        <v>0</v>
      </c>
      <c r="G44" s="24">
        <f>'Point distribution and weighing'!G44</f>
        <v>3</v>
      </c>
    </row>
    <row r="45" spans="1:7" ht="27" customHeight="1">
      <c r="A45" s="42"/>
      <c r="B45" s="7" t="s">
        <v>43</v>
      </c>
      <c r="C45" s="2"/>
      <c r="D45" s="2">
        <f>IF(C45=1, E45,)</f>
        <v>0</v>
      </c>
      <c r="E45" s="24">
        <f>'Point distribution and weighing'!E45</f>
        <v>1</v>
      </c>
      <c r="F45" s="24">
        <f>'Point distribution and weighing'!F45</f>
        <v>0</v>
      </c>
      <c r="G45" s="24">
        <f>'Point distribution and weighing'!G45</f>
        <v>0</v>
      </c>
    </row>
    <row r="46" spans="1:7" ht="15" customHeight="1">
      <c r="A46" s="42"/>
      <c r="B46" s="8" t="s">
        <v>44</v>
      </c>
      <c r="C46" s="5"/>
      <c r="D46" s="2">
        <f>IF(C46=1, E46,)</f>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v>1</v>
      </c>
      <c r="D49" s="2">
        <f>IF(C49=1, E49,)</f>
        <v>3</v>
      </c>
      <c r="E49" s="24">
        <f>'Point distribution and weighing'!E49</f>
        <v>3</v>
      </c>
      <c r="F49" s="24">
        <f>'Point distribution and weighing'!F49</f>
        <v>0</v>
      </c>
      <c r="G49" s="24">
        <f>'Point distribution and weighing'!G49</f>
        <v>3</v>
      </c>
    </row>
    <row r="50" spans="1:7" ht="15" customHeight="1">
      <c r="A50" s="42"/>
      <c r="B50" s="7" t="s">
        <v>48</v>
      </c>
      <c r="C50" s="2"/>
      <c r="D50" s="2">
        <f>IF(C50=1, E50,)</f>
        <v>0</v>
      </c>
      <c r="E50" s="24">
        <f>'Point distribution and weighing'!E50</f>
        <v>1</v>
      </c>
      <c r="F50" s="24">
        <f>'Point distribution and weighing'!F50</f>
        <v>0</v>
      </c>
      <c r="G50" s="24">
        <f>'Point distribution and weighing'!G50</f>
        <v>0</v>
      </c>
    </row>
    <row r="51" spans="1:7" ht="15" customHeight="1">
      <c r="A51" s="42"/>
      <c r="B51" s="8" t="s">
        <v>49</v>
      </c>
      <c r="C51" s="5"/>
      <c r="D51" s="2">
        <f>IF(C51=1, E51,)</f>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IF(C54=1, E54,)</f>
        <v>3</v>
      </c>
      <c r="E54" s="24">
        <f>'Point distribution and weighing'!E54</f>
        <v>3</v>
      </c>
      <c r="F54" s="24">
        <f>'Point distribution and weighing'!F54</f>
        <v>0</v>
      </c>
      <c r="G54" s="24">
        <f>'Point distribution and weighing'!G54</f>
        <v>3</v>
      </c>
    </row>
    <row r="55" spans="1:7" ht="15" customHeight="1">
      <c r="A55" s="42"/>
      <c r="B55" s="7" t="s">
        <v>52</v>
      </c>
      <c r="C55" s="2"/>
      <c r="D55" s="2">
        <f>IF(C55=1, E55,)</f>
        <v>0</v>
      </c>
      <c r="E55" s="24">
        <f>'Point distribution and weighing'!E55</f>
        <v>1</v>
      </c>
      <c r="F55" s="24">
        <f>'Point distribution and weighing'!F55</f>
        <v>0</v>
      </c>
      <c r="G55" s="24">
        <f>'Point distribution and weighing'!G55</f>
        <v>0</v>
      </c>
    </row>
    <row r="56" spans="1:7" ht="15" customHeight="1">
      <c r="A56" s="42"/>
      <c r="B56" s="8" t="s">
        <v>53</v>
      </c>
      <c r="C56" s="5"/>
      <c r="D56" s="2">
        <f>IF(C56=1, E56,)</f>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IF(C59=1, E59,)</f>
        <v>0</v>
      </c>
      <c r="E59" s="24">
        <f>'Point distribution and weighing'!E59</f>
        <v>3</v>
      </c>
      <c r="F59" s="24">
        <f>'Point distribution and weighing'!F59</f>
        <v>0</v>
      </c>
      <c r="G59" s="24">
        <f>'Point distribution and weighing'!G59</f>
        <v>3</v>
      </c>
    </row>
    <row r="60" spans="1:7">
      <c r="A60" s="42"/>
      <c r="B60" s="10" t="s">
        <v>58</v>
      </c>
      <c r="C60" s="2">
        <v>1</v>
      </c>
      <c r="D60" s="2">
        <f>IF(C60=1, E60,)</f>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IF(C63=1, E63,)</f>
        <v>0</v>
      </c>
      <c r="E63" s="24">
        <f>'Point distribution and weighing'!E63</f>
        <v>0</v>
      </c>
      <c r="F63" s="24">
        <f>'Point distribution and weighing'!F63</f>
        <v>0</v>
      </c>
      <c r="G63" s="24">
        <f>'Point distribution and weighing'!G63</f>
        <v>0</v>
      </c>
    </row>
    <row r="64" spans="1:7">
      <c r="B64" s="12" t="s">
        <v>26</v>
      </c>
      <c r="C64" s="2"/>
      <c r="D64" s="2">
        <f>IF(C64=1, E64,)</f>
        <v>0</v>
      </c>
      <c r="E64" s="24">
        <f>'Point distribution and weighing'!E64</f>
        <v>1</v>
      </c>
      <c r="F64" s="24">
        <f>'Point distribution and weighing'!F64</f>
        <v>0</v>
      </c>
      <c r="G64" s="24">
        <f>'Point distribution and weighing'!G64</f>
        <v>0</v>
      </c>
    </row>
    <row r="65" spans="1:7">
      <c r="B65" s="12" t="s">
        <v>27</v>
      </c>
      <c r="C65" s="2"/>
      <c r="D65" s="2">
        <f>IF(C65=1, E65,)</f>
        <v>0</v>
      </c>
      <c r="E65" s="24">
        <f>'Point distribution and weighing'!E65</f>
        <v>2</v>
      </c>
      <c r="F65" s="24">
        <f>'Point distribution and weighing'!F65</f>
        <v>0</v>
      </c>
      <c r="G65" s="24">
        <f>'Point distribution and weighing'!G65</f>
        <v>0</v>
      </c>
    </row>
    <row r="66" spans="1:7">
      <c r="B66" s="13" t="s">
        <v>62</v>
      </c>
      <c r="C66" s="5">
        <v>1</v>
      </c>
      <c r="D66" s="2">
        <f>IF(C66=1, E66,)</f>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IF(C70=1, E70,)</f>
        <v>0</v>
      </c>
      <c r="E70" s="24">
        <f>'Point distribution and weighing'!E70</f>
        <v>0</v>
      </c>
      <c r="F70" s="24">
        <f>'Point distribution and weighing'!F70</f>
        <v>0</v>
      </c>
      <c r="G70" s="24">
        <f>'Point distribution and weighing'!G70</f>
        <v>0</v>
      </c>
    </row>
    <row r="71" spans="1:7" ht="15" customHeight="1">
      <c r="A71" s="42"/>
      <c r="B71" s="11" t="s">
        <v>65</v>
      </c>
      <c r="C71" s="2"/>
      <c r="D71" s="2">
        <f>IF(C71=1, E71,)</f>
        <v>0</v>
      </c>
      <c r="E71" s="24">
        <f>'Point distribution and weighing'!E71</f>
        <v>0</v>
      </c>
      <c r="F71" s="24">
        <f>'Point distribution and weighing'!F71</f>
        <v>0</v>
      </c>
      <c r="G71" s="24">
        <f>'Point distribution and weighing'!G71</f>
        <v>0</v>
      </c>
    </row>
    <row r="72" spans="1:7" ht="15" customHeight="1">
      <c r="A72" s="42"/>
      <c r="B72" s="11" t="s">
        <v>66</v>
      </c>
      <c r="C72" s="2">
        <v>1</v>
      </c>
      <c r="D72" s="2">
        <f>IF(C72=1, E72,)</f>
        <v>4</v>
      </c>
      <c r="E72" s="24">
        <f>'Point distribution and weighing'!E72</f>
        <v>4</v>
      </c>
      <c r="F72" s="24">
        <f>'Point distribution and weighing'!F72</f>
        <v>0</v>
      </c>
      <c r="G72" s="24">
        <f>'Point distribution and weighing'!G72</f>
        <v>4</v>
      </c>
    </row>
    <row r="73" spans="1:7" ht="15" customHeight="1">
      <c r="A73" s="42"/>
      <c r="B73" s="11" t="s">
        <v>67</v>
      </c>
      <c r="C73" s="2"/>
      <c r="D73" s="2">
        <f>IF(C73=1, E73,)</f>
        <v>0</v>
      </c>
      <c r="E73" s="24">
        <f>'Point distribution and weighing'!E73</f>
        <v>2</v>
      </c>
      <c r="F73" s="24">
        <f>'Point distribution and weighing'!F73</f>
        <v>0</v>
      </c>
      <c r="G73" s="24">
        <f>'Point distribution and weighing'!G73</f>
        <v>0</v>
      </c>
    </row>
    <row r="74" spans="1:7" ht="15" customHeight="1">
      <c r="A74" s="42"/>
      <c r="B74" s="15" t="s">
        <v>69</v>
      </c>
      <c r="C74" s="5"/>
      <c r="D74" s="2">
        <f>IF(C74=1, E74,)</f>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IF(C77=1, E77,)</f>
        <v>0</v>
      </c>
      <c r="E77" s="24">
        <f>'Point distribution and weighing'!E77</f>
        <v>3</v>
      </c>
      <c r="F77" s="24">
        <f>'Point distribution and weighing'!F77</f>
        <v>0</v>
      </c>
      <c r="G77" s="24">
        <f>'Point distribution and weighing'!G77</f>
        <v>3</v>
      </c>
    </row>
    <row r="78" spans="1:7" ht="30" customHeight="1">
      <c r="A78" s="42"/>
      <c r="B78" s="11" t="s">
        <v>72</v>
      </c>
      <c r="C78" s="2"/>
      <c r="D78" s="2">
        <f>IF(C78=1, E78,)</f>
        <v>0</v>
      </c>
      <c r="E78" s="24">
        <f>'Point distribution and weighing'!E78</f>
        <v>2</v>
      </c>
      <c r="F78" s="24">
        <f>'Point distribution and weighing'!F78</f>
        <v>0</v>
      </c>
      <c r="G78" s="24">
        <f>'Point distribution and weighing'!G78</f>
        <v>0</v>
      </c>
    </row>
    <row r="79" spans="1:7" ht="15" customHeight="1">
      <c r="A79" s="42"/>
      <c r="B79" s="11" t="s">
        <v>73</v>
      </c>
      <c r="C79" s="2"/>
      <c r="D79" s="2">
        <f>IF(C79=1, E79,)</f>
        <v>0</v>
      </c>
      <c r="E79" s="24">
        <f>'Point distribution and weighing'!E79</f>
        <v>1</v>
      </c>
      <c r="F79" s="24">
        <f>'Point distribution and weighing'!F79</f>
        <v>0</v>
      </c>
      <c r="G79" s="24">
        <f>'Point distribution and weighing'!G79</f>
        <v>0</v>
      </c>
    </row>
    <row r="80" spans="1:7" ht="15" customHeight="1">
      <c r="A80" s="42"/>
      <c r="B80" s="15" t="s">
        <v>74</v>
      </c>
      <c r="C80" s="5"/>
      <c r="D80" s="2">
        <f>IF(C80=1, E80,)</f>
        <v>0</v>
      </c>
      <c r="E80" s="24">
        <f>'Point distribution and weighing'!E80</f>
        <v>0</v>
      </c>
      <c r="F80" s="24">
        <f>'Point distribution and weighing'!F80</f>
        <v>0</v>
      </c>
      <c r="G80" s="24">
        <f>'Point distribution and weighing'!G80</f>
        <v>0</v>
      </c>
    </row>
    <row r="81" spans="1:7" ht="15" customHeight="1" thickBot="1">
      <c r="A81" s="41"/>
      <c r="B81" s="37" t="s">
        <v>54</v>
      </c>
      <c r="C81" s="51">
        <v>1</v>
      </c>
      <c r="D81" s="105"/>
      <c r="E81" s="106"/>
      <c r="F81" s="106"/>
      <c r="G81" s="107"/>
    </row>
    <row r="82" spans="1:7">
      <c r="A82" s="40">
        <v>14</v>
      </c>
      <c r="B82" s="122" t="s">
        <v>75</v>
      </c>
      <c r="C82" s="122"/>
      <c r="D82" s="122"/>
      <c r="E82" s="122"/>
      <c r="F82" s="122"/>
      <c r="G82" s="123"/>
    </row>
    <row r="83" spans="1:7" ht="15" customHeight="1">
      <c r="A83" s="42"/>
      <c r="B83" s="3" t="s">
        <v>76</v>
      </c>
      <c r="C83" s="2">
        <v>1</v>
      </c>
      <c r="D83" s="2">
        <f>IF(C83=1, E83,)</f>
        <v>3</v>
      </c>
      <c r="E83" s="24">
        <f>'Point distribution and weighing'!E83</f>
        <v>3</v>
      </c>
      <c r="F83" s="24">
        <f>'Point distribution and weighing'!F83</f>
        <v>0</v>
      </c>
      <c r="G83" s="24">
        <f>'Point distribution and weighing'!G83</f>
        <v>3</v>
      </c>
    </row>
    <row r="84" spans="1:7" ht="27" customHeight="1">
      <c r="A84" s="42"/>
      <c r="B84" s="3" t="s">
        <v>77</v>
      </c>
      <c r="C84" s="2"/>
      <c r="D84" s="2">
        <f>IF(C84=1, E84,)</f>
        <v>0</v>
      </c>
      <c r="E84" s="24">
        <f>'Point distribution and weighing'!E84</f>
        <v>2</v>
      </c>
      <c r="F84" s="24">
        <f>'Point distribution and weighing'!F84</f>
        <v>0</v>
      </c>
      <c r="G84" s="24">
        <f>'Point distribution and weighing'!G84</f>
        <v>0</v>
      </c>
    </row>
    <row r="85" spans="1:7" ht="15" customHeight="1">
      <c r="A85" s="42"/>
      <c r="B85" s="3" t="s">
        <v>78</v>
      </c>
      <c r="C85" s="2"/>
      <c r="D85" s="2">
        <f>IF(C85=1, E85,)</f>
        <v>0</v>
      </c>
      <c r="E85" s="24">
        <f>'Point distribution and weighing'!E85</f>
        <v>1</v>
      </c>
      <c r="F85" s="24">
        <f>'Point distribution and weighing'!F85</f>
        <v>0</v>
      </c>
      <c r="G85" s="24">
        <f>'Point distribution and weighing'!G85</f>
        <v>0</v>
      </c>
    </row>
    <row r="86" spans="1:7" ht="15" customHeight="1">
      <c r="A86" s="42"/>
      <c r="B86" s="6" t="s">
        <v>79</v>
      </c>
      <c r="C86" s="5"/>
      <c r="D86" s="2">
        <f>IF(C86=1, E86,)</f>
        <v>0</v>
      </c>
      <c r="E86" s="24">
        <f>'Point distribution and weighing'!E86</f>
        <v>0</v>
      </c>
      <c r="F86" s="24">
        <f>'Point distribution and weighing'!F86</f>
        <v>0</v>
      </c>
      <c r="G86" s="24">
        <f>'Point distribution and weighing'!G86</f>
        <v>0</v>
      </c>
    </row>
    <row r="87" spans="1:7" ht="15" customHeight="1" thickBot="1">
      <c r="A87" s="41"/>
      <c r="B87" s="50" t="s">
        <v>80</v>
      </c>
      <c r="C87" s="51">
        <v>1</v>
      </c>
      <c r="D87" s="105" t="s">
        <v>130</v>
      </c>
      <c r="E87" s="106"/>
      <c r="F87" s="106"/>
      <c r="G87" s="107"/>
    </row>
    <row r="88" spans="1:7">
      <c r="A88" s="40">
        <v>15</v>
      </c>
      <c r="B88" s="119" t="s">
        <v>81</v>
      </c>
      <c r="C88" s="108"/>
      <c r="D88" s="108"/>
      <c r="E88" s="108"/>
      <c r="F88" s="108"/>
      <c r="G88" s="109"/>
    </row>
    <row r="89" spans="1:7" ht="27" customHeight="1">
      <c r="A89" s="42"/>
      <c r="B89" s="23" t="s">
        <v>82</v>
      </c>
      <c r="C89" s="17"/>
      <c r="D89" s="2">
        <f>IF(C89=1, E89,)</f>
        <v>0</v>
      </c>
      <c r="E89" s="24">
        <f>'Point distribution and weighing'!E89</f>
        <v>3</v>
      </c>
      <c r="F89" s="24">
        <f>'Point distribution and weighing'!F89</f>
        <v>0</v>
      </c>
      <c r="G89" s="24">
        <f>'Point distribution and weighing'!G89</f>
        <v>3</v>
      </c>
    </row>
    <row r="90" spans="1:7" ht="27" customHeight="1">
      <c r="A90" s="42"/>
      <c r="B90" s="11" t="s">
        <v>83</v>
      </c>
      <c r="C90" s="2"/>
      <c r="D90" s="2">
        <f>IF(C90=1, E90,)</f>
        <v>0</v>
      </c>
      <c r="E90" s="24">
        <f>'Point distribution and weighing'!E90</f>
        <v>2</v>
      </c>
      <c r="F90" s="24">
        <f>'Point distribution and weighing'!F90</f>
        <v>0</v>
      </c>
      <c r="G90" s="24">
        <f>'Point distribution and weighing'!G90</f>
        <v>0</v>
      </c>
    </row>
    <row r="91" spans="1:7" ht="27" customHeight="1">
      <c r="A91" s="42"/>
      <c r="B91" s="11" t="s">
        <v>84</v>
      </c>
      <c r="C91" s="2"/>
      <c r="D91" s="2">
        <f>IF(C91=1, E91,)</f>
        <v>0</v>
      </c>
      <c r="E91" s="24">
        <f>'Point distribution and weighing'!E91</f>
        <v>1</v>
      </c>
      <c r="F91" s="24">
        <f>'Point distribution and weighing'!F91</f>
        <v>0</v>
      </c>
      <c r="G91" s="24">
        <f>'Point distribution and weighing'!G91</f>
        <v>0</v>
      </c>
    </row>
    <row r="92" spans="1:7" ht="27" customHeight="1">
      <c r="A92" s="42"/>
      <c r="B92" s="15" t="s">
        <v>85</v>
      </c>
      <c r="C92" s="5"/>
      <c r="D92" s="2">
        <f>IF(C92=1, E92,)</f>
        <v>0</v>
      </c>
      <c r="E92" s="24">
        <f>'Point distribution and weighing'!E92</f>
        <v>0</v>
      </c>
      <c r="F92" s="24">
        <f>'Point distribution and weighing'!F92</f>
        <v>0</v>
      </c>
      <c r="G92" s="24">
        <f>'Point distribution and weighing'!G92</f>
        <v>0</v>
      </c>
    </row>
    <row r="93" spans="1:7" ht="15" customHeight="1" thickBot="1">
      <c r="A93" s="41"/>
      <c r="B93" s="37" t="s">
        <v>54</v>
      </c>
      <c r="C93" s="51">
        <v>1</v>
      </c>
      <c r="D93" s="86"/>
      <c r="E93" s="86"/>
      <c r="F93" s="86"/>
      <c r="G93" s="87"/>
    </row>
    <row r="95" spans="1:7" ht="28">
      <c r="C95" s="63" t="s">
        <v>123</v>
      </c>
      <c r="D95" s="61">
        <f>SUM(D20:D24, D27:D31,D34:D36,D39:D41,D44:D46,D49:D51,D54:D56,D59:D60,D63:D66,D69:D74,D77:D80,D83:D86,D89:D92)</f>
        <v>25</v>
      </c>
      <c r="E95" s="62" t="s">
        <v>124</v>
      </c>
      <c r="F95" s="61">
        <f>SUM(G20:G24, G27:G31,G34:G36,G39:G41,G44:G46,G49:G51,G54:G56,G59:G60,G63:G66,G69:G75,G77:G80,G83:G86,G89:G92)</f>
        <v>42</v>
      </c>
    </row>
    <row r="96" spans="1:7">
      <c r="C96" s="63" t="s">
        <v>264</v>
      </c>
      <c r="D96" s="61">
        <f>SUM(I10,I18)</f>
        <v>2.0571428571428574</v>
      </c>
      <c r="E96" s="62" t="s">
        <v>265</v>
      </c>
      <c r="F96" s="61">
        <f>SUM(K10,K18)</f>
        <v>8</v>
      </c>
      <c r="G96" s="26"/>
    </row>
    <row r="97" spans="3:7" ht="28">
      <c r="C97" s="63" t="s">
        <v>120</v>
      </c>
      <c r="D97" s="61">
        <f>SUM(D95:D96)</f>
        <v>27.057142857142857</v>
      </c>
      <c r="E97" s="62" t="s">
        <v>125</v>
      </c>
      <c r="F97" s="61">
        <f>SUM(F95:F96)</f>
        <v>50</v>
      </c>
      <c r="G97" s="26"/>
    </row>
  </sheetData>
  <mergeCells count="28">
    <mergeCell ref="B88:G88"/>
    <mergeCell ref="D93:G93"/>
    <mergeCell ref="B62:G62"/>
    <mergeCell ref="D67:G67"/>
    <mergeCell ref="B68:G68"/>
    <mergeCell ref="D75:G75"/>
    <mergeCell ref="B76:G76"/>
    <mergeCell ref="D81:G81"/>
    <mergeCell ref="D57:G57"/>
    <mergeCell ref="B58:G58"/>
    <mergeCell ref="C61:G61"/>
    <mergeCell ref="B82:G82"/>
    <mergeCell ref="D87:G87"/>
    <mergeCell ref="B43:G43"/>
    <mergeCell ref="D47:G47"/>
    <mergeCell ref="B48:G48"/>
    <mergeCell ref="D52:G52"/>
    <mergeCell ref="B53:G53"/>
    <mergeCell ref="D32:G32"/>
    <mergeCell ref="B33:G33"/>
    <mergeCell ref="D37:G37"/>
    <mergeCell ref="B38:G38"/>
    <mergeCell ref="D42:G42"/>
    <mergeCell ref="B3:G3"/>
    <mergeCell ref="B10:G10"/>
    <mergeCell ref="B19:G19"/>
    <mergeCell ref="D25:G25"/>
    <mergeCell ref="B26:G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pane="bottomLeft" activeCell="J54" sqref="J54"/>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c r="F5" s="11"/>
      <c r="G5" s="46"/>
    </row>
    <row r="6" spans="1:11" ht="14.25" customHeight="1">
      <c r="A6" s="42"/>
      <c r="B6" s="11" t="s">
        <v>7</v>
      </c>
      <c r="C6" s="11"/>
      <c r="D6" s="11"/>
      <c r="E6" s="11"/>
      <c r="F6" s="11"/>
      <c r="G6" s="46"/>
    </row>
    <row r="7" spans="1:11" ht="15" customHeight="1">
      <c r="A7" s="42"/>
      <c r="B7" s="11" t="s">
        <v>8</v>
      </c>
      <c r="C7" s="11"/>
      <c r="D7" s="11"/>
      <c r="E7" s="11"/>
      <c r="F7" s="11"/>
      <c r="G7" s="46"/>
    </row>
    <row r="8" spans="1:11" ht="15" customHeight="1">
      <c r="A8" s="42"/>
      <c r="B8" s="11" t="s">
        <v>9</v>
      </c>
      <c r="C8" s="11"/>
      <c r="D8" s="11"/>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SUM(C5:F9)*'Point distribution and weighing'!I10</f>
        <v>0</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c r="D12" s="11"/>
      <c r="E12" s="9"/>
      <c r="F12" s="9"/>
      <c r="G12" s="36"/>
    </row>
    <row r="13" spans="1:11" ht="15" customHeight="1">
      <c r="A13" s="42"/>
      <c r="B13" s="11" t="s">
        <v>18</v>
      </c>
      <c r="C13" s="9"/>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c r="D18" s="37"/>
      <c r="E18" s="38"/>
      <c r="F18" s="38"/>
      <c r="G18" s="39"/>
      <c r="H18" s="63" t="s">
        <v>119</v>
      </c>
      <c r="I18" s="61">
        <f>SUM(C12:G18)*'Point distribution and weighing'!I17</f>
        <v>0</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 t="shared" si="9"/>
        <v>0</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5" spans="1:7" ht="28">
      <c r="C95" s="63" t="s">
        <v>123</v>
      </c>
      <c r="D95" s="61">
        <f>SUM(D20:D24, D27:D31,D34:D36,D39:D41,D44:D46,D49:D51,D54:D56,D59:D60,D63:D66,D69:D70,D77:D80,D83:D86,D89:D92)</f>
        <v>0</v>
      </c>
      <c r="E95" s="62" t="s">
        <v>124</v>
      </c>
      <c r="F95" s="61">
        <f>SUM(G20:G24, G27:G31,G34:G36,G39:G41,G44:G46,G49:G51,G54:G56,G59:G60,G63:G66,G69:G75,G77:G80,G83:G86,G89:G92)</f>
        <v>42</v>
      </c>
    </row>
    <row r="96" spans="1:7">
      <c r="C96" s="63" t="s">
        <v>264</v>
      </c>
      <c r="D96" s="61">
        <f>SUM(I10,I18)</f>
        <v>0</v>
      </c>
      <c r="E96" s="62" t="s">
        <v>265</v>
      </c>
      <c r="F96" s="61">
        <f>SUM(K10,K18)</f>
        <v>8</v>
      </c>
      <c r="G96" s="26"/>
    </row>
    <row r="97" spans="3:7" ht="28">
      <c r="C97" s="63" t="s">
        <v>120</v>
      </c>
      <c r="D97" s="61">
        <f>SUM(D95:D96)</f>
        <v>0</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pane="bottomLeft" activeCell="J50" sqref="J50"/>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c r="F5" s="11"/>
      <c r="G5" s="46"/>
    </row>
    <row r="6" spans="1:11" ht="14.25" customHeight="1">
      <c r="A6" s="42"/>
      <c r="B6" s="11" t="s">
        <v>7</v>
      </c>
      <c r="C6" s="11"/>
      <c r="D6" s="11"/>
      <c r="E6" s="11"/>
      <c r="F6" s="11"/>
      <c r="G6" s="46"/>
    </row>
    <row r="7" spans="1:11" ht="15" customHeight="1">
      <c r="A7" s="42"/>
      <c r="B7" s="11" t="s">
        <v>8</v>
      </c>
      <c r="C7" s="11"/>
      <c r="D7" s="11"/>
      <c r="E7" s="11"/>
      <c r="F7" s="11"/>
      <c r="G7" s="46"/>
    </row>
    <row r="8" spans="1:11" ht="15" customHeight="1">
      <c r="A8" s="42"/>
      <c r="B8" s="11" t="s">
        <v>9</v>
      </c>
      <c r="C8" s="11"/>
      <c r="D8" s="11"/>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SUM(C5:F9)*'Point distribution and weighing'!I10</f>
        <v>0</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c r="D12" s="11"/>
      <c r="E12" s="9"/>
      <c r="F12" s="9"/>
      <c r="G12" s="36"/>
    </row>
    <row r="13" spans="1:11" ht="15" customHeight="1">
      <c r="A13" s="42"/>
      <c r="B13" s="11" t="s">
        <v>18</v>
      </c>
      <c r="C13" s="9"/>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c r="D18" s="37"/>
      <c r="E18" s="38"/>
      <c r="F18" s="38"/>
      <c r="G18" s="39"/>
      <c r="H18" s="63" t="s">
        <v>119</v>
      </c>
      <c r="I18" s="61">
        <f>SUM(C12:G18)*'Point distribution and weighing'!I17</f>
        <v>0</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c r="D69" s="17" t="s">
        <v>261</v>
      </c>
      <c r="E69" s="70"/>
      <c r="F69" s="17"/>
      <c r="G69" s="53"/>
    </row>
    <row r="70" spans="1:7">
      <c r="A70" s="4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 t="shared" si="9"/>
        <v>0</v>
      </c>
      <c r="E73" s="24">
        <f>'Point distribution and weighing'!E73</f>
        <v>2</v>
      </c>
      <c r="F73" s="24">
        <f>'Point distribution and weighing'!F73</f>
        <v>0</v>
      </c>
      <c r="G73" s="24">
        <f>'Point distribution and weighing'!G73</f>
        <v>0</v>
      </c>
    </row>
    <row r="74" spans="1:7" ht="15" customHeight="1">
      <c r="A74" s="4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5" spans="1:7" ht="28">
      <c r="C95" s="63" t="s">
        <v>123</v>
      </c>
      <c r="D95" s="61">
        <f>SUM(D20:D24, D27:D31,D34:D36,D39:D41,D44:D46,D49:D51,D54:D56,D59:D60,D63:D66,D69:D70,D77:D80,D83:D86,D89:D92)</f>
        <v>0</v>
      </c>
      <c r="E95" s="62" t="s">
        <v>124</v>
      </c>
      <c r="F95" s="61">
        <f>SUM(G20:G24, G27:G31,G34:G36,G39:G41,G44:G46,G49:G51,G54:G56,G59:G60,G63:G66,G69:G75,G77:G80,G83:G86,G89:G92)</f>
        <v>42</v>
      </c>
    </row>
    <row r="96" spans="1:7">
      <c r="C96" s="63" t="s">
        <v>264</v>
      </c>
      <c r="D96" s="61">
        <f>SUM(I10,I18)</f>
        <v>0</v>
      </c>
      <c r="E96" s="62" t="s">
        <v>265</v>
      </c>
      <c r="F96" s="61">
        <f>SUM(K10,K18)</f>
        <v>8</v>
      </c>
      <c r="G96" s="26"/>
    </row>
    <row r="97" spans="3:7" ht="28">
      <c r="C97" s="63" t="s">
        <v>120</v>
      </c>
      <c r="D97" s="61">
        <f>SUM(D95:D96)</f>
        <v>0</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113" activePane="bottomLeft" state="frozen"/>
      <selection pane="bottomLeft" activeCell="J77" sqref="J77"/>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c r="F5" s="11"/>
      <c r="G5" s="46"/>
    </row>
    <row r="6" spans="1:11" ht="14.25" customHeight="1">
      <c r="A6" s="42"/>
      <c r="B6" s="11" t="s">
        <v>7</v>
      </c>
      <c r="C6" s="11"/>
      <c r="D6" s="11"/>
      <c r="E6" s="11"/>
      <c r="F6" s="11"/>
      <c r="G6" s="46"/>
    </row>
    <row r="7" spans="1:11" ht="15" customHeight="1">
      <c r="A7" s="42"/>
      <c r="B7" s="11" t="s">
        <v>8</v>
      </c>
      <c r="C7" s="11"/>
      <c r="D7" s="11"/>
      <c r="E7" s="11"/>
      <c r="F7" s="11"/>
      <c r="G7" s="46"/>
    </row>
    <row r="8" spans="1:11" ht="15" customHeight="1">
      <c r="A8" s="42"/>
      <c r="B8" s="11" t="s">
        <v>9</v>
      </c>
      <c r="C8" s="11"/>
      <c r="D8" s="11"/>
      <c r="E8" s="11"/>
      <c r="F8" s="11"/>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c r="D12" s="11"/>
      <c r="E12" s="9"/>
      <c r="F12" s="9"/>
      <c r="G12" s="36"/>
    </row>
    <row r="13" spans="1:11" ht="15" customHeight="1">
      <c r="A13" s="42"/>
      <c r="B13" s="11" t="s">
        <v>18</v>
      </c>
      <c r="C13" s="9"/>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c r="D18" s="37"/>
      <c r="E18" s="38"/>
      <c r="F18" s="38"/>
      <c r="G18" s="39"/>
      <c r="H18" s="63" t="s">
        <v>119</v>
      </c>
      <c r="I18" s="61">
        <f>SUM(C12:G18)*'Point distribution and weighing'!I17</f>
        <v>0</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4" spans="1:7">
      <c r="C94" s="28" t="s">
        <v>267</v>
      </c>
      <c r="D94" s="28"/>
    </row>
    <row r="95" spans="1:7" ht="28">
      <c r="C95" s="63" t="s">
        <v>123</v>
      </c>
      <c r="D95" s="61">
        <f>SUM(D20:D24, D27:D31,D34:D36,D39:D41,D44:D46,D49:D51,D54:D56,D59:D60,D63:D66,D69:D74,D77:D80,D83:D86,D89:D92)</f>
        <v>0</v>
      </c>
      <c r="E95" s="62" t="s">
        <v>124</v>
      </c>
      <c r="F95" s="61">
        <f>SUM(G20:G24, G27:G31,G34:G36,G39:G41,G44:G46,G49:G51,G54:G56,G59:G60,G63:G66,G69:G75,G77:G80,G83:G86,G89:G92)</f>
        <v>42</v>
      </c>
    </row>
    <row r="96" spans="1:7">
      <c r="C96" s="63" t="s">
        <v>264</v>
      </c>
      <c r="D96" s="61">
        <f>SUM(I10,I18)</f>
        <v>0</v>
      </c>
      <c r="E96" s="62" t="s">
        <v>265</v>
      </c>
      <c r="F96" s="61">
        <f>SUM(K10,K18)</f>
        <v>8</v>
      </c>
      <c r="G96" s="26"/>
    </row>
    <row r="97" spans="3:7" ht="28">
      <c r="C97" s="63" t="s">
        <v>120</v>
      </c>
      <c r="D97" s="61">
        <f>SUM(D95:D96)</f>
        <v>0</v>
      </c>
      <c r="E97" s="62" t="s">
        <v>125</v>
      </c>
      <c r="F97" s="61">
        <f>SUM(F95:F96)</f>
        <v>50</v>
      </c>
      <c r="G97" s="26"/>
    </row>
  </sheetData>
  <mergeCells count="28">
    <mergeCell ref="B82:G82"/>
    <mergeCell ref="D87:G87"/>
    <mergeCell ref="B88:G88"/>
    <mergeCell ref="D93:G93"/>
    <mergeCell ref="D81:G81"/>
    <mergeCell ref="B62:G62"/>
    <mergeCell ref="D67:G67"/>
    <mergeCell ref="B68:G68"/>
    <mergeCell ref="D75:G75"/>
    <mergeCell ref="B76:G76"/>
    <mergeCell ref="C61:G61"/>
    <mergeCell ref="B33:G33"/>
    <mergeCell ref="D37:G37"/>
    <mergeCell ref="B38:G38"/>
    <mergeCell ref="D42:G42"/>
    <mergeCell ref="B43:G43"/>
    <mergeCell ref="D47:G47"/>
    <mergeCell ref="B48:G48"/>
    <mergeCell ref="D52:G52"/>
    <mergeCell ref="B53:G53"/>
    <mergeCell ref="D57:G57"/>
    <mergeCell ref="B58:G58"/>
    <mergeCell ref="D32:G32"/>
    <mergeCell ref="B3:G3"/>
    <mergeCell ref="B10:G10"/>
    <mergeCell ref="B19:G19"/>
    <mergeCell ref="D25:G25"/>
    <mergeCell ref="B26:G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3"/>
  <sheetViews>
    <sheetView showGridLines="0" workbookViewId="0">
      <pane ySplit="2" topLeftCell="A171" activePane="bottomLeft" state="frozen"/>
      <selection pane="bottomLeft" activeCell="C22" sqref="C22"/>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15.1640625" customWidth="1"/>
    <col min="9" max="9" width="6" customWidth="1"/>
    <col min="10" max="10" width="13.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73">
        <v>0</v>
      </c>
      <c r="D5" s="73">
        <v>1</v>
      </c>
      <c r="E5" s="73">
        <v>2</v>
      </c>
      <c r="F5" s="73">
        <v>3</v>
      </c>
      <c r="G5" s="46"/>
      <c r="H5" s="75" t="s">
        <v>266</v>
      </c>
    </row>
    <row r="6" spans="1:11" ht="14.25" customHeight="1">
      <c r="A6" s="42"/>
      <c r="B6" s="11" t="s">
        <v>7</v>
      </c>
      <c r="C6" s="73">
        <v>0</v>
      </c>
      <c r="D6" s="73">
        <v>1</v>
      </c>
      <c r="E6" s="73">
        <v>2</v>
      </c>
      <c r="F6" s="73">
        <v>3</v>
      </c>
      <c r="G6" s="46"/>
    </row>
    <row r="7" spans="1:11" ht="15" customHeight="1">
      <c r="A7" s="42"/>
      <c r="B7" s="11" t="s">
        <v>8</v>
      </c>
      <c r="C7" s="73">
        <v>0</v>
      </c>
      <c r="D7" s="73">
        <v>1</v>
      </c>
      <c r="E7" s="73">
        <v>2</v>
      </c>
      <c r="F7" s="73">
        <v>3</v>
      </c>
      <c r="G7" s="46"/>
    </row>
    <row r="8" spans="1:11" ht="15" customHeight="1">
      <c r="A8" s="42"/>
      <c r="B8" s="11" t="s">
        <v>9</v>
      </c>
      <c r="C8" s="73">
        <v>0</v>
      </c>
      <c r="D8" s="73">
        <v>1</v>
      </c>
      <c r="E8" s="73">
        <v>2</v>
      </c>
      <c r="F8" s="73">
        <v>3</v>
      </c>
      <c r="G8" s="46"/>
    </row>
    <row r="9" spans="1:11" ht="15" thickBot="1">
      <c r="A9" s="41"/>
      <c r="B9" s="37" t="s">
        <v>10</v>
      </c>
      <c r="C9" s="74">
        <v>0</v>
      </c>
      <c r="D9" s="74">
        <v>1</v>
      </c>
      <c r="E9" s="74">
        <v>2</v>
      </c>
      <c r="F9" s="74">
        <v>3</v>
      </c>
      <c r="G9" s="47"/>
    </row>
    <row r="10" spans="1:11" ht="30" customHeight="1">
      <c r="A10" s="40">
        <v>2</v>
      </c>
      <c r="B10" s="131" t="s">
        <v>11</v>
      </c>
      <c r="C10" s="132"/>
      <c r="D10" s="132"/>
      <c r="E10" s="132"/>
      <c r="F10" s="132"/>
      <c r="G10" s="133"/>
      <c r="H10" s="63" t="s">
        <v>262</v>
      </c>
      <c r="I10" s="72">
        <v>0.2</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77"/>
      <c r="D12" s="11"/>
      <c r="E12" s="9"/>
      <c r="F12" s="9"/>
      <c r="G12" s="36"/>
    </row>
    <row r="13" spans="1:11" ht="15" customHeight="1">
      <c r="A13" s="42"/>
      <c r="B13" s="11" t="s">
        <v>18</v>
      </c>
      <c r="C13" s="9"/>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c r="H17" s="63" t="s">
        <v>119</v>
      </c>
      <c r="I17" s="61">
        <f>(1/7)</f>
        <v>0.14285714285714285</v>
      </c>
      <c r="J17" s="62" t="s">
        <v>122</v>
      </c>
      <c r="K17" s="61">
        <v>5</v>
      </c>
    </row>
    <row r="18" spans="1:11" ht="15" customHeight="1" thickBot="1">
      <c r="A18" s="41"/>
      <c r="B18" s="37" t="s">
        <v>23</v>
      </c>
      <c r="C18" s="38"/>
      <c r="D18" s="37"/>
      <c r="E18" s="38"/>
      <c r="F18" s="38"/>
      <c r="G18" s="39"/>
    </row>
    <row r="19" spans="1:11" ht="27" customHeight="1">
      <c r="A19" s="48">
        <v>3</v>
      </c>
      <c r="B19" s="126" t="s">
        <v>24</v>
      </c>
      <c r="C19" s="127"/>
      <c r="D19" s="127"/>
      <c r="E19" s="127"/>
      <c r="F19" s="127"/>
      <c r="G19" s="128"/>
    </row>
    <row r="20" spans="1:11">
      <c r="A20" s="42"/>
      <c r="B20" s="1" t="s">
        <v>25</v>
      </c>
      <c r="C20" s="2"/>
      <c r="D20" s="2"/>
      <c r="E20" s="24">
        <v>0</v>
      </c>
      <c r="F20" s="2"/>
      <c r="G20" s="49">
        <f>MAX(E20:E24)</f>
        <v>4</v>
      </c>
    </row>
    <row r="21" spans="1:11">
      <c r="A21" s="42"/>
      <c r="B21" s="1" t="s">
        <v>26</v>
      </c>
      <c r="C21" s="2"/>
      <c r="D21" s="2"/>
      <c r="E21" s="24">
        <v>1</v>
      </c>
      <c r="F21" s="2"/>
      <c r="G21" s="49"/>
    </row>
    <row r="22" spans="1:11">
      <c r="A22" s="42"/>
      <c r="B22" s="1" t="s">
        <v>27</v>
      </c>
      <c r="C22" s="2"/>
      <c r="D22" s="2"/>
      <c r="E22" s="24">
        <v>2</v>
      </c>
      <c r="F22" s="2"/>
      <c r="G22" s="49"/>
    </row>
    <row r="23" spans="1:11">
      <c r="A23" s="42"/>
      <c r="B23" s="1" t="s">
        <v>28</v>
      </c>
      <c r="C23" s="2"/>
      <c r="D23" s="2"/>
      <c r="E23" s="24">
        <v>4</v>
      </c>
      <c r="F23" s="2"/>
      <c r="G23" s="49"/>
    </row>
    <row r="24" spans="1:11">
      <c r="A24" s="42"/>
      <c r="B24" s="1" t="s">
        <v>29</v>
      </c>
      <c r="C24" s="2"/>
      <c r="D24" s="2"/>
      <c r="E24" s="24">
        <v>2</v>
      </c>
      <c r="F24" s="2"/>
      <c r="G24" s="49"/>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c r="E27" s="2">
        <v>0</v>
      </c>
      <c r="F27" s="2"/>
      <c r="G27" s="2">
        <f>MAX(E27:E31)</f>
        <v>4</v>
      </c>
    </row>
    <row r="28" spans="1:11">
      <c r="B28" s="1" t="s">
        <v>26</v>
      </c>
      <c r="C28" s="2"/>
      <c r="D28" s="2"/>
      <c r="E28" s="2">
        <v>1</v>
      </c>
      <c r="F28" s="2"/>
      <c r="G28" s="2"/>
    </row>
    <row r="29" spans="1:11">
      <c r="B29" s="1" t="s">
        <v>27</v>
      </c>
      <c r="C29" s="2"/>
      <c r="D29" s="2"/>
      <c r="E29" s="2">
        <v>2</v>
      </c>
      <c r="F29" s="2"/>
      <c r="G29" s="2"/>
    </row>
    <row r="30" spans="1:11">
      <c r="B30" s="1" t="s">
        <v>28</v>
      </c>
      <c r="C30" s="2"/>
      <c r="D30" s="2"/>
      <c r="E30" s="2">
        <v>4</v>
      </c>
      <c r="F30" s="2"/>
      <c r="G30" s="2"/>
    </row>
    <row r="31" spans="1:11">
      <c r="B31" s="4" t="s">
        <v>29</v>
      </c>
      <c r="C31" s="5"/>
      <c r="D31" s="2"/>
      <c r="E31" s="2">
        <v>0</v>
      </c>
      <c r="F31" s="2"/>
      <c r="G31" s="2"/>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17"/>
      <c r="E34" s="17">
        <v>3</v>
      </c>
      <c r="F34" s="17"/>
      <c r="G34" s="53">
        <v>3</v>
      </c>
    </row>
    <row r="35" spans="1:7" ht="27" customHeight="1">
      <c r="A35" s="42"/>
      <c r="B35" s="3" t="s">
        <v>33</v>
      </c>
      <c r="C35" s="2"/>
      <c r="D35" s="2"/>
      <c r="E35" s="2">
        <v>1</v>
      </c>
      <c r="F35" s="2"/>
      <c r="G35" s="49"/>
    </row>
    <row r="36" spans="1:7" ht="15" customHeight="1">
      <c r="A36" s="42"/>
      <c r="B36" s="6" t="s">
        <v>34</v>
      </c>
      <c r="C36" s="5"/>
      <c r="D36" s="2"/>
      <c r="E36" s="2">
        <v>0</v>
      </c>
      <c r="F36" s="2"/>
      <c r="G36" s="49"/>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17"/>
      <c r="E39" s="17">
        <v>3</v>
      </c>
      <c r="F39" s="17"/>
      <c r="G39" s="53">
        <v>3</v>
      </c>
    </row>
    <row r="40" spans="1:7" ht="27" customHeight="1">
      <c r="A40" s="42"/>
      <c r="B40" s="3" t="s">
        <v>37</v>
      </c>
      <c r="C40" s="2"/>
      <c r="D40" s="2"/>
      <c r="E40" s="2">
        <v>1</v>
      </c>
      <c r="F40" s="2"/>
      <c r="G40" s="49"/>
    </row>
    <row r="41" spans="1:7" ht="15" customHeight="1">
      <c r="A41" s="42"/>
      <c r="B41" s="6" t="s">
        <v>38</v>
      </c>
      <c r="C41" s="5"/>
      <c r="D41" s="2"/>
      <c r="E41" s="2">
        <v>0</v>
      </c>
      <c r="F41" s="2"/>
      <c r="G41" s="49"/>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17"/>
      <c r="E44" s="17">
        <v>3</v>
      </c>
      <c r="F44" s="17"/>
      <c r="G44" s="53">
        <v>3</v>
      </c>
    </row>
    <row r="45" spans="1:7" ht="27" customHeight="1">
      <c r="A45" s="42"/>
      <c r="B45" s="7" t="s">
        <v>43</v>
      </c>
      <c r="C45" s="2"/>
      <c r="D45" s="2"/>
      <c r="E45" s="2">
        <v>1</v>
      </c>
      <c r="F45" s="2"/>
      <c r="G45" s="49"/>
    </row>
    <row r="46" spans="1:7" ht="15" customHeight="1">
      <c r="A46" s="42"/>
      <c r="B46" s="8" t="s">
        <v>44</v>
      </c>
      <c r="C46" s="5"/>
      <c r="D46" s="2"/>
      <c r="E46" s="2">
        <v>0</v>
      </c>
      <c r="F46" s="2"/>
      <c r="G46" s="49"/>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17"/>
      <c r="E49" s="17">
        <v>3</v>
      </c>
      <c r="F49" s="17"/>
      <c r="G49" s="53">
        <v>3</v>
      </c>
    </row>
    <row r="50" spans="1:7" ht="15" customHeight="1">
      <c r="A50" s="42"/>
      <c r="B50" s="7" t="s">
        <v>48</v>
      </c>
      <c r="C50" s="2"/>
      <c r="D50" s="2"/>
      <c r="E50" s="2">
        <v>1</v>
      </c>
      <c r="F50" s="2"/>
      <c r="G50" s="49"/>
    </row>
    <row r="51" spans="1:7" ht="15" customHeight="1">
      <c r="A51" s="42"/>
      <c r="B51" s="8" t="s">
        <v>49</v>
      </c>
      <c r="C51" s="5"/>
      <c r="D51" s="2"/>
      <c r="E51" s="2">
        <v>0</v>
      </c>
      <c r="F51" s="2"/>
      <c r="G51" s="49"/>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17"/>
      <c r="E54" s="17">
        <v>3</v>
      </c>
      <c r="F54" s="17"/>
      <c r="G54" s="53">
        <v>3</v>
      </c>
    </row>
    <row r="55" spans="1:7" ht="15" customHeight="1">
      <c r="A55" s="42"/>
      <c r="B55" s="7" t="s">
        <v>52</v>
      </c>
      <c r="C55" s="2"/>
      <c r="D55" s="2"/>
      <c r="E55" s="2">
        <v>1</v>
      </c>
      <c r="F55" s="2"/>
      <c r="G55" s="49"/>
    </row>
    <row r="56" spans="1:7" ht="15" customHeight="1">
      <c r="A56" s="42"/>
      <c r="B56" s="8" t="s">
        <v>53</v>
      </c>
      <c r="C56" s="5"/>
      <c r="D56" s="2"/>
      <c r="E56" s="2">
        <v>0</v>
      </c>
      <c r="F56" s="2"/>
      <c r="G56" s="49"/>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18"/>
      <c r="E59" s="18">
        <v>3</v>
      </c>
      <c r="F59" s="17"/>
      <c r="G59" s="53">
        <v>3</v>
      </c>
    </row>
    <row r="60" spans="1:7">
      <c r="A60" s="42"/>
      <c r="B60" s="10" t="s">
        <v>58</v>
      </c>
      <c r="C60" s="2"/>
      <c r="D60" s="2"/>
      <c r="E60" s="2">
        <v>0</v>
      </c>
      <c r="F60" s="2"/>
      <c r="G60" s="49"/>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c r="E63" s="2">
        <v>0</v>
      </c>
      <c r="F63" s="2"/>
      <c r="G63" s="2"/>
    </row>
    <row r="64" spans="1:7">
      <c r="B64" s="12" t="s">
        <v>26</v>
      </c>
      <c r="C64" s="2"/>
      <c r="D64" s="2"/>
      <c r="E64" s="2">
        <v>1</v>
      </c>
      <c r="F64" s="2"/>
      <c r="G64" s="2"/>
    </row>
    <row r="65" spans="1:7">
      <c r="B65" s="12" t="s">
        <v>27</v>
      </c>
      <c r="C65" s="2"/>
      <c r="D65" s="2"/>
      <c r="E65" s="2">
        <v>2</v>
      </c>
      <c r="F65" s="2"/>
      <c r="G65" s="2"/>
    </row>
    <row r="66" spans="1:7">
      <c r="B66" s="13" t="s">
        <v>62</v>
      </c>
      <c r="C66" s="5"/>
      <c r="D66" s="2"/>
      <c r="E66" s="2">
        <v>3</v>
      </c>
      <c r="F66" s="2"/>
      <c r="G66" s="2">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c r="D69" s="17" t="s">
        <v>261</v>
      </c>
      <c r="E69" s="70"/>
      <c r="F69" s="17"/>
      <c r="G69" s="53"/>
    </row>
    <row r="70" spans="1:7">
      <c r="A70" s="42"/>
      <c r="B70" s="14" t="s">
        <v>64</v>
      </c>
      <c r="C70" s="2"/>
      <c r="D70" s="2"/>
      <c r="E70" s="2">
        <v>0</v>
      </c>
      <c r="F70" s="2"/>
      <c r="G70" s="49"/>
    </row>
    <row r="71" spans="1:7" ht="15" customHeight="1">
      <c r="A71" s="42"/>
      <c r="B71" s="11" t="s">
        <v>65</v>
      </c>
      <c r="C71" s="2"/>
      <c r="D71" s="2"/>
      <c r="E71" s="2"/>
      <c r="F71" s="2"/>
      <c r="G71" s="49"/>
    </row>
    <row r="72" spans="1:7" ht="15" customHeight="1">
      <c r="A72" s="42"/>
      <c r="B72" s="11" t="s">
        <v>66</v>
      </c>
      <c r="C72" s="2"/>
      <c r="D72" s="2"/>
      <c r="E72" s="2">
        <v>4</v>
      </c>
      <c r="F72" s="2"/>
      <c r="G72" s="49">
        <v>4</v>
      </c>
    </row>
    <row r="73" spans="1:7" ht="15" customHeight="1">
      <c r="A73" s="42"/>
      <c r="B73" s="11" t="s">
        <v>67</v>
      </c>
      <c r="C73" s="2"/>
      <c r="D73" s="2"/>
      <c r="E73" s="2">
        <v>2</v>
      </c>
      <c r="F73" s="2"/>
      <c r="G73" s="49"/>
    </row>
    <row r="74" spans="1:7" ht="15" customHeight="1">
      <c r="A74" s="42"/>
      <c r="B74" s="15" t="s">
        <v>69</v>
      </c>
      <c r="C74" s="5"/>
      <c r="D74" s="5"/>
      <c r="E74" s="5">
        <v>1</v>
      </c>
      <c r="F74" s="5"/>
      <c r="G74" s="68"/>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c r="E77" s="2">
        <v>3</v>
      </c>
      <c r="F77" s="2"/>
      <c r="G77" s="49">
        <v>3</v>
      </c>
    </row>
    <row r="78" spans="1:7" ht="30" customHeight="1">
      <c r="A78" s="42"/>
      <c r="B78" s="11" t="s">
        <v>72</v>
      </c>
      <c r="C78" s="2"/>
      <c r="D78" s="2"/>
      <c r="E78" s="2">
        <v>2</v>
      </c>
      <c r="F78" s="2"/>
      <c r="G78" s="49"/>
    </row>
    <row r="79" spans="1:7" ht="15" customHeight="1">
      <c r="A79" s="42"/>
      <c r="B79" s="11" t="s">
        <v>73</v>
      </c>
      <c r="C79" s="2"/>
      <c r="D79" s="2"/>
      <c r="E79" s="2">
        <v>1</v>
      </c>
      <c r="F79" s="2"/>
      <c r="G79" s="49"/>
    </row>
    <row r="80" spans="1:7" ht="15" customHeight="1">
      <c r="A80" s="42"/>
      <c r="B80" s="15" t="s">
        <v>74</v>
      </c>
      <c r="C80" s="5"/>
      <c r="D80" s="2"/>
      <c r="E80" s="2">
        <v>0</v>
      </c>
      <c r="F80" s="2"/>
      <c r="G80" s="49"/>
    </row>
    <row r="81" spans="1:10" ht="15" customHeight="1" thickBot="1">
      <c r="A81" s="41"/>
      <c r="B81" s="37" t="s">
        <v>54</v>
      </c>
      <c r="C81" s="51"/>
      <c r="D81" s="105"/>
      <c r="E81" s="106"/>
      <c r="F81" s="106"/>
      <c r="G81" s="107"/>
    </row>
    <row r="82" spans="1:10">
      <c r="A82" s="40">
        <v>14</v>
      </c>
      <c r="B82" s="122" t="s">
        <v>75</v>
      </c>
      <c r="C82" s="122"/>
      <c r="D82" s="122"/>
      <c r="E82" s="122"/>
      <c r="F82" s="122"/>
      <c r="G82" s="123"/>
    </row>
    <row r="83" spans="1:10" ht="15" customHeight="1">
      <c r="A83" s="42"/>
      <c r="B83" s="3" t="s">
        <v>76</v>
      </c>
      <c r="C83" s="2"/>
      <c r="D83" s="2"/>
      <c r="E83" s="2">
        <v>3</v>
      </c>
      <c r="F83" s="2"/>
      <c r="G83" s="49">
        <v>3</v>
      </c>
    </row>
    <row r="84" spans="1:10" ht="27" customHeight="1">
      <c r="A84" s="42"/>
      <c r="B84" s="3" t="s">
        <v>77</v>
      </c>
      <c r="C84" s="2"/>
      <c r="D84" s="2"/>
      <c r="E84" s="2">
        <v>2</v>
      </c>
      <c r="F84" s="2"/>
      <c r="G84" s="49"/>
    </row>
    <row r="85" spans="1:10" ht="15" customHeight="1">
      <c r="A85" s="42"/>
      <c r="B85" s="3" t="s">
        <v>78</v>
      </c>
      <c r="C85" s="2"/>
      <c r="D85" s="2"/>
      <c r="E85" s="2">
        <v>1</v>
      </c>
      <c r="F85" s="2"/>
      <c r="G85" s="49"/>
    </row>
    <row r="86" spans="1:10" ht="15" customHeight="1">
      <c r="A86" s="42"/>
      <c r="B86" s="6" t="s">
        <v>79</v>
      </c>
      <c r="C86" s="5"/>
      <c r="D86" s="2"/>
      <c r="E86" s="2">
        <v>0</v>
      </c>
      <c r="F86" s="2"/>
      <c r="G86" s="49"/>
    </row>
    <row r="87" spans="1:10" ht="15" customHeight="1" thickBot="1">
      <c r="A87" s="41"/>
      <c r="B87" s="50" t="s">
        <v>80</v>
      </c>
      <c r="C87" s="51"/>
      <c r="D87" s="105"/>
      <c r="E87" s="106"/>
      <c r="F87" s="106"/>
      <c r="G87" s="107"/>
    </row>
    <row r="88" spans="1:10">
      <c r="A88" s="40">
        <v>15</v>
      </c>
      <c r="B88" s="119" t="s">
        <v>81</v>
      </c>
      <c r="C88" s="108"/>
      <c r="D88" s="108"/>
      <c r="E88" s="108"/>
      <c r="F88" s="108"/>
      <c r="G88" s="109"/>
    </row>
    <row r="89" spans="1:10" ht="27" customHeight="1">
      <c r="A89" s="42"/>
      <c r="B89" s="23" t="s">
        <v>82</v>
      </c>
      <c r="C89" s="17"/>
      <c r="D89" s="17"/>
      <c r="E89" s="17">
        <v>3</v>
      </c>
      <c r="F89" s="17"/>
      <c r="G89" s="53">
        <v>3</v>
      </c>
    </row>
    <row r="90" spans="1:10" ht="27" customHeight="1">
      <c r="A90" s="42"/>
      <c r="B90" s="11" t="s">
        <v>83</v>
      </c>
      <c r="C90" s="2"/>
      <c r="D90" s="2"/>
      <c r="E90" s="2">
        <v>2</v>
      </c>
      <c r="F90" s="2"/>
      <c r="G90" s="49"/>
      <c r="H90" s="62" t="s">
        <v>124</v>
      </c>
      <c r="I90" s="61">
        <v>42</v>
      </c>
      <c r="J90" s="61">
        <f>SUM(G20:G24, G27:G31,G34:G36,G39:G41,G44:G46,G49:G51,G54:G56,G59:G60,G63:G66,G69:G75,G77:G80,G83:G86,G89:G92)</f>
        <v>42</v>
      </c>
    </row>
    <row r="91" spans="1:10" ht="27" customHeight="1">
      <c r="A91" s="42"/>
      <c r="B91" s="11" t="s">
        <v>84</v>
      </c>
      <c r="C91" s="2"/>
      <c r="D91" s="2"/>
      <c r="E91" s="2">
        <v>1</v>
      </c>
      <c r="F91" s="2"/>
      <c r="G91" s="49"/>
      <c r="H91" s="62"/>
      <c r="I91" s="61"/>
      <c r="J91" s="26"/>
    </row>
    <row r="92" spans="1:10" ht="27" customHeight="1">
      <c r="A92" s="42"/>
      <c r="B92" s="15" t="s">
        <v>85</v>
      </c>
      <c r="C92" s="5"/>
      <c r="D92" s="2"/>
      <c r="E92" s="2">
        <v>0</v>
      </c>
      <c r="F92" s="2"/>
      <c r="G92" s="49"/>
      <c r="H92" s="62" t="s">
        <v>125</v>
      </c>
      <c r="I92" s="61">
        <f>SUM(K10,K17,I90)</f>
        <v>50</v>
      </c>
      <c r="J92" s="26"/>
    </row>
    <row r="93" spans="1:10" ht="15" customHeight="1" thickBot="1">
      <c r="A93" s="41"/>
      <c r="B93" s="37" t="s">
        <v>54</v>
      </c>
      <c r="C93" s="51"/>
      <c r="D93" s="86"/>
      <c r="E93" s="86"/>
      <c r="F93" s="86"/>
      <c r="G93" s="87"/>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v>1</v>
      </c>
      <c r="D7" s="11"/>
      <c r="E7" s="11"/>
      <c r="F7" s="11"/>
      <c r="G7" s="46"/>
    </row>
    <row r="8" spans="1:11" ht="15" customHeight="1">
      <c r="A8" s="42"/>
      <c r="B8" s="11" t="s">
        <v>9</v>
      </c>
      <c r="C8" s="11">
        <v>1</v>
      </c>
      <c r="D8" s="11"/>
      <c r="E8" s="11"/>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0.8</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c r="E12" s="9"/>
      <c r="F12" s="9"/>
      <c r="G12" s="36"/>
    </row>
    <row r="13" spans="1:11" ht="15" customHeight="1">
      <c r="A13" s="42"/>
      <c r="B13" s="11" t="s">
        <v>18</v>
      </c>
      <c r="C13" s="9"/>
      <c r="D13" s="11">
        <v>1</v>
      </c>
      <c r="E13" s="9"/>
      <c r="F13" s="9"/>
      <c r="G13" s="36"/>
    </row>
    <row r="14" spans="1:11" ht="27" customHeight="1">
      <c r="A14" s="42"/>
      <c r="B14" s="11" t="s">
        <v>19</v>
      </c>
      <c r="C14" s="9"/>
      <c r="D14" s="11">
        <v>1</v>
      </c>
      <c r="E14" s="9"/>
      <c r="F14" s="9"/>
      <c r="G14" s="36"/>
    </row>
    <row r="15" spans="1:11" ht="15" customHeight="1">
      <c r="A15" s="42"/>
      <c r="B15" s="11" t="s">
        <v>20</v>
      </c>
      <c r="C15" s="9">
        <v>1</v>
      </c>
      <c r="D15" s="11"/>
      <c r="E15" s="9"/>
      <c r="F15" s="9"/>
      <c r="G15" s="36"/>
    </row>
    <row r="16" spans="1:11" ht="15" customHeight="1">
      <c r="A16" s="42"/>
      <c r="B16" s="11" t="s">
        <v>21</v>
      </c>
      <c r="C16" s="9">
        <v>1</v>
      </c>
      <c r="D16" s="11"/>
      <c r="E16" s="9"/>
      <c r="F16" s="9"/>
      <c r="G16" s="36"/>
    </row>
    <row r="17" spans="1:11" ht="27" customHeight="1">
      <c r="A17" s="42"/>
      <c r="B17" s="11" t="s">
        <v>22</v>
      </c>
      <c r="C17" s="9">
        <v>1</v>
      </c>
      <c r="D17" s="11"/>
      <c r="E17" s="9"/>
      <c r="F17" s="9"/>
      <c r="G17" s="36"/>
    </row>
    <row r="18" spans="1:11" ht="15" customHeight="1" thickBot="1">
      <c r="A18" s="41"/>
      <c r="B18" s="37" t="s">
        <v>23</v>
      </c>
      <c r="C18" s="38">
        <v>1</v>
      </c>
      <c r="D18" s="37"/>
      <c r="E18" s="38"/>
      <c r="F18" s="38"/>
      <c r="G18" s="39"/>
      <c r="H18" s="63" t="s">
        <v>119</v>
      </c>
      <c r="I18" s="61">
        <f>SUM(C12:G18)*'Point distribution and weighing'!I17</f>
        <v>1</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v>1</v>
      </c>
      <c r="D45" s="2">
        <f t="shared" si="4"/>
        <v>1</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v>1</v>
      </c>
      <c r="D50" s="2">
        <f t="shared" si="5"/>
        <v>1</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v>1</v>
      </c>
      <c r="D55" s="2">
        <f t="shared" si="6"/>
        <v>1</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v>1</v>
      </c>
      <c r="D65" s="2">
        <f t="shared" si="8"/>
        <v>2</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c r="D69" s="17" t="s">
        <v>261</v>
      </c>
      <c r="E69" s="70"/>
      <c r="F69" s="17"/>
      <c r="G69" s="53"/>
    </row>
    <row r="70" spans="1:7">
      <c r="A70" s="42"/>
      <c r="B70" s="14" t="s">
        <v>64</v>
      </c>
      <c r="C70" s="2">
        <v>1</v>
      </c>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v>1</v>
      </c>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v>1</v>
      </c>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4" spans="1:7">
      <c r="C94" s="28" t="s">
        <v>267</v>
      </c>
      <c r="D94" s="28" t="s">
        <v>99</v>
      </c>
    </row>
    <row r="95" spans="1:7" ht="28">
      <c r="C95" s="63" t="s">
        <v>123</v>
      </c>
      <c r="D95" s="61">
        <f>SUM(D20:D24, D27:D31,D34:D36,D39:D41,D44:D46,D49:D51,D54:D56,D59:D60,D63:D66,D69:D74,D77:D80,D83:D86,D89:D92)</f>
        <v>14</v>
      </c>
      <c r="E95" s="62" t="s">
        <v>124</v>
      </c>
      <c r="F95" s="61">
        <f>SUM(G20:G24, G27:G31,G34:G36,G39:G41,G44:G46,G49:G51,G54:G56,G59:G60,G63:G66,G69:G75,G77:G80,G83:G86,G89:G92)</f>
        <v>42</v>
      </c>
    </row>
    <row r="96" spans="1:7">
      <c r="C96" s="63" t="s">
        <v>264</v>
      </c>
      <c r="D96" s="61">
        <f>SUM(I10,I18)</f>
        <v>1.8</v>
      </c>
      <c r="E96" s="62" t="s">
        <v>265</v>
      </c>
      <c r="F96" s="61">
        <f>SUM(K10,K18)</f>
        <v>8</v>
      </c>
      <c r="G96" s="26"/>
    </row>
    <row r="97" spans="3:7" ht="28">
      <c r="C97" s="63" t="s">
        <v>120</v>
      </c>
      <c r="D97" s="61">
        <f>SUM(D95:D96)</f>
        <v>15.8</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72"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c r="D7" s="11"/>
      <c r="E7" s="11">
        <v>1</v>
      </c>
      <c r="F7" s="11"/>
      <c r="G7" s="46"/>
    </row>
    <row r="8" spans="1:11" ht="15" customHeight="1">
      <c r="A8" s="42"/>
      <c r="B8" s="11" t="s">
        <v>9</v>
      </c>
      <c r="C8" s="11"/>
      <c r="D8" s="11"/>
      <c r="E8" s="11">
        <v>1</v>
      </c>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v>1</v>
      </c>
      <c r="F12" s="9">
        <v>1</v>
      </c>
      <c r="G12" s="36"/>
    </row>
    <row r="13" spans="1:11" ht="15" customHeight="1">
      <c r="A13" s="42"/>
      <c r="B13" s="11" t="s">
        <v>18</v>
      </c>
      <c r="C13" s="9">
        <v>1</v>
      </c>
      <c r="D13" s="11">
        <v>1</v>
      </c>
      <c r="E13" s="9">
        <v>1</v>
      </c>
      <c r="F13" s="9">
        <v>1</v>
      </c>
      <c r="G13" s="36">
        <v>1</v>
      </c>
    </row>
    <row r="14" spans="1:11" ht="27" customHeight="1">
      <c r="A14" s="42"/>
      <c r="B14" s="11" t="s">
        <v>19</v>
      </c>
      <c r="C14" s="9">
        <v>1</v>
      </c>
      <c r="D14" s="11">
        <v>1</v>
      </c>
      <c r="E14" s="9">
        <v>1</v>
      </c>
      <c r="F14" s="9">
        <v>1</v>
      </c>
      <c r="G14" s="36">
        <v>1</v>
      </c>
    </row>
    <row r="15" spans="1:11" ht="15" customHeight="1">
      <c r="A15" s="42"/>
      <c r="B15" s="11" t="s">
        <v>20</v>
      </c>
      <c r="C15" s="9">
        <v>0</v>
      </c>
      <c r="D15" s="11">
        <v>0</v>
      </c>
      <c r="E15" s="9">
        <v>0</v>
      </c>
      <c r="F15" s="9">
        <v>0</v>
      </c>
      <c r="G15" s="36">
        <v>0</v>
      </c>
    </row>
    <row r="16" spans="1:11" ht="15" customHeight="1">
      <c r="A16" s="42"/>
      <c r="B16" s="11" t="s">
        <v>21</v>
      </c>
      <c r="C16" s="9">
        <v>1</v>
      </c>
      <c r="D16" s="11">
        <v>1</v>
      </c>
      <c r="E16" s="9">
        <v>1</v>
      </c>
      <c r="F16" s="9">
        <v>1</v>
      </c>
      <c r="G16" s="36">
        <v>0</v>
      </c>
    </row>
    <row r="17" spans="1:11" ht="27" customHeight="1">
      <c r="A17" s="42"/>
      <c r="B17" s="11" t="s">
        <v>22</v>
      </c>
      <c r="C17" s="9">
        <v>0</v>
      </c>
      <c r="D17" s="11">
        <v>0</v>
      </c>
      <c r="E17" s="9">
        <v>0</v>
      </c>
      <c r="F17" s="9">
        <v>0</v>
      </c>
      <c r="G17" s="36">
        <v>0</v>
      </c>
    </row>
    <row r="18" spans="1:11" ht="15" customHeight="1" thickBot="1">
      <c r="A18" s="41"/>
      <c r="B18" s="37" t="s">
        <v>23</v>
      </c>
      <c r="C18" s="38">
        <v>1</v>
      </c>
      <c r="D18" s="37">
        <v>1</v>
      </c>
      <c r="E18" s="38">
        <v>1</v>
      </c>
      <c r="F18" s="38">
        <v>1</v>
      </c>
      <c r="G18" s="39">
        <v>0</v>
      </c>
      <c r="H18" s="63" t="s">
        <v>119</v>
      </c>
      <c r="I18" s="61">
        <f>SUM(C12:G18)*'Point distribution and weighing'!I17</f>
        <v>3.1428571428571428</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v>1</v>
      </c>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t="s">
        <v>269</v>
      </c>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v>1</v>
      </c>
      <c r="D50" s="2">
        <f t="shared" si="5"/>
        <v>1</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v>1</v>
      </c>
      <c r="D55" s="2">
        <f t="shared" si="6"/>
        <v>1</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v>1</v>
      </c>
      <c r="D73" s="2">
        <f>IF(AND(C73=1, C72=0), E73,)</f>
        <v>2</v>
      </c>
      <c r="E73" s="24">
        <f>'Point distribution and weighing'!E73</f>
        <v>2</v>
      </c>
      <c r="F73" s="24">
        <f>'Point distribution and weighing'!F73</f>
        <v>0</v>
      </c>
      <c r="G73" s="24">
        <f>'Point distribution and weighing'!G73</f>
        <v>0</v>
      </c>
    </row>
    <row r="74" spans="1:7" ht="15" customHeight="1">
      <c r="A74" s="4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v>1</v>
      </c>
      <c r="D78" s="2">
        <f t="shared" si="10"/>
        <v>2</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v>1</v>
      </c>
      <c r="D89" s="2">
        <f t="shared" ref="D89:D92" si="12">IF(C89=1, E89,)</f>
        <v>3</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4" spans="1:7">
      <c r="C94" s="28" t="s">
        <v>267</v>
      </c>
      <c r="D94" s="28" t="s">
        <v>100</v>
      </c>
    </row>
    <row r="95" spans="1:7" ht="28">
      <c r="C95" s="63" t="s">
        <v>123</v>
      </c>
      <c r="D95" s="61">
        <f>SUM(D20:D24, D27:D31,D34:D36,D39:D41,D44:D46,D49:D51,D54:D56,D59:D60,D63:D66,D69:D74,D77:D80,D83:D86,D89:D92)</f>
        <v>20</v>
      </c>
      <c r="E95" s="62" t="s">
        <v>124</v>
      </c>
      <c r="F95" s="61">
        <f>SUM(G20:G24, G27:G31,G34:G36,G39:G41,G44:G46,G49:G51,G54:G56,G59:G60,G63:G66,G69:G75,G77:G80,G83:G86,G89:G92)</f>
        <v>42</v>
      </c>
    </row>
    <row r="96" spans="1:7">
      <c r="C96" s="63" t="s">
        <v>264</v>
      </c>
      <c r="D96" s="61">
        <f>SUM(I10,I18)</f>
        <v>4.7428571428571429</v>
      </c>
      <c r="E96" s="62" t="s">
        <v>265</v>
      </c>
      <c r="F96" s="61">
        <f>SUM(K10,K18)</f>
        <v>8</v>
      </c>
      <c r="G96" s="26"/>
    </row>
    <row r="97" spans="3:7" ht="28">
      <c r="C97" s="63" t="s">
        <v>120</v>
      </c>
      <c r="D97" s="61">
        <f>SUM(D95:D96)</f>
        <v>24.742857142857144</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v>1</v>
      </c>
      <c r="D7" s="11"/>
      <c r="E7" s="11"/>
      <c r="F7" s="11"/>
      <c r="G7" s="46"/>
    </row>
    <row r="8" spans="1:11" ht="15" customHeight="1">
      <c r="A8" s="42"/>
      <c r="B8" s="11" t="s">
        <v>9</v>
      </c>
      <c r="C8" s="11"/>
      <c r="D8" s="11"/>
      <c r="E8" s="11">
        <v>1</v>
      </c>
      <c r="F8" s="11"/>
      <c r="G8" s="46"/>
    </row>
    <row r="9" spans="1:11" ht="15" thickBot="1">
      <c r="A9" s="41"/>
      <c r="B9" s="37" t="s">
        <v>10</v>
      </c>
      <c r="C9" s="37"/>
      <c r="D9" s="37"/>
      <c r="E9" s="37">
        <v>1</v>
      </c>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v>0</v>
      </c>
      <c r="F12" s="9">
        <v>1</v>
      </c>
      <c r="G12" s="36">
        <v>0</v>
      </c>
    </row>
    <row r="13" spans="1:11" ht="15" customHeight="1">
      <c r="A13" s="42"/>
      <c r="B13" s="11" t="s">
        <v>18</v>
      </c>
      <c r="C13" s="9">
        <v>1</v>
      </c>
      <c r="D13" s="11">
        <v>1</v>
      </c>
      <c r="E13" s="9">
        <v>0</v>
      </c>
      <c r="F13" s="9">
        <v>1</v>
      </c>
      <c r="G13" s="36">
        <v>0</v>
      </c>
    </row>
    <row r="14" spans="1:11" ht="27" customHeight="1">
      <c r="A14" s="42"/>
      <c r="B14" s="11" t="s">
        <v>19</v>
      </c>
      <c r="C14" s="9">
        <v>1</v>
      </c>
      <c r="D14" s="11">
        <v>1</v>
      </c>
      <c r="E14" s="9">
        <v>0</v>
      </c>
      <c r="F14" s="9">
        <v>1</v>
      </c>
      <c r="G14" s="36">
        <v>0</v>
      </c>
    </row>
    <row r="15" spans="1:11" ht="15" customHeight="1">
      <c r="A15" s="42"/>
      <c r="B15" s="11" t="s">
        <v>20</v>
      </c>
      <c r="C15" s="9">
        <v>0</v>
      </c>
      <c r="D15" s="11">
        <v>0</v>
      </c>
      <c r="E15" s="9">
        <v>0</v>
      </c>
      <c r="F15" s="9">
        <v>0</v>
      </c>
      <c r="G15" s="36">
        <v>0</v>
      </c>
    </row>
    <row r="16" spans="1:11" ht="15" customHeight="1">
      <c r="A16" s="42"/>
      <c r="B16" s="11" t="s">
        <v>21</v>
      </c>
      <c r="C16" s="9">
        <v>1</v>
      </c>
      <c r="D16" s="11">
        <v>1</v>
      </c>
      <c r="E16" s="9">
        <v>0</v>
      </c>
      <c r="F16" s="9">
        <v>1</v>
      </c>
      <c r="G16" s="36">
        <v>0</v>
      </c>
    </row>
    <row r="17" spans="1:11" ht="27" customHeight="1">
      <c r="A17" s="42"/>
      <c r="B17" s="11" t="s">
        <v>22</v>
      </c>
      <c r="C17" s="9">
        <v>0</v>
      </c>
      <c r="D17" s="11">
        <v>0</v>
      </c>
      <c r="E17" s="9">
        <v>0</v>
      </c>
      <c r="F17" s="9">
        <v>0</v>
      </c>
      <c r="G17" s="36">
        <v>0</v>
      </c>
    </row>
    <row r="18" spans="1:11" ht="15" customHeight="1" thickBot="1">
      <c r="A18" s="41"/>
      <c r="B18" s="37" t="s">
        <v>23</v>
      </c>
      <c r="C18" s="38">
        <v>1</v>
      </c>
      <c r="D18" s="37">
        <v>1</v>
      </c>
      <c r="E18" s="38">
        <v>1</v>
      </c>
      <c r="F18" s="38"/>
      <c r="G18" s="39">
        <v>1</v>
      </c>
      <c r="H18" s="63" t="s">
        <v>119</v>
      </c>
      <c r="I18" s="61">
        <f>SUM(C12:G18)*'Point distribution and weighing'!I17</f>
        <v>2.2857142857142856</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v>1</v>
      </c>
      <c r="D89" s="2">
        <f t="shared" ref="D89:D92" si="12">IF(C89=1, E89,)</f>
        <v>3</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4" spans="1:7">
      <c r="C94" s="28" t="s">
        <v>267</v>
      </c>
      <c r="D94" s="28" t="s">
        <v>101</v>
      </c>
    </row>
    <row r="95" spans="1:7" ht="28">
      <c r="C95" s="63" t="s">
        <v>123</v>
      </c>
      <c r="D95" s="61">
        <f>SUM(D20:D24, D27:D31,D34:D36,D39:D41,D44:D46,D49:D51,D54:D56,D59:D60,D63:D66,D69:D74,D77:D80,D83:D86,D89:D92)</f>
        <v>34</v>
      </c>
      <c r="E95" s="62" t="s">
        <v>124</v>
      </c>
      <c r="F95" s="61">
        <f>SUM(G20:G24, G27:G31,G34:G36,G39:G41,G44:G46,G49:G51,G54:G56,G59:G60,G63:G66,G69:G75,G77:G80,G83:G86,G89:G92)</f>
        <v>42</v>
      </c>
    </row>
    <row r="96" spans="1:7">
      <c r="C96" s="63" t="s">
        <v>264</v>
      </c>
      <c r="D96" s="61">
        <f>SUM(I10,I18)</f>
        <v>3.8857142857142857</v>
      </c>
      <c r="E96" s="62" t="s">
        <v>265</v>
      </c>
      <c r="F96" s="61">
        <f>SUM(K10,K18)</f>
        <v>8</v>
      </c>
      <c r="G96" s="26"/>
    </row>
    <row r="97" spans="3:7" ht="28">
      <c r="C97" s="63" t="s">
        <v>120</v>
      </c>
      <c r="D97" s="61">
        <f>SUM(D95:D96)</f>
        <v>37.885714285714286</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96"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c r="F6" s="11">
        <v>1</v>
      </c>
      <c r="G6" s="46"/>
    </row>
    <row r="7" spans="1:11" ht="15" customHeight="1">
      <c r="A7" s="42"/>
      <c r="B7" s="11" t="s">
        <v>8</v>
      </c>
      <c r="C7" s="11">
        <v>1</v>
      </c>
      <c r="D7" s="11"/>
      <c r="E7" s="11"/>
      <c r="F7" s="11"/>
      <c r="G7" s="46"/>
    </row>
    <row r="8" spans="1:11" ht="15" customHeight="1">
      <c r="A8" s="42"/>
      <c r="B8" s="11" t="s">
        <v>9</v>
      </c>
      <c r="C8" s="11"/>
      <c r="D8" s="11"/>
      <c r="E8" s="11">
        <v>1</v>
      </c>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1.4000000000000001</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v>1</v>
      </c>
      <c r="E12" s="9">
        <v>1</v>
      </c>
      <c r="F12" s="9">
        <v>1</v>
      </c>
      <c r="G12" s="36"/>
    </row>
    <row r="13" spans="1:11" ht="15" customHeight="1">
      <c r="A13" s="42"/>
      <c r="B13" s="11" t="s">
        <v>18</v>
      </c>
      <c r="C13" s="9">
        <v>1</v>
      </c>
      <c r="D13" s="11">
        <v>1</v>
      </c>
      <c r="E13" s="9"/>
      <c r="F13" s="9">
        <v>1</v>
      </c>
      <c r="G13" s="36"/>
    </row>
    <row r="14" spans="1:11" ht="27" customHeight="1">
      <c r="A14" s="42"/>
      <c r="B14" s="11" t="s">
        <v>19</v>
      </c>
      <c r="C14" s="9"/>
      <c r="D14" s="11"/>
      <c r="E14" s="9">
        <v>1</v>
      </c>
      <c r="F14" s="9">
        <v>1</v>
      </c>
      <c r="G14" s="36"/>
    </row>
    <row r="15" spans="1:11" ht="15" customHeight="1">
      <c r="A15" s="42"/>
      <c r="B15" s="11" t="s">
        <v>20</v>
      </c>
      <c r="C15" s="9"/>
      <c r="D15" s="11"/>
      <c r="E15" s="9"/>
      <c r="F15" s="9"/>
      <c r="G15" s="36"/>
    </row>
    <row r="16" spans="1:11" ht="15" customHeight="1">
      <c r="A16" s="42"/>
      <c r="B16" s="11" t="s">
        <v>21</v>
      </c>
      <c r="C16" s="9">
        <v>1</v>
      </c>
      <c r="D16" s="11">
        <v>1</v>
      </c>
      <c r="E16" s="9"/>
      <c r="F16" s="9">
        <v>1</v>
      </c>
      <c r="G16" s="36"/>
    </row>
    <row r="17" spans="1:11" ht="27" customHeight="1">
      <c r="A17" s="42"/>
      <c r="B17" s="11" t="s">
        <v>22</v>
      </c>
      <c r="C17" s="9"/>
      <c r="D17" s="11"/>
      <c r="E17" s="9"/>
      <c r="F17" s="9"/>
      <c r="G17" s="36"/>
    </row>
    <row r="18" spans="1:11" ht="15" customHeight="1" thickBot="1">
      <c r="A18" s="41"/>
      <c r="B18" s="37" t="s">
        <v>23</v>
      </c>
      <c r="C18" s="38">
        <v>1</v>
      </c>
      <c r="D18" s="37">
        <v>1</v>
      </c>
      <c r="E18" s="38"/>
      <c r="F18" s="38">
        <v>1</v>
      </c>
      <c r="G18" s="39"/>
      <c r="H18" s="63" t="s">
        <v>119</v>
      </c>
      <c r="I18" s="61">
        <f>SUM(C12:G18)*'Point distribution and weighing'!I17</f>
        <v>2.1428571428571428</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v>1</v>
      </c>
      <c r="D23" s="2">
        <f t="shared" si="0"/>
        <v>4</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t="s">
        <v>270</v>
      </c>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t="s">
        <v>271</v>
      </c>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v>1</v>
      </c>
      <c r="D45" s="2">
        <f t="shared" si="4"/>
        <v>1</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v>1</v>
      </c>
      <c r="D73" s="2">
        <f>IF(AND(C73=1, C72=0), E73,)</f>
        <v>2</v>
      </c>
      <c r="E73" s="24">
        <f>'Point distribution and weighing'!E73</f>
        <v>2</v>
      </c>
      <c r="F73" s="24">
        <f>'Point distribution and weighing'!F73</f>
        <v>0</v>
      </c>
      <c r="G73" s="24">
        <f>'Point distribution and weighing'!G73</f>
        <v>0</v>
      </c>
    </row>
    <row r="74" spans="1:7" ht="15" customHeight="1">
      <c r="A74" s="4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v>1</v>
      </c>
      <c r="D87" s="105" t="s">
        <v>272</v>
      </c>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v>1</v>
      </c>
      <c r="D93" s="86" t="s">
        <v>273</v>
      </c>
      <c r="E93" s="86"/>
      <c r="F93" s="86"/>
      <c r="G93" s="87"/>
    </row>
    <row r="94" spans="1:7">
      <c r="C94" s="28" t="s">
        <v>267</v>
      </c>
      <c r="D94" s="28" t="s">
        <v>274</v>
      </c>
    </row>
    <row r="95" spans="1:7" ht="28">
      <c r="C95" s="63" t="s">
        <v>123</v>
      </c>
      <c r="D95" s="61">
        <f>SUM(D20:D24, D27:D31,D34:D36,D39:D41,D44:D46,D49:D51,D54:D56,D59:D60,D63:D66,D69:D74,D77:D80,D83:D86,D89:D92)</f>
        <v>25</v>
      </c>
      <c r="E95" s="62" t="s">
        <v>124</v>
      </c>
      <c r="F95" s="61">
        <f>SUM(G20:G24, G27:G31,G34:G36,G39:G41,G44:G46,G49:G51,G54:G56,G59:G60,G63:G66,G69:G75,G77:G80,G83:G86,G89:G92)</f>
        <v>42</v>
      </c>
    </row>
    <row r="96" spans="1:7">
      <c r="C96" s="63" t="s">
        <v>264</v>
      </c>
      <c r="D96" s="61">
        <f>SUM(I10,I18)</f>
        <v>3.5428571428571427</v>
      </c>
      <c r="E96" s="62" t="s">
        <v>265</v>
      </c>
      <c r="F96" s="61">
        <f>SUM(K10,K18)</f>
        <v>8</v>
      </c>
      <c r="G96" s="26"/>
    </row>
    <row r="97" spans="3:7" ht="28">
      <c r="C97" s="63" t="s">
        <v>120</v>
      </c>
      <c r="D97" s="61">
        <f>SUM(D95:D96)</f>
        <v>28.542857142857144</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93"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c r="F6" s="11">
        <v>1</v>
      </c>
      <c r="G6" s="46"/>
    </row>
    <row r="7" spans="1:11" ht="15" customHeight="1">
      <c r="A7" s="42"/>
      <c r="B7" s="11" t="s">
        <v>8</v>
      </c>
      <c r="C7" s="11"/>
      <c r="D7" s="11"/>
      <c r="E7" s="11">
        <v>1</v>
      </c>
      <c r="F7" s="11"/>
      <c r="G7" s="46"/>
    </row>
    <row r="8" spans="1:11" ht="15" customHeight="1">
      <c r="A8" s="42"/>
      <c r="B8" s="11" t="s">
        <v>9</v>
      </c>
      <c r="C8" s="11"/>
      <c r="D8" s="11"/>
      <c r="E8" s="11"/>
      <c r="F8" s="11">
        <v>1</v>
      </c>
      <c r="G8" s="46"/>
    </row>
    <row r="9" spans="1:11" ht="15" thickBot="1">
      <c r="A9" s="41"/>
      <c r="B9" s="37" t="s">
        <v>10</v>
      </c>
      <c r="C9" s="37"/>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2</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v>1</v>
      </c>
      <c r="D12" s="11"/>
      <c r="E12" s="9">
        <v>0</v>
      </c>
      <c r="F12" s="9">
        <v>1</v>
      </c>
      <c r="G12" s="36"/>
    </row>
    <row r="13" spans="1:11" ht="15" customHeight="1">
      <c r="A13" s="42"/>
      <c r="B13" s="11" t="s">
        <v>18</v>
      </c>
      <c r="C13" s="9">
        <v>1</v>
      </c>
      <c r="D13" s="11">
        <v>1</v>
      </c>
      <c r="E13" s="9"/>
      <c r="F13" s="9">
        <v>1</v>
      </c>
      <c r="G13" s="36"/>
    </row>
    <row r="14" spans="1:11" ht="27" customHeight="1">
      <c r="A14" s="42"/>
      <c r="B14" s="11" t="s">
        <v>19</v>
      </c>
      <c r="C14" s="9">
        <v>1</v>
      </c>
      <c r="D14" s="11">
        <v>1</v>
      </c>
      <c r="E14" s="9"/>
      <c r="F14" s="9">
        <v>1</v>
      </c>
      <c r="G14" s="36"/>
    </row>
    <row r="15" spans="1:11" ht="15" customHeight="1">
      <c r="A15" s="42"/>
      <c r="B15" s="11" t="s">
        <v>20</v>
      </c>
      <c r="C15" s="9">
        <v>0</v>
      </c>
      <c r="D15" s="11">
        <v>0</v>
      </c>
      <c r="E15" s="9">
        <v>0</v>
      </c>
      <c r="F15" s="9">
        <v>0</v>
      </c>
      <c r="G15" s="36">
        <v>0</v>
      </c>
    </row>
    <row r="16" spans="1:11" ht="15" customHeight="1">
      <c r="A16" s="42"/>
      <c r="B16" s="11" t="s">
        <v>21</v>
      </c>
      <c r="C16" s="9">
        <v>1</v>
      </c>
      <c r="D16" s="11">
        <v>1</v>
      </c>
      <c r="E16" s="9"/>
      <c r="F16" s="9"/>
      <c r="G16" s="36"/>
    </row>
    <row r="17" spans="1:11" ht="27" customHeight="1">
      <c r="A17" s="42"/>
      <c r="B17" s="11" t="s">
        <v>22</v>
      </c>
      <c r="C17" s="9">
        <v>0</v>
      </c>
      <c r="D17" s="11">
        <v>0</v>
      </c>
      <c r="E17" s="9">
        <v>0</v>
      </c>
      <c r="F17" s="9">
        <v>0</v>
      </c>
      <c r="G17" s="36">
        <v>0</v>
      </c>
    </row>
    <row r="18" spans="1:11" ht="15" customHeight="1" thickBot="1">
      <c r="A18" s="41"/>
      <c r="B18" s="37" t="s">
        <v>23</v>
      </c>
      <c r="C18" s="38">
        <v>1</v>
      </c>
      <c r="D18" s="37">
        <v>1</v>
      </c>
      <c r="E18" s="38">
        <v>1</v>
      </c>
      <c r="F18" s="38">
        <v>1</v>
      </c>
      <c r="G18" s="39"/>
      <c r="H18" s="63" t="s">
        <v>119</v>
      </c>
      <c r="I18" s="61">
        <f>SUM(C12:G18)*'Point distribution and weighing'!I17</f>
        <v>2</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42"/>
      <c r="B35" s="3" t="s">
        <v>33</v>
      </c>
      <c r="C35" s="2">
        <v>1</v>
      </c>
      <c r="D35" s="2">
        <f t="shared" si="2"/>
        <v>1</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v>1</v>
      </c>
      <c r="D45" s="2">
        <f t="shared" si="4"/>
        <v>1</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c r="D59" s="2">
        <f t="shared" ref="D59:D60" si="7">IF(C59=1, E59,)</f>
        <v>0</v>
      </c>
      <c r="E59" s="24">
        <f>'Point distribution and weighing'!E59</f>
        <v>3</v>
      </c>
      <c r="F59" s="24">
        <f>'Point distribution and weighing'!F59</f>
        <v>0</v>
      </c>
      <c r="G59" s="24">
        <f>'Point distribution and weighing'!G59</f>
        <v>3</v>
      </c>
    </row>
    <row r="60" spans="1:7">
      <c r="A60" s="4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v>1</v>
      </c>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t="s">
        <v>89</v>
      </c>
      <c r="E93" s="86"/>
      <c r="F93" s="86"/>
      <c r="G93" s="87"/>
    </row>
    <row r="94" spans="1:7">
      <c r="C94" s="28" t="s">
        <v>267</v>
      </c>
      <c r="D94" s="28" t="s">
        <v>102</v>
      </c>
    </row>
    <row r="95" spans="1:7" ht="28">
      <c r="C95" s="63" t="s">
        <v>123</v>
      </c>
      <c r="D95" s="61">
        <f>SUM(D20:D24, D27:D31,D34:D36,D39:D41,D44:D46,D49:D51,D54:D56,D59:D60,D63:D66,D69:D74,D77:D80,D83:D86,D89:D92)</f>
        <v>20</v>
      </c>
      <c r="E95" s="62" t="s">
        <v>124</v>
      </c>
      <c r="F95" s="61">
        <f>SUM(G20:G24, G27:G31,G34:G36,G39:G41,G44:G46,G49:G51,G54:G56,G59:G60,G63:G66,G69:G75,G77:G80,G83:G86,G89:G92)</f>
        <v>42</v>
      </c>
    </row>
    <row r="96" spans="1:7">
      <c r="C96" s="63" t="s">
        <v>264</v>
      </c>
      <c r="D96" s="61">
        <f>SUM(I10,I18)</f>
        <v>4</v>
      </c>
      <c r="E96" s="62" t="s">
        <v>265</v>
      </c>
      <c r="F96" s="61">
        <f>SUM(K10,K18)</f>
        <v>8</v>
      </c>
      <c r="G96" s="26"/>
    </row>
    <row r="97" spans="3:7" ht="28">
      <c r="C97" s="63" t="s">
        <v>120</v>
      </c>
      <c r="D97" s="61">
        <f>SUM(D95:D96)</f>
        <v>24</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activeCell="B96" sqref="B96"/>
      <selection pane="bottomLeft" activeCell="D98" sqref="D98"/>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c r="D7" s="11"/>
      <c r="E7" s="11">
        <v>1</v>
      </c>
      <c r="F7" s="11"/>
      <c r="G7" s="46"/>
    </row>
    <row r="8" spans="1:11" ht="15" customHeight="1">
      <c r="A8" s="42"/>
      <c r="B8" s="11" t="s">
        <v>9</v>
      </c>
      <c r="C8" s="11"/>
      <c r="D8" s="11"/>
      <c r="E8" s="11">
        <v>1</v>
      </c>
      <c r="F8" s="11"/>
      <c r="G8" s="46"/>
    </row>
    <row r="9" spans="1:11" ht="15" thickBot="1">
      <c r="A9" s="41"/>
      <c r="B9" s="37" t="s">
        <v>10</v>
      </c>
      <c r="C9" s="37"/>
      <c r="D9" s="37">
        <v>1</v>
      </c>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1.8</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c r="D12" s="11"/>
      <c r="E12" s="9"/>
      <c r="F12" s="9"/>
      <c r="G12" s="36"/>
    </row>
    <row r="13" spans="1:11" ht="15" customHeight="1">
      <c r="A13" s="42"/>
      <c r="B13" s="11" t="s">
        <v>18</v>
      </c>
      <c r="C13" s="9"/>
      <c r="D13" s="11"/>
      <c r="E13" s="9"/>
      <c r="F13" s="9"/>
      <c r="G13" s="36"/>
    </row>
    <row r="14" spans="1:11" ht="27" customHeight="1">
      <c r="A14" s="42"/>
      <c r="B14" s="11" t="s">
        <v>19</v>
      </c>
      <c r="C14" s="9"/>
      <c r="D14" s="11"/>
      <c r="E14" s="9"/>
      <c r="F14" s="9"/>
      <c r="G14" s="36"/>
    </row>
    <row r="15" spans="1:11" ht="15" customHeight="1">
      <c r="A15" s="42"/>
      <c r="B15" s="11" t="s">
        <v>20</v>
      </c>
      <c r="C15" s="9"/>
      <c r="D15" s="11"/>
      <c r="E15" s="9"/>
      <c r="F15" s="9"/>
      <c r="G15" s="36"/>
    </row>
    <row r="16" spans="1:11" ht="15" customHeight="1">
      <c r="A16" s="42"/>
      <c r="B16" s="11" t="s">
        <v>21</v>
      </c>
      <c r="C16" s="9"/>
      <c r="D16" s="11"/>
      <c r="E16" s="9"/>
      <c r="F16" s="9"/>
      <c r="G16" s="36"/>
    </row>
    <row r="17" spans="1:11" ht="27" customHeight="1">
      <c r="A17" s="42"/>
      <c r="B17" s="11" t="s">
        <v>22</v>
      </c>
      <c r="C17" s="9"/>
      <c r="D17" s="11"/>
      <c r="E17" s="9"/>
      <c r="F17" s="9"/>
      <c r="G17" s="36"/>
    </row>
    <row r="18" spans="1:11" ht="15" customHeight="1" thickBot="1">
      <c r="A18" s="41"/>
      <c r="B18" s="37" t="s">
        <v>23</v>
      </c>
      <c r="C18" s="38">
        <v>1</v>
      </c>
      <c r="D18" s="37">
        <v>1</v>
      </c>
      <c r="E18" s="38">
        <v>1</v>
      </c>
      <c r="F18" s="38">
        <v>1</v>
      </c>
      <c r="G18" s="39"/>
      <c r="H18" s="63" t="s">
        <v>119</v>
      </c>
      <c r="I18" s="61">
        <f>SUM(C12:G18)*'Point distribution and weighing'!I17</f>
        <v>0.5714285714285714</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c r="D22" s="2">
        <f t="shared" si="0"/>
        <v>0</v>
      </c>
      <c r="E22" s="24">
        <f>'Point distribution and weighing'!E22</f>
        <v>2</v>
      </c>
      <c r="F22" s="24">
        <f>'Point distribution and weighing'!F22</f>
        <v>0</v>
      </c>
      <c r="G22" s="24">
        <f>'Point distribution and weighing'!G22</f>
        <v>0</v>
      </c>
    </row>
    <row r="23" spans="1:11">
      <c r="A23" s="42"/>
      <c r="B23" s="1" t="s">
        <v>28</v>
      </c>
      <c r="C23" s="2">
        <v>1</v>
      </c>
      <c r="D23" s="2">
        <f t="shared" si="0"/>
        <v>4</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t="s">
        <v>275</v>
      </c>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c r="D40" s="2">
        <f t="shared" si="3"/>
        <v>0</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42"/>
      <c r="B45" s="7" t="s">
        <v>43</v>
      </c>
      <c r="C45" s="2"/>
      <c r="D45" s="2">
        <f t="shared" si="4"/>
        <v>0</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t="s">
        <v>276</v>
      </c>
      <c r="E47" s="86"/>
      <c r="F47" s="86"/>
      <c r="G47" s="87"/>
    </row>
    <row r="48" spans="1:7" ht="27.75" customHeight="1">
      <c r="A48" s="40">
        <v>8</v>
      </c>
      <c r="B48" s="127" t="s">
        <v>46</v>
      </c>
      <c r="C48" s="127"/>
      <c r="D48" s="127"/>
      <c r="E48" s="127"/>
      <c r="F48" s="127"/>
      <c r="G48" s="128"/>
    </row>
    <row r="49" spans="1:7" ht="15" customHeight="1">
      <c r="A49" s="4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42"/>
      <c r="B50" s="7" t="s">
        <v>48</v>
      </c>
      <c r="C50" s="2"/>
      <c r="D50" s="2">
        <f t="shared" si="5"/>
        <v>0</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t="s">
        <v>277</v>
      </c>
      <c r="E52" s="106"/>
      <c r="F52" s="106"/>
      <c r="G52" s="107"/>
    </row>
    <row r="53" spans="1:7" ht="27" customHeight="1">
      <c r="A53" s="40">
        <v>9</v>
      </c>
      <c r="B53" s="126" t="s">
        <v>50</v>
      </c>
      <c r="C53" s="127"/>
      <c r="D53" s="127"/>
      <c r="E53" s="127"/>
      <c r="F53" s="127"/>
      <c r="G53" s="128"/>
    </row>
    <row r="54" spans="1:7" ht="15" customHeight="1">
      <c r="A54" s="4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42"/>
      <c r="B55" s="7" t="s">
        <v>52</v>
      </c>
      <c r="C55" s="2">
        <v>1</v>
      </c>
      <c r="D55" s="2">
        <f t="shared" si="6"/>
        <v>1</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t="s">
        <v>278</v>
      </c>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16" t="s">
        <v>279</v>
      </c>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41"/>
      <c r="B75" s="37" t="s">
        <v>54</v>
      </c>
      <c r="C75" s="51"/>
      <c r="D75" s="105" t="s">
        <v>280</v>
      </c>
      <c r="E75" s="106"/>
      <c r="F75" s="106"/>
      <c r="G75" s="107"/>
    </row>
    <row r="76" spans="1:7" ht="30" customHeight="1">
      <c r="A76" s="40">
        <v>13</v>
      </c>
      <c r="B76" s="124" t="s">
        <v>70</v>
      </c>
      <c r="C76" s="124"/>
      <c r="D76" s="124"/>
      <c r="E76" s="124"/>
      <c r="F76" s="124"/>
      <c r="G76" s="125"/>
    </row>
    <row r="77" spans="1:7" ht="15" customHeight="1">
      <c r="A77" s="4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t="s">
        <v>281</v>
      </c>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t="s">
        <v>281</v>
      </c>
      <c r="E87" s="106"/>
      <c r="F87" s="106"/>
      <c r="G87" s="107"/>
    </row>
    <row r="88" spans="1:7">
      <c r="A88" s="40">
        <v>15</v>
      </c>
      <c r="B88" s="119" t="s">
        <v>81</v>
      </c>
      <c r="C88" s="108"/>
      <c r="D88" s="108"/>
      <c r="E88" s="108"/>
      <c r="F88" s="108"/>
      <c r="G88" s="109"/>
    </row>
    <row r="89" spans="1:7" ht="27" customHeight="1">
      <c r="A89" s="4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t="s">
        <v>282</v>
      </c>
      <c r="E93" s="86"/>
      <c r="F93" s="86"/>
      <c r="G93" s="87"/>
    </row>
    <row r="94" spans="1:7">
      <c r="C94" s="28" t="s">
        <v>283</v>
      </c>
      <c r="D94" s="28" t="s">
        <v>103</v>
      </c>
    </row>
    <row r="95" spans="1:7" ht="28">
      <c r="C95" s="63" t="s">
        <v>123</v>
      </c>
      <c r="D95" s="61">
        <f>SUM(D20:D24, D27:D31,D34:D36,D39:D41,D44:D46,D49:D51,D54:D56,D59:D60,D63:D66,D69:D74,D77:D80,D83:D86,D89:D92)</f>
        <v>29</v>
      </c>
      <c r="E95" s="62" t="s">
        <v>124</v>
      </c>
      <c r="F95" s="61">
        <f>SUM(G20:G24, G27:G31,G34:G36,G39:G41,G44:G46,G49:G51,G54:G56,G59:G60,G63:G66,G69:G75,G77:G80,G83:G86,G89:G92)</f>
        <v>42</v>
      </c>
    </row>
    <row r="96" spans="1:7">
      <c r="C96" s="63" t="s">
        <v>264</v>
      </c>
      <c r="D96" s="61">
        <f>SUM(I10,I18)</f>
        <v>2.3714285714285714</v>
      </c>
      <c r="E96" s="62" t="s">
        <v>265</v>
      </c>
      <c r="F96" s="61">
        <f>SUM(K10,K18)</f>
        <v>8</v>
      </c>
      <c r="G96" s="26"/>
    </row>
    <row r="97" spans="3:7" ht="28">
      <c r="C97" s="63" t="s">
        <v>120</v>
      </c>
      <c r="D97" s="61">
        <f>SUM(D95:D96)</f>
        <v>31.37142857142857</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127</v>
      </c>
      <c r="C2" t="s">
        <v>86</v>
      </c>
      <c r="D2" t="s">
        <v>87</v>
      </c>
      <c r="E2" t="s">
        <v>88</v>
      </c>
      <c r="F2" t="s">
        <v>132</v>
      </c>
      <c r="G2" t="s">
        <v>260</v>
      </c>
    </row>
    <row r="3" spans="1:11" ht="30" customHeight="1">
      <c r="A3" s="45">
        <v>1</v>
      </c>
      <c r="B3" s="88" t="s">
        <v>0</v>
      </c>
      <c r="C3" s="90"/>
      <c r="D3" s="90"/>
      <c r="E3" s="90"/>
      <c r="F3" s="90"/>
      <c r="G3" s="91"/>
    </row>
    <row r="4" spans="1:11" ht="52.5" customHeight="1">
      <c r="A4" s="42"/>
      <c r="B4" s="43" t="s">
        <v>1</v>
      </c>
      <c r="C4" s="44" t="s">
        <v>2</v>
      </c>
      <c r="D4" s="44" t="s">
        <v>3</v>
      </c>
      <c r="E4" s="44" t="s">
        <v>4</v>
      </c>
      <c r="F4" s="44" t="s">
        <v>5</v>
      </c>
      <c r="G4" s="46"/>
    </row>
    <row r="5" spans="1:11">
      <c r="A5" s="42"/>
      <c r="B5" s="11" t="s">
        <v>6</v>
      </c>
      <c r="C5" s="11"/>
      <c r="D5" s="11"/>
      <c r="E5" s="11">
        <v>1</v>
      </c>
      <c r="F5" s="11"/>
      <c r="G5" s="46"/>
    </row>
    <row r="6" spans="1:11" ht="14.25" customHeight="1">
      <c r="A6" s="42"/>
      <c r="B6" s="11" t="s">
        <v>7</v>
      </c>
      <c r="C6" s="11"/>
      <c r="D6" s="11"/>
      <c r="E6" s="11">
        <v>1</v>
      </c>
      <c r="F6" s="11"/>
      <c r="G6" s="46"/>
    </row>
    <row r="7" spans="1:11" ht="15" customHeight="1">
      <c r="A7" s="42"/>
      <c r="B7" s="11" t="s">
        <v>8</v>
      </c>
      <c r="C7" s="11"/>
      <c r="D7" s="11"/>
      <c r="E7" s="11">
        <v>1</v>
      </c>
      <c r="F7" s="11"/>
      <c r="G7" s="46"/>
    </row>
    <row r="8" spans="1:11" ht="15" customHeight="1">
      <c r="A8" s="42"/>
      <c r="B8" s="11" t="s">
        <v>9</v>
      </c>
      <c r="C8" s="11"/>
      <c r="D8" s="11"/>
      <c r="E8" s="11">
        <v>1</v>
      </c>
      <c r="F8" s="11"/>
      <c r="G8" s="46"/>
    </row>
    <row r="9" spans="1:11" ht="15" thickBot="1">
      <c r="A9" s="41"/>
      <c r="B9" s="37" t="s">
        <v>10</v>
      </c>
      <c r="C9" s="37">
        <v>1</v>
      </c>
      <c r="D9" s="37"/>
      <c r="E9" s="37"/>
      <c r="F9" s="37"/>
      <c r="G9" s="47"/>
    </row>
    <row r="10" spans="1:11" ht="30" customHeight="1">
      <c r="A10" s="40">
        <v>2</v>
      </c>
      <c r="B10" s="131" t="s">
        <v>11</v>
      </c>
      <c r="C10" s="132"/>
      <c r="D10" s="132"/>
      <c r="E10" s="132"/>
      <c r="F10" s="132"/>
      <c r="G10" s="133"/>
      <c r="H10" s="63" t="s">
        <v>263</v>
      </c>
      <c r="I10" s="71">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2" t="s">
        <v>121</v>
      </c>
      <c r="K10" s="61">
        <v>3</v>
      </c>
    </row>
    <row r="11" spans="1:11" ht="30" customHeight="1">
      <c r="A11" s="42"/>
      <c r="B11" s="34"/>
      <c r="C11" s="34" t="s">
        <v>12</v>
      </c>
      <c r="D11" s="34" t="s">
        <v>13</v>
      </c>
      <c r="E11" s="34" t="s">
        <v>14</v>
      </c>
      <c r="F11" s="34" t="s">
        <v>15</v>
      </c>
      <c r="G11" s="35" t="s">
        <v>16</v>
      </c>
    </row>
    <row r="12" spans="1:11" ht="15" customHeight="1">
      <c r="A12" s="42"/>
      <c r="B12" s="11" t="s">
        <v>17</v>
      </c>
      <c r="C12" s="9"/>
      <c r="D12" s="11"/>
      <c r="E12" s="9"/>
      <c r="F12" s="9">
        <v>1</v>
      </c>
      <c r="G12" s="36"/>
    </row>
    <row r="13" spans="1:11" ht="15" customHeight="1">
      <c r="A13" s="42"/>
      <c r="B13" s="11" t="s">
        <v>18</v>
      </c>
      <c r="C13" s="9"/>
      <c r="D13" s="11"/>
      <c r="E13" s="9"/>
      <c r="F13" s="9"/>
      <c r="G13" s="36"/>
    </row>
    <row r="14" spans="1:11" ht="27" customHeight="1">
      <c r="A14" s="42"/>
      <c r="B14" s="11" t="s">
        <v>19</v>
      </c>
      <c r="C14" s="9"/>
      <c r="D14" s="11"/>
      <c r="E14" s="9"/>
      <c r="F14" s="9">
        <v>1</v>
      </c>
      <c r="G14" s="36"/>
    </row>
    <row r="15" spans="1:11" ht="15" customHeight="1">
      <c r="A15" s="42"/>
      <c r="B15" s="11" t="s">
        <v>20</v>
      </c>
      <c r="C15" s="9"/>
      <c r="D15" s="11"/>
      <c r="E15" s="9"/>
      <c r="F15" s="9"/>
      <c r="G15" s="36"/>
    </row>
    <row r="16" spans="1:11" ht="15" customHeight="1">
      <c r="A16" s="42"/>
      <c r="B16" s="11" t="s">
        <v>21</v>
      </c>
      <c r="C16" s="9">
        <v>1</v>
      </c>
      <c r="D16" s="11"/>
      <c r="E16" s="9"/>
      <c r="F16" s="9"/>
      <c r="G16" s="36"/>
    </row>
    <row r="17" spans="1:11" ht="27" customHeight="1">
      <c r="A17" s="42"/>
      <c r="B17" s="11" t="s">
        <v>22</v>
      </c>
      <c r="C17" s="9"/>
      <c r="D17" s="11">
        <v>1</v>
      </c>
      <c r="E17" s="9"/>
      <c r="F17" s="9"/>
      <c r="G17" s="36"/>
    </row>
    <row r="18" spans="1:11" ht="15" customHeight="1" thickBot="1">
      <c r="A18" s="41"/>
      <c r="B18" s="37" t="s">
        <v>23</v>
      </c>
      <c r="C18" s="38"/>
      <c r="D18" s="37">
        <v>1</v>
      </c>
      <c r="E18" s="38"/>
      <c r="F18" s="38"/>
      <c r="G18" s="39"/>
      <c r="H18" s="63" t="s">
        <v>119</v>
      </c>
      <c r="I18" s="61">
        <f>SUM(C12:G18)*'Point distribution and weighing'!I17</f>
        <v>0.71428571428571419</v>
      </c>
      <c r="J18" s="62" t="s">
        <v>122</v>
      </c>
      <c r="K18" s="61">
        <v>5</v>
      </c>
    </row>
    <row r="19" spans="1:11" ht="27" customHeight="1">
      <c r="A19" s="48">
        <v>3</v>
      </c>
      <c r="B19" s="126" t="s">
        <v>24</v>
      </c>
      <c r="C19" s="127"/>
      <c r="D19" s="127"/>
      <c r="E19" s="127"/>
      <c r="F19" s="127"/>
      <c r="G19" s="128"/>
    </row>
    <row r="20" spans="1:11">
      <c r="A20" s="42"/>
      <c r="B20" s="1" t="s">
        <v>25</v>
      </c>
      <c r="C20" s="2"/>
      <c r="D20" s="2">
        <f>IF(C20=1, E20,)</f>
        <v>0</v>
      </c>
      <c r="E20" s="24">
        <f>'Point distribution and weighing'!E20</f>
        <v>0</v>
      </c>
      <c r="F20" s="24">
        <f>'Point distribution and weighing'!F20</f>
        <v>0</v>
      </c>
      <c r="G20" s="24">
        <f>'Point distribution and weighing'!G20</f>
        <v>4</v>
      </c>
    </row>
    <row r="21" spans="1:11">
      <c r="A21" s="42"/>
      <c r="B21" s="1" t="s">
        <v>26</v>
      </c>
      <c r="C21" s="2"/>
      <c r="D21" s="2">
        <f t="shared" ref="D21:D24" si="0">IF(C21=1, E21,)</f>
        <v>0</v>
      </c>
      <c r="E21" s="24">
        <f>'Point distribution and weighing'!E21</f>
        <v>1</v>
      </c>
      <c r="F21" s="24">
        <f>'Point distribution and weighing'!F21</f>
        <v>0</v>
      </c>
      <c r="G21" s="24">
        <f>'Point distribution and weighing'!G21</f>
        <v>0</v>
      </c>
    </row>
    <row r="22" spans="1:11">
      <c r="A22" s="42"/>
      <c r="B22" s="1" t="s">
        <v>27</v>
      </c>
      <c r="C22" s="2">
        <v>1</v>
      </c>
      <c r="D22" s="2">
        <f t="shared" si="0"/>
        <v>2</v>
      </c>
      <c r="E22" s="24">
        <f>'Point distribution and weighing'!E22</f>
        <v>2</v>
      </c>
      <c r="F22" s="24">
        <f>'Point distribution and weighing'!F22</f>
        <v>0</v>
      </c>
      <c r="G22" s="24">
        <f>'Point distribution and weighing'!G22</f>
        <v>0</v>
      </c>
    </row>
    <row r="23" spans="1:11">
      <c r="A23" s="42"/>
      <c r="B23" s="1" t="s">
        <v>28</v>
      </c>
      <c r="C23" s="2"/>
      <c r="D23" s="2">
        <f t="shared" si="0"/>
        <v>0</v>
      </c>
      <c r="E23" s="24">
        <f>'Point distribution and weighing'!E23</f>
        <v>4</v>
      </c>
      <c r="F23" s="24">
        <f>'Point distribution and weighing'!F23</f>
        <v>0</v>
      </c>
      <c r="G23" s="24">
        <f>'Point distribution and weighing'!G23</f>
        <v>0</v>
      </c>
    </row>
    <row r="24" spans="1:11">
      <c r="A24" s="4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41"/>
      <c r="B25" s="50" t="s">
        <v>60</v>
      </c>
      <c r="C25" s="51"/>
      <c r="D25" s="86"/>
      <c r="E25" s="86"/>
      <c r="F25" s="86"/>
      <c r="G25" s="87"/>
    </row>
    <row r="26" spans="1:11" ht="27" customHeight="1">
      <c r="A26" s="48">
        <v>4</v>
      </c>
      <c r="B26" s="88" t="s">
        <v>30</v>
      </c>
      <c r="C26" s="89"/>
      <c r="D26" s="89"/>
      <c r="E26" s="89"/>
      <c r="F26" s="89"/>
      <c r="G26" s="134"/>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52"/>
      <c r="D32" s="100"/>
      <c r="E32" s="101"/>
      <c r="F32" s="101"/>
      <c r="G32" s="102"/>
    </row>
    <row r="33" spans="1:7">
      <c r="A33" s="40">
        <v>5</v>
      </c>
      <c r="B33" s="108" t="s">
        <v>31</v>
      </c>
      <c r="C33" s="108"/>
      <c r="D33" s="108"/>
      <c r="E33" s="108"/>
      <c r="F33" s="108"/>
      <c r="G33" s="109"/>
    </row>
    <row r="34" spans="1:7" ht="40" customHeight="1">
      <c r="A34" s="4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42"/>
      <c r="B35" s="3" t="s">
        <v>33</v>
      </c>
      <c r="C35" s="2"/>
      <c r="D35" s="2">
        <f t="shared" si="2"/>
        <v>0</v>
      </c>
      <c r="E35" s="24">
        <f>'Point distribution and weighing'!E35</f>
        <v>1</v>
      </c>
      <c r="F35" s="24">
        <f>'Point distribution and weighing'!F35</f>
        <v>0</v>
      </c>
      <c r="G35" s="24">
        <f>'Point distribution and weighing'!G35</f>
        <v>0</v>
      </c>
    </row>
    <row r="36" spans="1:7" ht="15" customHeight="1">
      <c r="A36" s="4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41"/>
      <c r="B37" s="50" t="s">
        <v>40</v>
      </c>
      <c r="C37" s="51"/>
      <c r="D37" s="105"/>
      <c r="E37" s="106"/>
      <c r="F37" s="106"/>
      <c r="G37" s="107"/>
    </row>
    <row r="38" spans="1:7">
      <c r="A38" s="40">
        <v>6</v>
      </c>
      <c r="B38" s="108" t="s">
        <v>35</v>
      </c>
      <c r="C38" s="108"/>
      <c r="D38" s="108"/>
      <c r="E38" s="108"/>
      <c r="F38" s="108"/>
      <c r="G38" s="109"/>
    </row>
    <row r="39" spans="1:7" ht="40" customHeight="1">
      <c r="A39" s="4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42"/>
      <c r="B40" s="3" t="s">
        <v>37</v>
      </c>
      <c r="C40" s="2">
        <v>1</v>
      </c>
      <c r="D40" s="2">
        <f t="shared" si="3"/>
        <v>1</v>
      </c>
      <c r="E40" s="24">
        <f>'Point distribution and weighing'!E40</f>
        <v>1</v>
      </c>
      <c r="F40" s="24">
        <f>'Point distribution and weighing'!F40</f>
        <v>0</v>
      </c>
      <c r="G40" s="24">
        <f>'Point distribution and weighing'!G40</f>
        <v>0</v>
      </c>
    </row>
    <row r="41" spans="1:7" ht="15" customHeight="1">
      <c r="A41" s="4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41"/>
      <c r="B42" s="50" t="s">
        <v>39</v>
      </c>
      <c r="C42" s="51"/>
      <c r="D42" s="86"/>
      <c r="E42" s="86"/>
      <c r="F42" s="86"/>
      <c r="G42" s="87"/>
    </row>
    <row r="43" spans="1:7" ht="27" customHeight="1">
      <c r="A43" s="40">
        <v>7</v>
      </c>
      <c r="B43" s="126" t="s">
        <v>41</v>
      </c>
      <c r="C43" s="127"/>
      <c r="D43" s="127"/>
      <c r="E43" s="127"/>
      <c r="F43" s="127"/>
      <c r="G43" s="128"/>
    </row>
    <row r="44" spans="1:7" ht="27" customHeight="1">
      <c r="A44" s="4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42"/>
      <c r="B45" s="7" t="s">
        <v>43</v>
      </c>
      <c r="C45" s="2">
        <v>1</v>
      </c>
      <c r="D45" s="2">
        <f t="shared" si="4"/>
        <v>1</v>
      </c>
      <c r="E45" s="24">
        <f>'Point distribution and weighing'!E45</f>
        <v>1</v>
      </c>
      <c r="F45" s="24">
        <f>'Point distribution and weighing'!F45</f>
        <v>0</v>
      </c>
      <c r="G45" s="24">
        <f>'Point distribution and weighing'!G45</f>
        <v>0</v>
      </c>
    </row>
    <row r="46" spans="1:7" ht="15" customHeight="1">
      <c r="A46" s="4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41"/>
      <c r="B47" s="50" t="s">
        <v>45</v>
      </c>
      <c r="C47" s="51"/>
      <c r="D47" s="86"/>
      <c r="E47" s="86"/>
      <c r="F47" s="86"/>
      <c r="G47" s="87"/>
    </row>
    <row r="48" spans="1:7" ht="27.75" customHeight="1">
      <c r="A48" s="40">
        <v>8</v>
      </c>
      <c r="B48" s="127" t="s">
        <v>46</v>
      </c>
      <c r="C48" s="127"/>
      <c r="D48" s="127"/>
      <c r="E48" s="127"/>
      <c r="F48" s="127"/>
      <c r="G48" s="128"/>
    </row>
    <row r="49" spans="1:7" ht="15" customHeight="1">
      <c r="A49" s="4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42"/>
      <c r="B50" s="7" t="s">
        <v>48</v>
      </c>
      <c r="C50" s="2">
        <v>1</v>
      </c>
      <c r="D50" s="2">
        <f t="shared" si="5"/>
        <v>1</v>
      </c>
      <c r="E50" s="24">
        <f>'Point distribution and weighing'!E50</f>
        <v>1</v>
      </c>
      <c r="F50" s="24">
        <f>'Point distribution and weighing'!F50</f>
        <v>0</v>
      </c>
      <c r="G50" s="24">
        <f>'Point distribution and weighing'!G50</f>
        <v>0</v>
      </c>
    </row>
    <row r="51" spans="1:7" ht="15" customHeight="1">
      <c r="A51" s="4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41"/>
      <c r="B52" s="50" t="s">
        <v>45</v>
      </c>
      <c r="C52" s="51"/>
      <c r="D52" s="105"/>
      <c r="E52" s="106"/>
      <c r="F52" s="106"/>
      <c r="G52" s="107"/>
    </row>
    <row r="53" spans="1:7" ht="27" customHeight="1">
      <c r="A53" s="40">
        <v>9</v>
      </c>
      <c r="B53" s="126" t="s">
        <v>50</v>
      </c>
      <c r="C53" s="127"/>
      <c r="D53" s="127"/>
      <c r="E53" s="127"/>
      <c r="F53" s="127"/>
      <c r="G53" s="128"/>
    </row>
    <row r="54" spans="1:7" ht="15" customHeight="1">
      <c r="A54" s="4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42"/>
      <c r="B55" s="7" t="s">
        <v>52</v>
      </c>
      <c r="C55" s="2"/>
      <c r="D55" s="2">
        <f t="shared" si="6"/>
        <v>0</v>
      </c>
      <c r="E55" s="24">
        <f>'Point distribution and weighing'!E55</f>
        <v>1</v>
      </c>
      <c r="F55" s="24">
        <f>'Point distribution and weighing'!F55</f>
        <v>0</v>
      </c>
      <c r="G55" s="24">
        <f>'Point distribution and weighing'!G55</f>
        <v>0</v>
      </c>
    </row>
    <row r="56" spans="1:7" ht="15" customHeight="1">
      <c r="A56" s="4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41"/>
      <c r="B57" s="50" t="s">
        <v>54</v>
      </c>
      <c r="C57" s="51"/>
      <c r="D57" s="105"/>
      <c r="E57" s="106"/>
      <c r="F57" s="106"/>
      <c r="G57" s="107"/>
    </row>
    <row r="58" spans="1:7" ht="27" customHeight="1">
      <c r="A58" s="40">
        <v>10</v>
      </c>
      <c r="B58" s="129" t="s">
        <v>55</v>
      </c>
      <c r="C58" s="129"/>
      <c r="D58" s="129"/>
      <c r="E58" s="129"/>
      <c r="F58" s="129"/>
      <c r="G58" s="130"/>
    </row>
    <row r="59" spans="1:7">
      <c r="A59" s="4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4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41"/>
      <c r="B61" s="37" t="s">
        <v>56</v>
      </c>
      <c r="C61" s="86"/>
      <c r="D61" s="86"/>
      <c r="E61" s="86"/>
      <c r="F61" s="86"/>
      <c r="G61" s="87"/>
    </row>
    <row r="62" spans="1:7" ht="15" thickBot="1">
      <c r="A62" s="40">
        <v>11</v>
      </c>
      <c r="B62" s="113" t="s">
        <v>61</v>
      </c>
      <c r="C62" s="113"/>
      <c r="D62" s="114"/>
      <c r="E62" s="114"/>
      <c r="F62" s="114"/>
      <c r="G62" s="115"/>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v>1</v>
      </c>
      <c r="D65" s="2">
        <f t="shared" si="8"/>
        <v>2</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16"/>
      <c r="E67" s="117"/>
      <c r="F67" s="117"/>
      <c r="G67" s="118"/>
    </row>
    <row r="68" spans="1:7">
      <c r="A68" s="40">
        <v>12</v>
      </c>
      <c r="B68" s="119" t="s">
        <v>68</v>
      </c>
      <c r="C68" s="108"/>
      <c r="D68" s="108"/>
      <c r="E68" s="108"/>
      <c r="F68" s="108"/>
      <c r="G68" s="109"/>
    </row>
    <row r="69" spans="1:7">
      <c r="A69" s="42"/>
      <c r="B69" s="22" t="s">
        <v>63</v>
      </c>
      <c r="C69" s="17">
        <v>1</v>
      </c>
      <c r="D69" s="17" t="s">
        <v>261</v>
      </c>
      <c r="E69" s="70"/>
      <c r="F69" s="17"/>
      <c r="G69" s="53"/>
    </row>
    <row r="70" spans="1:7">
      <c r="A70" s="4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42"/>
      <c r="B71" s="11" t="s">
        <v>65</v>
      </c>
      <c r="C71" s="2"/>
      <c r="D71" s="2">
        <f t="shared" si="9"/>
        <v>0</v>
      </c>
      <c r="E71" s="24">
        <f>'Point distribution and weighing'!E71</f>
        <v>0</v>
      </c>
      <c r="F71" s="24">
        <f>'Point distribution and weighing'!F71</f>
        <v>0</v>
      </c>
      <c r="G71" s="24">
        <f>'Point distribution and weighing'!G71</f>
        <v>0</v>
      </c>
    </row>
    <row r="72" spans="1:7" ht="15" customHeight="1">
      <c r="A72" s="42"/>
      <c r="B72" s="11" t="s">
        <v>66</v>
      </c>
      <c r="C72" s="2"/>
      <c r="D72" s="2">
        <f t="shared" si="9"/>
        <v>0</v>
      </c>
      <c r="E72" s="24">
        <f>'Point distribution and weighing'!E72</f>
        <v>4</v>
      </c>
      <c r="F72" s="24">
        <f>'Point distribution and weighing'!F72</f>
        <v>0</v>
      </c>
      <c r="G72" s="24">
        <f>'Point distribution and weighing'!G72</f>
        <v>4</v>
      </c>
    </row>
    <row r="73" spans="1:7" ht="15" customHeight="1">
      <c r="A73" s="42"/>
      <c r="B73" s="11" t="s">
        <v>67</v>
      </c>
      <c r="C73" s="2"/>
      <c r="D73" s="2">
        <f>IF(AND(C73=1, C72=0), E73,)</f>
        <v>0</v>
      </c>
      <c r="E73" s="24">
        <f>'Point distribution and weighing'!E73</f>
        <v>2</v>
      </c>
      <c r="F73" s="24">
        <f>'Point distribution and weighing'!F73</f>
        <v>0</v>
      </c>
      <c r="G73" s="24">
        <f>'Point distribution and weighing'!G73</f>
        <v>0</v>
      </c>
    </row>
    <row r="74" spans="1:7" ht="15" customHeight="1">
      <c r="A74" s="4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41"/>
      <c r="B75" s="37" t="s">
        <v>54</v>
      </c>
      <c r="C75" s="51"/>
      <c r="D75" s="105"/>
      <c r="E75" s="106"/>
      <c r="F75" s="106"/>
      <c r="G75" s="107"/>
    </row>
    <row r="76" spans="1:7" ht="30" customHeight="1">
      <c r="A76" s="40">
        <v>13</v>
      </c>
      <c r="B76" s="124" t="s">
        <v>70</v>
      </c>
      <c r="C76" s="124"/>
      <c r="D76" s="124"/>
      <c r="E76" s="124"/>
      <c r="F76" s="124"/>
      <c r="G76" s="125"/>
    </row>
    <row r="77" spans="1:7" ht="15" customHeight="1">
      <c r="A77" s="4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42"/>
      <c r="B78" s="11" t="s">
        <v>72</v>
      </c>
      <c r="C78" s="2"/>
      <c r="D78" s="2">
        <f t="shared" si="10"/>
        <v>0</v>
      </c>
      <c r="E78" s="24">
        <f>'Point distribution and weighing'!E78</f>
        <v>2</v>
      </c>
      <c r="F78" s="24">
        <f>'Point distribution and weighing'!F78</f>
        <v>0</v>
      </c>
      <c r="G78" s="24">
        <f>'Point distribution and weighing'!G78</f>
        <v>0</v>
      </c>
    </row>
    <row r="79" spans="1:7" ht="15" customHeight="1">
      <c r="A79" s="42"/>
      <c r="B79" s="11" t="s">
        <v>73</v>
      </c>
      <c r="C79" s="2"/>
      <c r="D79" s="2">
        <f t="shared" si="10"/>
        <v>0</v>
      </c>
      <c r="E79" s="24">
        <f>'Point distribution and weighing'!E79</f>
        <v>1</v>
      </c>
      <c r="F79" s="24">
        <f>'Point distribution and weighing'!F79</f>
        <v>0</v>
      </c>
      <c r="G79" s="24">
        <f>'Point distribution and weighing'!G79</f>
        <v>0</v>
      </c>
    </row>
    <row r="80" spans="1:7" ht="15" customHeight="1">
      <c r="A80" s="4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41"/>
      <c r="B81" s="37" t="s">
        <v>54</v>
      </c>
      <c r="C81" s="51"/>
      <c r="D81" s="105"/>
      <c r="E81" s="106"/>
      <c r="F81" s="106"/>
      <c r="G81" s="107"/>
    </row>
    <row r="82" spans="1:7">
      <c r="A82" s="40">
        <v>14</v>
      </c>
      <c r="B82" s="122" t="s">
        <v>75</v>
      </c>
      <c r="C82" s="122"/>
      <c r="D82" s="122"/>
      <c r="E82" s="122"/>
      <c r="F82" s="122"/>
      <c r="G82" s="123"/>
    </row>
    <row r="83" spans="1:7" ht="15" customHeight="1">
      <c r="A83" s="4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42"/>
      <c r="B84" s="3" t="s">
        <v>77</v>
      </c>
      <c r="C84" s="2"/>
      <c r="D84" s="2">
        <f t="shared" si="11"/>
        <v>0</v>
      </c>
      <c r="E84" s="24">
        <f>'Point distribution and weighing'!E84</f>
        <v>2</v>
      </c>
      <c r="F84" s="24">
        <f>'Point distribution and weighing'!F84</f>
        <v>0</v>
      </c>
      <c r="G84" s="24">
        <f>'Point distribution and weighing'!G84</f>
        <v>0</v>
      </c>
    </row>
    <row r="85" spans="1:7" ht="15" customHeight="1">
      <c r="A85" s="42"/>
      <c r="B85" s="3" t="s">
        <v>78</v>
      </c>
      <c r="C85" s="2"/>
      <c r="D85" s="2">
        <f t="shared" si="11"/>
        <v>0</v>
      </c>
      <c r="E85" s="24">
        <f>'Point distribution and weighing'!E85</f>
        <v>1</v>
      </c>
      <c r="F85" s="24">
        <f>'Point distribution and weighing'!F85</f>
        <v>0</v>
      </c>
      <c r="G85" s="24">
        <f>'Point distribution and weighing'!G85</f>
        <v>0</v>
      </c>
    </row>
    <row r="86" spans="1:7" ht="15" customHeight="1">
      <c r="A86" s="4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41"/>
      <c r="B87" s="50" t="s">
        <v>80</v>
      </c>
      <c r="C87" s="51"/>
      <c r="D87" s="105"/>
      <c r="E87" s="106"/>
      <c r="F87" s="106"/>
      <c r="G87" s="107"/>
    </row>
    <row r="88" spans="1:7">
      <c r="A88" s="40">
        <v>15</v>
      </c>
      <c r="B88" s="119" t="s">
        <v>81</v>
      </c>
      <c r="C88" s="108"/>
      <c r="D88" s="108"/>
      <c r="E88" s="108"/>
      <c r="F88" s="108"/>
      <c r="G88" s="109"/>
    </row>
    <row r="89" spans="1:7" ht="27" customHeight="1">
      <c r="A89" s="42"/>
      <c r="B89" s="23" t="s">
        <v>82</v>
      </c>
      <c r="C89" s="17">
        <v>1</v>
      </c>
      <c r="D89" s="2">
        <f t="shared" ref="D89:D92" si="12">IF(C89=1, E89,)</f>
        <v>3</v>
      </c>
      <c r="E89" s="24">
        <f>'Point distribution and weighing'!E89</f>
        <v>3</v>
      </c>
      <c r="F89" s="24">
        <f>'Point distribution and weighing'!F89</f>
        <v>0</v>
      </c>
      <c r="G89" s="24">
        <f>'Point distribution and weighing'!G89</f>
        <v>3</v>
      </c>
    </row>
    <row r="90" spans="1:7" ht="27" customHeight="1">
      <c r="A90" s="42"/>
      <c r="B90" s="11" t="s">
        <v>83</v>
      </c>
      <c r="C90" s="2"/>
      <c r="D90" s="2">
        <f t="shared" si="12"/>
        <v>0</v>
      </c>
      <c r="E90" s="24">
        <f>'Point distribution and weighing'!E90</f>
        <v>2</v>
      </c>
      <c r="F90" s="24">
        <f>'Point distribution and weighing'!F90</f>
        <v>0</v>
      </c>
      <c r="G90" s="24">
        <f>'Point distribution and weighing'!G90</f>
        <v>0</v>
      </c>
    </row>
    <row r="91" spans="1:7" ht="27" customHeight="1">
      <c r="A91" s="42"/>
      <c r="B91" s="11" t="s">
        <v>84</v>
      </c>
      <c r="C91" s="2"/>
      <c r="D91" s="2">
        <f t="shared" si="12"/>
        <v>0</v>
      </c>
      <c r="E91" s="24">
        <f>'Point distribution and weighing'!E91</f>
        <v>1</v>
      </c>
      <c r="F91" s="24">
        <f>'Point distribution and weighing'!F91</f>
        <v>0</v>
      </c>
      <c r="G91" s="24">
        <f>'Point distribution and weighing'!G91</f>
        <v>0</v>
      </c>
    </row>
    <row r="92" spans="1:7" ht="27" customHeight="1">
      <c r="A92" s="4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41"/>
      <c r="B93" s="37" t="s">
        <v>54</v>
      </c>
      <c r="C93" s="51"/>
      <c r="D93" s="86"/>
      <c r="E93" s="86"/>
      <c r="F93" s="86"/>
      <c r="G93" s="87"/>
    </row>
    <row r="94" spans="1:7">
      <c r="C94" t="s">
        <v>267</v>
      </c>
      <c r="D94" t="s">
        <v>114</v>
      </c>
    </row>
    <row r="95" spans="1:7" ht="28">
      <c r="C95" s="63" t="s">
        <v>123</v>
      </c>
      <c r="D95" s="61">
        <f>SUM(D20:D24, D27:D31,D34:D36,D39:D41,D44:D46,D49:D51,D54:D56,D59:D60,D63:D66,D69:D74,D77:D80,D83:D86,D89:D92)</f>
        <v>30</v>
      </c>
      <c r="E95" s="62" t="s">
        <v>124</v>
      </c>
      <c r="F95" s="61">
        <f>SUM(G20:G24, G27:G31,G34:G36,G39:G41,G44:G46,G49:G51,G54:G56,G59:G60,G63:G66,G69:G75,G77:G80,G83:G86,G89:G92)</f>
        <v>42</v>
      </c>
    </row>
    <row r="96" spans="1:7">
      <c r="B96" s="69"/>
      <c r="C96" s="63" t="s">
        <v>264</v>
      </c>
      <c r="D96" s="61">
        <f>SUM(I10,I18)</f>
        <v>2.3142857142857141</v>
      </c>
      <c r="E96" s="62" t="s">
        <v>265</v>
      </c>
      <c r="F96" s="61">
        <f>SUM(K10,K18)</f>
        <v>8</v>
      </c>
      <c r="G96" s="26"/>
    </row>
    <row r="97" spans="2:7" ht="28">
      <c r="B97" s="69"/>
      <c r="C97" s="63" t="s">
        <v>120</v>
      </c>
      <c r="D97" s="61">
        <f>SUM(D95:D96)</f>
        <v>32.314285714285717</v>
      </c>
      <c r="E97" s="62" t="s">
        <v>125</v>
      </c>
      <c r="F97" s="61">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Summary</vt:lpstr>
      <vt:lpstr>N'oundere III '10</vt:lpstr>
      <vt:lpstr>Nyambaka '10</vt:lpstr>
      <vt:lpstr>Banyo '10</vt:lpstr>
      <vt:lpstr>Bankim '10</vt:lpstr>
      <vt:lpstr>Ngaroundal '10</vt:lpstr>
      <vt:lpstr>Tignere '10</vt:lpstr>
      <vt:lpstr>Tibati '10</vt:lpstr>
      <vt:lpstr>Dir '10</vt:lpstr>
      <vt:lpstr>Galim Tignere '10</vt:lpstr>
      <vt:lpstr>Kontcha '10</vt:lpstr>
      <vt:lpstr>Martap '11</vt:lpstr>
      <vt:lpstr>Mayo-Baleo '11</vt:lpstr>
      <vt:lpstr>Mbe '10</vt:lpstr>
      <vt:lpstr>Ngaoundere I '10</vt:lpstr>
      <vt:lpstr>Ngaoundere II '10</vt:lpstr>
      <vt:lpstr>Ngan-ha '10</vt:lpstr>
      <vt:lpstr>Ngaoui '10</vt:lpstr>
      <vt:lpstr>Mayo-Darle '10</vt:lpstr>
      <vt:lpstr>Djohong '10</vt:lpstr>
      <vt:lpstr>Belel</vt:lpstr>
      <vt:lpstr>Meiganga</vt:lpstr>
      <vt:lpstr>Template French</vt:lpstr>
      <vt:lpstr>Point distribution and weighing</vt:lpstr>
    </vt:vector>
  </TitlesOfParts>
  <Company>The World Bank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Luis Alton</dc:creator>
  <cp:lastModifiedBy>Friedrich Lindenberg</cp:lastModifiedBy>
  <cp:lastPrinted>2012-03-14T19:52:02Z</cp:lastPrinted>
  <dcterms:created xsi:type="dcterms:W3CDTF">2012-01-12T15:45:55Z</dcterms:created>
  <dcterms:modified xsi:type="dcterms:W3CDTF">2012-06-21T13:58:09Z</dcterms:modified>
</cp:coreProperties>
</file>