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smith_raymond_epa_gov/Documents/MyFiles/Polymers/"/>
    </mc:Choice>
  </mc:AlternateContent>
  <xr:revisionPtr revIDLastSave="0" documentId="8_{BBE6E798-B658-43CB-A160-2CE95ECEDE2B}" xr6:coauthVersionLast="47" xr6:coauthVersionMax="47" xr10:uidLastSave="{00000000-0000-0000-0000-000000000000}"/>
  <bookViews>
    <workbookView xWindow="-108" yWindow="-108" windowWidth="23256" windowHeight="12576" activeTab="2" xr2:uid="{72653F24-CD0E-4216-BD25-28DCF179ED6A}"/>
  </bookViews>
  <sheets>
    <sheet name="MRF Material Calculations" sheetId="1" r:id="rId1"/>
    <sheet name="MRF Emissions &amp; GHGs" sheetId="2" r:id="rId2"/>
    <sheet name="Reclaim Emissions &amp; GH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3" l="1"/>
  <c r="I31" i="2"/>
  <c r="T93" i="1"/>
  <c r="B82" i="2"/>
  <c r="B83" i="2" s="1"/>
  <c r="B84" i="2" s="1"/>
  <c r="B85" i="2" s="1"/>
  <c r="I155" i="2" s="1"/>
  <c r="E78" i="2"/>
  <c r="G25" i="2" l="1"/>
  <c r="G27" i="2" s="1"/>
  <c r="I29" i="2" s="1"/>
  <c r="E19" i="2"/>
  <c r="D13" i="2"/>
  <c r="E15" i="2" s="1"/>
  <c r="B83" i="3"/>
  <c r="E76" i="3"/>
  <c r="D25" i="3" l="1"/>
  <c r="D27" i="3" s="1"/>
  <c r="E19" i="3"/>
  <c r="D13" i="3"/>
  <c r="E15" i="3" s="1"/>
  <c r="I155" i="3" l="1"/>
  <c r="I157" i="3" s="1"/>
  <c r="H155" i="3"/>
  <c r="H157" i="3" s="1"/>
  <c r="G155" i="3"/>
  <c r="G157" i="3" s="1"/>
  <c r="H153" i="3"/>
  <c r="G153" i="3"/>
  <c r="I152" i="3"/>
  <c r="H152" i="3"/>
  <c r="G152" i="3"/>
  <c r="B80" i="3"/>
  <c r="B81" i="3" s="1"/>
  <c r="B82" i="3" l="1"/>
  <c r="I153" i="3" s="1"/>
  <c r="I158" i="3" s="1"/>
  <c r="I160" i="3" s="1"/>
  <c r="H158" i="3"/>
  <c r="H160" i="3" s="1"/>
  <c r="G158" i="3"/>
  <c r="G160" i="3" s="1"/>
  <c r="G161" i="3" l="1"/>
  <c r="AW216" i="1"/>
  <c r="AW214" i="1"/>
  <c r="AC216" i="1"/>
  <c r="AC214" i="1"/>
  <c r="I216" i="1"/>
  <c r="I214" i="1"/>
  <c r="I157" i="2"/>
  <c r="I159" i="2" s="1"/>
  <c r="H157" i="2"/>
  <c r="H159" i="2" s="1"/>
  <c r="G157" i="2"/>
  <c r="G159" i="2" s="1"/>
  <c r="H155" i="2"/>
  <c r="G155" i="2"/>
  <c r="I154" i="2"/>
  <c r="H154" i="2"/>
  <c r="G154" i="2"/>
  <c r="G160" i="2" l="1"/>
  <c r="G162" i="2" s="1"/>
  <c r="H160" i="2"/>
  <c r="H162" i="2" s="1"/>
  <c r="I160" i="2"/>
  <c r="I162" i="2" s="1"/>
  <c r="U149" i="1"/>
  <c r="U156" i="1"/>
  <c r="N107" i="1"/>
  <c r="K107" i="1"/>
  <c r="U155" i="1"/>
  <c r="U140" i="1"/>
  <c r="U154" i="1"/>
  <c r="U143" i="1"/>
  <c r="U152" i="1"/>
  <c r="U145" i="1"/>
  <c r="U147" i="1"/>
  <c r="U146" i="1"/>
  <c r="U151" i="1"/>
  <c r="U148" i="1"/>
  <c r="U153" i="1"/>
  <c r="U157" i="1"/>
  <c r="U144" i="1"/>
  <c r="U141" i="1"/>
  <c r="U150" i="1"/>
  <c r="U142" i="1"/>
  <c r="L107" i="1" l="1"/>
  <c r="F107" i="1"/>
  <c r="G163" i="2"/>
  <c r="E62" i="1"/>
  <c r="P15" i="1"/>
  <c r="R37" i="1"/>
  <c r="R29" i="1"/>
  <c r="R24" i="1"/>
  <c r="R21" i="1"/>
  <c r="R17" i="1"/>
  <c r="R32" i="1"/>
  <c r="J15" i="1"/>
  <c r="L29" i="1"/>
  <c r="L17" i="1"/>
  <c r="L37" i="1"/>
  <c r="L21" i="1"/>
  <c r="L32" i="1"/>
  <c r="L24" i="1"/>
  <c r="T107" i="1" l="1"/>
  <c r="R15" i="1"/>
  <c r="T37" i="1" s="1"/>
  <c r="L15" i="1"/>
  <c r="N37" i="1" s="1"/>
  <c r="T29" i="1" l="1"/>
  <c r="T24" i="1"/>
  <c r="T21" i="1"/>
  <c r="T32" i="1"/>
  <c r="T17" i="1"/>
  <c r="N32" i="1"/>
  <c r="V32" i="1" s="1"/>
  <c r="I60" i="1" s="1"/>
  <c r="N29" i="1"/>
  <c r="N24" i="1"/>
  <c r="N21" i="1"/>
  <c r="N17" i="1"/>
  <c r="V37" i="1"/>
  <c r="I56" i="1" s="1"/>
  <c r="T15" i="1" l="1"/>
  <c r="V29" i="1"/>
  <c r="I61" i="1" s="1"/>
  <c r="V24" i="1"/>
  <c r="I59" i="1" s="1"/>
  <c r="V17" i="1"/>
  <c r="I58" i="1" s="1"/>
  <c r="N15" i="1"/>
  <c r="V21" i="1"/>
  <c r="I57" i="1" s="1"/>
  <c r="I62" i="1" l="1"/>
  <c r="E63" i="1" s="1"/>
  <c r="K48" i="1" s="1"/>
  <c r="V15" i="1"/>
  <c r="K46" i="1" l="1"/>
  <c r="O58" i="1" s="1"/>
  <c r="K51" i="1"/>
  <c r="K44" i="1"/>
  <c r="K49" i="1"/>
  <c r="K55" i="1"/>
  <c r="K54" i="1"/>
  <c r="K45" i="1"/>
  <c r="K43" i="1"/>
  <c r="K53" i="1"/>
  <c r="K50" i="1"/>
  <c r="K52" i="1"/>
  <c r="K47" i="1"/>
  <c r="O52" i="1" l="1"/>
  <c r="B147" i="1" s="1"/>
  <c r="O43" i="1"/>
  <c r="R43" i="1" s="1"/>
  <c r="O60" i="1"/>
  <c r="B156" i="1" s="1"/>
  <c r="O49" i="1"/>
  <c r="R49" i="1" s="1"/>
  <c r="O47" i="1"/>
  <c r="B157" i="1" s="1"/>
  <c r="O48" i="1"/>
  <c r="B153" i="1" s="1"/>
  <c r="O53" i="1"/>
  <c r="R53" i="1" s="1"/>
  <c r="O61" i="1"/>
  <c r="R61" i="1" s="1"/>
  <c r="O51" i="1"/>
  <c r="B146" i="1" s="1"/>
  <c r="O57" i="1"/>
  <c r="R57" i="1" s="1"/>
  <c r="O46" i="1"/>
  <c r="B144" i="1" s="1"/>
  <c r="O44" i="1"/>
  <c r="B150" i="1" s="1"/>
  <c r="O59" i="1"/>
  <c r="B155" i="1" s="1"/>
  <c r="O50" i="1"/>
  <c r="R50" i="1" s="1"/>
  <c r="O45" i="1"/>
  <c r="O54" i="1"/>
  <c r="B152" i="1" s="1"/>
  <c r="O55" i="1"/>
  <c r="B143" i="1" s="1"/>
  <c r="O56" i="1"/>
  <c r="B154" i="1" s="1"/>
  <c r="K63" i="1"/>
  <c r="R46" i="1"/>
  <c r="B148" i="1"/>
  <c r="R60" i="1"/>
  <c r="B140" i="1"/>
  <c r="R58" i="1"/>
  <c r="R47" i="1"/>
  <c r="B142" i="1" l="1"/>
  <c r="R56" i="1"/>
  <c r="B151" i="1"/>
  <c r="R48" i="1"/>
  <c r="B149" i="1"/>
  <c r="R52" i="1"/>
  <c r="R55" i="1"/>
  <c r="R51" i="1"/>
  <c r="R54" i="1"/>
  <c r="R44" i="1"/>
  <c r="B145" i="1"/>
  <c r="AJ145" i="1" s="1"/>
  <c r="R59" i="1"/>
  <c r="O62" i="1"/>
  <c r="R45" i="1"/>
  <c r="B141" i="1"/>
  <c r="AJ141" i="1" s="1"/>
  <c r="AJ151" i="1"/>
  <c r="AF151" i="1"/>
  <c r="AB151" i="1"/>
  <c r="X151" i="1"/>
  <c r="AC151" i="1"/>
  <c r="AI151" i="1"/>
  <c r="AE151" i="1"/>
  <c r="AA151" i="1"/>
  <c r="Y151" i="1"/>
  <c r="AH151" i="1"/>
  <c r="AD151" i="1"/>
  <c r="Z151" i="1"/>
  <c r="AG151" i="1"/>
  <c r="AK151" i="1"/>
  <c r="AE148" i="1"/>
  <c r="AH148" i="1"/>
  <c r="AD148" i="1"/>
  <c r="Z148" i="1"/>
  <c r="AA148" i="1"/>
  <c r="AK148" i="1"/>
  <c r="AG148" i="1"/>
  <c r="Y148" i="1"/>
  <c r="AC148" i="1"/>
  <c r="AJ148" i="1"/>
  <c r="AF148" i="1"/>
  <c r="AB148" i="1"/>
  <c r="X148" i="1"/>
  <c r="AI148" i="1"/>
  <c r="Z146" i="1"/>
  <c r="AK146" i="1"/>
  <c r="AG146" i="1"/>
  <c r="AF146" i="1"/>
  <c r="AD146" i="1"/>
  <c r="AH146" i="1"/>
  <c r="AC146" i="1"/>
  <c r="Y146" i="1"/>
  <c r="AJ146" i="1"/>
  <c r="AB146" i="1"/>
  <c r="X146" i="1"/>
  <c r="AA146" i="1"/>
  <c r="AI146" i="1"/>
  <c r="AE146" i="1"/>
  <c r="AI157" i="1"/>
  <c r="AH157" i="1"/>
  <c r="AG157" i="1"/>
  <c r="AB157" i="1"/>
  <c r="AJ157" i="1"/>
  <c r="Z157" i="1"/>
  <c r="AM157" i="1"/>
  <c r="AM160" i="1" s="1"/>
  <c r="AM178" i="1" s="1"/>
  <c r="AC156" i="1"/>
  <c r="X156" i="1"/>
  <c r="AJ156" i="1"/>
  <c r="AI156" i="1"/>
  <c r="AG156" i="1"/>
  <c r="AB156" i="1"/>
  <c r="AF156" i="1"/>
  <c r="Z156" i="1"/>
  <c r="AE156" i="1"/>
  <c r="AA156" i="1"/>
  <c r="AL156" i="1"/>
  <c r="AH156" i="1"/>
  <c r="AD156" i="1"/>
  <c r="AK156" i="1"/>
  <c r="AD152" i="1"/>
  <c r="AH152" i="1"/>
  <c r="AK152" i="1"/>
  <c r="X152" i="1"/>
  <c r="Z152" i="1"/>
  <c r="AC152" i="1"/>
  <c r="AJ152" i="1"/>
  <c r="AG152" i="1"/>
  <c r="AE152" i="1"/>
  <c r="Y152" i="1"/>
  <c r="AB152" i="1"/>
  <c r="AA152" i="1"/>
  <c r="AF152" i="1"/>
  <c r="AI152" i="1"/>
  <c r="Z141" i="1"/>
  <c r="AG147" i="1"/>
  <c r="Y147" i="1"/>
  <c r="AB147" i="1"/>
  <c r="Z147" i="1"/>
  <c r="AJ147" i="1"/>
  <c r="AF147" i="1"/>
  <c r="X147" i="1"/>
  <c r="AC147" i="1"/>
  <c r="AI147" i="1"/>
  <c r="AE147" i="1"/>
  <c r="AA147" i="1"/>
  <c r="AD147" i="1"/>
  <c r="AH147" i="1"/>
  <c r="AK147" i="1"/>
  <c r="AC150" i="1"/>
  <c r="AG150" i="1"/>
  <c r="AJ150" i="1"/>
  <c r="Z150" i="1"/>
  <c r="AA150" i="1"/>
  <c r="AK150" i="1"/>
  <c r="AB150" i="1"/>
  <c r="Y150" i="1"/>
  <c r="AD150" i="1"/>
  <c r="X150" i="1"/>
  <c r="AE150" i="1"/>
  <c r="AI150" i="1"/>
  <c r="AH150" i="1"/>
  <c r="AF150" i="1"/>
  <c r="AE140" i="1"/>
  <c r="AH140" i="1"/>
  <c r="AA140" i="1"/>
  <c r="AD140" i="1"/>
  <c r="Z140" i="1"/>
  <c r="AK140" i="1"/>
  <c r="AG140" i="1"/>
  <c r="AC140" i="1"/>
  <c r="Y140" i="1"/>
  <c r="AJ140" i="1"/>
  <c r="AF140" i="1"/>
  <c r="AB140" i="1"/>
  <c r="X140" i="1"/>
  <c r="AI140" i="1"/>
  <c r="AI149" i="1"/>
  <c r="AE149" i="1"/>
  <c r="AJ149" i="1"/>
  <c r="AA149" i="1"/>
  <c r="AD149" i="1"/>
  <c r="AB149" i="1"/>
  <c r="AH149" i="1"/>
  <c r="Z149" i="1"/>
  <c r="AF149" i="1"/>
  <c r="X149" i="1"/>
  <c r="AK149" i="1"/>
  <c r="AG149" i="1"/>
  <c r="AC149" i="1"/>
  <c r="Y149" i="1"/>
  <c r="AI142" i="1"/>
  <c r="AD142" i="1"/>
  <c r="AF142" i="1"/>
  <c r="AA142" i="1"/>
  <c r="AB142" i="1"/>
  <c r="X142" i="1"/>
  <c r="AE142" i="1"/>
  <c r="AG142" i="1"/>
  <c r="AK142" i="1"/>
  <c r="Y142" i="1"/>
  <c r="AC142" i="1"/>
  <c r="AH142" i="1"/>
  <c r="AJ142" i="1"/>
  <c r="Z142" i="1"/>
  <c r="AD144" i="1"/>
  <c r="AE144" i="1"/>
  <c r="AC144" i="1"/>
  <c r="AK144" i="1"/>
  <c r="AJ144" i="1"/>
  <c r="AF144" i="1"/>
  <c r="AB144" i="1"/>
  <c r="AG144" i="1"/>
  <c r="Z144" i="1"/>
  <c r="AI144" i="1"/>
  <c r="Y144" i="1"/>
  <c r="AA144" i="1"/>
  <c r="X144" i="1"/>
  <c r="AH144" i="1"/>
  <c r="AD154" i="1"/>
  <c r="Z154" i="1"/>
  <c r="AK154" i="1"/>
  <c r="AG154" i="1"/>
  <c r="AE154" i="1"/>
  <c r="AC154" i="1"/>
  <c r="Y154" i="1"/>
  <c r="AJ154" i="1"/>
  <c r="AH154" i="1"/>
  <c r="AB154" i="1"/>
  <c r="AF154" i="1"/>
  <c r="AI154" i="1"/>
  <c r="X154" i="1"/>
  <c r="AA154" i="1"/>
  <c r="AK153" i="1"/>
  <c r="AG153" i="1"/>
  <c r="AC153" i="1"/>
  <c r="Y153" i="1"/>
  <c r="Z153" i="1"/>
  <c r="AJ153" i="1"/>
  <c r="AB153" i="1"/>
  <c r="AD153" i="1"/>
  <c r="AF153" i="1"/>
  <c r="AI153" i="1"/>
  <c r="X153" i="1"/>
  <c r="AA153" i="1"/>
  <c r="AE153" i="1"/>
  <c r="AH153" i="1"/>
  <c r="X155" i="1"/>
  <c r="AA155" i="1"/>
  <c r="AB155" i="1"/>
  <c r="AE155" i="1"/>
  <c r="AH155" i="1"/>
  <c r="AG155" i="1"/>
  <c r="AC155" i="1"/>
  <c r="AI155" i="1"/>
  <c r="AD155" i="1"/>
  <c r="Z155" i="1"/>
  <c r="Y155" i="1"/>
  <c r="AK155" i="1"/>
  <c r="AF155" i="1"/>
  <c r="AJ155" i="1"/>
  <c r="AF143" i="1"/>
  <c r="AI143" i="1"/>
  <c r="X143" i="1"/>
  <c r="AA143" i="1"/>
  <c r="Y143" i="1"/>
  <c r="AE143" i="1"/>
  <c r="AH143" i="1"/>
  <c r="Z143" i="1"/>
  <c r="AD143" i="1"/>
  <c r="AB143" i="1"/>
  <c r="AK143" i="1"/>
  <c r="AC143" i="1"/>
  <c r="AG143" i="1"/>
  <c r="AJ143" i="1"/>
  <c r="R62" i="1" l="1"/>
  <c r="AA141" i="1"/>
  <c r="AB141" i="1"/>
  <c r="Z145" i="1"/>
  <c r="Z160" i="1" s="1"/>
  <c r="Z173" i="1" s="1"/>
  <c r="AB145" i="1"/>
  <c r="AB160" i="1" s="1"/>
  <c r="AB166" i="1" s="1"/>
  <c r="AE145" i="1"/>
  <c r="AK145" i="1"/>
  <c r="AA145" i="1"/>
  <c r="AA160" i="1" s="1"/>
  <c r="AA178" i="1" s="1"/>
  <c r="AG145" i="1"/>
  <c r="AC145" i="1"/>
  <c r="AI145" i="1"/>
  <c r="X145" i="1"/>
  <c r="AH145" i="1"/>
  <c r="AF145" i="1"/>
  <c r="AF160" i="1" s="1"/>
  <c r="AF178" i="1" s="1"/>
  <c r="Y145" i="1"/>
  <c r="AD145" i="1"/>
  <c r="B159" i="1"/>
  <c r="AG141" i="1"/>
  <c r="AC141" i="1"/>
  <c r="AC160" i="1" s="1"/>
  <c r="X141" i="1"/>
  <c r="X160" i="1" s="1"/>
  <c r="X178" i="1" s="1"/>
  <c r="AD141" i="1"/>
  <c r="AI141" i="1"/>
  <c r="AE141" i="1"/>
  <c r="Y141" i="1"/>
  <c r="AK141" i="1"/>
  <c r="AF141" i="1"/>
  <c r="AH141" i="1"/>
  <c r="AN154" i="1"/>
  <c r="AN144" i="1"/>
  <c r="AN140" i="1"/>
  <c r="AN146" i="1"/>
  <c r="AN143" i="1"/>
  <c r="AN155" i="1"/>
  <c r="AL160" i="1"/>
  <c r="AL178" i="1" s="1"/>
  <c r="AN151" i="1"/>
  <c r="AN157" i="1"/>
  <c r="AN150" i="1"/>
  <c r="AN152" i="1"/>
  <c r="AN156" i="1"/>
  <c r="AN148" i="1"/>
  <c r="AN142" i="1"/>
  <c r="AN153" i="1"/>
  <c r="AJ160" i="1"/>
  <c r="AJ173" i="1" s="1"/>
  <c r="AN147" i="1"/>
  <c r="AN149" i="1"/>
  <c r="AE160" i="1" l="1"/>
  <c r="AE178" i="1" s="1"/>
  <c r="AK160" i="1"/>
  <c r="AK178" i="1" s="1"/>
  <c r="AG160" i="1"/>
  <c r="AG166" i="1" s="1"/>
  <c r="AC178" i="1"/>
  <c r="AC170" i="1"/>
  <c r="AD160" i="1"/>
  <c r="AD178" i="1" s="1"/>
  <c r="AH160" i="1"/>
  <c r="AH163" i="1" s="1"/>
  <c r="AN145" i="1"/>
  <c r="AE170" i="1"/>
  <c r="AE176" i="1"/>
  <c r="AN141" i="1"/>
  <c r="AC177" i="1"/>
  <c r="AI160" i="1"/>
  <c r="AI166" i="1" s="1"/>
  <c r="AC166" i="1"/>
  <c r="AC171" i="1"/>
  <c r="AB175" i="1"/>
  <c r="AA174" i="1"/>
  <c r="AB163" i="1"/>
  <c r="Y160" i="1"/>
  <c r="Y167" i="1" s="1"/>
  <c r="AC175" i="1"/>
  <c r="Z177" i="1"/>
  <c r="AK168" i="1"/>
  <c r="Z169" i="1"/>
  <c r="Z175" i="1"/>
  <c r="Z164" i="1"/>
  <c r="AB172" i="1"/>
  <c r="AB177" i="1"/>
  <c r="AF168" i="1"/>
  <c r="AB173" i="1"/>
  <c r="AB170" i="1"/>
  <c r="AB169" i="1"/>
  <c r="AI171" i="1"/>
  <c r="AC168" i="1"/>
  <c r="AC163" i="1"/>
  <c r="AF169" i="1"/>
  <c r="AF165" i="1"/>
  <c r="AE162" i="1"/>
  <c r="X177" i="1"/>
  <c r="X167" i="1"/>
  <c r="AJ175" i="1"/>
  <c r="AC161" i="1"/>
  <c r="AJ166" i="1"/>
  <c r="AE161" i="1"/>
  <c r="X174" i="1"/>
  <c r="Z170" i="1"/>
  <c r="Z178" i="1"/>
  <c r="AF172" i="1"/>
  <c r="AE166" i="1"/>
  <c r="Z171" i="1"/>
  <c r="X169" i="1"/>
  <c r="AG171" i="1"/>
  <c r="X170" i="1"/>
  <c r="AJ161" i="1"/>
  <c r="AG161" i="1"/>
  <c r="AG168" i="1"/>
  <c r="AE174" i="1"/>
  <c r="AE165" i="1"/>
  <c r="AG172" i="1"/>
  <c r="AK175" i="1"/>
  <c r="AJ167" i="1"/>
  <c r="X163" i="1"/>
  <c r="AA165" i="1"/>
  <c r="X172" i="1"/>
  <c r="AG178" i="1"/>
  <c r="AK173" i="1"/>
  <c r="AK170" i="1"/>
  <c r="AK166" i="1"/>
  <c r="AB161" i="1"/>
  <c r="AD176" i="1"/>
  <c r="AG173" i="1"/>
  <c r="AJ174" i="1"/>
  <c r="AK167" i="1"/>
  <c r="AK163" i="1"/>
  <c r="AG176" i="1"/>
  <c r="AG165" i="1"/>
  <c r="AA173" i="1"/>
  <c r="AA170" i="1"/>
  <c r="AK169" i="1"/>
  <c r="X164" i="1"/>
  <c r="AF162" i="1"/>
  <c r="AE172" i="1"/>
  <c r="AB167" i="1"/>
  <c r="Y161" i="1"/>
  <c r="AK162" i="1"/>
  <c r="AK174" i="1"/>
  <c r="AG170" i="1"/>
  <c r="AK176" i="1"/>
  <c r="AE168" i="1"/>
  <c r="AK165" i="1"/>
  <c r="AF166" i="1"/>
  <c r="AA163" i="1"/>
  <c r="AB164" i="1"/>
  <c r="AK164" i="1"/>
  <c r="AB171" i="1"/>
  <c r="AA168" i="1"/>
  <c r="AJ172" i="1"/>
  <c r="Y171" i="1"/>
  <c r="Y177" i="1"/>
  <c r="AG174" i="1"/>
  <c r="X168" i="1"/>
  <c r="AH167" i="1"/>
  <c r="AJ163" i="1"/>
  <c r="AC176" i="1"/>
  <c r="Y174" i="1"/>
  <c r="AJ169" i="1"/>
  <c r="AC167" i="1"/>
  <c r="X162" i="1"/>
  <c r="AJ171" i="1"/>
  <c r="AE163" i="1"/>
  <c r="X176" i="1"/>
  <c r="AG175" i="1"/>
  <c r="Z168" i="1"/>
  <c r="AF174" i="1"/>
  <c r="X166" i="1"/>
  <c r="X165" i="1"/>
  <c r="AB178" i="1"/>
  <c r="AH171" i="1"/>
  <c r="AC165" i="1"/>
  <c r="AB176" i="1"/>
  <c r="AF167" i="1"/>
  <c r="AA171" i="1"/>
  <c r="AJ164" i="1"/>
  <c r="Y172" i="1"/>
  <c r="AF171" i="1"/>
  <c r="AF163" i="1"/>
  <c r="AE167" i="1"/>
  <c r="AA161" i="1"/>
  <c r="AB165" i="1"/>
  <c r="AF164" i="1"/>
  <c r="AA166" i="1"/>
  <c r="AJ168" i="1"/>
  <c r="AF161" i="1"/>
  <c r="AF170" i="1"/>
  <c r="AJ177" i="1"/>
  <c r="AE171" i="1"/>
  <c r="AC169" i="1"/>
  <c r="AK171" i="1"/>
  <c r="AF176" i="1"/>
  <c r="AH177" i="1"/>
  <c r="X161" i="1"/>
  <c r="Y166" i="1"/>
  <c r="AG177" i="1"/>
  <c r="AK161" i="1"/>
  <c r="Y176" i="1"/>
  <c r="AB162" i="1"/>
  <c r="AJ165" i="1"/>
  <c r="AC162" i="1"/>
  <c r="AL177" i="1"/>
  <c r="Z161" i="1"/>
  <c r="Z165" i="1"/>
  <c r="AG167" i="1"/>
  <c r="AA175" i="1"/>
  <c r="AC172" i="1"/>
  <c r="AC173" i="1"/>
  <c r="AA176" i="1"/>
  <c r="AE164" i="1"/>
  <c r="AE175" i="1"/>
  <c r="Y164" i="1"/>
  <c r="Z176" i="1"/>
  <c r="AA167" i="1"/>
  <c r="AJ162" i="1"/>
  <c r="X175" i="1"/>
  <c r="AG164" i="1"/>
  <c r="AC174" i="1"/>
  <c r="AA177" i="1"/>
  <c r="Z172" i="1"/>
  <c r="AF173" i="1"/>
  <c r="AF175" i="1"/>
  <c r="AG169" i="1"/>
  <c r="AG162" i="1"/>
  <c r="Y170" i="1"/>
  <c r="AA164" i="1"/>
  <c r="AF177" i="1"/>
  <c r="AK172" i="1"/>
  <c r="AH162" i="1"/>
  <c r="AE169" i="1"/>
  <c r="Y175" i="1"/>
  <c r="AJ176" i="1"/>
  <c r="AA172" i="1"/>
  <c r="AJ170" i="1"/>
  <c r="Z163" i="1"/>
  <c r="AA169" i="1"/>
  <c r="X173" i="1"/>
  <c r="X171" i="1"/>
  <c r="AA162" i="1"/>
  <c r="Z174" i="1"/>
  <c r="AJ178" i="1"/>
  <c r="AE173" i="1"/>
  <c r="Z167" i="1"/>
  <c r="Y168" i="1"/>
  <c r="AG163" i="1"/>
  <c r="AC164" i="1"/>
  <c r="Z162" i="1"/>
  <c r="Y169" i="1"/>
  <c r="AB168" i="1"/>
  <c r="AB174" i="1"/>
  <c r="Y163" i="1"/>
  <c r="Z166" i="1"/>
  <c r="AE177" i="1" l="1"/>
  <c r="AD171" i="1"/>
  <c r="AI177" i="1"/>
  <c r="AI172" i="1"/>
  <c r="AI161" i="1"/>
  <c r="AI165" i="1"/>
  <c r="AD173" i="1"/>
  <c r="AD175" i="1"/>
  <c r="AD177" i="1"/>
  <c r="AD174" i="1"/>
  <c r="AD165" i="1"/>
  <c r="AD164" i="1"/>
  <c r="AD161" i="1"/>
  <c r="AD166" i="1"/>
  <c r="AD162" i="1"/>
  <c r="AI170" i="1"/>
  <c r="AD172" i="1"/>
  <c r="AI173" i="1"/>
  <c r="AD167" i="1"/>
  <c r="AD170" i="1"/>
  <c r="AI163" i="1"/>
  <c r="AD163" i="1"/>
  <c r="AD168" i="1"/>
  <c r="AI162" i="1"/>
  <c r="AI178" i="1"/>
  <c r="AD169" i="1"/>
  <c r="AK177" i="1"/>
  <c r="AI169" i="1"/>
  <c r="AH174" i="1"/>
  <c r="AH170" i="1"/>
  <c r="AH176" i="1"/>
  <c r="AH161" i="1"/>
  <c r="AH164" i="1"/>
  <c r="AH165" i="1"/>
  <c r="AI164" i="1"/>
  <c r="AI176" i="1"/>
  <c r="AI168" i="1"/>
  <c r="AI175" i="1"/>
  <c r="AN160" i="1"/>
  <c r="AH173" i="1"/>
  <c r="AH175" i="1"/>
  <c r="AH168" i="1"/>
  <c r="Y162" i="1"/>
  <c r="AH166" i="1"/>
  <c r="AH169" i="1"/>
  <c r="Y165" i="1"/>
  <c r="AH178" i="1"/>
  <c r="Y173" i="1"/>
  <c r="AH172" i="1"/>
  <c r="Y178" i="1"/>
  <c r="AI167" i="1"/>
  <c r="AI1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F2" authorId="0" shapeId="0" xr:uid="{634CCF29-2230-4EB4-9EA2-E98602ADBF5A}">
      <text>
        <r>
          <rPr>
            <sz val="9"/>
            <color indexed="81"/>
            <rFont val="Tahoma"/>
            <family val="2"/>
          </rPr>
          <t xml:space="preserve">
This spreadsheet developed by 
Raymond L. Smith, 
U.S. Environmental Protection Agency, 
Office of Research and Development, 
26 W. Martin Luther King Dr., 
Cincinnati, OH 45268
smith.raymond@epa.gov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F2" authorId="0" shapeId="0" xr:uid="{B538B017-75F7-42DD-8986-8A7B06795DB3}">
      <text>
        <r>
          <rPr>
            <sz val="9"/>
            <color indexed="81"/>
            <rFont val="Tahoma"/>
            <family val="2"/>
          </rPr>
          <t xml:space="preserve">
This spreadsheet developed by 
Raymond L. Smith, 
U.S. Environmental Protection Agency, 
Office of Research and Development, 
26 W. Martin Luther King Dr., 
Cincinnati, OH 45268
smith.raymond@epa.gov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D2" authorId="0" shapeId="0" xr:uid="{65E811A7-3201-4254-942B-3EA7318CCA18}">
      <text>
        <r>
          <rPr>
            <sz val="9"/>
            <color indexed="81"/>
            <rFont val="Tahoma"/>
            <family val="2"/>
          </rPr>
          <t xml:space="preserve">
This spreadsheet developed by 
Raymond L. Smith, 
U.S. Environmental Protection Agency, 
Office of Research and Development, 
26 W. Martin Luther King Dr., 
Cincinnati, OH 45268
smith.raymond@epa.gov
</t>
        </r>
      </text>
    </comment>
  </commentList>
</comments>
</file>

<file path=xl/sharedStrings.xml><?xml version="1.0" encoding="utf-8"?>
<sst xmlns="http://schemas.openxmlformats.org/spreadsheetml/2006/main" count="911" uniqueCount="397">
  <si>
    <t>Glass Breaker Screen</t>
  </si>
  <si>
    <t>Plastic Film</t>
  </si>
  <si>
    <t xml:space="preserve">Food or liquids = </t>
  </si>
  <si>
    <t xml:space="preserve">Yard debris = </t>
  </si>
  <si>
    <t xml:space="preserve">Recyclable glass = </t>
  </si>
  <si>
    <t>Foam food packaging and block foam =</t>
  </si>
  <si>
    <t xml:space="preserve">Diapers = </t>
  </si>
  <si>
    <t xml:space="preserve">Tanglers = </t>
  </si>
  <si>
    <t>% "Rigid Plastic"</t>
  </si>
  <si>
    <t>% "Food &amp; Yard Debris"</t>
  </si>
  <si>
    <t xml:space="preserve">Electronics = </t>
  </si>
  <si>
    <t>Household Hazardous Waste (Appendix B of Single-Familiy report definition includes paint, batteries, pesticides, cleaners) =</t>
  </si>
  <si>
    <t>Newspaper-compatible paper</t>
  </si>
  <si>
    <t>Corrugated Cardboard/brown paper</t>
  </si>
  <si>
    <t>Paper not ONP-compatible (bleached)</t>
  </si>
  <si>
    <t>Paper not ONP-compatible (unbleached)</t>
  </si>
  <si>
    <t>Gable Top Beverage Carton</t>
  </si>
  <si>
    <t>Steel/tinned cans</t>
  </si>
  <si>
    <t>* = contaminants</t>
  </si>
  <si>
    <t>Paper</t>
  </si>
  <si>
    <t>Material  / Commodity</t>
  </si>
  <si>
    <t>ONP</t>
  </si>
  <si>
    <t>OCC</t>
  </si>
  <si>
    <t>Other Paper</t>
  </si>
  <si>
    <t>Rigid Plastic</t>
  </si>
  <si>
    <t>Aluminum</t>
  </si>
  <si>
    <t>Tin Cans</t>
  </si>
  <si>
    <t>Scrap Metal</t>
  </si>
  <si>
    <t>Garbage/Film/Glass</t>
  </si>
  <si>
    <t>Total</t>
  </si>
  <si>
    <t>Aseptic Drink Cartons</t>
  </si>
  <si>
    <t>Aluminum foil/pet cans</t>
  </si>
  <si>
    <t>Other scrap metal &amp; aluminum</t>
  </si>
  <si>
    <t>Non-recyclable paper*</t>
  </si>
  <si>
    <t>Film Plastic*</t>
  </si>
  <si>
    <t>Other plastic* not acceptable at curb</t>
  </si>
  <si>
    <t>hazardous materials*</t>
  </si>
  <si>
    <t>other non-recyclables*</t>
  </si>
  <si>
    <t>% Rigorously Sorted</t>
  </si>
  <si>
    <t>% Acceptably Sorted</t>
  </si>
  <si>
    <t>#Plastic bottles &amp; tubs curbside OK</t>
  </si>
  <si>
    <t>#Glass*</t>
  </si>
  <si>
    <t>#Aluminum beverage cans</t>
  </si>
  <si>
    <r>
      <t xml:space="preserve"> </t>
    </r>
    <r>
      <rPr>
        <b/>
        <sz val="10"/>
        <color theme="1"/>
        <rFont val="Times New Roman"/>
        <family val="1"/>
      </rPr>
      <t>Process</t>
    </r>
  </si>
  <si>
    <t>Pre-sort for Bulk Plastics</t>
  </si>
  <si>
    <r>
      <t>Pre-Sort</t>
    </r>
    <r>
      <rPr>
        <b/>
        <sz val="9"/>
        <color theme="1"/>
        <rFont val="Times New Roman"/>
        <family val="1"/>
      </rPr>
      <t xml:space="preserve"> for Rejects</t>
    </r>
  </si>
  <si>
    <t>Disc Screen 1</t>
  </si>
  <si>
    <t>Fiber Rejects Bunker</t>
  </si>
  <si>
    <t>Disc Screen 2</t>
  </si>
  <si>
    <t>PET Optical Sorter</t>
  </si>
  <si>
    <t>Natural HDPE Hopper</t>
  </si>
  <si>
    <t>Colored HDPE Hopper</t>
  </si>
  <si>
    <t>Magnetic Metal Sorter</t>
  </si>
  <si>
    <t>Eddy Current Separator</t>
  </si>
  <si>
    <t>Residue</t>
  </si>
  <si>
    <t>Compactor</t>
  </si>
  <si>
    <t>Junk Metal Cleanings</t>
  </si>
  <si>
    <t>Screen/ Drum/ Conveyor/ Floor Cleanings</t>
  </si>
  <si>
    <t>Materials</t>
  </si>
  <si>
    <t>Bulk</t>
  </si>
  <si>
    <t>Plastics</t>
  </si>
  <si>
    <t>Rejects</t>
  </si>
  <si>
    <t>Fiber</t>
  </si>
  <si>
    <t>Mixed</t>
  </si>
  <si>
    <t>Glass</t>
  </si>
  <si>
    <t>PET</t>
  </si>
  <si>
    <t>Natural HDPE</t>
  </si>
  <si>
    <t>Colored HDPE</t>
  </si>
  <si>
    <t>Steel Can</t>
  </si>
  <si>
    <r>
      <t>Aluminum</t>
    </r>
    <r>
      <rPr>
        <b/>
        <sz val="9"/>
        <color theme="1"/>
        <rFont val="Times New Roman"/>
        <family val="1"/>
      </rPr>
      <t xml:space="preserve"> </t>
    </r>
    <r>
      <rPr>
        <b/>
        <sz val="9"/>
        <color rgb="FF000000"/>
        <rFont val="Times New Roman"/>
        <family val="1"/>
      </rPr>
      <t>Can</t>
    </r>
  </si>
  <si>
    <t>Junk Metal</t>
  </si>
  <si>
    <t>Incoming Stream</t>
  </si>
  <si>
    <t>Newspaper (ONP)</t>
  </si>
  <si>
    <t>Bagged Newspaper</t>
  </si>
  <si>
    <t>Corrugated Cardboard (OCC)</t>
  </si>
  <si>
    <t>Residential Mixed Paper</t>
  </si>
  <si>
    <t>Carton Food and Beverage Containers</t>
  </si>
  <si>
    <t>PET Bottles (SPI #1)</t>
  </si>
  <si>
    <t>Natural HDPE Bottles (SPI #2)</t>
  </si>
  <si>
    <t>Colored HDPE Bottles (SPI #2)</t>
  </si>
  <si>
    <t>Non-Bottle PET (SPI #1)</t>
  </si>
  <si>
    <t>Non-Bottle HDPE</t>
  </si>
  <si>
    <t>Other Mixed Plastics</t>
  </si>
  <si>
    <t>Bulky Rigid Plastics</t>
  </si>
  <si>
    <t>Polystyrene Foam</t>
  </si>
  <si>
    <t>Mixed Glass Containers</t>
  </si>
  <si>
    <t>Aluminum Cans</t>
  </si>
  <si>
    <t>Aluminum Foil</t>
  </si>
  <si>
    <t>Steel Cans</t>
  </si>
  <si>
    <t>Scrap Metals</t>
  </si>
  <si>
    <t>Contamination</t>
  </si>
  <si>
    <t>Liquids</t>
  </si>
  <si>
    <t>Grit/Fines/Sweepings</t>
  </si>
  <si>
    <t>Bagged Waste &amp; Recyclables</t>
  </si>
  <si>
    <t>Bagged Plastic Bags</t>
  </si>
  <si>
    <t>Cardboard</t>
  </si>
  <si>
    <t>Material Type</t>
  </si>
  <si>
    <t>Resdiential Mixed Paper</t>
  </si>
  <si>
    <t>Glass Containers</t>
  </si>
  <si>
    <t xml:space="preserve">PET Bottles </t>
  </si>
  <si>
    <t>Other Plastics (#3-7)</t>
  </si>
  <si>
    <t>HDPE Colored Bottles &amp; Jars</t>
  </si>
  <si>
    <t>Non-Bottle PET</t>
  </si>
  <si>
    <t>HDPE Natural, or Non-Colored, Bottles &amp; Jars</t>
  </si>
  <si>
    <t>Aluminum Foil &amp; Trays</t>
  </si>
  <si>
    <t>Aseptic &amp; Gabletop Cartons</t>
  </si>
  <si>
    <t>ASTRX Review of Material Flow at MRFs and Reprocessors (2019), Table on p.6</t>
  </si>
  <si>
    <t>Mixed Paper</t>
  </si>
  <si>
    <t>Aluminum Can</t>
  </si>
  <si>
    <t>Commercial Scaled to 16.9%</t>
  </si>
  <si>
    <t>Ave. contamination, Calculated =</t>
  </si>
  <si>
    <t>Single-Family Scaled to 16.9%</t>
  </si>
  <si>
    <t xml:space="preserve">Combined Food or liquids and Yard debris = </t>
  </si>
  <si>
    <t>Combining Similar Categories and Eliminating "Recyclable Glass"</t>
  </si>
  <si>
    <t>Plastic Film "Rejects"</t>
  </si>
  <si>
    <t xml:space="preserve">****See new Plastic Film row below. </t>
  </si>
  <si>
    <t>Plastic Film and Bags =</t>
  </si>
  <si>
    <t xml:space="preserve">Non-Recyclable Film = </t>
  </si>
  <si>
    <t xml:space="preserve">Carryout Bags = </t>
  </si>
  <si>
    <t xml:space="preserve">Combined Plastic Film and Bags, Non-Recyclable Film, and Carryout Bags = </t>
  </si>
  <si>
    <t xml:space="preserve">Rigid Plastic Packaging = </t>
  </si>
  <si>
    <t xml:space="preserve">Other Rigid Plastic = </t>
  </si>
  <si>
    <t>Combined Rigid Plastic Packaging, Other Rigid Plastic, and Tanglers =</t>
  </si>
  <si>
    <t>&lt;Eliminated&gt;</t>
  </si>
  <si>
    <t xml:space="preserve">Non-Recyclable Glass = </t>
  </si>
  <si>
    <t xml:space="preserve">Textiles or Shoes = </t>
  </si>
  <si>
    <t xml:space="preserve">Non-Acceptable Other Paper = </t>
  </si>
  <si>
    <t>Other Unacceptable Material =</t>
  </si>
  <si>
    <t>Combined Contamination from Other Unacceptable Material, Textiles or Shoes, Diapers, Non-Recyclable Glass, Electronics, and Household Hazardous Waste =</t>
  </si>
  <si>
    <t>&lt;Eliminated, Assumed Under HHW&gt;</t>
  </si>
  <si>
    <t>Oregon Metro (2020) Commercial Mixed Recyclables Composition Study, Appendix B, Table 3</t>
  </si>
  <si>
    <t>Oregon Metro (2015) Single-Family Recycling and Waste Composition Studies 2014-15, Figure 12</t>
  </si>
  <si>
    <t>% "Glass" but glass collected separately</t>
  </si>
  <si>
    <t>Corrugated Cardboard</t>
  </si>
  <si>
    <t>Colored HDPE Bottles</t>
  </si>
  <si>
    <t>Natural HDPE Bottles</t>
  </si>
  <si>
    <t>Carton Food &amp; Beverage Containers</t>
  </si>
  <si>
    <t>Newspaper</t>
  </si>
  <si>
    <t>Scaled % of Recyclable Material Available, including Contamination</t>
  </si>
  <si>
    <t>Total % Recyclables Available</t>
  </si>
  <si>
    <t>Total % Contamination =</t>
  </si>
  <si>
    <t>Total % Recyclables + Contamination =</t>
  </si>
  <si>
    <t>PET Bottles from this Research (MMlb)</t>
  </si>
  <si>
    <t>Total Collected =</t>
  </si>
  <si>
    <t>Plastic Film*</t>
  </si>
  <si>
    <t xml:space="preserve">* This row of matrix was edited from original, Damgacioglu et al (2020).  </t>
  </si>
  <si>
    <t>Other Plastics (#3-7)**</t>
  </si>
  <si>
    <t>** This row has been modified from Oregon DEQ Composition of Commingled Recyclables Before and After Processing (2011), Table 8, "Other plastic not acceptable at curb".</t>
  </si>
  <si>
    <t>Collection of Recyclables (Metric Tons), based on PET Bottles</t>
  </si>
  <si>
    <t>Total (MMlb)</t>
  </si>
  <si>
    <t>Total (%)</t>
  </si>
  <si>
    <t>Liquids***</t>
  </si>
  <si>
    <t xml:space="preserve">*** This row has been edited to proportionally reduce the percentages so that the total equals 100%.  </t>
  </si>
  <si>
    <t>Emissions</t>
  </si>
  <si>
    <t>NOx</t>
  </si>
  <si>
    <t>CO</t>
  </si>
  <si>
    <t>CO2</t>
  </si>
  <si>
    <t>N2O</t>
  </si>
  <si>
    <t>Particulate Matter, Total (PM)</t>
  </si>
  <si>
    <t>SO2</t>
  </si>
  <si>
    <t>Methane</t>
  </si>
  <si>
    <t>VOC</t>
  </si>
  <si>
    <t>2-Methylnaphthalene</t>
  </si>
  <si>
    <t>Benzene</t>
  </si>
  <si>
    <t>Butane</t>
  </si>
  <si>
    <t>Dichlorobenzene</t>
  </si>
  <si>
    <t>Ethane</t>
  </si>
  <si>
    <t>Fluoranthene</t>
  </si>
  <si>
    <t>Fluorene</t>
  </si>
  <si>
    <t>Formaldehyde</t>
  </si>
  <si>
    <t>Hexane</t>
  </si>
  <si>
    <t>Naphthalene</t>
  </si>
  <si>
    <t>Pentane</t>
  </si>
  <si>
    <t>Phenanthrene</t>
  </si>
  <si>
    <t>Propane</t>
  </si>
  <si>
    <t>Pyrene</t>
  </si>
  <si>
    <t>Toluene</t>
  </si>
  <si>
    <t>Arsenic</t>
  </si>
  <si>
    <t>Barium</t>
  </si>
  <si>
    <t>Cadmium</t>
  </si>
  <si>
    <t>Chromium</t>
  </si>
  <si>
    <t>Cobalt</t>
  </si>
  <si>
    <t>Copper</t>
  </si>
  <si>
    <t>Lead</t>
  </si>
  <si>
    <t>Manganese</t>
  </si>
  <si>
    <t>Mercury</t>
  </si>
  <si>
    <t>Molybdenum</t>
  </si>
  <si>
    <t>Nickel</t>
  </si>
  <si>
    <t>Vanadium</t>
  </si>
  <si>
    <t>Zinc</t>
  </si>
  <si>
    <t>Particulates, &gt; 2.5 um, and &lt; 10 um</t>
  </si>
  <si>
    <t>Particulates, &lt; 2.5 um</t>
  </si>
  <si>
    <t>VOCs, unspecified</t>
  </si>
  <si>
    <t>1,2,3,4,6,7,8-Heptachlorodibenzo-p-Dioxin</t>
  </si>
  <si>
    <t>1,2,3,4,6,7,8-Heptachlorodibenzofuran</t>
  </si>
  <si>
    <t>1,2,3,4,7,8,9-Heptachlorodibenzofuran</t>
  </si>
  <si>
    <t>1,2,3,4,7,8-Hexachlorodibenzo-p-Dioxin</t>
  </si>
  <si>
    <t>1,2,3,4,7,8-Hexachlorodibenzofuran</t>
  </si>
  <si>
    <t>1,2,3,6,7,8-HEXACHLORODIBENZO-P-DIOXIN</t>
  </si>
  <si>
    <t>1,2,3,6,7,8-Hexachlorodibenzofuran</t>
  </si>
  <si>
    <t>1,2,3,7,8,9-Hexachlorodibenzo-p-Dioxin</t>
  </si>
  <si>
    <t>1,2,3,7,8,9-Hexachlorodibenzofuran</t>
  </si>
  <si>
    <t>1,2,3,7,8-PENTACHLORODIBENZO-P-DIOXIN</t>
  </si>
  <si>
    <t>1,2,3,7,8-Pentachlorodibenzofuran</t>
  </si>
  <si>
    <t>2,2,4-trimethylpentane</t>
  </si>
  <si>
    <t>2,3,4,6,7,8-Hexachlorodibenzofuran</t>
  </si>
  <si>
    <t>2,3,4,7,8-Pentachlorodibenzofuran</t>
  </si>
  <si>
    <t>2,3,7,8-Tetrachlorodibenzo-p-dioxin</t>
  </si>
  <si>
    <t>2,3,7,8-Tetrachlorodibenzofuran</t>
  </si>
  <si>
    <t>Acenaphthene</t>
  </si>
  <si>
    <t>Acenaphthylene</t>
  </si>
  <si>
    <t>Acetaldehyde</t>
  </si>
  <si>
    <t>Acrolein</t>
  </si>
  <si>
    <t>Ammonia</t>
  </si>
  <si>
    <t>Anthracene</t>
  </si>
  <si>
    <t>Arsenic Compounds</t>
  </si>
  <si>
    <t>Benzo(a)anthracene</t>
  </si>
  <si>
    <t>Benzo(a)pyrene</t>
  </si>
  <si>
    <t>Benzo(b)fluoranthene</t>
  </si>
  <si>
    <t>Benzo(g,h,i)perylene</t>
  </si>
  <si>
    <t>Benzo(k)fluoranthene</t>
  </si>
  <si>
    <t>Butadiene</t>
  </si>
  <si>
    <t>Carbon dioxide</t>
  </si>
  <si>
    <t>Carbon monoxide</t>
  </si>
  <si>
    <t>Chromium VI</t>
  </si>
  <si>
    <t>Chrysene</t>
  </si>
  <si>
    <t>Dibenz(a,h)anthracene</t>
  </si>
  <si>
    <t>Ethanol</t>
  </si>
  <si>
    <t>Benzene, ethyl-</t>
  </si>
  <si>
    <t>Indeno(1,2,3-cd)pyrene</t>
  </si>
  <si>
    <t>Manganese compounds, unspecified</t>
  </si>
  <si>
    <t>Mercury (+II)</t>
  </si>
  <si>
    <t>t-Butyl methyl ether</t>
  </si>
  <si>
    <t>Nickel compounds, unspecified</t>
  </si>
  <si>
    <t>Octachlorodibenzo-p-dioxin</t>
  </si>
  <si>
    <t>Octachlorodibenzofuran</t>
  </si>
  <si>
    <t>Nitrogen oxides</t>
  </si>
  <si>
    <t>Propanal</t>
  </si>
  <si>
    <t>Styrene</t>
  </si>
  <si>
    <t>Sulfur dioxide</t>
  </si>
  <si>
    <t>Xylene</t>
  </si>
  <si>
    <t>kg of emissions/ton of MRF feed</t>
  </si>
  <si>
    <t>Diesel Storage Emissions, assuming 100,000 tons of MRF feed/year</t>
  </si>
  <si>
    <t>kg/ton MRF feed - year</t>
  </si>
  <si>
    <t>CH4</t>
  </si>
  <si>
    <t>kg/ton of MRF feed</t>
  </si>
  <si>
    <t>Diesel Use GHG Emissions from Forklifts</t>
  </si>
  <si>
    <t>liter/gallon</t>
  </si>
  <si>
    <t>g N2O/gallon diesel</t>
  </si>
  <si>
    <t>g N2O/liter diesel</t>
  </si>
  <si>
    <t>g N2O/kg diesel</t>
  </si>
  <si>
    <t>kg N2O/kg diesel</t>
  </si>
  <si>
    <t>kg N2O/ton of MRF feed</t>
  </si>
  <si>
    <t>kWh/t of MRF feed</t>
  </si>
  <si>
    <t>Electricty Use GHG Emissions, U.S. Average (lb/MWh)</t>
  </si>
  <si>
    <t>Electricty Use GHG Emissions, U.S. Average (kg/kWh)</t>
  </si>
  <si>
    <t>Total of NG, Diesel Use, and Electricity GHG Emissions</t>
  </si>
  <si>
    <t>Natural Gas (NG) GHG Emissions</t>
  </si>
  <si>
    <t>Greenhouse Gas (GHG) Calculations for MRFs</t>
  </si>
  <si>
    <t>Electricty Use GHG Emissions per ton of MRF feed</t>
  </si>
  <si>
    <t>Electricty Use per ton of MRF feed (from article text)</t>
  </si>
  <si>
    <t>Global Warming Potential (GWP) (CO2 equivalents)</t>
  </si>
  <si>
    <t>Total Greenhouse Gas GWP (applied CO2 equivalents)</t>
  </si>
  <si>
    <t>Total Greenhouse Gas GWP (summed CO2 equivalents)</t>
  </si>
  <si>
    <t>kg CO2 equivalents/ton of MRF feed</t>
  </si>
  <si>
    <t>Converted from line above.</t>
  </si>
  <si>
    <t>Used Smith et al (2019) Supporting Information spreadsheet to calculate emissions from Natural Gas, i.e., manipulated Steam Demand entry until scf of NG used correct</t>
  </si>
  <si>
    <t>Combined Contamination from Other Unacceptable Material, Textiles or Shoes, Diapers, Non-Recyclable Glass, Electronics, and Household Hazardous Waste (i.e., Other Unacceptable Materials) =</t>
  </si>
  <si>
    <t>PET in "PET" stream</t>
  </si>
  <si>
    <t>Other in "PET" stream</t>
  </si>
  <si>
    <t>kg/ton PET bale feed</t>
  </si>
  <si>
    <t>Greenhouse Gas (GHG) Calculations for Reclaimers</t>
  </si>
  <si>
    <r>
      <rPr>
        <b/>
        <sz val="9"/>
        <color rgb="FF000000"/>
        <rFont val="Calibri"/>
        <family val="2"/>
        <scheme val="minor"/>
      </rPr>
      <t xml:space="preserve">Disclaimer: </t>
    </r>
    <r>
      <rPr>
        <sz val="9"/>
        <color rgb="FF000000"/>
        <rFont val="Calibri"/>
        <family val="2"/>
        <scheme val="minor"/>
      </rPr>
      <t xml:space="preserve"> The United States Environmental Protection Agency (USEPA), through its Office of Research and Development, contributed to the development of the data and calculations presented in this file.  The data and </t>
    </r>
  </si>
  <si>
    <t xml:space="preserve">     calculations have not been subjected to full Agency review and no official endorsement of their use should be inferred.  Furthermore, the data and calculations were developed for demonstrative purposes only and have </t>
  </si>
  <si>
    <t xml:space="preserve">     not been fully vetted.  The user assumes responsibility for any application, and USEPA, or its collaborators in the underlying research, cannot be held liable for any decision outcomes involving the data and calculations.  </t>
  </si>
  <si>
    <t>Reclaimer Emissions &amp; Greenhouse Gases</t>
  </si>
  <si>
    <t xml:space="preserve">Assuming tons of PET bales fed/year = </t>
  </si>
  <si>
    <t>From manuscript, kg diesel/ton PET bale feed =</t>
  </si>
  <si>
    <t>Resulting kg of diesel use/year =</t>
  </si>
  <si>
    <t xml:space="preserve">In that spreadsheet assumed 80% control technology on storage emissions.  </t>
  </si>
  <si>
    <t>Resulting kg of diesel emission/ton PET bale feed =</t>
  </si>
  <si>
    <t>In Supporting Information spreadsheet found in Smith et al (2019), entered Process Operating Time and Total Process Flow Rate (kg/hour).</t>
  </si>
  <si>
    <t xml:space="preserve">Total Process Flowrate in kg of diesel use/hour = </t>
  </si>
  <si>
    <t>Process Operating Time (hours/year) =</t>
  </si>
  <si>
    <t>Transfer result from spreadsheet in kg of diesel emission/year =</t>
  </si>
  <si>
    <t>Natural Gas (NG) Emissions</t>
  </si>
  <si>
    <t>Perugini et al (2005), MJ/ton PET reclaimer product =</t>
  </si>
  <si>
    <t>Perugini et al (2005), ton PET fed/ton PET product =</t>
  </si>
  <si>
    <t>Energy density (scf NG/MJ NG) =</t>
  </si>
  <si>
    <t>NG use in scf/ton PET bales fed =</t>
  </si>
  <si>
    <t>Resulting MJ/ton PET bales fed =</t>
  </si>
  <si>
    <t>NG Emissions</t>
  </si>
  <si>
    <t>Diesel Storage Emissions</t>
  </si>
  <si>
    <t xml:space="preserve">From manuscript, liters/ton PET bales fed = </t>
  </si>
  <si>
    <t xml:space="preserve">Density, kg of diesel/liter of diesel = </t>
  </si>
  <si>
    <t>Resulting kg of diesel/ton of PET bales fed =</t>
  </si>
  <si>
    <t>Diesel Emissions</t>
  </si>
  <si>
    <t>kg/ton of PET bales fed</t>
  </si>
  <si>
    <t>kg N2O/ton of PET bales fed</t>
  </si>
  <si>
    <t>kWh/t PET bales fed</t>
  </si>
  <si>
    <t>Electricty Use per ton of PET bales fed (from article text)</t>
  </si>
  <si>
    <t>Electricty Use GHG Emissions per ton of PET bales fed</t>
  </si>
  <si>
    <t xml:space="preserve">Referenced from EPA GHG Emission Factors Hub (2021), which references IPPC Fourth Assessment Report (2007). </t>
  </si>
  <si>
    <t>kg CO2 equivalents/ton of PET bales fed</t>
  </si>
  <si>
    <t xml:space="preserve">Using Supporting Information spreadsheet of Smith et al (2019), entered kg of diesel/ton value for kg of diesel/hour and set time to one hour for forklift emissions.  </t>
  </si>
  <si>
    <t xml:space="preserve">Obtained from EPA GHG Emission Factors Hub (2021), Table 5 (Industrial / Commercial Equipment). </t>
  </si>
  <si>
    <t>Conversion of liters/gallon</t>
  </si>
  <si>
    <t xml:space="preserve">NG Emissions from Smith et al (2019) spreadsheet listed next: </t>
  </si>
  <si>
    <t xml:space="preserve">Diesel Emissions from Smith et al (2019) spreadsheet listed next: </t>
  </si>
  <si>
    <t xml:space="preserve">Referenced from EPA GHG Emission Factors Hub (2021), Table 6 (US Average). </t>
  </si>
  <si>
    <t>Diesel Use in Forklifts (Loaders) at PET Reclaimers</t>
  </si>
  <si>
    <t>Calculation for N2O emission from Diesel Use in Forklifts (Loaders) at PET Reclaimers</t>
  </si>
  <si>
    <t>Material Recovery Facility (MRF) Emissions &amp; Greenhouse Gases</t>
  </si>
  <si>
    <t xml:space="preserve">Assuming tons of MRF feed/year = </t>
  </si>
  <si>
    <t>From manuscript, kg diesel/ton MRF feed =</t>
  </si>
  <si>
    <t>Resulting kg of diesel emission/ton MRF feed =</t>
  </si>
  <si>
    <t>Fitzgerald et al (2012), 3 months/year (GJ of NG/ton of MRF feed - month) =</t>
  </si>
  <si>
    <t>scf of NG/GJ of NG =</t>
  </si>
  <si>
    <t>Months/year that NG is used for space heating =</t>
  </si>
  <si>
    <t>NG used for space heating per year (GJ of NG/ton of MRF feed - year) =</t>
  </si>
  <si>
    <t>If NG used everywhere around U.S. for part of the year (scf/ton MRF feed - year) =</t>
  </si>
  <si>
    <t>Fraction of U.S. where NG used for part of the year =</t>
  </si>
  <si>
    <t>Natural Gas (NG) Emissions for MRF Space Heating</t>
  </si>
  <si>
    <t>NG used for fraction of U.S. where climate cold enough for space heating (scf/ton MRF feed - year) =</t>
  </si>
  <si>
    <t>Diesel Use in Forklifts (Loaders) at MRFs</t>
  </si>
  <si>
    <t xml:space="preserve">From manuscript, liters/ton of MRF feed = </t>
  </si>
  <si>
    <t>Resulting kg of diesel/ton of MRF feed =</t>
  </si>
  <si>
    <t>Calculation for N2O emission from Diesel Use in Forklifts (Loaders) at MRFs</t>
  </si>
  <si>
    <t>References</t>
  </si>
  <si>
    <t>Material Recovery Facility (MRF) Material Calculations</t>
  </si>
  <si>
    <t xml:space="preserve">The product column Rigid Plastic will be aligned with the product from Curbside Report (2020) #3-7 Plastics.  </t>
  </si>
  <si>
    <t xml:space="preserve">Added a product column "Rigid Plastic" from Oregon DEQ (2011) Table 8.  Modified product column Scrap Metal to be Junk Metal (aligned with Damgacioglu et al (2020)).  Modified Garbage/Film/Glass product to be Residue (aligned with Damgacioglu et al (2020)).  </t>
  </si>
  <si>
    <t xml:space="preserve">Tins Cans and Aluminum have been renamed to Steel Can and Aluminum Can (aligned with Damgacioglu et al. (2020)).  The inbound material for this row (from Oregon DEQ) has been changed from Other Plastic Not Acceptable At Curb to ASTRX (2019) Other Plastics (#3-7).  </t>
  </si>
  <si>
    <t xml:space="preserve">Normalized percentages in Liquids row so that they total 100%. </t>
  </si>
  <si>
    <t xml:space="preserve">Used this to normalized percentages for Liquids row. </t>
  </si>
  <si>
    <t>Incoming Stream  \ Materials</t>
  </si>
  <si>
    <t>Augmented Damgacioglu et al. (2020) Separation Rate Table</t>
  </si>
  <si>
    <t xml:space="preserve">Started with Damgacioglu et al (2020), Table S2. </t>
  </si>
  <si>
    <t xml:space="preserve">Edits made are detailed below.  </t>
  </si>
  <si>
    <t>Bulk Plastics</t>
  </si>
  <si>
    <t>Fiber Rejects</t>
  </si>
  <si>
    <t>Mixed Glass</t>
  </si>
  <si>
    <t xml:space="preserve">Batteries = </t>
  </si>
  <si>
    <t>Defining MRF Inbound Contamination</t>
  </si>
  <si>
    <t xml:space="preserve">For Oregon Metro (2020) Commercial Mixed Recyclables Composition Study and Oregon Metro (2015) Single-Family Recycling and Waste Composition Studies 2014-15, define categories of contamination and amounts, scale the total for each study to 16.9% contamination, and then average the two studies together.  </t>
  </si>
  <si>
    <t xml:space="preserve">According to Recycling Partnership (2020) State of the Curbside Recycling Report, average MRF inbound contamination rate =   </t>
  </si>
  <si>
    <t>Contamination Name</t>
  </si>
  <si>
    <t>Name as Incoming Stream for Damgacioglu et al (2020) Separation Rate Table</t>
  </si>
  <si>
    <t>Single-Family Percentage</t>
  </si>
  <si>
    <t>Commercial Percentage</t>
  </si>
  <si>
    <t>Average Commercial and Single-Family Contaminants (%)</t>
  </si>
  <si>
    <t>Recyclable Material Available (%)</t>
  </si>
  <si>
    <t>Total % Recyclables - Total % Contamination =</t>
  </si>
  <si>
    <t>Contamination Composition</t>
  </si>
  <si>
    <t>Combined Recyclables &amp; Contamination</t>
  </si>
  <si>
    <t xml:space="preserve">Below, augmented a row for MRF feed stream called "Other Plastics (#3-7)" by modifying Oregon DEQ (2011) Table 8 row "Other Plastic Not Acceptable at Curb".  Combined product columns ONP and Other Paper into one called Mixed Paper to align with Damgacioglu et al (2020) Table S2.  </t>
  </si>
  <si>
    <t xml:space="preserve"># = plastic bottles, glass, and aluminum beverage cans are collected separately in Oregon.  Expectation is that for an average MRF the sorting of these materials would be much better than the low-feed streams for Oregon represented in this table.  </t>
  </si>
  <si>
    <t xml:space="preserve">The row "Other Plastic Not Acceptable at Curb" in the table below is used above with changes as described.  </t>
  </si>
  <si>
    <t xml:space="preserve">Oregon DEQ Composition of Commingled Recyclables Before and After Processing (2011), Table 8. </t>
  </si>
  <si>
    <t>Inbound MRF</t>
  </si>
  <si>
    <t>Use Augmented Separation Rate Table (Percentages Table below and Amounts Table to the right)</t>
  </si>
  <si>
    <t>Percentages Table</t>
  </si>
  <si>
    <t>Composition of Available Materials in Curbside Mix, including Contamination</t>
  </si>
  <si>
    <t>From Above</t>
  </si>
  <si>
    <t>Total Amounts in Outbound Products and % Compositions</t>
  </si>
  <si>
    <t>Total MRFs Feed</t>
  </si>
  <si>
    <t>16.9% Inbound Contamination, Calculation of Baseline MRF Products</t>
  </si>
  <si>
    <t>8.45% (Half Baseline) Inbound Contamination, Calculation of MRF Products</t>
  </si>
  <si>
    <t>25.3% (50% Above Baseline) Inbound Contamination, Calculation of MRF Products</t>
  </si>
  <si>
    <t xml:space="preserve">Below each table is a calculation of the amount of PET in product stream labeled "PET".  </t>
  </si>
  <si>
    <t xml:space="preserve">Total Amounts in Outbound Products and % Compositions, shown to the right --&gt; </t>
  </si>
  <si>
    <t>Calculation of MRF Products, with Variation in Inbound Contamination in Three Tables Below</t>
  </si>
  <si>
    <t>Calculation of MRF Products, with Variation in Inbound Contamination in Two Additional Tables to the Right</t>
  </si>
  <si>
    <t xml:space="preserve">Edited Damgacioglu et al (2020) row "Plastic Film" so that Plastic Film is also a product column.  The new row will be used instead of the original.  </t>
  </si>
  <si>
    <t xml:space="preserve">Damgacioglu, H., Hornilla, M., Bafail, O., and Celik, N. (2020). "Recovering value from single stream material recovery facilities – An outbound contamination analysis in Florida," Waste Management, 102, 804–814.  https://doi.org/10.1016/j.wasman.2019.11.020 </t>
  </si>
  <si>
    <t>Recycling Partnership (2020).  State of the Curbside Recycling Report.</t>
  </si>
  <si>
    <t xml:space="preserve">Oregon Metro (2015).  Single-Family Recycling and Waste Composition Studies 2014-15.  Portland, Oregon. </t>
  </si>
  <si>
    <t xml:space="preserve">Oregon Metro (2020).  Commercial Mixed Recyclables Composition Study.  Portland, Oregon.  </t>
  </si>
  <si>
    <t xml:space="preserve">ASTRX (Applying Systems Thinking to Recycling) (2019).  Review of Material Flow at MRFs and Reprocessors.  </t>
  </si>
  <si>
    <t xml:space="preserve">Oregon DEQ (2011).  Composition of Commingled Recyclables Before and After Processing.  Portland, Oregon.  </t>
  </si>
  <si>
    <t xml:space="preserve">EPA GHG Emission Factors Hub (2021).  April, 2021.  https://www.epa.gov/climateleadership/ghg-emission-factors-hub </t>
  </si>
  <si>
    <t xml:space="preserve">Fitzgerald, G.C., Krones, J.S., and Themelis, N.J. (2012). "Greenhouse gas impact of dual stream and single stream collection and separation of recyclables," Resources, Conservation and Recycling, 69, 50–56.  http://dx.doi.org/10.1016/j.resconrec.2012.08.006 </t>
  </si>
  <si>
    <t xml:space="preserve">Smith, R.L., Tan, E.C.D., and Ruiz-Mercado, G.J. (2019). "Applying Environmental Release Inventories and Indicators to the Evaluation of Chemical Manufacturing Processes in Early Stage Development," ACS Sustainable Chem. Eng., 7, 10937−10950.  DOI: 10.1021/acssuschemeng.9b01961 </t>
  </si>
  <si>
    <t xml:space="preserve">Perugini, F., Mastellone, M.L., and Arena, U. (2005). "A Life Cycle Assessment of Mechanical and Feedstock Recycling Options for Management of Plastic Packaging Wastes," Environmental Progress, 24(2), 137-154.  DOI: 10.1002/ep.10078 </t>
  </si>
  <si>
    <t>Outbound Products (MM lb)</t>
  </si>
  <si>
    <t>Outbound Products   (MM lb)</t>
  </si>
  <si>
    <t>Outbound Products     (MM lb)</t>
  </si>
  <si>
    <t>(MM lb)</t>
  </si>
  <si>
    <t>Amounts Table (MM lb)</t>
  </si>
  <si>
    <t>Collection of Recyclables (MM lb), based on PET Bottles</t>
  </si>
  <si>
    <r>
      <rPr>
        <b/>
        <sz val="9"/>
        <color rgb="FF000000"/>
        <rFont val="Calibri"/>
        <family val="2"/>
        <scheme val="minor"/>
      </rPr>
      <t xml:space="preserve">Description: </t>
    </r>
    <r>
      <rPr>
        <sz val="9"/>
        <color rgb="FF000000"/>
        <rFont val="Calibri"/>
        <family val="2"/>
        <scheme val="minor"/>
      </rPr>
      <t xml:space="preserve"> The values below are flows of materials and calculations for MRFs.  Unless stated otherwise, units are in million pounds (MM lb) for the United States.  </t>
    </r>
  </si>
  <si>
    <t xml:space="preserve">Conversion factor, standard cubic meter (scm) / standard cubic foot (scf) = </t>
  </si>
  <si>
    <t>NG used for fraction of U.S. where climate cold enough for space heating (scm/ton MRF feed - year) =</t>
  </si>
  <si>
    <r>
      <rPr>
        <b/>
        <sz val="9"/>
        <color rgb="FF000000"/>
        <rFont val="Calibri"/>
        <family val="2"/>
        <scheme val="minor"/>
      </rPr>
      <t xml:space="preserve">Description: </t>
    </r>
    <r>
      <rPr>
        <sz val="9"/>
        <color rgb="FF000000"/>
        <rFont val="Calibri"/>
        <family val="2"/>
        <scheme val="minor"/>
      </rPr>
      <t xml:space="preserve"> The values below are resource use and emission flows as calculated for reclaimers.  </t>
    </r>
  </si>
  <si>
    <r>
      <rPr>
        <b/>
        <sz val="9"/>
        <color rgb="FF000000"/>
        <rFont val="Calibri"/>
        <family val="2"/>
        <scheme val="minor"/>
      </rPr>
      <t xml:space="preserve">Description: </t>
    </r>
    <r>
      <rPr>
        <sz val="9"/>
        <color rgb="FF000000"/>
        <rFont val="Calibri"/>
        <family val="2"/>
        <scheme val="minor"/>
      </rPr>
      <t xml:space="preserve"> The values below are resource use and emission flows as calculated for MRFs.  </t>
    </r>
  </si>
  <si>
    <t>Supporting Information for "Recycling of Plastics in the United States:  Plastic Material Flows and Polyethylene Terephthalate (PET) Recycling Processes" by Raymond L. Smith, Sudhakar Takkellapati, and Rachelle C. Riegerix</t>
  </si>
  <si>
    <t>NG used in scm/ton PET bales fed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</si>
</sst>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68" formatCode="0.000%"/>
  </numFmts>
  <fonts count="19" x14ac:knownFonts="1">
    <font>
      <sz val="11"/>
      <color theme="1"/>
      <name val="Calibri"/>
      <family val="2"/>
      <scheme val="minor"/>
    </font>
    <font>
      <sz val="12"/>
      <color theme="1"/>
      <name val="Times New Roman"/>
      <family val="1"/>
    </font>
    <font>
      <b/>
      <sz val="10"/>
      <color theme="1"/>
      <name val="Times New Roman"/>
      <family val="1"/>
    </font>
    <font>
      <b/>
      <sz val="9"/>
      <color rgb="FF000000"/>
      <name val="Times New Roman"/>
      <family val="1"/>
    </font>
    <font>
      <b/>
      <sz val="9"/>
      <color theme="1"/>
      <name val="Times New Roman"/>
      <family val="1"/>
    </font>
    <font>
      <sz val="9"/>
      <color rgb="FF000000"/>
      <name val="Times New Roman"/>
      <family val="1"/>
    </font>
    <font>
      <sz val="11"/>
      <color rgb="FF000000"/>
      <name val="Calibri"/>
      <family val="2"/>
      <scheme val="minor"/>
    </font>
    <font>
      <sz val="11"/>
      <color theme="1"/>
      <name val="Calibri"/>
      <family val="2"/>
      <scheme val="minor"/>
    </font>
    <font>
      <u/>
      <sz val="11"/>
      <color rgb="FF000000"/>
      <name val="Calibri"/>
      <family val="2"/>
    </font>
    <font>
      <sz val="11"/>
      <color theme="1"/>
      <name val="Calibri"/>
      <family val="2"/>
    </font>
    <font>
      <sz val="10"/>
      <name val="Arial"/>
      <family val="2"/>
    </font>
    <font>
      <sz val="10"/>
      <color rgb="FF000000"/>
      <name val="Arial"/>
      <family val="2"/>
    </font>
    <font>
      <sz val="14"/>
      <color theme="1"/>
      <name val="Calibri"/>
      <family val="2"/>
      <scheme val="minor"/>
    </font>
    <font>
      <sz val="9"/>
      <color rgb="FF000000"/>
      <name val="Calibri"/>
      <family val="2"/>
      <scheme val="minor"/>
    </font>
    <font>
      <b/>
      <sz val="9"/>
      <color rgb="FF000000"/>
      <name val="Calibri"/>
      <family val="2"/>
      <scheme val="minor"/>
    </font>
    <font>
      <sz val="9"/>
      <color theme="1"/>
      <name val="Calibri"/>
      <family val="2"/>
      <scheme val="minor"/>
    </font>
    <font>
      <sz val="9"/>
      <color indexed="81"/>
      <name val="Tahoma"/>
      <family val="2"/>
    </font>
    <font>
      <u/>
      <sz val="11"/>
      <color theme="1"/>
      <name val="Calibri"/>
      <family val="2"/>
      <scheme val="minor"/>
    </font>
    <font>
      <sz val="9"/>
      <color theme="1"/>
      <name val="Times New Roman"/>
      <family val="1"/>
    </font>
  </fonts>
  <fills count="3">
    <fill>
      <patternFill patternType="none"/>
    </fill>
    <fill>
      <patternFill patternType="gray125"/>
    </fill>
    <fill>
      <patternFill patternType="solid">
        <fgColor rgb="FFD9D9D9"/>
        <bgColor rgb="FFD9D9D9"/>
      </patternFill>
    </fill>
  </fills>
  <borders count="14">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auto="1"/>
      </left>
      <right style="medium">
        <color auto="1"/>
      </right>
      <top style="medium">
        <color auto="1"/>
      </top>
      <bottom style="medium">
        <color auto="1"/>
      </bottom>
      <diagonal/>
    </border>
  </borders>
  <cellStyleXfs count="3">
    <xf numFmtId="0" fontId="0" fillId="0" borderId="0"/>
    <xf numFmtId="9" fontId="7" fillId="0" borderId="0" applyFont="0" applyFill="0" applyBorder="0" applyAlignment="0" applyProtection="0"/>
    <xf numFmtId="0" fontId="10" fillId="0" borderId="0"/>
  </cellStyleXfs>
  <cellXfs count="90">
    <xf numFmtId="0" fontId="0" fillId="0" borderId="0" xfId="0"/>
    <xf numFmtId="0" fontId="0" fillId="0" borderId="0" xfId="0" quotePrefix="1"/>
    <xf numFmtId="0" fontId="0" fillId="0" borderId="0" xfId="0" applyBorder="1"/>
    <xf numFmtId="9" fontId="0" fillId="0" borderId="0" xfId="0" applyNumberFormat="1"/>
    <xf numFmtId="10" fontId="0" fillId="0" borderId="0" xfId="0" applyNumberFormat="1"/>
    <xf numFmtId="0" fontId="0" fillId="0" borderId="0" xfId="0"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5" xfId="0" applyFont="1" applyBorder="1" applyAlignment="1">
      <alignment horizontal="right" vertical="center" wrapText="1"/>
    </xf>
    <xf numFmtId="0" fontId="3" fillId="0" borderId="6" xfId="0" applyFont="1" applyBorder="1" applyAlignment="1">
      <alignment horizontal="center" vertical="center" wrapText="1"/>
    </xf>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10" fontId="5" fillId="0" borderId="4" xfId="0" applyNumberFormat="1" applyFont="1" applyBorder="1" applyAlignment="1">
      <alignment horizontal="center" vertical="center" wrapText="1"/>
    </xf>
    <xf numFmtId="3" fontId="0" fillId="0" borderId="0" xfId="0" applyNumberFormat="1"/>
    <xf numFmtId="164" fontId="0" fillId="0" borderId="0" xfId="0" applyNumberFormat="1"/>
    <xf numFmtId="0" fontId="6" fillId="0" borderId="7" xfId="0" applyFont="1" applyFill="1" applyBorder="1" applyAlignment="1">
      <alignment horizontal="left" vertical="center"/>
    </xf>
    <xf numFmtId="165" fontId="0" fillId="0" borderId="0" xfId="0" applyNumberFormat="1"/>
    <xf numFmtId="2" fontId="0" fillId="0" borderId="0" xfId="0" applyNumberFormat="1"/>
    <xf numFmtId="0" fontId="5" fillId="0" borderId="8" xfId="0" applyFont="1" applyBorder="1" applyAlignment="1">
      <alignment horizontal="left" vertical="center" wrapText="1"/>
    </xf>
    <xf numFmtId="10" fontId="5" fillId="0" borderId="9" xfId="0" applyNumberFormat="1" applyFont="1" applyBorder="1" applyAlignment="1">
      <alignment horizontal="center" vertical="center" wrapText="1"/>
    </xf>
    <xf numFmtId="10" fontId="5" fillId="0" borderId="8" xfId="0" applyNumberFormat="1" applyFont="1" applyBorder="1" applyAlignment="1">
      <alignment horizontal="center" vertical="center" wrapText="1"/>
    </xf>
    <xf numFmtId="10" fontId="3" fillId="0" borderId="8" xfId="0" applyNumberFormat="1" applyFont="1" applyBorder="1" applyAlignment="1">
      <alignment horizontal="center" vertical="center" wrapText="1"/>
    </xf>
    <xf numFmtId="1" fontId="0" fillId="0" borderId="0" xfId="0" applyNumberFormat="1"/>
    <xf numFmtId="0" fontId="6" fillId="0" borderId="0" xfId="0" applyFont="1" applyFill="1" applyBorder="1" applyAlignment="1">
      <alignment horizontal="left" vertical="center"/>
    </xf>
    <xf numFmtId="0" fontId="5" fillId="0" borderId="4" xfId="0" applyNumberFormat="1" applyFont="1" applyBorder="1" applyAlignment="1">
      <alignment horizontal="center" vertical="center" wrapText="1"/>
    </xf>
    <xf numFmtId="166" fontId="0" fillId="0" borderId="0" xfId="0" applyNumberFormat="1"/>
    <xf numFmtId="0" fontId="5" fillId="0" borderId="9" xfId="0" applyNumberFormat="1" applyFont="1" applyBorder="1" applyAlignment="1">
      <alignment horizontal="center" vertical="center" wrapText="1"/>
    </xf>
    <xf numFmtId="0" fontId="3" fillId="0" borderId="9" xfId="0" applyNumberFormat="1" applyFont="1" applyBorder="1" applyAlignment="1">
      <alignment horizontal="center" vertical="center" wrapText="1"/>
    </xf>
    <xf numFmtId="0" fontId="0" fillId="0" borderId="8" xfId="0" applyNumberFormat="1" applyBorder="1"/>
    <xf numFmtId="0" fontId="3" fillId="0" borderId="8" xfId="0" applyNumberFormat="1" applyFont="1" applyBorder="1" applyAlignment="1">
      <alignment horizontal="center" vertical="center" wrapText="1"/>
    </xf>
    <xf numFmtId="2" fontId="5" fillId="0" borderId="4" xfId="0" applyNumberFormat="1" applyFont="1" applyBorder="1" applyAlignment="1">
      <alignment horizontal="center" vertical="center" wrapText="1"/>
    </xf>
    <xf numFmtId="164" fontId="5" fillId="0" borderId="4" xfId="0" applyNumberFormat="1" applyFont="1" applyBorder="1" applyAlignment="1">
      <alignment horizontal="center" vertical="center" wrapText="1"/>
    </xf>
    <xf numFmtId="1" fontId="5" fillId="0" borderId="4" xfId="0" applyNumberFormat="1" applyFont="1" applyBorder="1" applyAlignment="1">
      <alignment horizontal="center" vertical="center" wrapText="1"/>
    </xf>
    <xf numFmtId="2" fontId="5" fillId="0" borderId="10" xfId="0" applyNumberFormat="1" applyFont="1" applyBorder="1" applyAlignment="1">
      <alignment horizontal="center" vertical="center" wrapText="1"/>
    </xf>
    <xf numFmtId="164" fontId="5" fillId="0" borderId="8" xfId="0" applyNumberFormat="1" applyFont="1" applyBorder="1" applyAlignment="1">
      <alignment horizontal="center" vertical="center" wrapText="1"/>
    </xf>
    <xf numFmtId="9" fontId="5" fillId="0" borderId="4" xfId="1" applyFont="1" applyBorder="1" applyAlignment="1">
      <alignment horizontal="center" vertical="center" wrapText="1"/>
    </xf>
    <xf numFmtId="0" fontId="5" fillId="0" borderId="4" xfId="1" applyNumberFormat="1" applyFont="1" applyBorder="1" applyAlignment="1">
      <alignment horizontal="center" vertical="center" wrapText="1"/>
    </xf>
    <xf numFmtId="1" fontId="5" fillId="0" borderId="9" xfId="0" applyNumberFormat="1" applyFont="1" applyBorder="1" applyAlignment="1">
      <alignment horizontal="center" vertical="center" wrapText="1"/>
    </xf>
    <xf numFmtId="1" fontId="6" fillId="0" borderId="10" xfId="0" applyNumberFormat="1" applyFont="1" applyBorder="1" applyAlignment="1">
      <alignment horizontal="right" vertical="center" wrapText="1"/>
    </xf>
    <xf numFmtId="9" fontId="0" fillId="0" borderId="0" xfId="1" applyFont="1"/>
    <xf numFmtId="9" fontId="5" fillId="0" borderId="10" xfId="1" applyFont="1" applyBorder="1" applyAlignment="1">
      <alignment horizontal="center" vertical="center" wrapText="1"/>
    </xf>
    <xf numFmtId="9" fontId="5" fillId="0" borderId="8" xfId="1" applyFont="1" applyBorder="1" applyAlignment="1">
      <alignment horizontal="center" vertical="center" wrapText="1"/>
    </xf>
    <xf numFmtId="166" fontId="5" fillId="0" borderId="4" xfId="1" applyNumberFormat="1" applyFont="1" applyBorder="1" applyAlignment="1">
      <alignment horizontal="center" vertical="center" wrapText="1"/>
    </xf>
    <xf numFmtId="9" fontId="5" fillId="0" borderId="4" xfId="1" applyNumberFormat="1" applyFont="1" applyBorder="1" applyAlignment="1">
      <alignment horizontal="center" vertical="center" wrapText="1"/>
    </xf>
    <xf numFmtId="0" fontId="8" fillId="0" borderId="0" xfId="0" applyFont="1"/>
    <xf numFmtId="0" fontId="9" fillId="0" borderId="0" xfId="0" applyFont="1"/>
    <xf numFmtId="11" fontId="9" fillId="0" borderId="0" xfId="0" applyNumberFormat="1" applyFont="1"/>
    <xf numFmtId="11" fontId="11" fillId="0" borderId="11" xfId="2" applyNumberFormat="1" applyFont="1" applyBorder="1" applyAlignment="1">
      <alignment horizontal="center"/>
    </xf>
    <xf numFmtId="11" fontId="11" fillId="2" borderId="11" xfId="2" applyNumberFormat="1" applyFont="1" applyFill="1" applyBorder="1" applyAlignment="1">
      <alignment horizontal="center"/>
    </xf>
    <xf numFmtId="11" fontId="11" fillId="0" borderId="12" xfId="2" applyNumberFormat="1" applyFont="1" applyBorder="1" applyAlignment="1">
      <alignment horizontal="right"/>
    </xf>
    <xf numFmtId="11" fontId="11" fillId="2" borderId="12" xfId="2" applyNumberFormat="1" applyFont="1" applyFill="1" applyBorder="1" applyAlignment="1">
      <alignment horizontal="right"/>
    </xf>
    <xf numFmtId="0" fontId="11" fillId="2" borderId="12" xfId="2" applyFont="1" applyFill="1" applyBorder="1" applyAlignment="1">
      <alignment horizontal="right"/>
    </xf>
    <xf numFmtId="0" fontId="11" fillId="0" borderId="12" xfId="2" applyFont="1" applyBorder="1" applyAlignment="1">
      <alignment horizontal="right"/>
    </xf>
    <xf numFmtId="0" fontId="11" fillId="0" borderId="12" xfId="2" applyFont="1" applyBorder="1" applyAlignment="1">
      <alignment horizontal="center"/>
    </xf>
    <xf numFmtId="0" fontId="11" fillId="2" borderId="12" xfId="2" applyFont="1" applyFill="1" applyBorder="1" applyAlignment="1">
      <alignment horizontal="center"/>
    </xf>
    <xf numFmtId="11" fontId="0" fillId="0" borderId="0" xfId="0" applyNumberFormat="1"/>
    <xf numFmtId="167" fontId="0" fillId="0" borderId="0" xfId="0" applyNumberFormat="1"/>
    <xf numFmtId="10" fontId="5" fillId="0" borderId="4" xfId="1" applyNumberFormat="1" applyFont="1" applyBorder="1" applyAlignment="1">
      <alignment horizontal="center" vertical="center" wrapText="1"/>
    </xf>
    <xf numFmtId="0" fontId="12" fillId="0" borderId="0" xfId="0" applyFont="1"/>
    <xf numFmtId="0" fontId="13" fillId="0" borderId="0" xfId="0" applyFont="1"/>
    <xf numFmtId="0" fontId="15" fillId="0" borderId="0" xfId="0" quotePrefix="1" applyFont="1"/>
    <xf numFmtId="0" fontId="12" fillId="0" borderId="0" xfId="0" quotePrefix="1" applyFont="1"/>
    <xf numFmtId="0" fontId="17" fillId="0" borderId="0" xfId="0" applyFont="1"/>
    <xf numFmtId="0" fontId="0" fillId="0" borderId="0" xfId="0" applyAlignment="1">
      <alignment horizontal="right"/>
    </xf>
    <xf numFmtId="10" fontId="18" fillId="0" borderId="0" xfId="0" applyNumberFormat="1" applyFont="1"/>
    <xf numFmtId="10" fontId="5" fillId="0" borderId="10" xfId="0" applyNumberFormat="1" applyFont="1" applyBorder="1" applyAlignment="1">
      <alignment horizontal="right" wrapText="1"/>
    </xf>
    <xf numFmtId="0" fontId="18" fillId="0" borderId="0" xfId="0" applyFont="1"/>
    <xf numFmtId="0" fontId="0" fillId="0" borderId="0" xfId="0" applyFont="1"/>
    <xf numFmtId="0" fontId="18" fillId="0" borderId="8" xfId="0" applyFont="1" applyBorder="1"/>
    <xf numFmtId="10" fontId="18" fillId="0" borderId="8" xfId="0" applyNumberFormat="1" applyFont="1" applyBorder="1" applyAlignment="1">
      <alignment horizontal="center" vertical="center"/>
    </xf>
    <xf numFmtId="9"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Fill="1" applyBorder="1" applyAlignment="1">
      <alignment horizontal="center" vertical="center"/>
    </xf>
    <xf numFmtId="0" fontId="0" fillId="0" borderId="0" xfId="0" quotePrefix="1" applyFont="1"/>
    <xf numFmtId="168" fontId="0" fillId="0" borderId="0" xfId="0" applyNumberFormat="1"/>
    <xf numFmtId="0" fontId="5" fillId="0" borderId="0" xfId="0" applyFont="1" applyBorder="1" applyAlignment="1">
      <alignment horizontal="left" vertical="center" wrapText="1"/>
    </xf>
    <xf numFmtId="0" fontId="5" fillId="0" borderId="0" xfId="0" applyNumberFormat="1" applyFont="1" applyBorder="1" applyAlignment="1">
      <alignment horizontal="center" vertical="center" wrapText="1"/>
    </xf>
    <xf numFmtId="0" fontId="0" fillId="0" borderId="0" xfId="0" applyNumberFormat="1" applyBorder="1"/>
    <xf numFmtId="2" fontId="5" fillId="0" borderId="0"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164" fontId="5" fillId="0" borderId="0" xfId="0" applyNumberFormat="1" applyFont="1" applyBorder="1" applyAlignment="1">
      <alignment horizontal="center" vertical="center" wrapText="1"/>
    </xf>
    <xf numFmtId="0" fontId="0" fillId="0" borderId="8" xfId="0" applyFont="1" applyBorder="1"/>
    <xf numFmtId="10" fontId="18" fillId="0" borderId="13"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cellXfs>
  <cellStyles count="3">
    <cellStyle name="Normal" xfId="0" builtinId="0"/>
    <cellStyle name="Normal 11" xfId="2" xr:uid="{BFFEB5E5-D3D9-4C7D-B22D-4D6CE4C606C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496D-55C1-4B4C-B234-291730D74421}">
  <dimension ref="B2:BG225"/>
  <sheetViews>
    <sheetView zoomScale="150" zoomScaleNormal="150" workbookViewId="0"/>
  </sheetViews>
  <sheetFormatPr defaultRowHeight="14.4" x14ac:dyDescent="0.3"/>
  <cols>
    <col min="2" max="2" width="10.77734375" customWidth="1"/>
    <col min="4" max="4" width="10.77734375" customWidth="1"/>
    <col min="6" max="8" width="14.44140625" bestFit="1" customWidth="1"/>
    <col min="9" max="9" width="14.44140625" customWidth="1"/>
    <col min="10" max="11" width="14.44140625" bestFit="1" customWidth="1"/>
    <col min="12" max="15" width="14.88671875" bestFit="1" customWidth="1"/>
    <col min="16" max="16" width="10.77734375" customWidth="1"/>
    <col min="18" max="18" width="10.77734375" bestFit="1" customWidth="1"/>
    <col min="19" max="19" width="18.44140625" bestFit="1" customWidth="1"/>
    <col min="23" max="23" width="11.77734375" customWidth="1"/>
    <col min="35" max="35" width="10.77734375" customWidth="1"/>
  </cols>
  <sheetData>
    <row r="2" spans="2:22" ht="18" x14ac:dyDescent="0.35">
      <c r="B2" s="61" t="s">
        <v>329</v>
      </c>
      <c r="F2" s="61"/>
    </row>
    <row r="3" spans="2:22" ht="18" x14ac:dyDescent="0.35">
      <c r="B3" s="61" t="s">
        <v>395</v>
      </c>
      <c r="F3" s="61"/>
    </row>
    <row r="4" spans="2:22" x14ac:dyDescent="0.3">
      <c r="B4" s="59" t="s">
        <v>272</v>
      </c>
    </row>
    <row r="5" spans="2:22" x14ac:dyDescent="0.3">
      <c r="B5" s="60" t="s">
        <v>273</v>
      </c>
    </row>
    <row r="6" spans="2:22" x14ac:dyDescent="0.3">
      <c r="B6" s="60" t="s">
        <v>274</v>
      </c>
    </row>
    <row r="7" spans="2:22" x14ac:dyDescent="0.3">
      <c r="B7" s="59" t="s">
        <v>390</v>
      </c>
    </row>
    <row r="8" spans="2:22" x14ac:dyDescent="0.3">
      <c r="B8" s="59"/>
    </row>
    <row r="9" spans="2:22" x14ac:dyDescent="0.3">
      <c r="B9" s="60"/>
    </row>
    <row r="10" spans="2:22" x14ac:dyDescent="0.3">
      <c r="B10" s="73" t="s">
        <v>343</v>
      </c>
    </row>
    <row r="11" spans="2:22" x14ac:dyDescent="0.3">
      <c r="B11" s="73" t="s">
        <v>345</v>
      </c>
      <c r="K11" s="25">
        <v>0.16900000000000001</v>
      </c>
    </row>
    <row r="12" spans="2:22" x14ac:dyDescent="0.3">
      <c r="B12" t="s">
        <v>344</v>
      </c>
    </row>
    <row r="13" spans="2:22" x14ac:dyDescent="0.3">
      <c r="J13" t="s">
        <v>130</v>
      </c>
      <c r="P13" t="s">
        <v>131</v>
      </c>
    </row>
    <row r="14" spans="2:22" x14ac:dyDescent="0.3">
      <c r="B14" t="s">
        <v>346</v>
      </c>
      <c r="G14" t="s">
        <v>347</v>
      </c>
      <c r="J14" t="s">
        <v>349</v>
      </c>
      <c r="L14" t="s">
        <v>113</v>
      </c>
      <c r="N14" t="s">
        <v>109</v>
      </c>
      <c r="P14" t="s">
        <v>348</v>
      </c>
      <c r="R14" t="s">
        <v>113</v>
      </c>
      <c r="T14" t="s">
        <v>111</v>
      </c>
      <c r="V14" t="s">
        <v>350</v>
      </c>
    </row>
    <row r="15" spans="2:22" x14ac:dyDescent="0.3">
      <c r="B15" t="s">
        <v>110</v>
      </c>
      <c r="J15" s="4">
        <f>+SUM(J16:J37)</f>
        <v>0.13361000000000003</v>
      </c>
      <c r="L15" s="4">
        <f>+SUM(L16:L37)</f>
        <v>0.12861</v>
      </c>
      <c r="N15" s="25">
        <f>+SUM(N16:N37)</f>
        <v>0.16899999999999998</v>
      </c>
      <c r="P15" s="4">
        <f>+SUM(P16:P37)</f>
        <v>8.8000000000000009E-2</v>
      </c>
      <c r="R15" s="4">
        <f>+SUM(R16:R37)</f>
        <v>7.2000000000000008E-2</v>
      </c>
      <c r="T15" s="25">
        <f>+SUM(T16:T37)</f>
        <v>0.16900000000000004</v>
      </c>
      <c r="V15" s="25">
        <f>+SUM(V16:V37)</f>
        <v>0.16900000000000001</v>
      </c>
    </row>
    <row r="16" spans="2:22" x14ac:dyDescent="0.3">
      <c r="B16" t="s">
        <v>127</v>
      </c>
      <c r="J16" s="4">
        <v>3.5999999999999997E-2</v>
      </c>
      <c r="N16" s="14"/>
      <c r="P16" s="4">
        <v>2.3E-2</v>
      </c>
      <c r="R16" s="4"/>
      <c r="T16" s="14"/>
      <c r="V16" s="25"/>
    </row>
    <row r="17" spans="2:22" x14ac:dyDescent="0.3">
      <c r="B17" t="s">
        <v>126</v>
      </c>
      <c r="G17" t="s">
        <v>72</v>
      </c>
      <c r="J17" s="4">
        <v>3.2000000000000001E-2</v>
      </c>
      <c r="L17" s="4">
        <f>+J17</f>
        <v>3.2000000000000001E-2</v>
      </c>
      <c r="N17" s="25">
        <f>+L17*($K$11/$L$15)</f>
        <v>4.2049607340020216E-2</v>
      </c>
      <c r="P17" s="4">
        <v>5.0000000000000001E-3</v>
      </c>
      <c r="R17" s="4">
        <f>+P17</f>
        <v>5.0000000000000001E-3</v>
      </c>
      <c r="T17" s="25">
        <f>+R17*($K$11/$R$15)</f>
        <v>1.1736111111111112E-2</v>
      </c>
      <c r="V17" s="25">
        <f>+(N17+T17)/2</f>
        <v>2.6892859225565665E-2</v>
      </c>
    </row>
    <row r="18" spans="2:22" x14ac:dyDescent="0.3">
      <c r="B18" t="s">
        <v>116</v>
      </c>
      <c r="J18" s="4">
        <v>1.2999999999999999E-2</v>
      </c>
      <c r="N18" s="14"/>
      <c r="P18" s="4">
        <v>7.0000000000000001E-3</v>
      </c>
      <c r="R18" s="4"/>
      <c r="T18" s="4"/>
      <c r="V18" s="25"/>
    </row>
    <row r="19" spans="2:22" x14ac:dyDescent="0.3">
      <c r="B19" t="s">
        <v>120</v>
      </c>
      <c r="J19" s="4">
        <v>8.9999999999999993E-3</v>
      </c>
      <c r="N19" s="14"/>
      <c r="P19" s="4"/>
      <c r="R19" s="4"/>
      <c r="T19" s="4"/>
      <c r="V19" s="25"/>
    </row>
    <row r="20" spans="2:22" x14ac:dyDescent="0.3">
      <c r="B20" t="s">
        <v>121</v>
      </c>
      <c r="J20" s="4">
        <v>8.9999999999999993E-3</v>
      </c>
      <c r="N20" s="14"/>
      <c r="P20" s="4"/>
      <c r="R20" s="4"/>
      <c r="T20" s="4"/>
      <c r="V20" s="25"/>
    </row>
    <row r="21" spans="2:22" x14ac:dyDescent="0.3">
      <c r="B21" t="s">
        <v>122</v>
      </c>
      <c r="G21" t="s">
        <v>100</v>
      </c>
      <c r="J21" s="4"/>
      <c r="L21" s="4">
        <f>+J19+J20+J28</f>
        <v>1.9999999999999997E-2</v>
      </c>
      <c r="N21" s="25">
        <f>+L21*($K$11/$L$15)</f>
        <v>2.6281004587512632E-2</v>
      </c>
      <c r="P21" s="4">
        <v>1.9E-2</v>
      </c>
      <c r="Q21" t="s">
        <v>8</v>
      </c>
      <c r="R21" s="4">
        <f>+P21</f>
        <v>1.9E-2</v>
      </c>
      <c r="T21" s="25">
        <f>+R21*($K$11/$R$15)</f>
        <v>4.4597222222222226E-2</v>
      </c>
      <c r="V21" s="25">
        <f>+(N21+T21)/2</f>
        <v>3.5439113404867426E-2</v>
      </c>
    </row>
    <row r="22" spans="2:22" x14ac:dyDescent="0.3">
      <c r="B22" t="s">
        <v>2</v>
      </c>
      <c r="J22" s="4">
        <v>8.0000000000000002E-3</v>
      </c>
      <c r="N22" s="14"/>
      <c r="P22" s="4"/>
      <c r="R22" s="4"/>
      <c r="T22" s="4"/>
      <c r="V22" s="25"/>
    </row>
    <row r="23" spans="2:22" x14ac:dyDescent="0.3">
      <c r="B23" t="s">
        <v>3</v>
      </c>
      <c r="J23" s="4">
        <v>6.0000000000000001E-3</v>
      </c>
      <c r="N23" s="14"/>
      <c r="P23" s="4"/>
      <c r="R23" s="4"/>
      <c r="T23" s="4"/>
      <c r="V23" s="25"/>
    </row>
    <row r="24" spans="2:22" x14ac:dyDescent="0.3">
      <c r="B24" t="s">
        <v>112</v>
      </c>
      <c r="G24" t="s">
        <v>91</v>
      </c>
      <c r="J24" s="4"/>
      <c r="L24" s="4">
        <f>+J22+J23</f>
        <v>1.4E-2</v>
      </c>
      <c r="N24" s="25">
        <f>+L24*($K$11/$L$15)</f>
        <v>1.8396703211258844E-2</v>
      </c>
      <c r="P24" s="4">
        <v>1.4E-2</v>
      </c>
      <c r="Q24" t="s">
        <v>9</v>
      </c>
      <c r="R24" s="4">
        <f>+P24</f>
        <v>1.4E-2</v>
      </c>
      <c r="T24" s="25">
        <f>+R24*($K$11/$R$15)</f>
        <v>3.2861111111111112E-2</v>
      </c>
      <c r="V24" s="25">
        <f>+(N24+T24)/2</f>
        <v>2.5628907161184978E-2</v>
      </c>
    </row>
    <row r="25" spans="2:22" x14ac:dyDescent="0.3">
      <c r="B25" t="s">
        <v>125</v>
      </c>
      <c r="J25" s="4">
        <v>6.0000000000000001E-3</v>
      </c>
      <c r="N25" s="14"/>
      <c r="P25" s="4"/>
      <c r="R25" s="4"/>
      <c r="T25" s="4"/>
      <c r="V25" s="25"/>
    </row>
    <row r="26" spans="2:22" x14ac:dyDescent="0.3">
      <c r="B26" t="s">
        <v>117</v>
      </c>
      <c r="J26" s="4">
        <v>5.0000000000000001E-3</v>
      </c>
      <c r="N26" s="14"/>
      <c r="P26" s="4"/>
      <c r="R26" s="4"/>
      <c r="T26" s="4"/>
      <c r="V26" s="25"/>
    </row>
    <row r="27" spans="2:22" x14ac:dyDescent="0.3">
      <c r="B27" t="s">
        <v>4</v>
      </c>
      <c r="G27" t="s">
        <v>123</v>
      </c>
      <c r="J27" s="4">
        <v>5.0000000000000001E-3</v>
      </c>
      <c r="N27" s="14"/>
      <c r="P27" s="4">
        <v>1.6E-2</v>
      </c>
      <c r="Q27" t="s">
        <v>132</v>
      </c>
      <c r="R27" s="4"/>
      <c r="T27" s="4"/>
      <c r="V27" s="25"/>
    </row>
    <row r="28" spans="2:22" x14ac:dyDescent="0.3">
      <c r="B28" t="s">
        <v>7</v>
      </c>
      <c r="J28" s="4">
        <v>2E-3</v>
      </c>
      <c r="N28" s="17"/>
      <c r="P28" s="4"/>
      <c r="R28" s="4"/>
      <c r="T28" s="4"/>
      <c r="V28" s="25"/>
    </row>
    <row r="29" spans="2:22" x14ac:dyDescent="0.3">
      <c r="B29" t="s">
        <v>5</v>
      </c>
      <c r="G29" t="s">
        <v>84</v>
      </c>
      <c r="J29" s="4">
        <v>1E-3</v>
      </c>
      <c r="L29" s="4">
        <f>+J29</f>
        <v>1E-3</v>
      </c>
      <c r="N29" s="25">
        <f>+L29*($K$11/$L$15)</f>
        <v>1.3140502293756318E-3</v>
      </c>
      <c r="P29" s="4">
        <v>0</v>
      </c>
      <c r="R29" s="4">
        <f>+P29</f>
        <v>0</v>
      </c>
      <c r="T29" s="4">
        <f>+R29*($K$11/$R$15)</f>
        <v>0</v>
      </c>
      <c r="V29" s="25">
        <f>+(N29+T29)/2</f>
        <v>6.5702511468781588E-4</v>
      </c>
    </row>
    <row r="30" spans="2:22" x14ac:dyDescent="0.3">
      <c r="B30" t="s">
        <v>6</v>
      </c>
      <c r="J30" s="4">
        <v>1E-3</v>
      </c>
      <c r="N30" s="17"/>
      <c r="P30" s="4">
        <v>2E-3</v>
      </c>
      <c r="R30" s="4"/>
      <c r="T30" s="4"/>
      <c r="V30" s="25"/>
    </row>
    <row r="31" spans="2:22" x14ac:dyDescent="0.3">
      <c r="B31" t="s">
        <v>118</v>
      </c>
      <c r="J31" s="4">
        <v>4.0000000000000002E-4</v>
      </c>
      <c r="N31" s="17"/>
      <c r="P31" s="4"/>
      <c r="R31" s="4"/>
      <c r="T31" s="4"/>
      <c r="V31" s="25"/>
    </row>
    <row r="32" spans="2:22" x14ac:dyDescent="0.3">
      <c r="B32" t="s">
        <v>119</v>
      </c>
      <c r="G32" t="s">
        <v>1</v>
      </c>
      <c r="J32" s="4"/>
      <c r="L32" s="4">
        <f>+J18+J26+J31</f>
        <v>1.84E-2</v>
      </c>
      <c r="N32" s="25">
        <f>+L32*($K$11/$L$15)</f>
        <v>2.4178524220511623E-2</v>
      </c>
      <c r="P32" s="4"/>
      <c r="R32" s="4">
        <f>+P18</f>
        <v>7.0000000000000001E-3</v>
      </c>
      <c r="T32" s="25">
        <f>+R32*($K$11/$R$15)</f>
        <v>1.6430555555555556E-2</v>
      </c>
      <c r="V32" s="25">
        <f>+(N32+T32)/2</f>
        <v>2.0304539888033588E-2</v>
      </c>
    </row>
    <row r="33" spans="2:22" x14ac:dyDescent="0.3">
      <c r="B33" t="s">
        <v>124</v>
      </c>
      <c r="J33" s="4">
        <v>2.0000000000000001E-4</v>
      </c>
      <c r="N33" s="17"/>
      <c r="P33" s="4"/>
      <c r="R33" s="4"/>
      <c r="T33" s="4"/>
      <c r="V33" s="25"/>
    </row>
    <row r="34" spans="2:22" x14ac:dyDescent="0.3">
      <c r="B34" t="s">
        <v>342</v>
      </c>
      <c r="G34" t="s">
        <v>129</v>
      </c>
      <c r="J34" s="4"/>
      <c r="N34" s="16"/>
      <c r="P34" s="4"/>
      <c r="R34" s="4"/>
      <c r="T34" s="4"/>
      <c r="V34" s="25"/>
    </row>
    <row r="35" spans="2:22" x14ac:dyDescent="0.3">
      <c r="B35" t="s">
        <v>10</v>
      </c>
      <c r="J35" s="4">
        <v>0</v>
      </c>
      <c r="L35" s="14"/>
      <c r="N35" s="14"/>
      <c r="P35" s="4">
        <v>1E-3</v>
      </c>
      <c r="R35" s="4"/>
      <c r="T35" s="4"/>
      <c r="V35" s="25"/>
    </row>
    <row r="36" spans="2:22" x14ac:dyDescent="0.3">
      <c r="B36" t="s">
        <v>11</v>
      </c>
      <c r="J36" s="74">
        <v>1.0000000000000001E-5</v>
      </c>
      <c r="N36" s="16"/>
      <c r="P36" s="4">
        <v>1E-3</v>
      </c>
      <c r="R36" s="4"/>
      <c r="T36" s="4"/>
      <c r="V36" s="25"/>
    </row>
    <row r="37" spans="2:22" x14ac:dyDescent="0.3">
      <c r="B37" t="s">
        <v>128</v>
      </c>
      <c r="G37" t="s">
        <v>90</v>
      </c>
      <c r="J37" s="14"/>
      <c r="L37" s="4">
        <f>+J16+J25+J30+J33+J35+J36</f>
        <v>4.3209999999999998E-2</v>
      </c>
      <c r="N37" s="25">
        <f>+L37*($K$11/$L$15)</f>
        <v>5.6780110411321048E-2</v>
      </c>
      <c r="R37" s="4">
        <f>+P16+P30+P35+P36</f>
        <v>2.7000000000000003E-2</v>
      </c>
      <c r="T37" s="25">
        <f>+R37*($K$11/$R$15)</f>
        <v>6.3375000000000015E-2</v>
      </c>
      <c r="V37" s="25">
        <f>+(N37+T37)/2</f>
        <v>6.0077555205660535E-2</v>
      </c>
    </row>
    <row r="38" spans="2:22" x14ac:dyDescent="0.3">
      <c r="B38" s="60"/>
    </row>
    <row r="39" spans="2:22" x14ac:dyDescent="0.3">
      <c r="F39" s="2"/>
      <c r="G39" s="2"/>
      <c r="H39" s="2"/>
      <c r="I39" s="2"/>
      <c r="J39" s="2"/>
      <c r="K39" s="2"/>
    </row>
    <row r="40" spans="2:22" x14ac:dyDescent="0.3">
      <c r="B40" t="s">
        <v>362</v>
      </c>
    </row>
    <row r="41" spans="2:22" x14ac:dyDescent="0.3">
      <c r="B41" t="s">
        <v>106</v>
      </c>
      <c r="I41" t="s">
        <v>353</v>
      </c>
      <c r="K41" t="s">
        <v>354</v>
      </c>
    </row>
    <row r="42" spans="2:22" x14ac:dyDescent="0.3">
      <c r="B42" t="s">
        <v>96</v>
      </c>
      <c r="E42" t="s">
        <v>351</v>
      </c>
      <c r="G42" t="s">
        <v>347</v>
      </c>
      <c r="I42" t="s">
        <v>350</v>
      </c>
      <c r="K42" t="s">
        <v>138</v>
      </c>
      <c r="M42" t="s">
        <v>142</v>
      </c>
      <c r="O42" t="s">
        <v>389</v>
      </c>
      <c r="R42" t="s">
        <v>148</v>
      </c>
    </row>
    <row r="43" spans="2:22" x14ac:dyDescent="0.3">
      <c r="B43" t="s">
        <v>97</v>
      </c>
      <c r="E43" s="4">
        <v>0.4</v>
      </c>
      <c r="G43" t="s">
        <v>97</v>
      </c>
      <c r="K43" s="25">
        <f t="shared" ref="K43:K55" si="0">+E43*$E$63</f>
        <v>0.33240000000000003</v>
      </c>
      <c r="O43" s="22">
        <f t="shared" ref="O43:O55" si="1">+($M$46/$K$46)*K43</f>
        <v>7800.0000000000009</v>
      </c>
      <c r="R43" s="22">
        <f t="shared" ref="R43:R61" si="2">+O43*1000000/2204.62</f>
        <v>3538024.6935979901</v>
      </c>
    </row>
    <row r="44" spans="2:22" x14ac:dyDescent="0.3">
      <c r="B44" t="s">
        <v>98</v>
      </c>
      <c r="E44" s="4">
        <v>0.21299999999999999</v>
      </c>
      <c r="G44" t="s">
        <v>85</v>
      </c>
      <c r="K44" s="25">
        <f t="shared" si="0"/>
        <v>0.17700299999999999</v>
      </c>
      <c r="O44" s="22">
        <f t="shared" si="1"/>
        <v>4153.5</v>
      </c>
      <c r="R44" s="22">
        <f t="shared" si="2"/>
        <v>1883998.1493409297</v>
      </c>
    </row>
    <row r="45" spans="2:22" x14ac:dyDescent="0.3">
      <c r="B45" t="s">
        <v>95</v>
      </c>
      <c r="E45" s="4">
        <v>0.13400000000000001</v>
      </c>
      <c r="G45" t="s">
        <v>133</v>
      </c>
      <c r="K45" s="25">
        <f t="shared" si="0"/>
        <v>0.11135399999999999</v>
      </c>
      <c r="O45" s="22">
        <f t="shared" si="1"/>
        <v>2613</v>
      </c>
      <c r="R45" s="22">
        <f t="shared" si="2"/>
        <v>1185238.2723553267</v>
      </c>
    </row>
    <row r="46" spans="2:22" x14ac:dyDescent="0.3">
      <c r="B46" t="s">
        <v>99</v>
      </c>
      <c r="E46" s="4">
        <v>6.2E-2</v>
      </c>
      <c r="G46" t="s">
        <v>99</v>
      </c>
      <c r="K46" s="25">
        <f t="shared" si="0"/>
        <v>5.1521999999999998E-2</v>
      </c>
      <c r="M46">
        <v>1209</v>
      </c>
      <c r="O46" s="22">
        <f t="shared" si="1"/>
        <v>1209</v>
      </c>
      <c r="R46" s="22">
        <f t="shared" si="2"/>
        <v>548393.82750768843</v>
      </c>
    </row>
    <row r="47" spans="2:22" x14ac:dyDescent="0.3">
      <c r="B47" t="s">
        <v>100</v>
      </c>
      <c r="E47" s="4">
        <v>4.3999999999999997E-2</v>
      </c>
      <c r="G47" t="s">
        <v>100</v>
      </c>
      <c r="K47" s="25">
        <f t="shared" si="0"/>
        <v>3.6563999999999999E-2</v>
      </c>
      <c r="O47" s="22">
        <f t="shared" si="1"/>
        <v>858</v>
      </c>
      <c r="R47" s="22">
        <f t="shared" si="2"/>
        <v>389182.71629577887</v>
      </c>
    </row>
    <row r="48" spans="2:22" x14ac:dyDescent="0.3">
      <c r="B48" t="s">
        <v>88</v>
      </c>
      <c r="E48" s="4">
        <v>3.1E-2</v>
      </c>
      <c r="G48" t="s">
        <v>88</v>
      </c>
      <c r="K48" s="25">
        <f t="shared" si="0"/>
        <v>2.5760999999999999E-2</v>
      </c>
      <c r="O48" s="22">
        <f t="shared" si="1"/>
        <v>604.5</v>
      </c>
      <c r="R48" s="22">
        <f t="shared" si="2"/>
        <v>274196.91375384422</v>
      </c>
    </row>
    <row r="49" spans="2:18" x14ac:dyDescent="0.3">
      <c r="B49" t="s">
        <v>83</v>
      </c>
      <c r="E49" s="4">
        <v>0.03</v>
      </c>
      <c r="G49" t="s">
        <v>83</v>
      </c>
      <c r="K49" s="25">
        <f t="shared" si="0"/>
        <v>2.4929999999999997E-2</v>
      </c>
      <c r="O49" s="22">
        <f t="shared" si="1"/>
        <v>585</v>
      </c>
      <c r="R49" s="22">
        <f t="shared" si="2"/>
        <v>265351.85201984923</v>
      </c>
    </row>
    <row r="50" spans="2:18" x14ac:dyDescent="0.3">
      <c r="B50" t="s">
        <v>86</v>
      </c>
      <c r="E50" s="4">
        <v>2.4E-2</v>
      </c>
      <c r="G50" t="s">
        <v>86</v>
      </c>
      <c r="K50" s="25">
        <f t="shared" si="0"/>
        <v>1.9944E-2</v>
      </c>
      <c r="O50" s="22">
        <f t="shared" si="1"/>
        <v>468.00000000000006</v>
      </c>
      <c r="R50" s="22">
        <f t="shared" si="2"/>
        <v>212281.48161587943</v>
      </c>
    </row>
    <row r="51" spans="2:18" x14ac:dyDescent="0.3">
      <c r="B51" t="s">
        <v>101</v>
      </c>
      <c r="E51" s="4">
        <v>0.02</v>
      </c>
      <c r="G51" t="s">
        <v>134</v>
      </c>
      <c r="K51" s="25">
        <f t="shared" si="0"/>
        <v>1.6619999999999999E-2</v>
      </c>
      <c r="O51" s="22">
        <f t="shared" si="1"/>
        <v>390</v>
      </c>
      <c r="R51" s="22">
        <f t="shared" si="2"/>
        <v>176901.2346798995</v>
      </c>
    </row>
    <row r="52" spans="2:18" x14ac:dyDescent="0.3">
      <c r="B52" t="s">
        <v>102</v>
      </c>
      <c r="E52" s="4">
        <v>1.4E-2</v>
      </c>
      <c r="G52" t="s">
        <v>102</v>
      </c>
      <c r="K52" s="25">
        <f t="shared" si="0"/>
        <v>1.1634E-2</v>
      </c>
      <c r="O52" s="22">
        <f t="shared" si="1"/>
        <v>273.00000000000006</v>
      </c>
      <c r="R52" s="22">
        <f t="shared" si="2"/>
        <v>123830.86427592968</v>
      </c>
    </row>
    <row r="53" spans="2:18" x14ac:dyDescent="0.3">
      <c r="B53" t="s">
        <v>103</v>
      </c>
      <c r="E53" s="4">
        <v>1.2999999999999999E-2</v>
      </c>
      <c r="G53" t="s">
        <v>135</v>
      </c>
      <c r="K53" s="25">
        <f t="shared" si="0"/>
        <v>1.0802999999999998E-2</v>
      </c>
      <c r="O53" s="22">
        <f t="shared" si="1"/>
        <v>253.49999999999997</v>
      </c>
      <c r="R53" s="22">
        <f t="shared" si="2"/>
        <v>114985.80254193465</v>
      </c>
    </row>
    <row r="54" spans="2:18" x14ac:dyDescent="0.3">
      <c r="B54" t="s">
        <v>104</v>
      </c>
      <c r="E54" s="4">
        <v>8.0000000000000002E-3</v>
      </c>
      <c r="G54" t="s">
        <v>87</v>
      </c>
      <c r="K54" s="25">
        <f t="shared" si="0"/>
        <v>6.6479999999999994E-3</v>
      </c>
      <c r="O54" s="22">
        <f t="shared" si="1"/>
        <v>156</v>
      </c>
      <c r="R54" s="22">
        <f t="shared" si="2"/>
        <v>70760.493871959799</v>
      </c>
    </row>
    <row r="55" spans="2:18" x14ac:dyDescent="0.3">
      <c r="B55" t="s">
        <v>105</v>
      </c>
      <c r="E55" s="4">
        <v>8.0000000000000002E-3</v>
      </c>
      <c r="G55" t="s">
        <v>136</v>
      </c>
      <c r="K55" s="25">
        <f t="shared" si="0"/>
        <v>6.6479999999999994E-3</v>
      </c>
      <c r="O55" s="22">
        <f t="shared" si="1"/>
        <v>156</v>
      </c>
      <c r="R55" s="22">
        <f t="shared" si="2"/>
        <v>70760.493871959799</v>
      </c>
    </row>
    <row r="56" spans="2:18" x14ac:dyDescent="0.3">
      <c r="B56" t="s">
        <v>267</v>
      </c>
      <c r="E56" s="14"/>
      <c r="G56" t="s">
        <v>90</v>
      </c>
      <c r="I56" s="25">
        <f>+V37</f>
        <v>6.0077555205660535E-2</v>
      </c>
      <c r="K56" s="4"/>
      <c r="O56" s="22">
        <f t="shared" ref="O56:O61" si="3">+($M$46/$K$46)*I56</f>
        <v>1409.7621257645976</v>
      </c>
      <c r="R56" s="22">
        <f t="shared" si="2"/>
        <v>639458.10423773609</v>
      </c>
    </row>
    <row r="57" spans="2:18" x14ac:dyDescent="0.3">
      <c r="B57" t="s">
        <v>122</v>
      </c>
      <c r="G57" t="s">
        <v>100</v>
      </c>
      <c r="I57" s="25">
        <f>+V21</f>
        <v>3.5439113404867426E-2</v>
      </c>
      <c r="K57" s="4"/>
      <c r="O57" s="22">
        <f t="shared" si="3"/>
        <v>831.60374415753893</v>
      </c>
      <c r="R57" s="22">
        <f t="shared" si="2"/>
        <v>377209.56180998945</v>
      </c>
    </row>
    <row r="58" spans="2:18" x14ac:dyDescent="0.3">
      <c r="B58" t="s">
        <v>126</v>
      </c>
      <c r="G58" t="s">
        <v>137</v>
      </c>
      <c r="I58" s="25">
        <f>+V17</f>
        <v>2.6892859225565665E-2</v>
      </c>
      <c r="K58" s="4"/>
      <c r="O58" s="22">
        <f t="shared" si="3"/>
        <v>631.05987352410409</v>
      </c>
      <c r="R58" s="22">
        <f t="shared" si="2"/>
        <v>286244.28405988519</v>
      </c>
    </row>
    <row r="59" spans="2:18" x14ac:dyDescent="0.3">
      <c r="B59" t="s">
        <v>112</v>
      </c>
      <c r="G59" t="s">
        <v>91</v>
      </c>
      <c r="I59" s="25">
        <f>+V24</f>
        <v>2.5628907161184978E-2</v>
      </c>
      <c r="K59" s="4"/>
      <c r="O59" s="22">
        <f t="shared" si="3"/>
        <v>601.40034854766202</v>
      </c>
      <c r="R59" s="22">
        <f t="shared" si="2"/>
        <v>272790.93383334181</v>
      </c>
    </row>
    <row r="60" spans="2:18" x14ac:dyDescent="0.3">
      <c r="B60" t="s">
        <v>119</v>
      </c>
      <c r="G60" t="s">
        <v>1</v>
      </c>
      <c r="I60" s="25">
        <f>+V32</f>
        <v>2.0304539888033588E-2</v>
      </c>
      <c r="K60" s="4"/>
      <c r="O60" s="22">
        <f t="shared" si="3"/>
        <v>476.46032228237664</v>
      </c>
      <c r="R60" s="22">
        <f t="shared" si="2"/>
        <v>216119.02381470578</v>
      </c>
    </row>
    <row r="61" spans="2:18" x14ac:dyDescent="0.3">
      <c r="B61" t="s">
        <v>5</v>
      </c>
      <c r="G61" t="s">
        <v>84</v>
      </c>
      <c r="I61" s="25">
        <f>+V29</f>
        <v>6.5702511468781588E-4</v>
      </c>
      <c r="K61" s="4"/>
      <c r="O61" s="22">
        <f t="shared" si="3"/>
        <v>15.417556842854886</v>
      </c>
      <c r="R61" s="22">
        <f t="shared" si="2"/>
        <v>6993.2944647399036</v>
      </c>
    </row>
    <row r="62" spans="2:18" x14ac:dyDescent="0.3">
      <c r="B62" t="s">
        <v>139</v>
      </c>
      <c r="E62" s="3">
        <f>+SUM(E43:E55)</f>
        <v>1.0010000000000001</v>
      </c>
      <c r="G62" t="s">
        <v>140</v>
      </c>
      <c r="I62" s="25">
        <f>+SUM(I56:I61)</f>
        <v>0.16900000000000001</v>
      </c>
      <c r="K62" s="4"/>
      <c r="N62" t="s">
        <v>143</v>
      </c>
      <c r="O62" s="22">
        <f>+SUM(O43:O61)</f>
        <v>23485.203971119132</v>
      </c>
      <c r="R62" s="22">
        <f>+SUM(R43:R61)</f>
        <v>10652721.997949366</v>
      </c>
    </row>
    <row r="63" spans="2:18" x14ac:dyDescent="0.3">
      <c r="B63" t="s">
        <v>352</v>
      </c>
      <c r="E63" s="25">
        <f>100%-I62</f>
        <v>0.83099999999999996</v>
      </c>
      <c r="J63" s="63" t="s">
        <v>141</v>
      </c>
      <c r="K63" s="3">
        <f>+SUM(K43:K55, I56:I61)</f>
        <v>1.0008309999999998</v>
      </c>
      <c r="R63" s="22"/>
    </row>
    <row r="64" spans="2:18" x14ac:dyDescent="0.3">
      <c r="F64" s="2"/>
      <c r="G64" s="2"/>
      <c r="H64" s="2"/>
      <c r="I64" s="2"/>
      <c r="J64" s="2"/>
      <c r="K64" s="2"/>
    </row>
    <row r="65" spans="2:17" x14ac:dyDescent="0.3">
      <c r="F65" s="2"/>
      <c r="G65" s="2"/>
      <c r="H65" s="2"/>
      <c r="I65" s="2"/>
      <c r="J65" s="2"/>
      <c r="K65" s="2"/>
    </row>
    <row r="66" spans="2:17" x14ac:dyDescent="0.3">
      <c r="B66" t="s">
        <v>336</v>
      </c>
    </row>
    <row r="67" spans="2:17" x14ac:dyDescent="0.3">
      <c r="B67" t="s">
        <v>337</v>
      </c>
    </row>
    <row r="68" spans="2:17" ht="15" thickBot="1" x14ac:dyDescent="0.35">
      <c r="B68" t="s">
        <v>338</v>
      </c>
    </row>
    <row r="69" spans="2:17" x14ac:dyDescent="0.3">
      <c r="B69" s="88" t="s">
        <v>43</v>
      </c>
      <c r="C69" s="86" t="s">
        <v>44</v>
      </c>
      <c r="D69" s="86" t="s">
        <v>45</v>
      </c>
      <c r="E69" s="86" t="s">
        <v>46</v>
      </c>
      <c r="F69" s="86" t="s">
        <v>47</v>
      </c>
      <c r="G69" s="86" t="s">
        <v>48</v>
      </c>
      <c r="H69" s="86" t="s">
        <v>0</v>
      </c>
      <c r="I69" s="86" t="s">
        <v>49</v>
      </c>
      <c r="J69" s="86" t="s">
        <v>50</v>
      </c>
      <c r="K69" s="86" t="s">
        <v>51</v>
      </c>
      <c r="L69" s="86" t="s">
        <v>52</v>
      </c>
      <c r="M69" s="86" t="s">
        <v>53</v>
      </c>
      <c r="N69" s="6" t="s">
        <v>54</v>
      </c>
      <c r="O69" s="83" t="s">
        <v>56</v>
      </c>
      <c r="P69" s="86" t="s">
        <v>57</v>
      </c>
      <c r="Q69" s="86"/>
    </row>
    <row r="70" spans="2:17" ht="15" thickBot="1" x14ac:dyDescent="0.35">
      <c r="B70" s="89"/>
      <c r="C70" s="87"/>
      <c r="D70" s="87"/>
      <c r="E70" s="87"/>
      <c r="F70" s="87"/>
      <c r="G70" s="87"/>
      <c r="H70" s="87"/>
      <c r="I70" s="87"/>
      <c r="J70" s="87"/>
      <c r="K70" s="87"/>
      <c r="L70" s="87"/>
      <c r="M70" s="87"/>
      <c r="N70" s="7" t="s">
        <v>55</v>
      </c>
      <c r="O70" s="84"/>
      <c r="P70" s="87"/>
      <c r="Q70" s="87"/>
    </row>
    <row r="71" spans="2:17" x14ac:dyDescent="0.3">
      <c r="B71" s="8" t="s">
        <v>58</v>
      </c>
      <c r="C71" s="9" t="s">
        <v>59</v>
      </c>
      <c r="D71" s="86" t="s">
        <v>61</v>
      </c>
      <c r="E71" s="86" t="s">
        <v>22</v>
      </c>
      <c r="F71" s="9" t="s">
        <v>62</v>
      </c>
      <c r="G71" s="9" t="s">
        <v>63</v>
      </c>
      <c r="H71" s="9" t="s">
        <v>63</v>
      </c>
      <c r="I71" s="86" t="s">
        <v>65</v>
      </c>
      <c r="J71" s="86" t="s">
        <v>66</v>
      </c>
      <c r="K71" s="86" t="s">
        <v>67</v>
      </c>
      <c r="L71" s="86" t="s">
        <v>68</v>
      </c>
      <c r="M71" s="86" t="s">
        <v>69</v>
      </c>
      <c r="N71" s="86" t="s">
        <v>54</v>
      </c>
      <c r="O71" s="86" t="s">
        <v>70</v>
      </c>
      <c r="P71" s="86" t="s">
        <v>54</v>
      </c>
      <c r="Q71" s="86" t="s">
        <v>29</v>
      </c>
    </row>
    <row r="72" spans="2:17" ht="23.4" thickBot="1" x14ac:dyDescent="0.35">
      <c r="B72" s="10" t="s">
        <v>71</v>
      </c>
      <c r="C72" s="7" t="s">
        <v>60</v>
      </c>
      <c r="D72" s="87"/>
      <c r="E72" s="87"/>
      <c r="F72" s="7" t="s">
        <v>61</v>
      </c>
      <c r="G72" s="7" t="s">
        <v>19</v>
      </c>
      <c r="H72" s="7" t="s">
        <v>64</v>
      </c>
      <c r="I72" s="87"/>
      <c r="J72" s="87"/>
      <c r="K72" s="87"/>
      <c r="L72" s="87"/>
      <c r="M72" s="87"/>
      <c r="N72" s="87"/>
      <c r="O72" s="87"/>
      <c r="P72" s="87"/>
      <c r="Q72" s="87"/>
    </row>
    <row r="73" spans="2:17" ht="24.6" thickBot="1" x14ac:dyDescent="0.35">
      <c r="B73" s="11" t="s">
        <v>72</v>
      </c>
      <c r="C73" s="12">
        <v>2.9999999999999997E-4</v>
      </c>
      <c r="D73" s="12">
        <v>3.6400000000000002E-2</v>
      </c>
      <c r="E73" s="12">
        <v>1.2999999999999999E-3</v>
      </c>
      <c r="F73" s="12">
        <v>6.8999999999999999E-3</v>
      </c>
      <c r="G73" s="12">
        <v>0.94910000000000005</v>
      </c>
      <c r="H73" s="12">
        <v>1.1999999999999999E-3</v>
      </c>
      <c r="I73" s="12">
        <v>1E-4</v>
      </c>
      <c r="J73" s="12">
        <v>0</v>
      </c>
      <c r="K73" s="12">
        <v>0</v>
      </c>
      <c r="L73" s="12">
        <v>0</v>
      </c>
      <c r="M73" s="12">
        <v>0</v>
      </c>
      <c r="N73" s="12">
        <v>4.3E-3</v>
      </c>
      <c r="O73" s="12">
        <v>0</v>
      </c>
      <c r="P73" s="12">
        <v>2.9999999999999997E-4</v>
      </c>
      <c r="Q73" s="12">
        <v>1</v>
      </c>
    </row>
    <row r="74" spans="2:17" ht="24.6" thickBot="1" x14ac:dyDescent="0.35">
      <c r="B74" s="11" t="s">
        <v>73</v>
      </c>
      <c r="C74" s="12">
        <v>1.6999999999999999E-3</v>
      </c>
      <c r="D74" s="12">
        <v>0.37359999999999999</v>
      </c>
      <c r="E74" s="12">
        <v>0</v>
      </c>
      <c r="F74" s="12">
        <v>0.2296</v>
      </c>
      <c r="G74" s="12">
        <v>0.3639</v>
      </c>
      <c r="H74" s="12">
        <v>0</v>
      </c>
      <c r="I74" s="12">
        <v>0</v>
      </c>
      <c r="J74" s="12">
        <v>0</v>
      </c>
      <c r="K74" s="12">
        <v>0</v>
      </c>
      <c r="L74" s="12">
        <v>0</v>
      </c>
      <c r="M74" s="12">
        <v>0</v>
      </c>
      <c r="N74" s="12">
        <v>3.1600000000000003E-2</v>
      </c>
      <c r="O74" s="12">
        <v>0</v>
      </c>
      <c r="P74" s="12">
        <v>0</v>
      </c>
      <c r="Q74" s="12">
        <v>1</v>
      </c>
    </row>
    <row r="75" spans="2:17" ht="36.6" thickBot="1" x14ac:dyDescent="0.35">
      <c r="B75" s="11" t="s">
        <v>74</v>
      </c>
      <c r="C75" s="12">
        <v>5.9999999999999995E-4</v>
      </c>
      <c r="D75" s="12">
        <v>3.4200000000000001E-2</v>
      </c>
      <c r="E75" s="12">
        <v>0.43880000000000002</v>
      </c>
      <c r="F75" s="12">
        <v>1.01E-2</v>
      </c>
      <c r="G75" s="12">
        <v>0.50560000000000005</v>
      </c>
      <c r="H75" s="12">
        <v>5.0000000000000001E-4</v>
      </c>
      <c r="I75" s="12">
        <v>1E-4</v>
      </c>
      <c r="J75" s="12">
        <v>0</v>
      </c>
      <c r="K75" s="12">
        <v>0</v>
      </c>
      <c r="L75" s="12">
        <v>0</v>
      </c>
      <c r="M75" s="12">
        <v>0</v>
      </c>
      <c r="N75" s="12">
        <v>9.7000000000000003E-3</v>
      </c>
      <c r="O75" s="12">
        <v>0</v>
      </c>
      <c r="P75" s="12">
        <v>4.0000000000000002E-4</v>
      </c>
      <c r="Q75" s="12">
        <v>1</v>
      </c>
    </row>
    <row r="76" spans="2:17" ht="24.6" thickBot="1" x14ac:dyDescent="0.35">
      <c r="B76" s="11" t="s">
        <v>75</v>
      </c>
      <c r="C76" s="12">
        <v>2.9999999999999997E-4</v>
      </c>
      <c r="D76" s="12">
        <v>3.7499999999999999E-2</v>
      </c>
      <c r="E76" s="12">
        <v>4.4999999999999997E-3</v>
      </c>
      <c r="F76" s="12">
        <v>8.5000000000000006E-3</v>
      </c>
      <c r="G76" s="12">
        <v>0.92</v>
      </c>
      <c r="H76" s="12">
        <v>4.4999999999999997E-3</v>
      </c>
      <c r="I76" s="12">
        <v>5.0000000000000001E-4</v>
      </c>
      <c r="J76" s="12">
        <v>0</v>
      </c>
      <c r="K76" s="12">
        <v>0</v>
      </c>
      <c r="L76" s="12">
        <v>0</v>
      </c>
      <c r="M76" s="12">
        <v>1E-4</v>
      </c>
      <c r="N76" s="12">
        <v>2.3599999999999999E-2</v>
      </c>
      <c r="O76" s="12">
        <v>0</v>
      </c>
      <c r="P76" s="12">
        <v>4.0000000000000002E-4</v>
      </c>
      <c r="Q76" s="12">
        <v>1</v>
      </c>
    </row>
    <row r="77" spans="2:17" ht="36.6" thickBot="1" x14ac:dyDescent="0.35">
      <c r="B77" s="11" t="s">
        <v>76</v>
      </c>
      <c r="C77" s="12">
        <v>0</v>
      </c>
      <c r="D77" s="12">
        <v>2.7199999999999998E-2</v>
      </c>
      <c r="E77" s="12">
        <v>0</v>
      </c>
      <c r="F77" s="12">
        <v>1.12E-2</v>
      </c>
      <c r="G77" s="12">
        <v>0.81969999999999998</v>
      </c>
      <c r="H77" s="12">
        <v>0</v>
      </c>
      <c r="I77" s="12">
        <v>6.9999999999999999E-4</v>
      </c>
      <c r="J77" s="12">
        <v>0</v>
      </c>
      <c r="K77" s="12">
        <v>1.1000000000000001E-3</v>
      </c>
      <c r="L77" s="12">
        <v>0</v>
      </c>
      <c r="M77" s="12">
        <v>1.6999999999999999E-3</v>
      </c>
      <c r="N77" s="12">
        <v>0.13850000000000001</v>
      </c>
      <c r="O77" s="12">
        <v>0</v>
      </c>
      <c r="P77" s="12">
        <v>4.0000000000000002E-4</v>
      </c>
      <c r="Q77" s="12">
        <v>1</v>
      </c>
    </row>
    <row r="78" spans="2:17" ht="24.6" thickBot="1" x14ac:dyDescent="0.35">
      <c r="B78" s="11" t="s">
        <v>77</v>
      </c>
      <c r="C78" s="12">
        <v>2.9999999999999997E-4</v>
      </c>
      <c r="D78" s="12">
        <v>2.75E-2</v>
      </c>
      <c r="E78" s="12">
        <v>1.4E-3</v>
      </c>
      <c r="F78" s="12">
        <v>4.1000000000000003E-3</v>
      </c>
      <c r="G78" s="12">
        <v>4.1200000000000001E-2</v>
      </c>
      <c r="H78" s="12">
        <v>1.1000000000000001E-3</v>
      </c>
      <c r="I78" s="12">
        <v>0.84840000000000004</v>
      </c>
      <c r="J78" s="12">
        <v>2.0000000000000001E-4</v>
      </c>
      <c r="K78" s="12">
        <v>1.6299999999999999E-2</v>
      </c>
      <c r="L78" s="12">
        <v>1E-3</v>
      </c>
      <c r="M78" s="12">
        <v>4.0000000000000002E-4</v>
      </c>
      <c r="N78" s="12">
        <v>5.4300000000000001E-2</v>
      </c>
      <c r="O78" s="12">
        <v>0</v>
      </c>
      <c r="P78" s="12">
        <v>4.1000000000000003E-3</v>
      </c>
      <c r="Q78" s="12">
        <v>1</v>
      </c>
    </row>
    <row r="79" spans="2:17" ht="36.6" thickBot="1" x14ac:dyDescent="0.35">
      <c r="B79" s="11" t="s">
        <v>78</v>
      </c>
      <c r="C79" s="12">
        <v>6.4000000000000003E-3</v>
      </c>
      <c r="D79" s="12">
        <v>2.5700000000000001E-2</v>
      </c>
      <c r="E79" s="12">
        <v>0</v>
      </c>
      <c r="F79" s="12">
        <v>3.5999999999999999E-3</v>
      </c>
      <c r="G79" s="12">
        <v>2.1299999999999999E-2</v>
      </c>
      <c r="H79" s="12">
        <v>0</v>
      </c>
      <c r="I79" s="12">
        <v>5.5999999999999999E-3</v>
      </c>
      <c r="J79" s="12">
        <v>0.84230000000000005</v>
      </c>
      <c r="K79" s="12">
        <v>5.6300000000000003E-2</v>
      </c>
      <c r="L79" s="12">
        <v>8.0000000000000004E-4</v>
      </c>
      <c r="M79" s="12">
        <v>2.9999999999999997E-4</v>
      </c>
      <c r="N79" s="12">
        <v>3.3099999999999997E-2</v>
      </c>
      <c r="O79" s="12">
        <v>0</v>
      </c>
      <c r="P79" s="12">
        <v>4.5999999999999999E-3</v>
      </c>
      <c r="Q79" s="12">
        <v>1</v>
      </c>
    </row>
    <row r="80" spans="2:17" ht="36.6" thickBot="1" x14ac:dyDescent="0.35">
      <c r="B80" s="11" t="s">
        <v>79</v>
      </c>
      <c r="C80" s="12">
        <v>5.0000000000000001E-4</v>
      </c>
      <c r="D80" s="12">
        <v>3.2399999999999998E-2</v>
      </c>
      <c r="E80" s="12">
        <v>4.1000000000000003E-3</v>
      </c>
      <c r="F80" s="12">
        <v>1.6000000000000001E-3</v>
      </c>
      <c r="G80" s="12">
        <v>4.0000000000000001E-3</v>
      </c>
      <c r="H80" s="12">
        <v>0</v>
      </c>
      <c r="I80" s="12">
        <v>9.4999999999999998E-3</v>
      </c>
      <c r="J80" s="12">
        <v>2.3999999999999998E-3</v>
      </c>
      <c r="K80" s="12">
        <v>0.88249999999999995</v>
      </c>
      <c r="L80" s="12">
        <v>0</v>
      </c>
      <c r="M80" s="12">
        <v>1E-4</v>
      </c>
      <c r="N80" s="12">
        <v>5.8700000000000002E-2</v>
      </c>
      <c r="O80" s="12">
        <v>0</v>
      </c>
      <c r="P80" s="12">
        <v>4.4999999999999997E-3</v>
      </c>
      <c r="Q80" s="12">
        <v>1</v>
      </c>
    </row>
    <row r="81" spans="2:21" ht="24.6" thickBot="1" x14ac:dyDescent="0.35">
      <c r="B81" s="11" t="s">
        <v>80</v>
      </c>
      <c r="C81" s="12">
        <v>0</v>
      </c>
      <c r="D81" s="12">
        <v>0.1855</v>
      </c>
      <c r="E81" s="12">
        <v>6.4999999999999997E-3</v>
      </c>
      <c r="F81" s="12">
        <v>0.1014</v>
      </c>
      <c r="G81" s="12">
        <v>0.1135</v>
      </c>
      <c r="H81" s="12">
        <v>0</v>
      </c>
      <c r="I81" s="12">
        <v>0.28710000000000002</v>
      </c>
      <c r="J81" s="12">
        <v>0</v>
      </c>
      <c r="K81" s="12">
        <v>2.76E-2</v>
      </c>
      <c r="L81" s="12">
        <v>1.1999999999999999E-3</v>
      </c>
      <c r="M81" s="12">
        <v>4.0000000000000002E-4</v>
      </c>
      <c r="N81" s="12">
        <v>0.26269999999999999</v>
      </c>
      <c r="O81" s="12">
        <v>0</v>
      </c>
      <c r="P81" s="12">
        <v>1.43E-2</v>
      </c>
      <c r="Q81" s="12">
        <v>1</v>
      </c>
    </row>
    <row r="82" spans="2:21" ht="24.6" thickBot="1" x14ac:dyDescent="0.35">
      <c r="B82" s="11" t="s">
        <v>81</v>
      </c>
      <c r="C82" s="12">
        <v>5.9499999999999997E-2</v>
      </c>
      <c r="D82" s="12">
        <v>0.23719999999999999</v>
      </c>
      <c r="E82" s="12">
        <v>0</v>
      </c>
      <c r="F82" s="12">
        <v>5.1999999999999998E-3</v>
      </c>
      <c r="G82" s="12">
        <v>1.2E-2</v>
      </c>
      <c r="H82" s="12">
        <v>0</v>
      </c>
      <c r="I82" s="12">
        <v>9.2399999999999996E-2</v>
      </c>
      <c r="J82" s="12">
        <v>6.7100000000000007E-2</v>
      </c>
      <c r="K82" s="12">
        <v>0.34210000000000002</v>
      </c>
      <c r="L82" s="12">
        <v>0</v>
      </c>
      <c r="M82" s="12">
        <v>0</v>
      </c>
      <c r="N82" s="12">
        <v>0.1847</v>
      </c>
      <c r="O82" s="12">
        <v>0</v>
      </c>
      <c r="P82" s="12">
        <v>0</v>
      </c>
      <c r="Q82" s="12">
        <v>1</v>
      </c>
    </row>
    <row r="83" spans="2:21" ht="24.6" thickBot="1" x14ac:dyDescent="0.35">
      <c r="B83" s="11" t="s">
        <v>82</v>
      </c>
      <c r="C83" s="12">
        <v>5.9999999999999995E-4</v>
      </c>
      <c r="D83" s="12">
        <v>0.10539999999999999</v>
      </c>
      <c r="E83" s="12">
        <v>2.0999999999999999E-3</v>
      </c>
      <c r="F83" s="12">
        <v>6.5600000000000006E-2</v>
      </c>
      <c r="G83" s="12">
        <v>9.4399999999999998E-2</v>
      </c>
      <c r="H83" s="12">
        <v>6.1699999999999998E-2</v>
      </c>
      <c r="I83" s="12">
        <v>8.3199999999999996E-2</v>
      </c>
      <c r="J83" s="12">
        <v>3.5000000000000001E-3</v>
      </c>
      <c r="K83" s="12">
        <v>0.24560000000000001</v>
      </c>
      <c r="L83" s="12">
        <v>5.7000000000000002E-3</v>
      </c>
      <c r="M83" s="12">
        <v>8.0000000000000004E-4</v>
      </c>
      <c r="N83" s="12">
        <v>0.31979999999999997</v>
      </c>
      <c r="O83" s="12">
        <v>0</v>
      </c>
      <c r="P83" s="12">
        <v>1.17E-2</v>
      </c>
      <c r="Q83" s="12">
        <v>1</v>
      </c>
    </row>
    <row r="84" spans="2:21" ht="24.6" thickBot="1" x14ac:dyDescent="0.35">
      <c r="B84" s="11" t="s">
        <v>83</v>
      </c>
      <c r="C84" s="12">
        <v>0.36890000000000001</v>
      </c>
      <c r="D84" s="12">
        <v>0.31509999999999999</v>
      </c>
      <c r="E84" s="12">
        <v>5.5999999999999999E-3</v>
      </c>
      <c r="F84" s="12">
        <v>4.41E-2</v>
      </c>
      <c r="G84" s="12">
        <v>4.8599999999999997E-2</v>
      </c>
      <c r="H84" s="12">
        <v>7.1999999999999998E-3</v>
      </c>
      <c r="I84" s="12">
        <v>5.4000000000000003E-3</v>
      </c>
      <c r="J84" s="12">
        <v>0</v>
      </c>
      <c r="K84" s="12">
        <v>6.2399999999999997E-2</v>
      </c>
      <c r="L84" s="12">
        <v>0</v>
      </c>
      <c r="M84" s="12">
        <v>0</v>
      </c>
      <c r="N84" s="12">
        <v>0.14099999999999999</v>
      </c>
      <c r="O84" s="12">
        <v>0</v>
      </c>
      <c r="P84" s="12">
        <v>1.6999999999999999E-3</v>
      </c>
      <c r="Q84" s="12">
        <v>1</v>
      </c>
    </row>
    <row r="85" spans="2:21" ht="15" thickBot="1" x14ac:dyDescent="0.35">
      <c r="B85" s="11" t="s">
        <v>1</v>
      </c>
      <c r="C85" s="12">
        <v>6.9999999999999999E-4</v>
      </c>
      <c r="D85" s="12">
        <v>0.60299999999999998</v>
      </c>
      <c r="E85" s="12">
        <v>5.7000000000000002E-3</v>
      </c>
      <c r="F85" s="12">
        <v>0.23980000000000001</v>
      </c>
      <c r="G85" s="12">
        <v>0.12920000000000001</v>
      </c>
      <c r="H85" s="12">
        <v>1.4E-3</v>
      </c>
      <c r="I85" s="12">
        <v>6.9999999999999999E-4</v>
      </c>
      <c r="J85" s="12">
        <v>0</v>
      </c>
      <c r="K85" s="12">
        <v>2.0000000000000001E-4</v>
      </c>
      <c r="L85" s="12">
        <v>1E-3</v>
      </c>
      <c r="M85" s="12">
        <v>5.9999999999999995E-4</v>
      </c>
      <c r="N85" s="12">
        <v>1.7000000000000001E-2</v>
      </c>
      <c r="O85" s="12">
        <v>0</v>
      </c>
      <c r="P85" s="12">
        <v>8.0000000000000004E-4</v>
      </c>
      <c r="Q85" s="12">
        <v>1</v>
      </c>
      <c r="R85" t="s">
        <v>115</v>
      </c>
    </row>
    <row r="86" spans="2:21" ht="24.6" thickBot="1" x14ac:dyDescent="0.35">
      <c r="B86" s="11" t="s">
        <v>84</v>
      </c>
      <c r="C86" s="12">
        <v>1.6000000000000001E-3</v>
      </c>
      <c r="D86" s="12">
        <v>0.27060000000000001</v>
      </c>
      <c r="E86" s="12">
        <v>1.4E-2</v>
      </c>
      <c r="F86" s="12">
        <v>6.5600000000000006E-2</v>
      </c>
      <c r="G86" s="12">
        <v>0.2848</v>
      </c>
      <c r="H86" s="12">
        <v>3.1800000000000002E-2</v>
      </c>
      <c r="I86" s="12">
        <v>1.9099999999999999E-2</v>
      </c>
      <c r="J86" s="12">
        <v>5.9999999999999995E-4</v>
      </c>
      <c r="K86" s="12">
        <v>0</v>
      </c>
      <c r="L86" s="12">
        <v>0</v>
      </c>
      <c r="M86" s="12">
        <v>1.8E-3</v>
      </c>
      <c r="N86" s="12">
        <v>0.3075</v>
      </c>
      <c r="O86" s="12">
        <v>0</v>
      </c>
      <c r="P86" s="12">
        <v>3.7000000000000002E-3</v>
      </c>
      <c r="Q86" s="12">
        <v>1</v>
      </c>
    </row>
    <row r="87" spans="2:21" ht="24.6" thickBot="1" x14ac:dyDescent="0.35">
      <c r="B87" s="11" t="s">
        <v>85</v>
      </c>
      <c r="C87" s="12">
        <v>1E-4</v>
      </c>
      <c r="D87" s="12">
        <v>8.9999999999999993E-3</v>
      </c>
      <c r="E87" s="12">
        <v>1E-4</v>
      </c>
      <c r="F87" s="12">
        <v>1.8E-3</v>
      </c>
      <c r="G87" s="12">
        <v>8.3999999999999995E-3</v>
      </c>
      <c r="H87" s="12">
        <v>0.95109999999999995</v>
      </c>
      <c r="I87" s="12">
        <v>5.9999999999999995E-4</v>
      </c>
      <c r="J87" s="12">
        <v>0</v>
      </c>
      <c r="K87" s="12">
        <v>0</v>
      </c>
      <c r="L87" s="12">
        <v>1E-4</v>
      </c>
      <c r="M87" s="12">
        <v>2.0000000000000001E-4</v>
      </c>
      <c r="N87" s="12">
        <v>1.9199999999999998E-2</v>
      </c>
      <c r="O87" s="12">
        <v>0</v>
      </c>
      <c r="P87" s="12">
        <v>9.5999999999999992E-3</v>
      </c>
      <c r="Q87" s="12">
        <v>1</v>
      </c>
    </row>
    <row r="88" spans="2:21" ht="24.6" thickBot="1" x14ac:dyDescent="0.35">
      <c r="B88" s="11" t="s">
        <v>86</v>
      </c>
      <c r="C88" s="12">
        <v>2.9999999999999997E-4</v>
      </c>
      <c r="D88" s="12">
        <v>5.0500000000000003E-2</v>
      </c>
      <c r="E88" s="12">
        <v>2.2000000000000001E-3</v>
      </c>
      <c r="F88" s="12">
        <v>1.21E-2</v>
      </c>
      <c r="G88" s="12">
        <v>7.0199999999999999E-2</v>
      </c>
      <c r="H88" s="12">
        <v>1.67E-2</v>
      </c>
      <c r="I88" s="12">
        <v>1.5800000000000002E-2</v>
      </c>
      <c r="J88" s="12">
        <v>4.0000000000000002E-4</v>
      </c>
      <c r="K88" s="12">
        <v>1.6999999999999999E-3</v>
      </c>
      <c r="L88" s="12">
        <v>8.9999999999999998E-4</v>
      </c>
      <c r="M88" s="12">
        <v>0.752</v>
      </c>
      <c r="N88" s="12">
        <v>7.1199999999999999E-2</v>
      </c>
      <c r="O88" s="12">
        <v>0</v>
      </c>
      <c r="P88" s="12">
        <v>6.4000000000000003E-3</v>
      </c>
      <c r="Q88" s="12">
        <v>1</v>
      </c>
    </row>
    <row r="89" spans="2:21" ht="15" thickBot="1" x14ac:dyDescent="0.35">
      <c r="B89" s="11" t="s">
        <v>87</v>
      </c>
      <c r="C89" s="12">
        <v>1.6000000000000001E-3</v>
      </c>
      <c r="D89" s="12">
        <v>0.21290000000000001</v>
      </c>
      <c r="E89" s="12">
        <v>0</v>
      </c>
      <c r="F89" s="12">
        <v>0.12820000000000001</v>
      </c>
      <c r="G89" s="12">
        <v>8.1900000000000001E-2</v>
      </c>
      <c r="H89" s="12">
        <v>0</v>
      </c>
      <c r="I89" s="12">
        <v>2.2499999999999999E-2</v>
      </c>
      <c r="J89" s="12">
        <v>1.8E-3</v>
      </c>
      <c r="K89" s="12">
        <v>3.2000000000000002E-3</v>
      </c>
      <c r="L89" s="12">
        <v>0</v>
      </c>
      <c r="M89" s="12">
        <v>0.25590000000000002</v>
      </c>
      <c r="N89" s="12">
        <v>0.2893</v>
      </c>
      <c r="O89" s="12">
        <v>0</v>
      </c>
      <c r="P89" s="12">
        <v>3.0000000000000001E-3</v>
      </c>
      <c r="Q89" s="12">
        <v>1</v>
      </c>
    </row>
    <row r="90" spans="2:21" ht="15" thickBot="1" x14ac:dyDescent="0.35">
      <c r="B90" s="11" t="s">
        <v>88</v>
      </c>
      <c r="C90" s="12">
        <v>0</v>
      </c>
      <c r="D90" s="12">
        <v>3.4299999999999997E-2</v>
      </c>
      <c r="E90" s="12">
        <v>0</v>
      </c>
      <c r="F90" s="12">
        <v>3.8E-3</v>
      </c>
      <c r="G90" s="12">
        <v>3.2199999999999999E-2</v>
      </c>
      <c r="H90" s="12">
        <v>2.29E-2</v>
      </c>
      <c r="I90" s="12">
        <v>1.6500000000000001E-2</v>
      </c>
      <c r="J90" s="12">
        <v>2.9999999999999997E-4</v>
      </c>
      <c r="K90" s="12">
        <v>1.5E-3</v>
      </c>
      <c r="L90" s="12">
        <v>0.87</v>
      </c>
      <c r="M90" s="12">
        <v>6.9999999999999999E-4</v>
      </c>
      <c r="N90" s="12">
        <v>7.4000000000000003E-3</v>
      </c>
      <c r="O90" s="12">
        <v>0</v>
      </c>
      <c r="P90" s="12">
        <v>1.04E-2</v>
      </c>
      <c r="Q90" s="12">
        <v>1</v>
      </c>
    </row>
    <row r="91" spans="2:21" ht="15" thickBot="1" x14ac:dyDescent="0.35">
      <c r="B91" s="11" t="s">
        <v>89</v>
      </c>
      <c r="C91" s="12">
        <v>2.0999999999999999E-3</v>
      </c>
      <c r="D91" s="12">
        <v>0.45290000000000002</v>
      </c>
      <c r="E91" s="12">
        <v>5.0000000000000001E-4</v>
      </c>
      <c r="F91" s="12">
        <v>0.1202</v>
      </c>
      <c r="G91" s="12">
        <v>4.0399999999999998E-2</v>
      </c>
      <c r="H91" s="12">
        <v>1.8100000000000002E-2</v>
      </c>
      <c r="I91" s="12">
        <v>2.5999999999999999E-3</v>
      </c>
      <c r="J91" s="12">
        <v>1E-4</v>
      </c>
      <c r="K91" s="12">
        <v>3.8E-3</v>
      </c>
      <c r="L91" s="12">
        <v>0.23780000000000001</v>
      </c>
      <c r="M91" s="12">
        <v>2.3E-2</v>
      </c>
      <c r="N91" s="12">
        <v>7.2599999999999998E-2</v>
      </c>
      <c r="O91" s="12">
        <v>4.4000000000000003E-3</v>
      </c>
      <c r="P91" s="12">
        <v>2.1700000000000001E-2</v>
      </c>
      <c r="Q91" s="12">
        <v>1</v>
      </c>
    </row>
    <row r="92" spans="2:21" ht="15" thickBot="1" x14ac:dyDescent="0.35">
      <c r="B92" s="11" t="s">
        <v>90</v>
      </c>
      <c r="C92" s="12">
        <v>7.4999999999999997E-3</v>
      </c>
      <c r="D92" s="12">
        <v>0.36409999999999998</v>
      </c>
      <c r="E92" s="12">
        <v>1E-3</v>
      </c>
      <c r="F92" s="12">
        <v>6.0600000000000001E-2</v>
      </c>
      <c r="G92" s="12">
        <v>0.2059</v>
      </c>
      <c r="H92" s="12">
        <v>0.16259999999999999</v>
      </c>
      <c r="I92" s="12">
        <v>8.3000000000000001E-3</v>
      </c>
      <c r="J92" s="12">
        <v>4.0000000000000002E-4</v>
      </c>
      <c r="K92" s="12">
        <v>7.1000000000000004E-3</v>
      </c>
      <c r="L92" s="12">
        <v>1.52E-2</v>
      </c>
      <c r="M92" s="12">
        <v>2.7000000000000001E-3</v>
      </c>
      <c r="N92" s="12">
        <v>0.15679999999999999</v>
      </c>
      <c r="O92" s="12">
        <v>0</v>
      </c>
      <c r="P92" s="12">
        <v>7.7000000000000002E-3</v>
      </c>
      <c r="Q92" s="12">
        <v>1</v>
      </c>
    </row>
    <row r="93" spans="2:21" ht="15" thickBot="1" x14ac:dyDescent="0.35">
      <c r="B93" s="11" t="s">
        <v>91</v>
      </c>
      <c r="C93" s="12">
        <v>0</v>
      </c>
      <c r="D93" s="12">
        <v>0</v>
      </c>
      <c r="E93" s="12">
        <v>0</v>
      </c>
      <c r="F93" s="12">
        <v>8.6699999999999999E-2</v>
      </c>
      <c r="G93" s="12">
        <v>0</v>
      </c>
      <c r="H93" s="12">
        <v>0</v>
      </c>
      <c r="I93" s="12">
        <v>0</v>
      </c>
      <c r="J93" s="12">
        <v>0</v>
      </c>
      <c r="K93" s="12">
        <v>4.8099999999999997E-2</v>
      </c>
      <c r="L93" s="12">
        <v>0.12670000000000001</v>
      </c>
      <c r="M93" s="12">
        <v>0</v>
      </c>
      <c r="N93" s="12">
        <v>0.7611</v>
      </c>
      <c r="O93" s="12">
        <v>0</v>
      </c>
      <c r="P93" s="12">
        <v>0</v>
      </c>
      <c r="Q93" s="12">
        <v>1</v>
      </c>
      <c r="R93" s="4"/>
      <c r="T93" s="4">
        <f>+SUM(C93:P93)</f>
        <v>1.0226</v>
      </c>
      <c r="U93" t="s">
        <v>334</v>
      </c>
    </row>
    <row r="94" spans="2:21" ht="24.6" thickBot="1" x14ac:dyDescent="0.35">
      <c r="B94" s="11" t="s">
        <v>92</v>
      </c>
      <c r="C94" s="12">
        <v>5.0000000000000001E-4</v>
      </c>
      <c r="D94" s="12">
        <v>4.6600000000000003E-2</v>
      </c>
      <c r="E94" s="12">
        <v>2.9999999999999997E-4</v>
      </c>
      <c r="F94" s="12">
        <v>7.4999999999999997E-3</v>
      </c>
      <c r="G94" s="12">
        <v>4.1399999999999999E-2</v>
      </c>
      <c r="H94" s="12">
        <v>0.7329</v>
      </c>
      <c r="I94" s="12">
        <v>6.7999999999999996E-3</v>
      </c>
      <c r="J94" s="12">
        <v>0</v>
      </c>
      <c r="K94" s="12">
        <v>1E-4</v>
      </c>
      <c r="L94" s="12">
        <v>0</v>
      </c>
      <c r="M94" s="12">
        <v>0</v>
      </c>
      <c r="N94" s="12">
        <v>1.83E-2</v>
      </c>
      <c r="O94" s="12">
        <v>0</v>
      </c>
      <c r="P94" s="12">
        <v>0.14549999999999999</v>
      </c>
      <c r="Q94" s="12">
        <v>1</v>
      </c>
    </row>
    <row r="95" spans="2:21" ht="24.6" thickBot="1" x14ac:dyDescent="0.35">
      <c r="B95" s="11" t="s">
        <v>93</v>
      </c>
      <c r="C95" s="12">
        <v>0</v>
      </c>
      <c r="D95" s="12">
        <v>0.92749999999999999</v>
      </c>
      <c r="E95" s="12">
        <v>0</v>
      </c>
      <c r="F95" s="12">
        <v>5.1799999999999999E-2</v>
      </c>
      <c r="G95" s="12">
        <v>8.9999999999999993E-3</v>
      </c>
      <c r="H95" s="12">
        <v>0</v>
      </c>
      <c r="I95" s="12">
        <v>0</v>
      </c>
      <c r="J95" s="12">
        <v>0</v>
      </c>
      <c r="K95" s="12">
        <v>0</v>
      </c>
      <c r="L95" s="12">
        <v>0</v>
      </c>
      <c r="M95" s="12">
        <v>0</v>
      </c>
      <c r="N95" s="12">
        <v>1.18E-2</v>
      </c>
      <c r="O95" s="12">
        <v>0</v>
      </c>
      <c r="P95" s="12">
        <v>0</v>
      </c>
      <c r="Q95" s="12">
        <v>1</v>
      </c>
    </row>
    <row r="96" spans="2:21" ht="24.6" thickBot="1" x14ac:dyDescent="0.35">
      <c r="B96" s="11" t="s">
        <v>94</v>
      </c>
      <c r="C96" s="12">
        <v>0</v>
      </c>
      <c r="D96" s="12">
        <v>0.96650000000000003</v>
      </c>
      <c r="E96" s="12">
        <v>2.7799999999999998E-2</v>
      </c>
      <c r="F96" s="12">
        <v>0</v>
      </c>
      <c r="G96" s="12">
        <v>0</v>
      </c>
      <c r="H96" s="12">
        <v>0</v>
      </c>
      <c r="I96" s="12">
        <v>0</v>
      </c>
      <c r="J96" s="12">
        <v>0</v>
      </c>
      <c r="K96" s="12">
        <v>0</v>
      </c>
      <c r="L96" s="12">
        <v>0</v>
      </c>
      <c r="M96" s="12">
        <v>0</v>
      </c>
      <c r="N96" s="12">
        <v>0</v>
      </c>
      <c r="O96" s="12">
        <v>0</v>
      </c>
      <c r="P96" s="12">
        <v>0</v>
      </c>
      <c r="Q96" s="12">
        <v>1</v>
      </c>
    </row>
    <row r="97" spans="2:20" x14ac:dyDescent="0.3">
      <c r="B97" s="15" t="s">
        <v>355</v>
      </c>
    </row>
    <row r="98" spans="2:20" x14ac:dyDescent="0.3">
      <c r="C98" s="23" t="s">
        <v>331</v>
      </c>
    </row>
    <row r="99" spans="2:20" x14ac:dyDescent="0.3">
      <c r="C99" s="23" t="s">
        <v>332</v>
      </c>
    </row>
    <row r="100" spans="2:20" x14ac:dyDescent="0.3">
      <c r="C100" s="23" t="s">
        <v>330</v>
      </c>
    </row>
    <row r="101" spans="2:20" x14ac:dyDescent="0.3">
      <c r="B101" t="s">
        <v>373</v>
      </c>
      <c r="C101" s="23"/>
    </row>
    <row r="102" spans="2:20" x14ac:dyDescent="0.3">
      <c r="B102" t="s">
        <v>333</v>
      </c>
      <c r="C102" s="23"/>
    </row>
    <row r="103" spans="2:20" x14ac:dyDescent="0.3">
      <c r="B103" t="s">
        <v>335</v>
      </c>
      <c r="C103" s="23"/>
    </row>
    <row r="104" spans="2:20" ht="15" thickBot="1" x14ac:dyDescent="0.35">
      <c r="C104" s="72" t="s">
        <v>339</v>
      </c>
      <c r="D104" s="71" t="s">
        <v>61</v>
      </c>
      <c r="E104" s="71" t="s">
        <v>22</v>
      </c>
      <c r="F104" s="71" t="s">
        <v>340</v>
      </c>
      <c r="G104" s="71" t="s">
        <v>107</v>
      </c>
      <c r="H104" s="71" t="s">
        <v>341</v>
      </c>
      <c r="I104" s="71" t="s">
        <v>65</v>
      </c>
      <c r="J104" s="71" t="s">
        <v>66</v>
      </c>
      <c r="K104" s="71" t="s">
        <v>67</v>
      </c>
      <c r="L104" s="71" t="s">
        <v>68</v>
      </c>
      <c r="M104" s="71" t="s">
        <v>108</v>
      </c>
      <c r="N104" s="71" t="s">
        <v>54</v>
      </c>
      <c r="O104" s="70" t="s">
        <v>70</v>
      </c>
      <c r="P104" s="71" t="s">
        <v>54</v>
      </c>
      <c r="R104" t="s">
        <v>24</v>
      </c>
      <c r="S104" t="s">
        <v>114</v>
      </c>
      <c r="T104" s="71" t="s">
        <v>29</v>
      </c>
    </row>
    <row r="105" spans="2:20" ht="15" thickBot="1" x14ac:dyDescent="0.35">
      <c r="B105" s="68" t="s">
        <v>100</v>
      </c>
      <c r="C105" s="66"/>
      <c r="D105" s="64"/>
      <c r="E105" s="69">
        <v>4.24E-2</v>
      </c>
      <c r="F105" s="66"/>
      <c r="G105" s="69">
        <v>0.2475</v>
      </c>
      <c r="H105" s="66"/>
      <c r="I105" s="66"/>
      <c r="J105" s="66"/>
      <c r="K105" s="66"/>
      <c r="L105" s="69">
        <v>1.0800000000000001E-2</v>
      </c>
      <c r="M105" s="69">
        <v>5.0000000000000001E-4</v>
      </c>
      <c r="N105" s="69">
        <v>0.30780000000000002</v>
      </c>
      <c r="O105" s="69">
        <v>8.9999999999999993E-3</v>
      </c>
      <c r="P105" s="66"/>
      <c r="Q105" s="66"/>
      <c r="R105" s="82">
        <v>0.38200000000000001</v>
      </c>
      <c r="S105" s="4"/>
      <c r="T105" s="64">
        <v>1</v>
      </c>
    </row>
    <row r="106" spans="2:20" ht="15" thickBot="1" x14ac:dyDescent="0.35">
      <c r="B106" s="18" t="s">
        <v>1</v>
      </c>
      <c r="C106" s="19">
        <v>6.9999999999999999E-4</v>
      </c>
      <c r="D106" s="67"/>
      <c r="E106" s="20">
        <v>5.7000000000000002E-3</v>
      </c>
      <c r="F106" s="19">
        <v>0.23980000000000001</v>
      </c>
      <c r="G106" s="19">
        <v>0.12920000000000001</v>
      </c>
      <c r="H106" s="19">
        <v>1.4E-3</v>
      </c>
      <c r="I106" s="19">
        <v>6.9999999999999999E-4</v>
      </c>
      <c r="J106" s="19">
        <v>0</v>
      </c>
      <c r="K106" s="19">
        <v>2.0000000000000001E-4</v>
      </c>
      <c r="L106" s="19">
        <v>1E-3</v>
      </c>
      <c r="M106" s="19">
        <v>5.9999999999999995E-4</v>
      </c>
      <c r="N106" s="19">
        <v>1.7000000000000001E-2</v>
      </c>
      <c r="O106" s="19">
        <v>0</v>
      </c>
      <c r="P106" s="19">
        <v>8.0000000000000004E-4</v>
      </c>
      <c r="S106" s="20">
        <v>0.60299999999999998</v>
      </c>
      <c r="T106" s="65">
        <v>1</v>
      </c>
    </row>
    <row r="107" spans="2:20" ht="15" thickBot="1" x14ac:dyDescent="0.35">
      <c r="B107" s="11" t="s">
        <v>91</v>
      </c>
      <c r="C107" s="12">
        <v>0</v>
      </c>
      <c r="D107" s="20">
        <v>0</v>
      </c>
      <c r="E107" s="12">
        <v>0</v>
      </c>
      <c r="F107" s="12">
        <f>8.67%*100%/$T$93</f>
        <v>8.4783884216702521E-2</v>
      </c>
      <c r="G107" s="12">
        <v>0</v>
      </c>
      <c r="H107" s="12">
        <v>0</v>
      </c>
      <c r="I107" s="12">
        <v>0</v>
      </c>
      <c r="J107" s="12">
        <v>0</v>
      </c>
      <c r="K107" s="12">
        <f>4.81%*100%/$T$93</f>
        <v>4.7036964600039116E-2</v>
      </c>
      <c r="L107" s="12">
        <f>12.67%*100%/$T$93</f>
        <v>0.12389986309407394</v>
      </c>
      <c r="M107" s="12">
        <v>0</v>
      </c>
      <c r="N107" s="12">
        <f>76.11%*100%/$T$93</f>
        <v>0.74427928808918442</v>
      </c>
      <c r="O107" s="12">
        <v>0</v>
      </c>
      <c r="P107" s="12">
        <v>0</v>
      </c>
      <c r="T107" s="64">
        <f>+SUM(C107:P107)</f>
        <v>1</v>
      </c>
    </row>
    <row r="108" spans="2:20" x14ac:dyDescent="0.3">
      <c r="E108" s="4"/>
      <c r="F108" s="4"/>
      <c r="G108" s="4"/>
    </row>
    <row r="109" spans="2:20" x14ac:dyDescent="0.3">
      <c r="D109" s="13"/>
      <c r="E109" s="4"/>
      <c r="F109" s="4"/>
      <c r="G109" s="4"/>
    </row>
    <row r="110" spans="2:20" x14ac:dyDescent="0.3">
      <c r="B110" t="s">
        <v>358</v>
      </c>
      <c r="D110" s="4"/>
      <c r="E110" s="4"/>
      <c r="F110" s="4"/>
      <c r="G110" s="4"/>
      <c r="H110" s="4"/>
      <c r="I110" s="4"/>
      <c r="J110" s="4"/>
      <c r="K110" s="4"/>
      <c r="L110" s="4"/>
    </row>
    <row r="111" spans="2:20" x14ac:dyDescent="0.3">
      <c r="B111" s="23" t="s">
        <v>357</v>
      </c>
      <c r="D111" s="4"/>
      <c r="E111" s="4"/>
      <c r="F111" s="4"/>
      <c r="G111" s="4"/>
      <c r="H111" s="4"/>
      <c r="I111" s="4"/>
      <c r="J111" s="4"/>
      <c r="K111" s="4"/>
      <c r="L111" s="4"/>
    </row>
    <row r="112" spans="2:20" x14ac:dyDescent="0.3">
      <c r="B112" t="s">
        <v>20</v>
      </c>
      <c r="D112" t="s">
        <v>21</v>
      </c>
      <c r="E112" t="s">
        <v>22</v>
      </c>
      <c r="F112" t="s">
        <v>23</v>
      </c>
      <c r="G112" t="s">
        <v>24</v>
      </c>
      <c r="H112" t="s">
        <v>25</v>
      </c>
      <c r="I112" t="s">
        <v>26</v>
      </c>
      <c r="J112" s="3" t="s">
        <v>27</v>
      </c>
      <c r="K112" t="s">
        <v>28</v>
      </c>
      <c r="L112" t="s">
        <v>29</v>
      </c>
      <c r="M112" t="s">
        <v>38</v>
      </c>
      <c r="N112" t="s">
        <v>39</v>
      </c>
    </row>
    <row r="113" spans="2:14" x14ac:dyDescent="0.3">
      <c r="B113" t="s">
        <v>12</v>
      </c>
      <c r="D113" s="4">
        <v>0.94930000000000003</v>
      </c>
      <c r="E113" s="4">
        <v>1.5800000000000002E-2</v>
      </c>
      <c r="F113" s="4">
        <v>1.8499999999999999E-2</v>
      </c>
      <c r="G113" s="4">
        <v>8.0000000000000004E-4</v>
      </c>
      <c r="H113" s="4">
        <v>0</v>
      </c>
      <c r="I113" s="4">
        <v>5.0000000000000001E-4</v>
      </c>
      <c r="J113" s="4">
        <v>2.0000000000000001E-4</v>
      </c>
      <c r="K113" s="4">
        <v>1.49E-2</v>
      </c>
      <c r="L113" s="4">
        <v>1</v>
      </c>
      <c r="M113" s="4">
        <v>0.96779999999999999</v>
      </c>
      <c r="N113" s="4">
        <v>0.96779999999999999</v>
      </c>
    </row>
    <row r="114" spans="2:14" x14ac:dyDescent="0.3">
      <c r="B114" t="s">
        <v>13</v>
      </c>
      <c r="D114" s="4">
        <v>6.9599999999999995E-2</v>
      </c>
      <c r="E114" s="4">
        <v>0.88349999999999995</v>
      </c>
      <c r="F114" s="4">
        <v>3.9300000000000002E-2</v>
      </c>
      <c r="G114" s="4">
        <v>2.0000000000000001E-4</v>
      </c>
      <c r="H114" s="4">
        <v>0</v>
      </c>
      <c r="I114" s="4">
        <v>1E-4</v>
      </c>
      <c r="J114" s="4">
        <v>0</v>
      </c>
      <c r="K114" s="4">
        <v>7.1999999999999998E-3</v>
      </c>
      <c r="L114" s="4">
        <v>1</v>
      </c>
      <c r="M114" s="4">
        <v>0.92290000000000005</v>
      </c>
      <c r="N114" s="4">
        <v>0.92290000000000005</v>
      </c>
    </row>
    <row r="115" spans="2:14" x14ac:dyDescent="0.3">
      <c r="B115" t="s">
        <v>14</v>
      </c>
      <c r="D115" s="4">
        <v>0.81599999999999995</v>
      </c>
      <c r="E115" s="4">
        <v>0.12720000000000001</v>
      </c>
      <c r="F115" s="4">
        <v>4.7600000000000003E-2</v>
      </c>
      <c r="G115" s="4">
        <v>1.1999999999999999E-3</v>
      </c>
      <c r="H115" s="4">
        <v>0</v>
      </c>
      <c r="I115" s="4">
        <v>1E-4</v>
      </c>
      <c r="J115" s="4">
        <v>0</v>
      </c>
      <c r="K115" s="4">
        <v>7.9000000000000008E-3</v>
      </c>
      <c r="L115" s="4">
        <v>1</v>
      </c>
      <c r="M115" s="4">
        <v>0.99080000000000001</v>
      </c>
      <c r="N115" s="4">
        <v>0.99080000000000001</v>
      </c>
    </row>
    <row r="116" spans="2:14" x14ac:dyDescent="0.3">
      <c r="B116" t="s">
        <v>15</v>
      </c>
      <c r="D116" s="4">
        <v>0.4108</v>
      </c>
      <c r="E116" s="4">
        <v>0.46379999999999999</v>
      </c>
      <c r="F116" s="4">
        <v>0.1027</v>
      </c>
      <c r="G116" s="4">
        <v>6.9999999999999999E-4</v>
      </c>
      <c r="H116" s="4">
        <v>0</v>
      </c>
      <c r="I116" s="4">
        <v>2.9999999999999997E-4</v>
      </c>
      <c r="J116" s="4">
        <v>1E-4</v>
      </c>
      <c r="K116" s="4">
        <v>2.1499999999999998E-2</v>
      </c>
      <c r="L116" s="4">
        <v>1</v>
      </c>
      <c r="M116" s="4">
        <v>0.5665</v>
      </c>
      <c r="N116" s="4">
        <v>0.97729999999999995</v>
      </c>
    </row>
    <row r="117" spans="2:14" x14ac:dyDescent="0.3">
      <c r="B117" t="s">
        <v>16</v>
      </c>
      <c r="D117" s="4">
        <v>0.39119999999999999</v>
      </c>
      <c r="E117" s="4">
        <v>0.2999</v>
      </c>
      <c r="F117" s="4">
        <v>0.25640000000000002</v>
      </c>
      <c r="G117" s="4">
        <v>3.0000000000000001E-3</v>
      </c>
      <c r="H117" s="4">
        <v>6.9999999999999999E-4</v>
      </c>
      <c r="I117" s="4">
        <v>8.9999999999999998E-4</v>
      </c>
      <c r="J117" s="4">
        <v>0</v>
      </c>
      <c r="K117" s="4">
        <v>4.8000000000000001E-2</v>
      </c>
      <c r="L117" s="4">
        <v>1</v>
      </c>
      <c r="M117" s="4">
        <v>0.25640000000000002</v>
      </c>
      <c r="N117" s="4">
        <v>0.55630000000000002</v>
      </c>
    </row>
    <row r="118" spans="2:14" x14ac:dyDescent="0.3">
      <c r="B118" t="s">
        <v>30</v>
      </c>
      <c r="D118" s="4">
        <v>0.30520000000000003</v>
      </c>
      <c r="E118" s="4">
        <v>0.29899999999999999</v>
      </c>
      <c r="F118" s="4">
        <v>0.29249999999999998</v>
      </c>
      <c r="G118" s="4">
        <v>1.61E-2</v>
      </c>
      <c r="H118" s="4">
        <v>8.9999999999999998E-4</v>
      </c>
      <c r="I118" s="4">
        <v>0</v>
      </c>
      <c r="J118" s="4">
        <v>0</v>
      </c>
      <c r="K118" s="4">
        <v>8.6300000000000002E-2</v>
      </c>
      <c r="L118" s="4">
        <v>1</v>
      </c>
      <c r="M118" s="4">
        <v>0.29249999999999998</v>
      </c>
      <c r="N118" s="4">
        <v>0.89670000000000005</v>
      </c>
    </row>
    <row r="119" spans="2:14" x14ac:dyDescent="0.3">
      <c r="B119" t="s">
        <v>33</v>
      </c>
      <c r="D119" s="4">
        <v>0.3382</v>
      </c>
      <c r="E119" s="4">
        <v>0.31390000000000001</v>
      </c>
      <c r="F119" s="4">
        <v>4.48E-2</v>
      </c>
      <c r="G119" s="4">
        <v>2.7699999999999999E-2</v>
      </c>
      <c r="H119" s="4">
        <v>2.9999999999999997E-4</v>
      </c>
      <c r="I119" s="4">
        <v>2.9000000000000001E-2</v>
      </c>
      <c r="J119" s="4">
        <v>5.9999999999999995E-4</v>
      </c>
      <c r="K119" s="4">
        <v>0.24529999999999999</v>
      </c>
      <c r="L119" s="4">
        <v>1</v>
      </c>
      <c r="M119" s="4">
        <v>0.24529999999999999</v>
      </c>
      <c r="N119" s="4">
        <v>0.60409999999999997</v>
      </c>
    </row>
    <row r="120" spans="2:14" x14ac:dyDescent="0.3">
      <c r="B120" s="1" t="s">
        <v>40</v>
      </c>
      <c r="D120" s="4">
        <v>0.11600000000000001</v>
      </c>
      <c r="E120" s="4">
        <v>1.4800000000000001E-2</v>
      </c>
      <c r="F120" s="4">
        <v>7.9000000000000008E-3</v>
      </c>
      <c r="G120" s="4">
        <v>0.84219999999999995</v>
      </c>
      <c r="H120" s="4">
        <v>4.0000000000000002E-4</v>
      </c>
      <c r="I120" s="4">
        <v>4.4000000000000003E-3</v>
      </c>
      <c r="J120" s="4">
        <v>2.0000000000000001E-4</v>
      </c>
      <c r="K120" s="4">
        <v>1.4E-2</v>
      </c>
      <c r="L120" s="4">
        <v>1</v>
      </c>
      <c r="M120" s="4">
        <v>0.84219999999999995</v>
      </c>
      <c r="N120" s="4">
        <v>0.84219999999999995</v>
      </c>
    </row>
    <row r="121" spans="2:14" x14ac:dyDescent="0.3">
      <c r="B121" t="s">
        <v>34</v>
      </c>
      <c r="D121" s="4">
        <v>0.19120000000000001</v>
      </c>
      <c r="E121" s="4">
        <v>3.3500000000000002E-2</v>
      </c>
      <c r="F121" s="4">
        <v>4.1999999999999997E-3</v>
      </c>
      <c r="G121" s="4">
        <v>5.4999999999999997E-3</v>
      </c>
      <c r="H121" s="4">
        <v>5.9999999999999995E-4</v>
      </c>
      <c r="I121" s="4">
        <v>4.5999999999999999E-3</v>
      </c>
      <c r="J121" s="4">
        <v>1.6999999999999999E-3</v>
      </c>
      <c r="K121" s="4">
        <v>0.75860000000000005</v>
      </c>
      <c r="L121" s="4">
        <v>1</v>
      </c>
      <c r="M121" s="4">
        <v>0.75860000000000005</v>
      </c>
      <c r="N121" s="4">
        <v>0.75860000000000005</v>
      </c>
    </row>
    <row r="122" spans="2:14" x14ac:dyDescent="0.3">
      <c r="B122" t="s">
        <v>35</v>
      </c>
      <c r="D122" s="4">
        <v>0.2346</v>
      </c>
      <c r="E122" s="4">
        <v>4.24E-2</v>
      </c>
      <c r="F122" s="4">
        <v>1.29E-2</v>
      </c>
      <c r="G122" s="4">
        <v>0.38200000000000001</v>
      </c>
      <c r="H122" s="4">
        <v>5.0000000000000001E-4</v>
      </c>
      <c r="I122" s="4">
        <v>1.0800000000000001E-2</v>
      </c>
      <c r="J122" s="4">
        <v>8.9999999999999993E-3</v>
      </c>
      <c r="K122" s="4">
        <v>0.30780000000000002</v>
      </c>
      <c r="L122" s="4">
        <v>1</v>
      </c>
      <c r="M122" s="4">
        <v>0.30780000000000002</v>
      </c>
      <c r="N122" s="4">
        <v>0.68969999999999998</v>
      </c>
    </row>
    <row r="123" spans="2:14" x14ac:dyDescent="0.3">
      <c r="B123" s="1" t="s">
        <v>41</v>
      </c>
      <c r="D123" s="4">
        <v>1.2E-2</v>
      </c>
      <c r="E123" s="4">
        <v>0</v>
      </c>
      <c r="F123" s="4">
        <v>1E-4</v>
      </c>
      <c r="G123" s="4">
        <v>1.4E-3</v>
      </c>
      <c r="H123" s="4">
        <v>4.0000000000000002E-4</v>
      </c>
      <c r="I123" s="4">
        <v>2.9999999999999997E-4</v>
      </c>
      <c r="J123" s="4">
        <v>0</v>
      </c>
      <c r="K123" s="4">
        <v>0.9859</v>
      </c>
      <c r="L123" s="4">
        <v>1</v>
      </c>
      <c r="M123" s="4">
        <v>0.9859</v>
      </c>
      <c r="N123" s="4">
        <v>0.9859</v>
      </c>
    </row>
    <row r="124" spans="2:14" x14ac:dyDescent="0.3">
      <c r="B124" s="1" t="s">
        <v>42</v>
      </c>
      <c r="D124" s="4">
        <v>0.22270000000000001</v>
      </c>
      <c r="E124" s="4">
        <v>2.1499999999999998E-2</v>
      </c>
      <c r="F124" s="4">
        <v>2.2800000000000001E-2</v>
      </c>
      <c r="G124" s="4">
        <v>8.9999999999999993E-3</v>
      </c>
      <c r="H124" s="4">
        <v>0.66949999999999998</v>
      </c>
      <c r="I124" s="4">
        <v>2.12E-2</v>
      </c>
      <c r="J124" s="4">
        <v>6.9999999999999999E-4</v>
      </c>
      <c r="K124" s="4">
        <v>3.2599999999999997E-2</v>
      </c>
      <c r="L124" s="4">
        <v>1</v>
      </c>
      <c r="M124" s="4">
        <v>0.67020000000000002</v>
      </c>
      <c r="N124" s="4">
        <v>0.67020000000000002</v>
      </c>
    </row>
    <row r="125" spans="2:14" x14ac:dyDescent="0.3">
      <c r="B125" t="s">
        <v>31</v>
      </c>
      <c r="D125" s="4">
        <v>0.4027</v>
      </c>
      <c r="E125" s="4">
        <v>3.2000000000000002E-3</v>
      </c>
      <c r="F125" s="4">
        <v>3.5700000000000003E-2</v>
      </c>
      <c r="G125" s="4">
        <v>1.41E-2</v>
      </c>
      <c r="H125" s="4">
        <v>0.24879999999999999</v>
      </c>
      <c r="I125" s="4">
        <v>3.4799999999999998E-2</v>
      </c>
      <c r="J125" s="4">
        <v>9.0999999999999998E-2</v>
      </c>
      <c r="K125" s="4">
        <v>0.16969999999999999</v>
      </c>
      <c r="L125" s="4">
        <v>1</v>
      </c>
      <c r="M125" s="4">
        <v>0.33979999999999999</v>
      </c>
      <c r="N125" s="4">
        <v>0.33979999999999999</v>
      </c>
    </row>
    <row r="126" spans="2:14" x14ac:dyDescent="0.3">
      <c r="B126" t="s">
        <v>17</v>
      </c>
      <c r="D126" s="4">
        <v>9.0499999999999997E-2</v>
      </c>
      <c r="E126" s="4">
        <v>5.3E-3</v>
      </c>
      <c r="F126" s="4">
        <v>1.06E-2</v>
      </c>
      <c r="G126" s="4">
        <v>3.3999999999999998E-3</v>
      </c>
      <c r="H126" s="4">
        <v>2.3E-3</v>
      </c>
      <c r="I126" s="4">
        <v>0.84889999999999999</v>
      </c>
      <c r="J126" s="4">
        <v>0.01</v>
      </c>
      <c r="K126" s="4">
        <v>2.9000000000000001E-2</v>
      </c>
      <c r="L126" s="4">
        <v>1</v>
      </c>
      <c r="M126" s="4">
        <v>0.8589</v>
      </c>
      <c r="N126" s="4">
        <v>0.8589</v>
      </c>
    </row>
    <row r="127" spans="2:14" x14ac:dyDescent="0.3">
      <c r="B127" t="s">
        <v>32</v>
      </c>
      <c r="D127" s="4">
        <v>4.7699999999999999E-2</v>
      </c>
      <c r="E127" s="4">
        <v>4.3E-3</v>
      </c>
      <c r="F127" s="4">
        <v>4.0000000000000001E-3</v>
      </c>
      <c r="G127" s="4">
        <v>6.9999999999999999E-4</v>
      </c>
      <c r="H127" s="4">
        <v>5.0000000000000001E-4</v>
      </c>
      <c r="I127" s="4">
        <v>5.1799999999999999E-2</v>
      </c>
      <c r="J127" s="4">
        <v>0.81459999999999999</v>
      </c>
      <c r="K127" s="4">
        <v>7.6399999999999996E-2</v>
      </c>
      <c r="L127" s="4">
        <v>1</v>
      </c>
      <c r="M127" s="4">
        <v>0.86639999999999995</v>
      </c>
      <c r="N127" s="4">
        <v>0.8669</v>
      </c>
    </row>
    <row r="128" spans="2:14" x14ac:dyDescent="0.3">
      <c r="B128" t="s">
        <v>36</v>
      </c>
      <c r="D128" s="4">
        <v>0</v>
      </c>
      <c r="E128" s="4">
        <v>0</v>
      </c>
      <c r="F128" s="4">
        <v>0</v>
      </c>
      <c r="G128" s="4">
        <v>0.1772</v>
      </c>
      <c r="H128" s="4">
        <v>0</v>
      </c>
      <c r="I128" s="4">
        <v>0.13420000000000001</v>
      </c>
      <c r="J128" s="4">
        <v>0.2298</v>
      </c>
      <c r="K128" s="4">
        <v>0.4587</v>
      </c>
      <c r="L128" s="4">
        <v>1</v>
      </c>
      <c r="M128" s="4">
        <v>0.4587</v>
      </c>
      <c r="N128" s="4">
        <v>0.4587</v>
      </c>
    </row>
    <row r="129" spans="2:40" x14ac:dyDescent="0.3">
      <c r="B129" t="s">
        <v>37</v>
      </c>
      <c r="D129" s="4">
        <v>8.4400000000000003E-2</v>
      </c>
      <c r="E129" s="4">
        <v>2.1299999999999999E-2</v>
      </c>
      <c r="F129" s="4">
        <v>1.21E-2</v>
      </c>
      <c r="G129" s="4">
        <v>2.9000000000000001E-2</v>
      </c>
      <c r="H129" s="4">
        <v>4.0000000000000002E-4</v>
      </c>
      <c r="I129" s="4">
        <v>5.4999999999999997E-3</v>
      </c>
      <c r="J129" s="4">
        <v>1.24E-2</v>
      </c>
      <c r="K129" s="4">
        <v>0.83499999999999996</v>
      </c>
      <c r="L129" s="4">
        <v>1</v>
      </c>
      <c r="M129" s="4">
        <v>0.83499999999999996</v>
      </c>
      <c r="N129" s="4">
        <v>0.83499999999999996</v>
      </c>
    </row>
    <row r="130" spans="2:40" x14ac:dyDescent="0.3">
      <c r="B130" t="s">
        <v>18</v>
      </c>
      <c r="D130" s="4"/>
      <c r="E130" s="4"/>
      <c r="F130" s="4"/>
      <c r="G130" s="4"/>
      <c r="H130" s="4"/>
      <c r="I130" s="4"/>
      <c r="J130" s="4"/>
      <c r="K130" s="4"/>
      <c r="L130" s="4"/>
    </row>
    <row r="131" spans="2:40" x14ac:dyDescent="0.3">
      <c r="B131" t="s">
        <v>356</v>
      </c>
      <c r="D131" s="4"/>
      <c r="E131" s="4"/>
      <c r="F131" s="4"/>
      <c r="G131" s="4"/>
      <c r="H131" s="4"/>
      <c r="I131" s="4"/>
      <c r="J131" s="4"/>
      <c r="K131" s="4"/>
      <c r="L131" s="4"/>
    </row>
    <row r="134" spans="2:40" x14ac:dyDescent="0.3">
      <c r="B134" t="s">
        <v>360</v>
      </c>
    </row>
    <row r="135" spans="2:40" ht="15" thickBot="1" x14ac:dyDescent="0.35">
      <c r="D135" t="s">
        <v>361</v>
      </c>
      <c r="W135" t="s">
        <v>388</v>
      </c>
    </row>
    <row r="136" spans="2:40" ht="28.05" customHeight="1" x14ac:dyDescent="0.3">
      <c r="B136" t="s">
        <v>359</v>
      </c>
      <c r="D136" s="88" t="s">
        <v>43</v>
      </c>
      <c r="E136" s="86" t="s">
        <v>44</v>
      </c>
      <c r="F136" s="86" t="s">
        <v>45</v>
      </c>
      <c r="G136" s="86" t="s">
        <v>46</v>
      </c>
      <c r="H136" s="86" t="s">
        <v>47</v>
      </c>
      <c r="I136" s="86" t="s">
        <v>48</v>
      </c>
      <c r="J136" s="86" t="s">
        <v>0</v>
      </c>
      <c r="K136" s="86" t="s">
        <v>49</v>
      </c>
      <c r="L136" s="86" t="s">
        <v>50</v>
      </c>
      <c r="M136" s="86" t="s">
        <v>51</v>
      </c>
      <c r="N136" s="86" t="s">
        <v>52</v>
      </c>
      <c r="O136" s="86" t="s">
        <v>53</v>
      </c>
      <c r="P136" s="6" t="s">
        <v>54</v>
      </c>
      <c r="Q136" s="83" t="s">
        <v>56</v>
      </c>
      <c r="R136" s="86" t="s">
        <v>57</v>
      </c>
      <c r="S136" s="83" t="s">
        <v>1</v>
      </c>
      <c r="T136" s="83" t="s">
        <v>24</v>
      </c>
      <c r="U136" s="83" t="s">
        <v>150</v>
      </c>
      <c r="W136" s="88" t="s">
        <v>43</v>
      </c>
      <c r="X136" s="86" t="s">
        <v>44</v>
      </c>
      <c r="Y136" s="86" t="s">
        <v>45</v>
      </c>
      <c r="Z136" s="86" t="s">
        <v>46</v>
      </c>
      <c r="AA136" s="86" t="s">
        <v>47</v>
      </c>
      <c r="AB136" s="86" t="s">
        <v>48</v>
      </c>
      <c r="AC136" s="86" t="s">
        <v>0</v>
      </c>
      <c r="AD136" s="86" t="s">
        <v>49</v>
      </c>
      <c r="AE136" s="86" t="s">
        <v>50</v>
      </c>
      <c r="AF136" s="86" t="s">
        <v>51</v>
      </c>
      <c r="AG136" s="86" t="s">
        <v>52</v>
      </c>
      <c r="AH136" s="86" t="s">
        <v>53</v>
      </c>
      <c r="AI136" s="6" t="s">
        <v>54</v>
      </c>
      <c r="AJ136" s="83" t="s">
        <v>56</v>
      </c>
      <c r="AK136" s="86" t="s">
        <v>57</v>
      </c>
      <c r="AL136" s="83" t="s">
        <v>1</v>
      </c>
      <c r="AM136" s="83" t="s">
        <v>24</v>
      </c>
      <c r="AN136" s="83" t="s">
        <v>149</v>
      </c>
    </row>
    <row r="137" spans="2:40" ht="28.05" customHeight="1" thickBot="1" x14ac:dyDescent="0.35">
      <c r="B137" t="s">
        <v>58</v>
      </c>
      <c r="D137" s="89"/>
      <c r="E137" s="87"/>
      <c r="F137" s="87"/>
      <c r="G137" s="87"/>
      <c r="H137" s="87"/>
      <c r="I137" s="87"/>
      <c r="J137" s="87"/>
      <c r="K137" s="87"/>
      <c r="L137" s="87"/>
      <c r="M137" s="87"/>
      <c r="N137" s="87"/>
      <c r="O137" s="87"/>
      <c r="P137" s="7" t="s">
        <v>55</v>
      </c>
      <c r="Q137" s="84"/>
      <c r="R137" s="87"/>
      <c r="S137" s="84"/>
      <c r="T137" s="84"/>
      <c r="U137" s="84"/>
      <c r="W137" s="89"/>
      <c r="X137" s="87"/>
      <c r="Y137" s="87"/>
      <c r="Z137" s="87"/>
      <c r="AA137" s="87"/>
      <c r="AB137" s="87"/>
      <c r="AC137" s="87"/>
      <c r="AD137" s="87"/>
      <c r="AE137" s="87"/>
      <c r="AF137" s="87"/>
      <c r="AG137" s="87"/>
      <c r="AH137" s="87"/>
      <c r="AI137" s="7" t="s">
        <v>55</v>
      </c>
      <c r="AJ137" s="84"/>
      <c r="AK137" s="87"/>
      <c r="AL137" s="84"/>
      <c r="AM137" s="84"/>
      <c r="AN137" s="84"/>
    </row>
    <row r="138" spans="2:40" x14ac:dyDescent="0.3">
      <c r="B138" t="s">
        <v>363</v>
      </c>
      <c r="D138" s="8" t="s">
        <v>58</v>
      </c>
      <c r="E138" s="9" t="s">
        <v>59</v>
      </c>
      <c r="F138" s="86" t="s">
        <v>61</v>
      </c>
      <c r="G138" s="86" t="s">
        <v>22</v>
      </c>
      <c r="H138" s="9" t="s">
        <v>62</v>
      </c>
      <c r="I138" s="9" t="s">
        <v>63</v>
      </c>
      <c r="J138" s="9" t="s">
        <v>63</v>
      </c>
      <c r="K138" s="86" t="s">
        <v>65</v>
      </c>
      <c r="L138" s="86" t="s">
        <v>66</v>
      </c>
      <c r="M138" s="86" t="s">
        <v>67</v>
      </c>
      <c r="N138" s="86" t="s">
        <v>68</v>
      </c>
      <c r="O138" s="86" t="s">
        <v>69</v>
      </c>
      <c r="P138" s="86" t="s">
        <v>54</v>
      </c>
      <c r="Q138" s="86" t="s">
        <v>70</v>
      </c>
      <c r="R138" s="86" t="s">
        <v>54</v>
      </c>
      <c r="W138" s="8" t="s">
        <v>58</v>
      </c>
      <c r="X138" s="9" t="s">
        <v>59</v>
      </c>
      <c r="Y138" s="86" t="s">
        <v>61</v>
      </c>
      <c r="Z138" s="86" t="s">
        <v>22</v>
      </c>
      <c r="AA138" s="9" t="s">
        <v>62</v>
      </c>
      <c r="AB138" s="9" t="s">
        <v>63</v>
      </c>
      <c r="AC138" s="9" t="s">
        <v>63</v>
      </c>
      <c r="AD138" s="86" t="s">
        <v>65</v>
      </c>
      <c r="AE138" s="86" t="s">
        <v>66</v>
      </c>
      <c r="AF138" s="86" t="s">
        <v>67</v>
      </c>
      <c r="AG138" s="86" t="s">
        <v>68</v>
      </c>
      <c r="AH138" s="86" t="s">
        <v>69</v>
      </c>
      <c r="AI138" s="86" t="s">
        <v>54</v>
      </c>
      <c r="AJ138" s="86" t="s">
        <v>70</v>
      </c>
      <c r="AK138" s="86" t="s">
        <v>54</v>
      </c>
    </row>
    <row r="139" spans="2:40" ht="23.4" thickBot="1" x14ac:dyDescent="0.35">
      <c r="B139" t="s">
        <v>387</v>
      </c>
      <c r="D139" s="10" t="s">
        <v>71</v>
      </c>
      <c r="E139" s="7" t="s">
        <v>60</v>
      </c>
      <c r="F139" s="87"/>
      <c r="G139" s="87"/>
      <c r="H139" s="7" t="s">
        <v>61</v>
      </c>
      <c r="I139" s="7" t="s">
        <v>19</v>
      </c>
      <c r="J139" s="7" t="s">
        <v>64</v>
      </c>
      <c r="K139" s="87"/>
      <c r="L139" s="87"/>
      <c r="M139" s="87"/>
      <c r="N139" s="87"/>
      <c r="O139" s="87"/>
      <c r="P139" s="87"/>
      <c r="Q139" s="87"/>
      <c r="R139" s="87"/>
      <c r="W139" s="10" t="s">
        <v>71</v>
      </c>
      <c r="X139" s="7" t="s">
        <v>60</v>
      </c>
      <c r="Y139" s="87"/>
      <c r="Z139" s="87"/>
      <c r="AA139" s="7" t="s">
        <v>61</v>
      </c>
      <c r="AB139" s="7" t="s">
        <v>19</v>
      </c>
      <c r="AC139" s="7" t="s">
        <v>64</v>
      </c>
      <c r="AD139" s="87"/>
      <c r="AE139" s="87"/>
      <c r="AF139" s="87"/>
      <c r="AG139" s="87"/>
      <c r="AH139" s="87"/>
      <c r="AI139" s="87"/>
      <c r="AJ139" s="87"/>
      <c r="AK139" s="87"/>
    </row>
    <row r="140" spans="2:40" ht="24.6" thickBot="1" x14ac:dyDescent="0.35">
      <c r="B140" s="22">
        <f>+O58</f>
        <v>631.05987352410409</v>
      </c>
      <c r="D140" s="11" t="s">
        <v>72</v>
      </c>
      <c r="E140" s="12">
        <v>2.9999999999999997E-4</v>
      </c>
      <c r="F140" s="12">
        <v>3.6400000000000002E-2</v>
      </c>
      <c r="G140" s="12">
        <v>1.2999999999999999E-3</v>
      </c>
      <c r="H140" s="12">
        <v>6.8999999999999999E-3</v>
      </c>
      <c r="I140" s="12">
        <v>0.94910000000000005</v>
      </c>
      <c r="J140" s="12">
        <v>1.1999999999999999E-3</v>
      </c>
      <c r="K140" s="12">
        <v>1E-4</v>
      </c>
      <c r="L140" s="12">
        <v>0</v>
      </c>
      <c r="M140" s="12">
        <v>0</v>
      </c>
      <c r="N140" s="12">
        <v>0</v>
      </c>
      <c r="O140" s="12">
        <v>0</v>
      </c>
      <c r="P140" s="12">
        <v>4.3E-3</v>
      </c>
      <c r="Q140" s="12">
        <v>0</v>
      </c>
      <c r="R140" s="12">
        <v>2.9999999999999997E-4</v>
      </c>
      <c r="U140" s="25">
        <f t="shared" ref="U140:U157" si="4">+SUM(E140:T140)</f>
        <v>0.99990000000000001</v>
      </c>
      <c r="W140" s="11" t="s">
        <v>72</v>
      </c>
      <c r="X140" s="30">
        <f t="shared" ref="X140:X155" si="5">+$B140*E140</f>
        <v>0.1893179620572312</v>
      </c>
      <c r="Y140" s="30">
        <f t="shared" ref="Y140:Y155" si="6">+$B140*F140</f>
        <v>22.97057939627739</v>
      </c>
      <c r="Z140" s="30">
        <f t="shared" ref="Z140:Z155" si="7">+$B140*G140</f>
        <v>0.82037783558133526</v>
      </c>
      <c r="AA140" s="30">
        <f t="shared" ref="AA140:AA155" si="8">+$B140*H140</f>
        <v>4.3543131273163178</v>
      </c>
      <c r="AB140" s="31">
        <f t="shared" ref="AB140:AB155" si="9">+$B140*I140</f>
        <v>598.93892596172725</v>
      </c>
      <c r="AC140" s="30">
        <f t="shared" ref="AC140:AC155" si="10">+$B140*J140</f>
        <v>0.75727184822892479</v>
      </c>
      <c r="AD140" s="30">
        <f t="shared" ref="AD140:AD155" si="11">+$B140*K140</f>
        <v>6.3105987352410409E-2</v>
      </c>
      <c r="AE140" s="32">
        <f t="shared" ref="AE140:AE155" si="12">+$B140*L140</f>
        <v>0</v>
      </c>
      <c r="AF140" s="32">
        <f t="shared" ref="AF140:AF155" si="13">+$B140*M140</f>
        <v>0</v>
      </c>
      <c r="AG140" s="36">
        <f t="shared" ref="AG140:AG155" si="14">+$B140*N140</f>
        <v>0</v>
      </c>
      <c r="AH140" s="32">
        <f t="shared" ref="AH140:AH155" si="15">+$B140*O140</f>
        <v>0</v>
      </c>
      <c r="AI140" s="30">
        <f t="shared" ref="AI140:AI155" si="16">+$B140*P140</f>
        <v>2.7135574561536475</v>
      </c>
      <c r="AJ140" s="32">
        <f t="shared" ref="AJ140:AJ155" si="17">+$B140*Q140</f>
        <v>0</v>
      </c>
      <c r="AK140" s="30">
        <f t="shared" ref="AK140:AK155" si="18">+$B140*R140</f>
        <v>0.1893179620572312</v>
      </c>
      <c r="AN140" s="22">
        <f t="shared" ref="AN140:AN157" si="19">+SUM(X140:AM140)</f>
        <v>630.99676753675169</v>
      </c>
    </row>
    <row r="141" spans="2:40" ht="36.6" thickBot="1" x14ac:dyDescent="0.35">
      <c r="B141" s="22">
        <f>+O45</f>
        <v>2613</v>
      </c>
      <c r="D141" s="11" t="s">
        <v>74</v>
      </c>
      <c r="E141" s="12">
        <v>5.9999999999999995E-4</v>
      </c>
      <c r="F141" s="12">
        <v>3.4200000000000001E-2</v>
      </c>
      <c r="G141" s="12">
        <v>0.43880000000000002</v>
      </c>
      <c r="H141" s="12">
        <v>1.01E-2</v>
      </c>
      <c r="I141" s="12">
        <v>0.50560000000000005</v>
      </c>
      <c r="J141" s="12">
        <v>5.0000000000000001E-4</v>
      </c>
      <c r="K141" s="12">
        <v>1E-4</v>
      </c>
      <c r="L141" s="12">
        <v>0</v>
      </c>
      <c r="M141" s="12">
        <v>0</v>
      </c>
      <c r="N141" s="12">
        <v>0</v>
      </c>
      <c r="O141" s="12">
        <v>0</v>
      </c>
      <c r="P141" s="12">
        <v>9.7000000000000003E-3</v>
      </c>
      <c r="Q141" s="12">
        <v>0</v>
      </c>
      <c r="R141" s="12">
        <v>4.0000000000000002E-4</v>
      </c>
      <c r="U141" s="25">
        <f t="shared" si="4"/>
        <v>1</v>
      </c>
      <c r="W141" s="11" t="s">
        <v>74</v>
      </c>
      <c r="X141" s="30">
        <f t="shared" si="5"/>
        <v>1.5677999999999999</v>
      </c>
      <c r="Y141" s="30">
        <f t="shared" si="6"/>
        <v>89.36460000000001</v>
      </c>
      <c r="Z141" s="32">
        <f t="shared" si="7"/>
        <v>1146.5844</v>
      </c>
      <c r="AA141" s="30">
        <f t="shared" si="8"/>
        <v>26.391299999999998</v>
      </c>
      <c r="AB141" s="32">
        <f t="shared" si="9"/>
        <v>1321.1328000000001</v>
      </c>
      <c r="AC141" s="30">
        <f t="shared" si="10"/>
        <v>1.3065</v>
      </c>
      <c r="AD141" s="30">
        <f t="shared" si="11"/>
        <v>0.26130000000000003</v>
      </c>
      <c r="AE141" s="32">
        <f t="shared" si="12"/>
        <v>0</v>
      </c>
      <c r="AF141" s="32">
        <f t="shared" si="13"/>
        <v>0</v>
      </c>
      <c r="AG141" s="32">
        <f t="shared" si="14"/>
        <v>0</v>
      </c>
      <c r="AH141" s="32">
        <f t="shared" si="15"/>
        <v>0</v>
      </c>
      <c r="AI141" s="30">
        <f t="shared" si="16"/>
        <v>25.3461</v>
      </c>
      <c r="AJ141" s="32">
        <f t="shared" si="17"/>
        <v>0</v>
      </c>
      <c r="AK141" s="30">
        <f t="shared" si="18"/>
        <v>1.0452000000000001</v>
      </c>
      <c r="AN141" s="22">
        <f t="shared" si="19"/>
        <v>2613.0000000000005</v>
      </c>
    </row>
    <row r="142" spans="2:40" ht="24.6" thickBot="1" x14ac:dyDescent="0.35">
      <c r="B142">
        <f>+O43</f>
        <v>7800.0000000000009</v>
      </c>
      <c r="D142" s="11" t="s">
        <v>75</v>
      </c>
      <c r="E142" s="12">
        <v>2.9999999999999997E-4</v>
      </c>
      <c r="F142" s="12">
        <v>3.7499999999999999E-2</v>
      </c>
      <c r="G142" s="12">
        <v>4.4999999999999997E-3</v>
      </c>
      <c r="H142" s="12">
        <v>8.5000000000000006E-3</v>
      </c>
      <c r="I142" s="12">
        <v>0.92</v>
      </c>
      <c r="J142" s="12">
        <v>4.4999999999999997E-3</v>
      </c>
      <c r="K142" s="12">
        <v>5.0000000000000001E-4</v>
      </c>
      <c r="L142" s="12">
        <v>0</v>
      </c>
      <c r="M142" s="12">
        <v>0</v>
      </c>
      <c r="N142" s="12">
        <v>0</v>
      </c>
      <c r="O142" s="12">
        <v>1E-4</v>
      </c>
      <c r="P142" s="12">
        <v>2.3599999999999999E-2</v>
      </c>
      <c r="Q142" s="12">
        <v>0</v>
      </c>
      <c r="R142" s="12">
        <v>4.0000000000000002E-4</v>
      </c>
      <c r="U142" s="25">
        <f t="shared" si="4"/>
        <v>0.99989999999999979</v>
      </c>
      <c r="W142" s="11" t="s">
        <v>75</v>
      </c>
      <c r="X142" s="24">
        <f t="shared" si="5"/>
        <v>2.34</v>
      </c>
      <c r="Y142" s="31">
        <f t="shared" si="6"/>
        <v>292.5</v>
      </c>
      <c r="Z142" s="30">
        <f t="shared" si="7"/>
        <v>35.1</v>
      </c>
      <c r="AA142" s="30">
        <f t="shared" si="8"/>
        <v>66.300000000000011</v>
      </c>
      <c r="AB142" s="24">
        <f t="shared" si="9"/>
        <v>7176.0000000000009</v>
      </c>
      <c r="AC142" s="30">
        <f t="shared" si="10"/>
        <v>35.1</v>
      </c>
      <c r="AD142" s="30">
        <f t="shared" si="11"/>
        <v>3.9000000000000004</v>
      </c>
      <c r="AE142" s="24">
        <f t="shared" si="12"/>
        <v>0</v>
      </c>
      <c r="AF142" s="24">
        <f t="shared" si="13"/>
        <v>0</v>
      </c>
      <c r="AG142" s="24">
        <f t="shared" si="14"/>
        <v>0</v>
      </c>
      <c r="AH142" s="24">
        <f t="shared" si="15"/>
        <v>0.78000000000000014</v>
      </c>
      <c r="AI142" s="31">
        <f t="shared" si="16"/>
        <v>184.08</v>
      </c>
      <c r="AJ142" s="24">
        <f t="shared" si="17"/>
        <v>0</v>
      </c>
      <c r="AK142" s="24">
        <f t="shared" si="18"/>
        <v>3.1200000000000006</v>
      </c>
      <c r="AN142" s="22">
        <f t="shared" si="19"/>
        <v>7799.22</v>
      </c>
    </row>
    <row r="143" spans="2:40" ht="36.6" thickBot="1" x14ac:dyDescent="0.35">
      <c r="B143" s="22">
        <f>+O55</f>
        <v>156</v>
      </c>
      <c r="D143" s="11" t="s">
        <v>76</v>
      </c>
      <c r="E143" s="12">
        <v>0</v>
      </c>
      <c r="F143" s="12">
        <v>2.7199999999999998E-2</v>
      </c>
      <c r="G143" s="12">
        <v>0</v>
      </c>
      <c r="H143" s="12">
        <v>1.12E-2</v>
      </c>
      <c r="I143" s="12">
        <v>0.81969999999999998</v>
      </c>
      <c r="J143" s="12">
        <v>0</v>
      </c>
      <c r="K143" s="12">
        <v>6.9999999999999999E-4</v>
      </c>
      <c r="L143" s="12">
        <v>0</v>
      </c>
      <c r="M143" s="12">
        <v>1.1000000000000001E-3</v>
      </c>
      <c r="N143" s="12">
        <v>0</v>
      </c>
      <c r="O143" s="12">
        <v>1.6999999999999999E-3</v>
      </c>
      <c r="P143" s="12">
        <v>0.13850000000000001</v>
      </c>
      <c r="Q143" s="12">
        <v>0</v>
      </c>
      <c r="R143" s="12">
        <v>4.0000000000000002E-4</v>
      </c>
      <c r="U143" s="25">
        <f t="shared" si="4"/>
        <v>1.0004999999999999</v>
      </c>
      <c r="W143" s="11" t="s">
        <v>76</v>
      </c>
      <c r="X143" s="24">
        <f t="shared" si="5"/>
        <v>0</v>
      </c>
      <c r="Y143" s="30">
        <f t="shared" si="6"/>
        <v>4.2431999999999999</v>
      </c>
      <c r="Z143" s="32">
        <f t="shared" si="7"/>
        <v>0</v>
      </c>
      <c r="AA143" s="30">
        <f t="shared" si="8"/>
        <v>1.7472000000000001</v>
      </c>
      <c r="AB143" s="31">
        <f t="shared" si="9"/>
        <v>127.8732</v>
      </c>
      <c r="AC143" s="24">
        <f t="shared" si="10"/>
        <v>0</v>
      </c>
      <c r="AD143" s="30">
        <f t="shared" si="11"/>
        <v>0.10920000000000001</v>
      </c>
      <c r="AE143" s="24">
        <f t="shared" si="12"/>
        <v>0</v>
      </c>
      <c r="AF143" s="30">
        <f t="shared" si="13"/>
        <v>0.1716</v>
      </c>
      <c r="AG143" s="24">
        <f t="shared" si="14"/>
        <v>0</v>
      </c>
      <c r="AH143" s="30">
        <f t="shared" si="15"/>
        <v>0.26519999999999999</v>
      </c>
      <c r="AI143" s="30">
        <f t="shared" si="16"/>
        <v>21.606000000000002</v>
      </c>
      <c r="AJ143" s="24">
        <f t="shared" si="17"/>
        <v>0</v>
      </c>
      <c r="AK143" s="30">
        <f t="shared" si="18"/>
        <v>6.2400000000000004E-2</v>
      </c>
      <c r="AN143" s="22">
        <f t="shared" si="19"/>
        <v>156.07799999999997</v>
      </c>
    </row>
    <row r="144" spans="2:40" ht="24.6" thickBot="1" x14ac:dyDescent="0.35">
      <c r="B144" s="22">
        <f>+O46</f>
        <v>1209</v>
      </c>
      <c r="D144" s="11" t="s">
        <v>77</v>
      </c>
      <c r="E144" s="12">
        <v>2.9999999999999997E-4</v>
      </c>
      <c r="F144" s="12">
        <v>2.75E-2</v>
      </c>
      <c r="G144" s="12">
        <v>1.4E-3</v>
      </c>
      <c r="H144" s="12">
        <v>4.1000000000000003E-3</v>
      </c>
      <c r="I144" s="12">
        <v>4.1200000000000001E-2</v>
      </c>
      <c r="J144" s="12">
        <v>1.1000000000000001E-3</v>
      </c>
      <c r="K144" s="12">
        <v>0.84840000000000004</v>
      </c>
      <c r="L144" s="12">
        <v>2.0000000000000001E-4</v>
      </c>
      <c r="M144" s="12">
        <v>1.6299999999999999E-2</v>
      </c>
      <c r="N144" s="12">
        <v>1E-3</v>
      </c>
      <c r="O144" s="12">
        <v>4.0000000000000002E-4</v>
      </c>
      <c r="P144" s="12">
        <v>5.4300000000000001E-2</v>
      </c>
      <c r="Q144" s="12">
        <v>0</v>
      </c>
      <c r="R144" s="12">
        <v>4.1000000000000003E-3</v>
      </c>
      <c r="U144" s="25">
        <f t="shared" si="4"/>
        <v>1.0003</v>
      </c>
      <c r="W144" s="11" t="s">
        <v>77</v>
      </c>
      <c r="X144" s="30">
        <f t="shared" si="5"/>
        <v>0.36269999999999997</v>
      </c>
      <c r="Y144" s="30">
        <f t="shared" si="6"/>
        <v>33.247500000000002</v>
      </c>
      <c r="Z144" s="30">
        <f t="shared" si="7"/>
        <v>1.6925999999999999</v>
      </c>
      <c r="AA144" s="30">
        <f t="shared" si="8"/>
        <v>4.9569000000000001</v>
      </c>
      <c r="AB144" s="30">
        <f t="shared" si="9"/>
        <v>49.8108</v>
      </c>
      <c r="AC144" s="30">
        <f t="shared" si="10"/>
        <v>1.3299000000000001</v>
      </c>
      <c r="AD144" s="32">
        <f t="shared" si="11"/>
        <v>1025.7156</v>
      </c>
      <c r="AE144" s="30">
        <f t="shared" si="12"/>
        <v>0.24180000000000001</v>
      </c>
      <c r="AF144" s="30">
        <f t="shared" si="13"/>
        <v>19.706699999999998</v>
      </c>
      <c r="AG144" s="30">
        <f t="shared" si="14"/>
        <v>1.2090000000000001</v>
      </c>
      <c r="AH144" s="30">
        <f t="shared" si="15"/>
        <v>0.48360000000000003</v>
      </c>
      <c r="AI144" s="30">
        <f t="shared" si="16"/>
        <v>65.648700000000005</v>
      </c>
      <c r="AJ144" s="32">
        <f t="shared" si="17"/>
        <v>0</v>
      </c>
      <c r="AK144" s="30">
        <f t="shared" si="18"/>
        <v>4.9569000000000001</v>
      </c>
      <c r="AL144" s="33"/>
      <c r="AN144" s="22">
        <f t="shared" si="19"/>
        <v>1209.3626999999999</v>
      </c>
    </row>
    <row r="145" spans="2:40" ht="36.6" thickBot="1" x14ac:dyDescent="0.35">
      <c r="B145" s="22">
        <f>+O53</f>
        <v>253.49999999999997</v>
      </c>
      <c r="D145" s="11" t="s">
        <v>78</v>
      </c>
      <c r="E145" s="12">
        <v>6.4000000000000003E-3</v>
      </c>
      <c r="F145" s="12">
        <v>2.5700000000000001E-2</v>
      </c>
      <c r="G145" s="12">
        <v>0</v>
      </c>
      <c r="H145" s="12">
        <v>3.5999999999999999E-3</v>
      </c>
      <c r="I145" s="12">
        <v>2.1299999999999999E-2</v>
      </c>
      <c r="J145" s="12">
        <v>0</v>
      </c>
      <c r="K145" s="12">
        <v>5.5999999999999999E-3</v>
      </c>
      <c r="L145" s="12">
        <v>0.84230000000000005</v>
      </c>
      <c r="M145" s="12">
        <v>5.6300000000000003E-2</v>
      </c>
      <c r="N145" s="12">
        <v>8.0000000000000004E-4</v>
      </c>
      <c r="O145" s="12">
        <v>2.9999999999999997E-4</v>
      </c>
      <c r="P145" s="12">
        <v>3.3099999999999997E-2</v>
      </c>
      <c r="Q145" s="12">
        <v>0</v>
      </c>
      <c r="R145" s="12">
        <v>4.5999999999999999E-3</v>
      </c>
      <c r="U145" s="25">
        <f t="shared" si="4"/>
        <v>1</v>
      </c>
      <c r="W145" s="11" t="s">
        <v>78</v>
      </c>
      <c r="X145" s="30">
        <f t="shared" si="5"/>
        <v>1.6223999999999998</v>
      </c>
      <c r="Y145" s="30">
        <f t="shared" si="6"/>
        <v>6.5149499999999998</v>
      </c>
      <c r="Z145" s="32">
        <f t="shared" si="7"/>
        <v>0</v>
      </c>
      <c r="AA145" s="30">
        <f t="shared" si="8"/>
        <v>0.91259999999999986</v>
      </c>
      <c r="AB145" s="30">
        <f t="shared" si="9"/>
        <v>5.3995499999999996</v>
      </c>
      <c r="AC145" s="32">
        <f t="shared" si="10"/>
        <v>0</v>
      </c>
      <c r="AD145" s="30">
        <f t="shared" si="11"/>
        <v>1.4195999999999998</v>
      </c>
      <c r="AE145" s="31">
        <f t="shared" si="12"/>
        <v>213.52304999999998</v>
      </c>
      <c r="AF145" s="30">
        <f t="shared" si="13"/>
        <v>14.272049999999998</v>
      </c>
      <c r="AG145" s="30">
        <f t="shared" si="14"/>
        <v>0.20279999999999998</v>
      </c>
      <c r="AH145" s="30">
        <f t="shared" si="15"/>
        <v>7.6049999999999979E-2</v>
      </c>
      <c r="AI145" s="30">
        <f t="shared" si="16"/>
        <v>8.3908499999999986</v>
      </c>
      <c r="AJ145" s="32">
        <f t="shared" si="17"/>
        <v>0</v>
      </c>
      <c r="AK145" s="30">
        <f t="shared" si="18"/>
        <v>1.1660999999999999</v>
      </c>
      <c r="AN145" s="22">
        <f t="shared" si="19"/>
        <v>253.5</v>
      </c>
    </row>
    <row r="146" spans="2:40" ht="36.6" thickBot="1" x14ac:dyDescent="0.35">
      <c r="B146" s="22">
        <f>+O51</f>
        <v>390</v>
      </c>
      <c r="D146" s="11" t="s">
        <v>79</v>
      </c>
      <c r="E146" s="12">
        <v>5.0000000000000001E-4</v>
      </c>
      <c r="F146" s="12">
        <v>3.2399999999999998E-2</v>
      </c>
      <c r="G146" s="12">
        <v>4.1000000000000003E-3</v>
      </c>
      <c r="H146" s="12">
        <v>1.6000000000000001E-3</v>
      </c>
      <c r="I146" s="12">
        <v>4.0000000000000001E-3</v>
      </c>
      <c r="J146" s="12">
        <v>0</v>
      </c>
      <c r="K146" s="12">
        <v>9.4999999999999998E-3</v>
      </c>
      <c r="L146" s="12">
        <v>2.3999999999999998E-3</v>
      </c>
      <c r="M146" s="12">
        <v>0.88249999999999995</v>
      </c>
      <c r="N146" s="12">
        <v>0</v>
      </c>
      <c r="O146" s="12">
        <v>1E-4</v>
      </c>
      <c r="P146" s="12">
        <v>5.8700000000000002E-2</v>
      </c>
      <c r="Q146" s="12">
        <v>0</v>
      </c>
      <c r="R146" s="12">
        <v>4.4999999999999997E-3</v>
      </c>
      <c r="U146" s="25">
        <f t="shared" si="4"/>
        <v>1.0003</v>
      </c>
      <c r="W146" s="11" t="s">
        <v>79</v>
      </c>
      <c r="X146" s="30">
        <f t="shared" si="5"/>
        <v>0.19500000000000001</v>
      </c>
      <c r="Y146" s="30">
        <f t="shared" si="6"/>
        <v>12.635999999999999</v>
      </c>
      <c r="Z146" s="30">
        <f t="shared" si="7"/>
        <v>1.5990000000000002</v>
      </c>
      <c r="AA146" s="30">
        <f t="shared" si="8"/>
        <v>0.624</v>
      </c>
      <c r="AB146" s="30">
        <f t="shared" si="9"/>
        <v>1.56</v>
      </c>
      <c r="AC146" s="32">
        <f t="shared" si="10"/>
        <v>0</v>
      </c>
      <c r="AD146" s="30">
        <f t="shared" si="11"/>
        <v>3.7050000000000001</v>
      </c>
      <c r="AE146" s="30">
        <f t="shared" si="12"/>
        <v>0.93599999999999994</v>
      </c>
      <c r="AF146" s="30">
        <f t="shared" si="13"/>
        <v>344.17499999999995</v>
      </c>
      <c r="AG146" s="32">
        <f t="shared" si="14"/>
        <v>0</v>
      </c>
      <c r="AH146" s="30">
        <f t="shared" si="15"/>
        <v>3.9E-2</v>
      </c>
      <c r="AI146" s="30">
        <f t="shared" si="16"/>
        <v>22.893000000000001</v>
      </c>
      <c r="AJ146" s="32">
        <f t="shared" si="17"/>
        <v>0</v>
      </c>
      <c r="AK146" s="30">
        <f t="shared" si="18"/>
        <v>1.7549999999999999</v>
      </c>
      <c r="AN146" s="22">
        <f t="shared" si="19"/>
        <v>390.11699999999996</v>
      </c>
    </row>
    <row r="147" spans="2:40" ht="24.6" thickBot="1" x14ac:dyDescent="0.35">
      <c r="B147" s="22">
        <f>+O52</f>
        <v>273.00000000000006</v>
      </c>
      <c r="D147" s="11" t="s">
        <v>80</v>
      </c>
      <c r="E147" s="12">
        <v>0</v>
      </c>
      <c r="F147" s="12">
        <v>0.1855</v>
      </c>
      <c r="G147" s="12">
        <v>6.4999999999999997E-3</v>
      </c>
      <c r="H147" s="12">
        <v>0.1014</v>
      </c>
      <c r="I147" s="12">
        <v>0.1135</v>
      </c>
      <c r="J147" s="12">
        <v>0</v>
      </c>
      <c r="K147" s="12">
        <v>0.28710000000000002</v>
      </c>
      <c r="L147" s="12">
        <v>0</v>
      </c>
      <c r="M147" s="12">
        <v>2.76E-2</v>
      </c>
      <c r="N147" s="12">
        <v>1.1999999999999999E-3</v>
      </c>
      <c r="O147" s="12">
        <v>4.0000000000000002E-4</v>
      </c>
      <c r="P147" s="12">
        <v>0.26269999999999999</v>
      </c>
      <c r="Q147" s="12">
        <v>0</v>
      </c>
      <c r="R147" s="12">
        <v>1.43E-2</v>
      </c>
      <c r="U147" s="25">
        <f t="shared" si="4"/>
        <v>1.0001999999999998</v>
      </c>
      <c r="W147" s="11" t="s">
        <v>80</v>
      </c>
      <c r="X147" s="32">
        <f t="shared" si="5"/>
        <v>0</v>
      </c>
      <c r="Y147" s="30">
        <f t="shared" si="6"/>
        <v>50.641500000000008</v>
      </c>
      <c r="Z147" s="30">
        <f t="shared" si="7"/>
        <v>1.7745000000000002</v>
      </c>
      <c r="AA147" s="30">
        <f t="shared" si="8"/>
        <v>27.682200000000005</v>
      </c>
      <c r="AB147" s="30">
        <f t="shared" si="9"/>
        <v>30.985500000000009</v>
      </c>
      <c r="AC147" s="32">
        <f t="shared" si="10"/>
        <v>0</v>
      </c>
      <c r="AD147" s="30">
        <f t="shared" si="11"/>
        <v>78.378300000000024</v>
      </c>
      <c r="AE147" s="32">
        <f t="shared" si="12"/>
        <v>0</v>
      </c>
      <c r="AF147" s="30">
        <f t="shared" si="13"/>
        <v>7.5348000000000015</v>
      </c>
      <c r="AG147" s="30">
        <f t="shared" si="14"/>
        <v>0.32760000000000006</v>
      </c>
      <c r="AH147" s="30">
        <f t="shared" si="15"/>
        <v>0.10920000000000003</v>
      </c>
      <c r="AI147" s="30">
        <f t="shared" si="16"/>
        <v>71.717100000000016</v>
      </c>
      <c r="AJ147" s="32">
        <f t="shared" si="17"/>
        <v>0</v>
      </c>
      <c r="AK147" s="30">
        <f t="shared" si="18"/>
        <v>3.903900000000001</v>
      </c>
      <c r="AN147" s="22">
        <f t="shared" si="19"/>
        <v>273.05460000000005</v>
      </c>
    </row>
    <row r="148" spans="2:40" ht="24.6" thickBot="1" x14ac:dyDescent="0.35">
      <c r="B148" s="22">
        <f>+O49</f>
        <v>585</v>
      </c>
      <c r="D148" s="11" t="s">
        <v>83</v>
      </c>
      <c r="E148" s="12">
        <v>0.36890000000000001</v>
      </c>
      <c r="F148" s="12">
        <v>0.31509999999999999</v>
      </c>
      <c r="G148" s="12">
        <v>5.5999999999999999E-3</v>
      </c>
      <c r="H148" s="12">
        <v>4.41E-2</v>
      </c>
      <c r="I148" s="12">
        <v>4.8599999999999997E-2</v>
      </c>
      <c r="J148" s="12">
        <v>7.1999999999999998E-3</v>
      </c>
      <c r="K148" s="12">
        <v>5.4000000000000003E-3</v>
      </c>
      <c r="L148" s="12">
        <v>0</v>
      </c>
      <c r="M148" s="12">
        <v>6.2399999999999997E-2</v>
      </c>
      <c r="N148" s="12">
        <v>0</v>
      </c>
      <c r="O148" s="12">
        <v>0</v>
      </c>
      <c r="P148" s="12">
        <v>0.14099999999999999</v>
      </c>
      <c r="Q148" s="12">
        <v>0</v>
      </c>
      <c r="R148" s="12">
        <v>1.6999999999999999E-3</v>
      </c>
      <c r="U148" s="25">
        <f t="shared" si="4"/>
        <v>1</v>
      </c>
      <c r="W148" s="11" t="s">
        <v>83</v>
      </c>
      <c r="X148" s="31">
        <f t="shared" si="5"/>
        <v>215.8065</v>
      </c>
      <c r="Y148" s="31">
        <f t="shared" si="6"/>
        <v>184.33349999999999</v>
      </c>
      <c r="Z148" s="30">
        <f t="shared" si="7"/>
        <v>3.2759999999999998</v>
      </c>
      <c r="AA148" s="30">
        <f t="shared" si="8"/>
        <v>25.798500000000001</v>
      </c>
      <c r="AB148" s="30">
        <f t="shared" si="9"/>
        <v>28.430999999999997</v>
      </c>
      <c r="AC148" s="30">
        <f t="shared" si="10"/>
        <v>4.2119999999999997</v>
      </c>
      <c r="AD148" s="30">
        <f t="shared" si="11"/>
        <v>3.1590000000000003</v>
      </c>
      <c r="AE148" s="32">
        <f t="shared" si="12"/>
        <v>0</v>
      </c>
      <c r="AF148" s="30">
        <f t="shared" si="13"/>
        <v>36.503999999999998</v>
      </c>
      <c r="AG148" s="32">
        <f t="shared" si="14"/>
        <v>0</v>
      </c>
      <c r="AH148" s="32">
        <f t="shared" si="15"/>
        <v>0</v>
      </c>
      <c r="AI148" s="30">
        <f t="shared" si="16"/>
        <v>82.484999999999985</v>
      </c>
      <c r="AJ148" s="32">
        <f t="shared" si="17"/>
        <v>0</v>
      </c>
      <c r="AK148" s="30">
        <f t="shared" si="18"/>
        <v>0.99449999999999994</v>
      </c>
      <c r="AN148" s="22">
        <f t="shared" si="19"/>
        <v>585</v>
      </c>
    </row>
    <row r="149" spans="2:40" ht="24.6" thickBot="1" x14ac:dyDescent="0.35">
      <c r="B149" s="22">
        <f>+O61</f>
        <v>15.417556842854886</v>
      </c>
      <c r="D149" s="11" t="s">
        <v>84</v>
      </c>
      <c r="E149" s="12">
        <v>1.6000000000000001E-3</v>
      </c>
      <c r="F149" s="12">
        <v>0.27060000000000001</v>
      </c>
      <c r="G149" s="12">
        <v>1.4E-2</v>
      </c>
      <c r="H149" s="12">
        <v>6.5600000000000006E-2</v>
      </c>
      <c r="I149" s="12">
        <v>0.2848</v>
      </c>
      <c r="J149" s="12">
        <v>3.1800000000000002E-2</v>
      </c>
      <c r="K149" s="12">
        <v>1.9099999999999999E-2</v>
      </c>
      <c r="L149" s="12">
        <v>5.9999999999999995E-4</v>
      </c>
      <c r="M149" s="12">
        <v>0</v>
      </c>
      <c r="N149" s="12">
        <v>0</v>
      </c>
      <c r="O149" s="12">
        <v>1.8E-3</v>
      </c>
      <c r="P149" s="12">
        <v>0.3075</v>
      </c>
      <c r="Q149" s="12">
        <v>0</v>
      </c>
      <c r="R149" s="12">
        <v>3.7000000000000002E-3</v>
      </c>
      <c r="U149" s="25">
        <f t="shared" si="4"/>
        <v>1.0011000000000001</v>
      </c>
      <c r="W149" s="11" t="s">
        <v>84</v>
      </c>
      <c r="X149" s="32">
        <f t="shared" si="5"/>
        <v>2.4668090948567818E-2</v>
      </c>
      <c r="Y149" s="31">
        <f t="shared" si="6"/>
        <v>4.1719908816765319</v>
      </c>
      <c r="Z149" s="31">
        <f t="shared" si="7"/>
        <v>0.2158457957999684</v>
      </c>
      <c r="AA149" s="31">
        <f t="shared" si="8"/>
        <v>1.0113917288912806</v>
      </c>
      <c r="AB149" s="31">
        <f t="shared" si="9"/>
        <v>4.3909201888450715</v>
      </c>
      <c r="AC149" s="31">
        <f t="shared" si="10"/>
        <v>0.4902783076027854</v>
      </c>
      <c r="AD149" s="31">
        <f t="shared" si="11"/>
        <v>0.2944753356985283</v>
      </c>
      <c r="AE149" s="32">
        <f t="shared" si="12"/>
        <v>9.250534105712931E-3</v>
      </c>
      <c r="AF149" s="32">
        <f t="shared" si="13"/>
        <v>0</v>
      </c>
      <c r="AG149" s="32">
        <f t="shared" si="14"/>
        <v>0</v>
      </c>
      <c r="AH149" s="32">
        <f t="shared" si="15"/>
        <v>2.7751602317138795E-2</v>
      </c>
      <c r="AI149" s="31">
        <f t="shared" si="16"/>
        <v>4.7408987291778777</v>
      </c>
      <c r="AJ149" s="32">
        <f t="shared" si="17"/>
        <v>0</v>
      </c>
      <c r="AK149" s="31">
        <f t="shared" si="18"/>
        <v>5.7044960318563077E-2</v>
      </c>
      <c r="AN149" s="22">
        <f t="shared" si="19"/>
        <v>15.434516155382028</v>
      </c>
    </row>
    <row r="150" spans="2:40" ht="24.6" thickBot="1" x14ac:dyDescent="0.35">
      <c r="B150" s="22">
        <f>+O44</f>
        <v>4153.5</v>
      </c>
      <c r="D150" s="11" t="s">
        <v>85</v>
      </c>
      <c r="E150" s="12">
        <v>1E-4</v>
      </c>
      <c r="F150" s="12">
        <v>8.9999999999999993E-3</v>
      </c>
      <c r="G150" s="12">
        <v>1E-4</v>
      </c>
      <c r="H150" s="12">
        <v>1.8E-3</v>
      </c>
      <c r="I150" s="12">
        <v>8.3999999999999995E-3</v>
      </c>
      <c r="J150" s="12">
        <v>0.95109999999999995</v>
      </c>
      <c r="K150" s="12">
        <v>5.9999999999999995E-4</v>
      </c>
      <c r="L150" s="12">
        <v>0</v>
      </c>
      <c r="M150" s="12">
        <v>0</v>
      </c>
      <c r="N150" s="12">
        <v>1E-4</v>
      </c>
      <c r="O150" s="12">
        <v>2.0000000000000001E-4</v>
      </c>
      <c r="P150" s="12">
        <v>1.9199999999999998E-2</v>
      </c>
      <c r="Q150" s="12">
        <v>0</v>
      </c>
      <c r="R150" s="12">
        <v>9.5999999999999992E-3</v>
      </c>
      <c r="U150" s="25">
        <f t="shared" si="4"/>
        <v>1.0002</v>
      </c>
      <c r="W150" s="11" t="s">
        <v>85</v>
      </c>
      <c r="X150" s="30">
        <f t="shared" si="5"/>
        <v>0.41535</v>
      </c>
      <c r="Y150" s="30">
        <f t="shared" si="6"/>
        <v>37.381499999999996</v>
      </c>
      <c r="Z150" s="30">
        <f t="shared" si="7"/>
        <v>0.41535</v>
      </c>
      <c r="AA150" s="30">
        <f t="shared" si="8"/>
        <v>7.4763000000000002</v>
      </c>
      <c r="AB150" s="30">
        <f t="shared" si="9"/>
        <v>34.889399999999995</v>
      </c>
      <c r="AC150" s="32">
        <f t="shared" si="10"/>
        <v>3950.3938499999999</v>
      </c>
      <c r="AD150" s="30">
        <f t="shared" si="11"/>
        <v>2.4920999999999998</v>
      </c>
      <c r="AE150" s="24">
        <f t="shared" si="12"/>
        <v>0</v>
      </c>
      <c r="AF150" s="24">
        <f t="shared" si="13"/>
        <v>0</v>
      </c>
      <c r="AG150" s="30">
        <f t="shared" si="14"/>
        <v>0.41535</v>
      </c>
      <c r="AH150" s="30">
        <f t="shared" si="15"/>
        <v>0.83069999999999999</v>
      </c>
      <c r="AI150" s="30">
        <f t="shared" si="16"/>
        <v>79.747199999999992</v>
      </c>
      <c r="AJ150" s="24">
        <f t="shared" si="17"/>
        <v>0</v>
      </c>
      <c r="AK150" s="30">
        <f t="shared" si="18"/>
        <v>39.873599999999996</v>
      </c>
      <c r="AN150" s="22">
        <f t="shared" si="19"/>
        <v>4154.3306999999995</v>
      </c>
    </row>
    <row r="151" spans="2:40" ht="24.6" thickBot="1" x14ac:dyDescent="0.35">
      <c r="B151" s="22">
        <f>+O50</f>
        <v>468.00000000000006</v>
      </c>
      <c r="D151" s="11" t="s">
        <v>86</v>
      </c>
      <c r="E151" s="12">
        <v>2.9999999999999997E-4</v>
      </c>
      <c r="F151" s="12">
        <v>5.0500000000000003E-2</v>
      </c>
      <c r="G151" s="12">
        <v>2.2000000000000001E-3</v>
      </c>
      <c r="H151" s="12">
        <v>1.21E-2</v>
      </c>
      <c r="I151" s="12">
        <v>7.0199999999999999E-2</v>
      </c>
      <c r="J151" s="12">
        <v>1.67E-2</v>
      </c>
      <c r="K151" s="12">
        <v>1.5800000000000002E-2</v>
      </c>
      <c r="L151" s="12">
        <v>4.0000000000000002E-4</v>
      </c>
      <c r="M151" s="12">
        <v>1.6999999999999999E-3</v>
      </c>
      <c r="N151" s="12">
        <v>8.9999999999999998E-4</v>
      </c>
      <c r="O151" s="12">
        <v>0.752</v>
      </c>
      <c r="P151" s="12">
        <v>7.1199999999999999E-2</v>
      </c>
      <c r="Q151" s="12">
        <v>0</v>
      </c>
      <c r="R151" s="12">
        <v>6.4000000000000003E-3</v>
      </c>
      <c r="U151" s="25">
        <f t="shared" si="4"/>
        <v>1.0004000000000002</v>
      </c>
      <c r="W151" s="11" t="s">
        <v>86</v>
      </c>
      <c r="X151" s="30">
        <f t="shared" si="5"/>
        <v>0.1404</v>
      </c>
      <c r="Y151" s="30">
        <f t="shared" si="6"/>
        <v>23.634000000000004</v>
      </c>
      <c r="Z151" s="30">
        <f t="shared" si="7"/>
        <v>1.0296000000000003</v>
      </c>
      <c r="AA151" s="30">
        <f t="shared" si="8"/>
        <v>5.6628000000000007</v>
      </c>
      <c r="AB151" s="30">
        <f t="shared" si="9"/>
        <v>32.8536</v>
      </c>
      <c r="AC151" s="30">
        <f t="shared" si="10"/>
        <v>7.8156000000000008</v>
      </c>
      <c r="AD151" s="30">
        <f t="shared" si="11"/>
        <v>7.3944000000000019</v>
      </c>
      <c r="AE151" s="30">
        <f t="shared" si="12"/>
        <v>0.18720000000000003</v>
      </c>
      <c r="AF151" s="30">
        <f t="shared" si="13"/>
        <v>0.79560000000000008</v>
      </c>
      <c r="AG151" s="30">
        <f t="shared" si="14"/>
        <v>0.42120000000000002</v>
      </c>
      <c r="AH151" s="31">
        <f t="shared" si="15"/>
        <v>351.93600000000004</v>
      </c>
      <c r="AI151" s="30">
        <f t="shared" si="16"/>
        <v>33.321600000000004</v>
      </c>
      <c r="AJ151" s="32">
        <f t="shared" si="17"/>
        <v>0</v>
      </c>
      <c r="AK151" s="30">
        <f t="shared" si="18"/>
        <v>2.9952000000000005</v>
      </c>
      <c r="AN151" s="22">
        <f t="shared" si="19"/>
        <v>468.18720000000002</v>
      </c>
    </row>
    <row r="152" spans="2:40" ht="15" thickBot="1" x14ac:dyDescent="0.35">
      <c r="B152" s="22">
        <f>+O54</f>
        <v>156</v>
      </c>
      <c r="D152" s="11" t="s">
        <v>87</v>
      </c>
      <c r="E152" s="12">
        <v>1.6000000000000001E-3</v>
      </c>
      <c r="F152" s="12">
        <v>0.21290000000000001</v>
      </c>
      <c r="G152" s="12">
        <v>0</v>
      </c>
      <c r="H152" s="12">
        <v>0.12820000000000001</v>
      </c>
      <c r="I152" s="12">
        <v>8.1900000000000001E-2</v>
      </c>
      <c r="J152" s="12">
        <v>0</v>
      </c>
      <c r="K152" s="12">
        <v>2.2499999999999999E-2</v>
      </c>
      <c r="L152" s="12">
        <v>1.8E-3</v>
      </c>
      <c r="M152" s="12">
        <v>3.2000000000000002E-3</v>
      </c>
      <c r="N152" s="12">
        <v>0</v>
      </c>
      <c r="O152" s="12">
        <v>0.25590000000000002</v>
      </c>
      <c r="P152" s="12">
        <v>0.2893</v>
      </c>
      <c r="Q152" s="12">
        <v>0</v>
      </c>
      <c r="R152" s="12">
        <v>3.0000000000000001E-3</v>
      </c>
      <c r="U152" s="25">
        <f t="shared" si="4"/>
        <v>1.0003</v>
      </c>
      <c r="W152" s="11" t="s">
        <v>87</v>
      </c>
      <c r="X152" s="30">
        <f t="shared" si="5"/>
        <v>0.24960000000000002</v>
      </c>
      <c r="Y152" s="30">
        <f t="shared" si="6"/>
        <v>33.212400000000002</v>
      </c>
      <c r="Z152" s="32">
        <f t="shared" si="7"/>
        <v>0</v>
      </c>
      <c r="AA152" s="30">
        <f t="shared" si="8"/>
        <v>19.999200000000002</v>
      </c>
      <c r="AB152" s="30">
        <f t="shared" si="9"/>
        <v>12.776400000000001</v>
      </c>
      <c r="AC152" s="30">
        <f t="shared" si="10"/>
        <v>0</v>
      </c>
      <c r="AD152" s="30">
        <f t="shared" si="11"/>
        <v>3.51</v>
      </c>
      <c r="AE152" s="30">
        <f t="shared" si="12"/>
        <v>0.28079999999999999</v>
      </c>
      <c r="AF152" s="30">
        <f t="shared" si="13"/>
        <v>0.49920000000000003</v>
      </c>
      <c r="AG152" s="32">
        <f t="shared" si="14"/>
        <v>0</v>
      </c>
      <c r="AH152" s="30">
        <f t="shared" si="15"/>
        <v>39.920400000000001</v>
      </c>
      <c r="AI152" s="30">
        <f t="shared" si="16"/>
        <v>45.130800000000001</v>
      </c>
      <c r="AJ152" s="32">
        <f t="shared" si="17"/>
        <v>0</v>
      </c>
      <c r="AK152" s="30">
        <f t="shared" si="18"/>
        <v>0.46800000000000003</v>
      </c>
      <c r="AN152" s="22">
        <f t="shared" si="19"/>
        <v>156.04679999999999</v>
      </c>
    </row>
    <row r="153" spans="2:40" ht="15" thickBot="1" x14ac:dyDescent="0.35">
      <c r="B153" s="22">
        <f>+O48</f>
        <v>604.5</v>
      </c>
      <c r="D153" s="11" t="s">
        <v>88</v>
      </c>
      <c r="E153" s="12">
        <v>0</v>
      </c>
      <c r="F153" s="12">
        <v>3.4299999999999997E-2</v>
      </c>
      <c r="G153" s="12">
        <v>0</v>
      </c>
      <c r="H153" s="12">
        <v>3.8E-3</v>
      </c>
      <c r="I153" s="12">
        <v>3.2199999999999999E-2</v>
      </c>
      <c r="J153" s="12">
        <v>2.29E-2</v>
      </c>
      <c r="K153" s="12">
        <v>1.6500000000000001E-2</v>
      </c>
      <c r="L153" s="12">
        <v>2.9999999999999997E-4</v>
      </c>
      <c r="M153" s="12">
        <v>1.5E-3</v>
      </c>
      <c r="N153" s="12">
        <v>0.87</v>
      </c>
      <c r="O153" s="12">
        <v>6.9999999999999999E-4</v>
      </c>
      <c r="P153" s="12">
        <v>7.4000000000000003E-3</v>
      </c>
      <c r="Q153" s="12">
        <v>0</v>
      </c>
      <c r="R153" s="12">
        <v>1.04E-2</v>
      </c>
      <c r="U153" s="25">
        <f t="shared" si="4"/>
        <v>1</v>
      </c>
      <c r="W153" s="11" t="s">
        <v>88</v>
      </c>
      <c r="X153" s="32">
        <f t="shared" si="5"/>
        <v>0</v>
      </c>
      <c r="Y153" s="30">
        <f t="shared" si="6"/>
        <v>20.734349999999999</v>
      </c>
      <c r="Z153" s="32">
        <f t="shared" si="7"/>
        <v>0</v>
      </c>
      <c r="AA153" s="30">
        <f t="shared" si="8"/>
        <v>2.2970999999999999</v>
      </c>
      <c r="AB153" s="30">
        <f t="shared" si="9"/>
        <v>19.4649</v>
      </c>
      <c r="AC153" s="30">
        <f t="shared" si="10"/>
        <v>13.84305</v>
      </c>
      <c r="AD153" s="30">
        <f t="shared" si="11"/>
        <v>9.9742499999999996</v>
      </c>
      <c r="AE153" s="30">
        <f t="shared" si="12"/>
        <v>0.18134999999999998</v>
      </c>
      <c r="AF153" s="30">
        <f t="shared" si="13"/>
        <v>0.90675000000000006</v>
      </c>
      <c r="AG153" s="31">
        <f t="shared" si="14"/>
        <v>525.91499999999996</v>
      </c>
      <c r="AH153" s="30">
        <f t="shared" si="15"/>
        <v>0.42314999999999997</v>
      </c>
      <c r="AI153" s="30">
        <f t="shared" si="16"/>
        <v>4.4733000000000001</v>
      </c>
      <c r="AJ153" s="32">
        <f t="shared" si="17"/>
        <v>0</v>
      </c>
      <c r="AK153" s="30">
        <f t="shared" si="18"/>
        <v>6.2867999999999995</v>
      </c>
      <c r="AN153" s="22">
        <f t="shared" si="19"/>
        <v>604.49999999999989</v>
      </c>
    </row>
    <row r="154" spans="2:40" ht="15" thickBot="1" x14ac:dyDescent="0.35">
      <c r="B154" s="22">
        <f>+O56</f>
        <v>1409.7621257645976</v>
      </c>
      <c r="D154" s="11" t="s">
        <v>90</v>
      </c>
      <c r="E154" s="12">
        <v>7.4999999999999997E-3</v>
      </c>
      <c r="F154" s="12">
        <v>0.36409999999999998</v>
      </c>
      <c r="G154" s="12">
        <v>1E-3</v>
      </c>
      <c r="H154" s="12">
        <v>6.0600000000000001E-2</v>
      </c>
      <c r="I154" s="12">
        <v>0.2059</v>
      </c>
      <c r="J154" s="12">
        <v>0.16259999999999999</v>
      </c>
      <c r="K154" s="12">
        <v>8.3000000000000001E-3</v>
      </c>
      <c r="L154" s="12">
        <v>4.0000000000000002E-4</v>
      </c>
      <c r="M154" s="12">
        <v>7.1000000000000004E-3</v>
      </c>
      <c r="N154" s="12">
        <v>1.52E-2</v>
      </c>
      <c r="O154" s="12">
        <v>2.7000000000000001E-3</v>
      </c>
      <c r="P154" s="12">
        <v>0.15679999999999999</v>
      </c>
      <c r="Q154" s="12">
        <v>0</v>
      </c>
      <c r="R154" s="12">
        <v>7.7000000000000002E-3</v>
      </c>
      <c r="U154" s="25">
        <f t="shared" si="4"/>
        <v>0.99990000000000001</v>
      </c>
      <c r="W154" s="11" t="s">
        <v>90</v>
      </c>
      <c r="X154" s="30">
        <f t="shared" si="5"/>
        <v>10.573215943234482</v>
      </c>
      <c r="Y154" s="31">
        <f t="shared" si="6"/>
        <v>513.29438999088995</v>
      </c>
      <c r="Z154" s="30">
        <f t="shared" si="7"/>
        <v>1.4097621257645976</v>
      </c>
      <c r="AA154" s="30">
        <f t="shared" si="8"/>
        <v>85.43158482133461</v>
      </c>
      <c r="AB154" s="31">
        <f t="shared" si="9"/>
        <v>290.27002169493068</v>
      </c>
      <c r="AC154" s="31">
        <f t="shared" si="10"/>
        <v>229.22732164932356</v>
      </c>
      <c r="AD154" s="30">
        <f t="shared" si="11"/>
        <v>11.70102564384616</v>
      </c>
      <c r="AE154" s="30">
        <f t="shared" si="12"/>
        <v>0.56390485030583903</v>
      </c>
      <c r="AF154" s="30">
        <f t="shared" si="13"/>
        <v>10.009311092928643</v>
      </c>
      <c r="AG154" s="30">
        <f t="shared" si="14"/>
        <v>21.428384311621883</v>
      </c>
      <c r="AH154" s="30">
        <f t="shared" si="15"/>
        <v>3.8063577395644139</v>
      </c>
      <c r="AI154" s="31">
        <f t="shared" si="16"/>
        <v>221.0507013198889</v>
      </c>
      <c r="AJ154" s="32">
        <f t="shared" si="17"/>
        <v>0</v>
      </c>
      <c r="AK154" s="30">
        <f t="shared" si="18"/>
        <v>10.855168368387401</v>
      </c>
      <c r="AN154" s="22">
        <f t="shared" si="19"/>
        <v>1409.6211495520211</v>
      </c>
    </row>
    <row r="155" spans="2:40" ht="15" thickBot="1" x14ac:dyDescent="0.35">
      <c r="B155" s="22">
        <f>+O59</f>
        <v>601.40034854766202</v>
      </c>
      <c r="D155" s="11" t="s">
        <v>151</v>
      </c>
      <c r="E155" s="12">
        <v>0</v>
      </c>
      <c r="F155" s="12">
        <v>0</v>
      </c>
      <c r="G155" s="12">
        <v>0</v>
      </c>
      <c r="H155" s="12">
        <v>8.48E-2</v>
      </c>
      <c r="I155" s="12">
        <v>0</v>
      </c>
      <c r="J155" s="12">
        <v>0</v>
      </c>
      <c r="K155" s="12">
        <v>0</v>
      </c>
      <c r="L155" s="12">
        <v>0</v>
      </c>
      <c r="M155" s="12">
        <v>4.7E-2</v>
      </c>
      <c r="N155" s="12">
        <v>0.1239</v>
      </c>
      <c r="O155" s="12">
        <v>0</v>
      </c>
      <c r="P155" s="12">
        <v>0.74429999999999996</v>
      </c>
      <c r="Q155" s="12">
        <v>0</v>
      </c>
      <c r="R155" s="12">
        <v>0</v>
      </c>
      <c r="U155" s="25">
        <f t="shared" si="4"/>
        <v>1</v>
      </c>
      <c r="W155" s="11" t="s">
        <v>151</v>
      </c>
      <c r="X155" s="32">
        <f t="shared" si="5"/>
        <v>0</v>
      </c>
      <c r="Y155" s="32">
        <f t="shared" si="6"/>
        <v>0</v>
      </c>
      <c r="Z155" s="32">
        <f t="shared" si="7"/>
        <v>0</v>
      </c>
      <c r="AA155" s="30">
        <f t="shared" si="8"/>
        <v>50.998749556841737</v>
      </c>
      <c r="AB155" s="32">
        <f t="shared" si="9"/>
        <v>0</v>
      </c>
      <c r="AC155" s="32">
        <f t="shared" si="10"/>
        <v>0</v>
      </c>
      <c r="AD155" s="32">
        <f t="shared" si="11"/>
        <v>0</v>
      </c>
      <c r="AE155" s="32">
        <f t="shared" si="12"/>
        <v>0</v>
      </c>
      <c r="AF155" s="30">
        <f t="shared" si="13"/>
        <v>28.265816381740116</v>
      </c>
      <c r="AG155" s="30">
        <f t="shared" si="14"/>
        <v>74.513503185055328</v>
      </c>
      <c r="AH155" s="32">
        <f t="shared" si="15"/>
        <v>0</v>
      </c>
      <c r="AI155" s="31">
        <f t="shared" si="16"/>
        <v>447.62227942402484</v>
      </c>
      <c r="AJ155" s="32">
        <f t="shared" si="17"/>
        <v>0</v>
      </c>
      <c r="AK155" s="32">
        <f t="shared" si="18"/>
        <v>0</v>
      </c>
      <c r="AN155" s="22">
        <f t="shared" si="19"/>
        <v>601.40034854766202</v>
      </c>
    </row>
    <row r="156" spans="2:40" ht="15" thickBot="1" x14ac:dyDescent="0.35">
      <c r="B156" s="22">
        <f>+O60</f>
        <v>476.46032228237664</v>
      </c>
      <c r="D156" s="18" t="s">
        <v>144</v>
      </c>
      <c r="E156" s="19">
        <v>6.9999999999999999E-4</v>
      </c>
      <c r="F156" s="67"/>
      <c r="G156" s="20">
        <v>5.7000000000000002E-3</v>
      </c>
      <c r="H156" s="19">
        <v>0.23980000000000001</v>
      </c>
      <c r="I156" s="19">
        <v>0.12920000000000001</v>
      </c>
      <c r="J156" s="19">
        <v>1.4E-3</v>
      </c>
      <c r="K156" s="19">
        <v>6.9999999999999999E-4</v>
      </c>
      <c r="L156" s="19">
        <v>0</v>
      </c>
      <c r="M156" s="19">
        <v>2.0000000000000001E-4</v>
      </c>
      <c r="N156" s="19">
        <v>1E-3</v>
      </c>
      <c r="O156" s="19">
        <v>5.9999999999999995E-4</v>
      </c>
      <c r="P156" s="19">
        <v>1.7000000000000001E-2</v>
      </c>
      <c r="Q156" s="19">
        <v>0</v>
      </c>
      <c r="R156" s="19">
        <v>8.0000000000000004E-4</v>
      </c>
      <c r="S156" s="21">
        <v>0.60299999999999998</v>
      </c>
      <c r="U156" s="25">
        <f t="shared" si="4"/>
        <v>1.0001</v>
      </c>
      <c r="W156" s="18" t="s">
        <v>144</v>
      </c>
      <c r="X156" s="30">
        <f>+$B156*E156</f>
        <v>0.33352222559766365</v>
      </c>
      <c r="Y156" s="28"/>
      <c r="Z156" s="31">
        <f t="shared" ref="Z156:AL156" si="20">+$B156*G156</f>
        <v>2.7158238370095469</v>
      </c>
      <c r="AA156" s="31">
        <f t="shared" si="20"/>
        <v>114.25518528331392</v>
      </c>
      <c r="AB156" s="30">
        <f t="shared" si="20"/>
        <v>61.558673638883064</v>
      </c>
      <c r="AC156" s="30">
        <f t="shared" si="20"/>
        <v>0.66704445119532729</v>
      </c>
      <c r="AD156" s="30">
        <f t="shared" si="20"/>
        <v>0.33352222559766365</v>
      </c>
      <c r="AE156" s="32">
        <f t="shared" si="20"/>
        <v>0</v>
      </c>
      <c r="AF156" s="30">
        <f t="shared" si="20"/>
        <v>9.5292064456475326E-2</v>
      </c>
      <c r="AG156" s="30">
        <f t="shared" si="20"/>
        <v>0.47646032228237667</v>
      </c>
      <c r="AH156" s="30">
        <f t="shared" si="20"/>
        <v>0.28587619336942593</v>
      </c>
      <c r="AI156" s="30">
        <f t="shared" si="20"/>
        <v>8.0998254788004029</v>
      </c>
      <c r="AJ156" s="32">
        <f t="shared" si="20"/>
        <v>0</v>
      </c>
      <c r="AK156" s="30">
        <f t="shared" si="20"/>
        <v>0.3811682578259013</v>
      </c>
      <c r="AL156" s="34">
        <f t="shared" si="20"/>
        <v>287.30557433627308</v>
      </c>
      <c r="AN156" s="22">
        <f t="shared" si="19"/>
        <v>476.50796831460491</v>
      </c>
    </row>
    <row r="157" spans="2:40" ht="24.6" thickBot="1" x14ac:dyDescent="0.35">
      <c r="B157" s="22">
        <f>+O47+O57</f>
        <v>1689.603744157539</v>
      </c>
      <c r="D157" s="18" t="s">
        <v>146</v>
      </c>
      <c r="E157" s="19"/>
      <c r="F157" s="81"/>
      <c r="G157" s="20">
        <v>4.24E-2</v>
      </c>
      <c r="H157" s="19"/>
      <c r="I157" s="19">
        <v>0.2475</v>
      </c>
      <c r="J157" s="19"/>
      <c r="K157" s="19"/>
      <c r="L157" s="19"/>
      <c r="M157" s="19"/>
      <c r="N157" s="19">
        <v>1.0800000000000001E-2</v>
      </c>
      <c r="O157" s="19">
        <v>5.0000000000000001E-4</v>
      </c>
      <c r="P157" s="19">
        <v>0.30780000000000002</v>
      </c>
      <c r="Q157" s="19">
        <v>8.9999999999999993E-3</v>
      </c>
      <c r="R157" s="19"/>
      <c r="S157" s="21"/>
      <c r="T157" s="20">
        <v>0.38200000000000001</v>
      </c>
      <c r="U157" s="25">
        <f t="shared" si="4"/>
        <v>1</v>
      </c>
      <c r="W157" s="18" t="s">
        <v>146</v>
      </c>
      <c r="X157" s="26"/>
      <c r="Y157" s="28"/>
      <c r="Z157" s="30">
        <f>+$B157*G157</f>
        <v>71.639198752279654</v>
      </c>
      <c r="AA157" s="27"/>
      <c r="AB157" s="31">
        <f>+$B157*I157</f>
        <v>418.17692667899092</v>
      </c>
      <c r="AC157" s="26"/>
      <c r="AD157" s="26"/>
      <c r="AE157" s="26"/>
      <c r="AF157" s="26"/>
      <c r="AG157" s="30">
        <f>+$B157*N157</f>
        <v>18.247720436901421</v>
      </c>
      <c r="AH157" s="30">
        <f>+$B157*O157</f>
        <v>0.84480187207876956</v>
      </c>
      <c r="AI157" s="31">
        <f>+$B157*P157</f>
        <v>520.06003245169052</v>
      </c>
      <c r="AJ157" s="30">
        <f>+$B157*Q157</f>
        <v>15.20643369741785</v>
      </c>
      <c r="AK157" s="26"/>
      <c r="AL157" s="29"/>
      <c r="AM157" s="34">
        <f>+$B157*T157</f>
        <v>645.42863026817997</v>
      </c>
      <c r="AN157" s="22">
        <f t="shared" si="19"/>
        <v>1689.603744157539</v>
      </c>
    </row>
    <row r="158" spans="2:40" x14ac:dyDescent="0.3">
      <c r="B158" t="s">
        <v>365</v>
      </c>
      <c r="W158" s="75"/>
      <c r="X158" s="76"/>
      <c r="Y158" s="77"/>
      <c r="Z158" s="78"/>
      <c r="AA158" s="79"/>
      <c r="AB158" s="80"/>
      <c r="AC158" s="76"/>
      <c r="AD158" s="76"/>
      <c r="AE158" s="76"/>
      <c r="AF158" s="76"/>
      <c r="AG158" s="78"/>
      <c r="AH158" s="78"/>
      <c r="AI158" s="80"/>
      <c r="AJ158" s="78"/>
      <c r="AK158" s="76"/>
      <c r="AL158" s="79"/>
      <c r="AM158" s="80"/>
      <c r="AN158" s="22"/>
    </row>
    <row r="159" spans="2:40" ht="15" thickBot="1" x14ac:dyDescent="0.35">
      <c r="B159" s="22">
        <f>+SUM(B140:B157)</f>
        <v>23485.203971119136</v>
      </c>
      <c r="D159" s="23" t="s">
        <v>145</v>
      </c>
      <c r="W159" s="23" t="s">
        <v>364</v>
      </c>
    </row>
    <row r="160" spans="2:40" ht="36.6" thickBot="1" x14ac:dyDescent="0.35">
      <c r="D160" s="23" t="s">
        <v>147</v>
      </c>
      <c r="W160" s="18" t="s">
        <v>386</v>
      </c>
      <c r="X160" s="37">
        <f t="shared" ref="X160:AN160" si="21">+SUM(X140:X157)</f>
        <v>233.82047422183794</v>
      </c>
      <c r="Y160" s="37">
        <f t="shared" si="21"/>
        <v>1328.8804602688438</v>
      </c>
      <c r="Z160" s="37">
        <f t="shared" si="21"/>
        <v>1268.2724583464355</v>
      </c>
      <c r="AA160" s="37">
        <f t="shared" si="21"/>
        <v>445.89932451769789</v>
      </c>
      <c r="AB160" s="37">
        <f t="shared" si="21"/>
        <v>10214.51261816338</v>
      </c>
      <c r="AC160" s="37">
        <f t="shared" si="21"/>
        <v>4245.1428162563507</v>
      </c>
      <c r="AD160" s="37">
        <f t="shared" si="21"/>
        <v>1152.4108791924946</v>
      </c>
      <c r="AE160" s="37">
        <f t="shared" si="21"/>
        <v>215.92335538441156</v>
      </c>
      <c r="AF160" s="37">
        <f t="shared" si="21"/>
        <v>462.93611953912523</v>
      </c>
      <c r="AG160" s="37">
        <f t="shared" si="21"/>
        <v>643.15701825586109</v>
      </c>
      <c r="AH160" s="37">
        <f t="shared" si="21"/>
        <v>399.8280874073298</v>
      </c>
      <c r="AI160" s="37">
        <f t="shared" si="21"/>
        <v>1849.1269448597359</v>
      </c>
      <c r="AJ160" s="37">
        <f t="shared" si="21"/>
        <v>15.20643369741785</v>
      </c>
      <c r="AK160" s="37">
        <f t="shared" si="21"/>
        <v>78.110299548589097</v>
      </c>
      <c r="AL160" s="37">
        <f t="shared" si="21"/>
        <v>287.30557433627308</v>
      </c>
      <c r="AM160" s="37">
        <f t="shared" si="21"/>
        <v>645.42863026817997</v>
      </c>
      <c r="AN160" s="38">
        <f t="shared" si="21"/>
        <v>23485.96149426396</v>
      </c>
    </row>
    <row r="161" spans="2:39" ht="24.6" thickBot="1" x14ac:dyDescent="0.35">
      <c r="D161" t="s">
        <v>152</v>
      </c>
      <c r="W161" s="11" t="s">
        <v>72</v>
      </c>
      <c r="X161" s="42">
        <f t="shared" ref="X161:AK161" si="22">+X140/X$160</f>
        <v>8.0967230387880905E-4</v>
      </c>
      <c r="Y161" s="42">
        <f t="shared" si="22"/>
        <v>1.7285662693565566E-2</v>
      </c>
      <c r="Z161" s="42">
        <f t="shared" si="22"/>
        <v>6.4684668517594232E-4</v>
      </c>
      <c r="AA161" s="42">
        <f t="shared" si="22"/>
        <v>9.7652382228345224E-3</v>
      </c>
      <c r="AB161" s="42">
        <f t="shared" si="22"/>
        <v>5.8636074803676677E-2</v>
      </c>
      <c r="AC161" s="43">
        <f t="shared" si="22"/>
        <v>1.7838548218661286E-4</v>
      </c>
      <c r="AD161" s="43">
        <f t="shared" si="22"/>
        <v>5.4759971891821588E-5</v>
      </c>
      <c r="AE161" s="43">
        <f t="shared" si="22"/>
        <v>0</v>
      </c>
      <c r="AF161" s="43">
        <f t="shared" si="22"/>
        <v>0</v>
      </c>
      <c r="AG161" s="43">
        <f t="shared" si="22"/>
        <v>0</v>
      </c>
      <c r="AH161" s="43">
        <f t="shared" si="22"/>
        <v>0</v>
      </c>
      <c r="AI161" s="42">
        <f t="shared" si="22"/>
        <v>1.4674803499548175E-3</v>
      </c>
      <c r="AJ161" s="43">
        <f t="shared" si="22"/>
        <v>0</v>
      </c>
      <c r="AK161" s="42">
        <f t="shared" si="22"/>
        <v>2.4237259766167526E-3</v>
      </c>
      <c r="AL161" s="39"/>
      <c r="AM161" s="39"/>
    </row>
    <row r="162" spans="2:39" ht="36.6" thickBot="1" x14ac:dyDescent="0.35">
      <c r="Q162" s="3"/>
      <c r="W162" s="11" t="s">
        <v>74</v>
      </c>
      <c r="X162" s="42">
        <f t="shared" ref="X162:AK162" si="23">+X141/X$160</f>
        <v>6.7051442146702023E-3</v>
      </c>
      <c r="Y162" s="42">
        <f t="shared" si="23"/>
        <v>6.7248035223514982E-2</v>
      </c>
      <c r="Z162" s="42">
        <f t="shared" si="23"/>
        <v>0.90405211628967197</v>
      </c>
      <c r="AA162" s="42">
        <f t="shared" si="23"/>
        <v>5.9186678581641401E-2</v>
      </c>
      <c r="AB162" s="42">
        <f t="shared" si="23"/>
        <v>0.12933879954788741</v>
      </c>
      <c r="AC162" s="43">
        <f t="shared" si="23"/>
        <v>3.0776349737796538E-4</v>
      </c>
      <c r="AD162" s="43">
        <f t="shared" si="23"/>
        <v>2.2674204549604345E-4</v>
      </c>
      <c r="AE162" s="43">
        <f t="shared" si="23"/>
        <v>0</v>
      </c>
      <c r="AF162" s="43">
        <f t="shared" si="23"/>
        <v>0</v>
      </c>
      <c r="AG162" s="43">
        <f t="shared" si="23"/>
        <v>0</v>
      </c>
      <c r="AH162" s="43">
        <f t="shared" si="23"/>
        <v>0</v>
      </c>
      <c r="AI162" s="42">
        <f t="shared" si="23"/>
        <v>1.3707063255152885E-2</v>
      </c>
      <c r="AJ162" s="43">
        <f t="shared" si="23"/>
        <v>0</v>
      </c>
      <c r="AK162" s="42">
        <f t="shared" si="23"/>
        <v>1.3381077860926979E-2</v>
      </c>
      <c r="AL162" s="39"/>
      <c r="AM162" s="39"/>
    </row>
    <row r="163" spans="2:39" ht="24.6" thickBot="1" x14ac:dyDescent="0.35">
      <c r="F163" s="4"/>
      <c r="G163" s="4"/>
      <c r="I163" s="4"/>
      <c r="N163" s="4"/>
      <c r="O163" s="4"/>
      <c r="P163" s="4"/>
      <c r="Q163" s="4"/>
      <c r="T163" s="4"/>
      <c r="W163" s="11" t="s">
        <v>75</v>
      </c>
      <c r="X163" s="42">
        <f t="shared" ref="X163:AK163" si="24">+X142/X$160</f>
        <v>1.0007677932343586E-2</v>
      </c>
      <c r="Y163" s="42">
        <f t="shared" si="24"/>
        <v>0.22011009172399507</v>
      </c>
      <c r="Z163" s="42">
        <f t="shared" si="24"/>
        <v>2.767544132099433E-2</v>
      </c>
      <c r="AA163" s="42">
        <f t="shared" si="24"/>
        <v>0.14868827189122272</v>
      </c>
      <c r="AB163" s="42">
        <f t="shared" si="24"/>
        <v>0.70252984829052778</v>
      </c>
      <c r="AC163" s="42">
        <f t="shared" si="24"/>
        <v>8.2682730638856377E-3</v>
      </c>
      <c r="AD163" s="42">
        <f t="shared" si="24"/>
        <v>3.384209634269305E-3</v>
      </c>
      <c r="AE163" s="43">
        <f t="shared" si="24"/>
        <v>0</v>
      </c>
      <c r="AF163" s="43">
        <f t="shared" si="24"/>
        <v>0</v>
      </c>
      <c r="AG163" s="43">
        <f t="shared" si="24"/>
        <v>0</v>
      </c>
      <c r="AH163" s="42">
        <f t="shared" si="24"/>
        <v>1.9508384342327744E-3</v>
      </c>
      <c r="AI163" s="42">
        <f t="shared" si="24"/>
        <v>9.9549682357780611E-2</v>
      </c>
      <c r="AJ163" s="43">
        <f t="shared" si="24"/>
        <v>0</v>
      </c>
      <c r="AK163" s="42">
        <f t="shared" si="24"/>
        <v>3.9943516002767104E-2</v>
      </c>
      <c r="AL163" s="39"/>
      <c r="AM163" s="39"/>
    </row>
    <row r="164" spans="2:39" ht="36.6" thickBot="1" x14ac:dyDescent="0.35">
      <c r="W164" s="11" t="s">
        <v>76</v>
      </c>
      <c r="X164" s="43">
        <f t="shared" ref="X164:AK164" si="25">+X143/X$160</f>
        <v>0</v>
      </c>
      <c r="Y164" s="42">
        <f t="shared" si="25"/>
        <v>3.1930637306094218E-3</v>
      </c>
      <c r="Z164" s="43">
        <f t="shared" si="25"/>
        <v>0</v>
      </c>
      <c r="AA164" s="42">
        <f t="shared" si="25"/>
        <v>3.9183732827804563E-3</v>
      </c>
      <c r="AB164" s="42">
        <f t="shared" si="25"/>
        <v>1.2518776448777077E-2</v>
      </c>
      <c r="AC164" s="43">
        <f t="shared" si="25"/>
        <v>0</v>
      </c>
      <c r="AD164" s="43">
        <f t="shared" si="25"/>
        <v>9.475786975954054E-5</v>
      </c>
      <c r="AE164" s="43">
        <f t="shared" si="25"/>
        <v>0</v>
      </c>
      <c r="AF164" s="43">
        <f t="shared" si="25"/>
        <v>3.7067749254656541E-4</v>
      </c>
      <c r="AG164" s="43">
        <f t="shared" si="25"/>
        <v>0</v>
      </c>
      <c r="AH164" s="42">
        <f t="shared" si="25"/>
        <v>6.632850676391432E-4</v>
      </c>
      <c r="AI164" s="42">
        <f t="shared" si="25"/>
        <v>1.1684433056400521E-2</v>
      </c>
      <c r="AJ164" s="43">
        <f t="shared" si="25"/>
        <v>0</v>
      </c>
      <c r="AK164" s="42">
        <f t="shared" si="25"/>
        <v>7.9887032005534196E-4</v>
      </c>
      <c r="AL164" s="39"/>
      <c r="AM164" s="39"/>
    </row>
    <row r="165" spans="2:39" ht="24.6" thickBot="1" x14ac:dyDescent="0.35">
      <c r="B165" s="23" t="s">
        <v>370</v>
      </c>
      <c r="W165" s="11" t="s">
        <v>77</v>
      </c>
      <c r="X165" s="42">
        <f t="shared" ref="X165:AK165" si="26">+X144/X$160</f>
        <v>1.5511900795132558E-3</v>
      </c>
      <c r="Y165" s="42">
        <f t="shared" si="26"/>
        <v>2.5019180425960776E-2</v>
      </c>
      <c r="Z165" s="42">
        <f t="shared" si="26"/>
        <v>1.3345712814790598E-3</v>
      </c>
      <c r="AA165" s="42">
        <f t="shared" si="26"/>
        <v>1.111663491610259E-2</v>
      </c>
      <c r="AB165" s="42">
        <f t="shared" si="26"/>
        <v>4.8764734904166405E-3</v>
      </c>
      <c r="AC165" s="43">
        <f t="shared" si="26"/>
        <v>3.1327567942055585E-4</v>
      </c>
      <c r="AD165" s="42">
        <f t="shared" si="26"/>
        <v>0.89006067065136418</v>
      </c>
      <c r="AE165" s="42">
        <f t="shared" si="26"/>
        <v>1.1198418048363498E-3</v>
      </c>
      <c r="AF165" s="42">
        <f t="shared" si="26"/>
        <v>4.2568940223586246E-2</v>
      </c>
      <c r="AG165" s="42">
        <f t="shared" si="26"/>
        <v>1.8797897957774209E-3</v>
      </c>
      <c r="AH165" s="42">
        <f t="shared" si="26"/>
        <v>1.2095198292243199E-3</v>
      </c>
      <c r="AI165" s="42">
        <f t="shared" si="26"/>
        <v>3.5502538201875447E-2</v>
      </c>
      <c r="AJ165" s="43">
        <f t="shared" si="26"/>
        <v>0</v>
      </c>
      <c r="AK165" s="42">
        <f t="shared" si="26"/>
        <v>6.3460261049396227E-2</v>
      </c>
      <c r="AL165" s="40"/>
      <c r="AM165" s="39"/>
    </row>
    <row r="166" spans="2:39" ht="24.6" thickBot="1" x14ac:dyDescent="0.35">
      <c r="W166" s="11" t="s">
        <v>78</v>
      </c>
      <c r="X166" s="42">
        <f t="shared" ref="X166:AK166" si="27">+X145/X$160</f>
        <v>6.9386566997582189E-3</v>
      </c>
      <c r="Y166" s="42">
        <f t="shared" si="27"/>
        <v>4.9025854429991167E-3</v>
      </c>
      <c r="Z166" s="43">
        <f t="shared" si="27"/>
        <v>0</v>
      </c>
      <c r="AA166" s="42">
        <f t="shared" si="27"/>
        <v>2.0466503307380061E-3</v>
      </c>
      <c r="AB166" s="42">
        <f t="shared" si="27"/>
        <v>5.2861552986860621E-4</v>
      </c>
      <c r="AC166" s="43">
        <f t="shared" si="27"/>
        <v>0</v>
      </c>
      <c r="AD166" s="42">
        <f t="shared" si="27"/>
        <v>1.2318523068740267E-3</v>
      </c>
      <c r="AE166" s="42">
        <f t="shared" si="27"/>
        <v>0.98888353054657618</v>
      </c>
      <c r="AF166" s="42">
        <f t="shared" si="27"/>
        <v>3.0829415544867182E-2</v>
      </c>
      <c r="AG166" s="43">
        <f t="shared" si="27"/>
        <v>3.1531957864653509E-4</v>
      </c>
      <c r="AH166" s="43">
        <f t="shared" si="27"/>
        <v>1.9020674733769542E-4</v>
      </c>
      <c r="AI166" s="42">
        <f t="shared" si="27"/>
        <v>4.5377360506941725E-3</v>
      </c>
      <c r="AJ166" s="43">
        <f t="shared" si="27"/>
        <v>0</v>
      </c>
      <c r="AK166" s="42">
        <f t="shared" si="27"/>
        <v>1.4928889106034201E-2</v>
      </c>
      <c r="AL166" s="39"/>
      <c r="AM166" s="39"/>
    </row>
    <row r="167" spans="2:39" ht="24.6" thickBot="1" x14ac:dyDescent="0.35">
      <c r="B167" t="s">
        <v>371</v>
      </c>
      <c r="W167" s="11" t="s">
        <v>79</v>
      </c>
      <c r="X167" s="42">
        <f t="shared" ref="X167:AK167" si="28">+X146/X$160</f>
        <v>8.3397316102863227E-4</v>
      </c>
      <c r="Y167" s="42">
        <f t="shared" si="28"/>
        <v>9.508755962476587E-3</v>
      </c>
      <c r="Z167" s="42">
        <f t="shared" si="28"/>
        <v>1.2607701046230752E-3</v>
      </c>
      <c r="AA167" s="42">
        <f t="shared" si="28"/>
        <v>1.3994190295644488E-3</v>
      </c>
      <c r="AB167" s="43">
        <f t="shared" si="28"/>
        <v>1.5272388006315818E-4</v>
      </c>
      <c r="AC167" s="43">
        <f t="shared" si="28"/>
        <v>0</v>
      </c>
      <c r="AD167" s="42">
        <f t="shared" si="28"/>
        <v>3.2149991525558396E-3</v>
      </c>
      <c r="AE167" s="42">
        <f t="shared" si="28"/>
        <v>4.3348715025923216E-3</v>
      </c>
      <c r="AF167" s="42">
        <f t="shared" si="28"/>
        <v>0.74346110720987257</v>
      </c>
      <c r="AG167" s="43">
        <f t="shared" si="28"/>
        <v>0</v>
      </c>
      <c r="AH167" s="43">
        <f t="shared" si="28"/>
        <v>9.7541921711638701E-5</v>
      </c>
      <c r="AI167" s="42">
        <f t="shared" si="28"/>
        <v>1.2380437191529071E-2</v>
      </c>
      <c r="AJ167" s="43">
        <f t="shared" si="28"/>
        <v>0</v>
      </c>
      <c r="AK167" s="42">
        <f t="shared" si="28"/>
        <v>2.2468227751556491E-2</v>
      </c>
      <c r="AL167" s="39"/>
      <c r="AM167" s="39"/>
    </row>
    <row r="168" spans="2:39" ht="24.6" thickBot="1" x14ac:dyDescent="0.35">
      <c r="W168" s="11" t="s">
        <v>80</v>
      </c>
      <c r="X168" s="43">
        <f t="shared" ref="X168:AK168" si="29">+X147/X$160</f>
        <v>0</v>
      </c>
      <c r="Y168" s="42">
        <f t="shared" si="29"/>
        <v>3.8108393880481019E-2</v>
      </c>
      <c r="Z168" s="42">
        <f t="shared" si="29"/>
        <v>1.3991473112280467E-3</v>
      </c>
      <c r="AA168" s="42">
        <f t="shared" si="29"/>
        <v>6.2081726699052868E-2</v>
      </c>
      <c r="AB168" s="42">
        <f t="shared" si="29"/>
        <v>3.0334780677544805E-3</v>
      </c>
      <c r="AC168" s="43">
        <f t="shared" si="29"/>
        <v>0</v>
      </c>
      <c r="AD168" s="42">
        <f t="shared" si="29"/>
        <v>6.8012461019910236E-2</v>
      </c>
      <c r="AE168" s="43">
        <f t="shared" si="29"/>
        <v>0</v>
      </c>
      <c r="AF168" s="42">
        <f t="shared" si="29"/>
        <v>1.6276111718181011E-2</v>
      </c>
      <c r="AG168" s="42">
        <f t="shared" si="29"/>
        <v>5.0936239627517215E-4</v>
      </c>
      <c r="AH168" s="43">
        <f t="shared" si="29"/>
        <v>2.7311738079258845E-4</v>
      </c>
      <c r="AI168" s="42">
        <f t="shared" si="29"/>
        <v>3.8784303154178558E-2</v>
      </c>
      <c r="AJ168" s="43">
        <f t="shared" si="29"/>
        <v>0</v>
      </c>
      <c r="AK168" s="42">
        <f t="shared" si="29"/>
        <v>4.9979324398462338E-2</v>
      </c>
      <c r="AL168" s="39"/>
      <c r="AM168" s="39"/>
    </row>
    <row r="169" spans="2:39" ht="24.6" thickBot="1" x14ac:dyDescent="0.35">
      <c r="W169" s="11" t="s">
        <v>83</v>
      </c>
      <c r="X169" s="42">
        <f t="shared" ref="X169:AK169" si="30">+X148/X$160</f>
        <v>0.92295809731038725</v>
      </c>
      <c r="Y169" s="42">
        <f t="shared" si="30"/>
        <v>0.13871337980446169</v>
      </c>
      <c r="Z169" s="42">
        <f t="shared" si="30"/>
        <v>2.5830411899594704E-3</v>
      </c>
      <c r="AA169" s="42">
        <f t="shared" si="30"/>
        <v>5.7857230503555179E-2</v>
      </c>
      <c r="AB169" s="42">
        <f t="shared" si="30"/>
        <v>2.7833927141510577E-3</v>
      </c>
      <c r="AC169" s="42">
        <f t="shared" si="30"/>
        <v>9.921927676662765E-4</v>
      </c>
      <c r="AD169" s="42">
        <f t="shared" si="30"/>
        <v>2.741209803758137E-3</v>
      </c>
      <c r="AE169" s="42">
        <f t="shared" si="30"/>
        <v>0</v>
      </c>
      <c r="AF169" s="42">
        <f t="shared" si="30"/>
        <v>7.8853212050814817E-2</v>
      </c>
      <c r="AG169" s="43">
        <f t="shared" si="30"/>
        <v>0</v>
      </c>
      <c r="AH169" s="43">
        <f t="shared" si="30"/>
        <v>0</v>
      </c>
      <c r="AI169" s="42">
        <f t="shared" si="30"/>
        <v>4.4607537751420748E-2</v>
      </c>
      <c r="AJ169" s="43">
        <f t="shared" si="30"/>
        <v>0</v>
      </c>
      <c r="AK169" s="42">
        <f t="shared" si="30"/>
        <v>1.273199572588201E-2</v>
      </c>
      <c r="AL169" s="39"/>
      <c r="AM169" s="39"/>
    </row>
    <row r="170" spans="2:39" ht="24.6" thickBot="1" x14ac:dyDescent="0.35">
      <c r="W170" s="11" t="s">
        <v>84</v>
      </c>
      <c r="X170" s="43">
        <f t="shared" ref="X170:AK170" si="31">+X149/X$160</f>
        <v>1.055001322303533E-4</v>
      </c>
      <c r="Y170" s="42">
        <f t="shared" si="31"/>
        <v>3.1394779338033934E-3</v>
      </c>
      <c r="Z170" s="43">
        <f t="shared" si="31"/>
        <v>1.7018882210955412E-4</v>
      </c>
      <c r="AA170" s="42">
        <f t="shared" si="31"/>
        <v>2.2682064611451056E-3</v>
      </c>
      <c r="AB170" s="43">
        <f t="shared" si="31"/>
        <v>4.2987074890261191E-4</v>
      </c>
      <c r="AC170" s="43">
        <f t="shared" si="31"/>
        <v>1.1549159329229481E-4</v>
      </c>
      <c r="AD170" s="43">
        <f t="shared" si="31"/>
        <v>2.5552981233990953E-4</v>
      </c>
      <c r="AE170" s="43">
        <f t="shared" si="31"/>
        <v>4.2841748588262103E-5</v>
      </c>
      <c r="AF170" s="43">
        <f t="shared" si="31"/>
        <v>0</v>
      </c>
      <c r="AG170" s="43">
        <f t="shared" si="31"/>
        <v>0</v>
      </c>
      <c r="AH170" s="43">
        <f t="shared" si="31"/>
        <v>6.9408836425407272E-5</v>
      </c>
      <c r="AI170" s="42">
        <f t="shared" si="31"/>
        <v>2.5638579018908273E-3</v>
      </c>
      <c r="AJ170" s="43">
        <f t="shared" si="31"/>
        <v>0</v>
      </c>
      <c r="AK170" s="42">
        <f t="shared" si="31"/>
        <v>7.3031291197491605E-4</v>
      </c>
      <c r="AL170" s="39"/>
      <c r="AM170" s="39"/>
    </row>
    <row r="171" spans="2:39" ht="24.6" thickBot="1" x14ac:dyDescent="0.35">
      <c r="W171" s="11" t="s">
        <v>85</v>
      </c>
      <c r="X171" s="42">
        <f t="shared" ref="X171:AK171" si="32">+X150/X$160</f>
        <v>1.7763628329909866E-3</v>
      </c>
      <c r="Y171" s="42">
        <f t="shared" si="32"/>
        <v>2.8130069722326567E-2</v>
      </c>
      <c r="Z171" s="43">
        <f t="shared" si="32"/>
        <v>3.274927222984329E-4</v>
      </c>
      <c r="AA171" s="42">
        <f t="shared" si="32"/>
        <v>1.6766789247969052E-2</v>
      </c>
      <c r="AB171" s="42">
        <f t="shared" si="32"/>
        <v>3.4156695776125321E-3</v>
      </c>
      <c r="AC171" s="42">
        <f t="shared" si="32"/>
        <v>0.93056795047562613</v>
      </c>
      <c r="AD171" s="42">
        <f t="shared" si="32"/>
        <v>2.1625099562980854E-3</v>
      </c>
      <c r="AE171" s="43">
        <f t="shared" si="32"/>
        <v>0</v>
      </c>
      <c r="AF171" s="43">
        <f t="shared" si="32"/>
        <v>0</v>
      </c>
      <c r="AG171" s="42">
        <f t="shared" si="32"/>
        <v>6.4579875242030743E-4</v>
      </c>
      <c r="AH171" s="42">
        <f t="shared" si="32"/>
        <v>2.0776429324579045E-3</v>
      </c>
      <c r="AI171" s="42">
        <f t="shared" si="32"/>
        <v>4.3126947136692746E-2</v>
      </c>
      <c r="AJ171" s="43">
        <f t="shared" si="32"/>
        <v>0</v>
      </c>
      <c r="AK171" s="42">
        <f t="shared" si="32"/>
        <v>0.51047813451536339</v>
      </c>
      <c r="AL171" s="39"/>
      <c r="AM171" s="39"/>
    </row>
    <row r="172" spans="2:39" ht="15" thickBot="1" x14ac:dyDescent="0.35">
      <c r="W172" s="11" t="s">
        <v>86</v>
      </c>
      <c r="X172" s="42">
        <f t="shared" ref="X172:AK172" si="33">+X151/X$160</f>
        <v>6.0046067594061515E-4</v>
      </c>
      <c r="Y172" s="42">
        <f t="shared" si="33"/>
        <v>1.7784895411298806E-2</v>
      </c>
      <c r="Z172" s="42">
        <f t="shared" si="33"/>
        <v>8.1181294541583381E-4</v>
      </c>
      <c r="AA172" s="42">
        <f t="shared" si="33"/>
        <v>1.2699727693297374E-2</v>
      </c>
      <c r="AB172" s="42">
        <f t="shared" si="33"/>
        <v>3.2163649141301112E-3</v>
      </c>
      <c r="AC172" s="42">
        <f t="shared" si="33"/>
        <v>1.841068802225202E-3</v>
      </c>
      <c r="AD172" s="42">
        <f t="shared" si="33"/>
        <v>6.4164614665746036E-3</v>
      </c>
      <c r="AE172" s="42">
        <f t="shared" si="33"/>
        <v>8.6697430051846445E-4</v>
      </c>
      <c r="AF172" s="42">
        <f t="shared" si="33"/>
        <v>1.7185956472613487E-3</v>
      </c>
      <c r="AG172" s="42">
        <f t="shared" si="33"/>
        <v>6.5489450949664989E-4</v>
      </c>
      <c r="AH172" s="42">
        <f t="shared" si="33"/>
        <v>0.8802183015258277</v>
      </c>
      <c r="AI172" s="42">
        <f t="shared" si="33"/>
        <v>1.8020179789510118E-2</v>
      </c>
      <c r="AJ172" s="43">
        <f t="shared" si="33"/>
        <v>0</v>
      </c>
      <c r="AK172" s="42">
        <f t="shared" si="33"/>
        <v>3.8345775362656417E-2</v>
      </c>
      <c r="AL172" s="39"/>
      <c r="AM172" s="39"/>
    </row>
    <row r="173" spans="2:39" ht="15" thickBot="1" x14ac:dyDescent="0.35">
      <c r="W173" s="11" t="s">
        <v>87</v>
      </c>
      <c r="X173" s="42">
        <f t="shared" ref="X173:AK173" si="34">+X152/X$160</f>
        <v>1.0674856461166493E-3</v>
      </c>
      <c r="Y173" s="42">
        <f t="shared" si="34"/>
        <v>2.4992767214953897E-2</v>
      </c>
      <c r="Z173" s="43">
        <f t="shared" si="34"/>
        <v>0</v>
      </c>
      <c r="AA173" s="42">
        <f t="shared" si="34"/>
        <v>4.4851379897540587E-2</v>
      </c>
      <c r="AB173" s="42">
        <f t="shared" si="34"/>
        <v>1.2508085777172657E-3</v>
      </c>
      <c r="AC173" s="43">
        <f t="shared" si="34"/>
        <v>0</v>
      </c>
      <c r="AD173" s="42">
        <f t="shared" si="34"/>
        <v>3.0457886708423741E-3</v>
      </c>
      <c r="AE173" s="42">
        <f t="shared" si="34"/>
        <v>1.3004614507776964E-3</v>
      </c>
      <c r="AF173" s="42">
        <f t="shared" si="34"/>
        <v>1.0783345237718267E-3</v>
      </c>
      <c r="AG173" s="43">
        <f t="shared" si="34"/>
        <v>0</v>
      </c>
      <c r="AH173" s="42">
        <f t="shared" si="34"/>
        <v>9.9843911064033383E-2</v>
      </c>
      <c r="AI173" s="42">
        <f t="shared" si="34"/>
        <v>2.4406545005174515E-2</v>
      </c>
      <c r="AJ173" s="43">
        <f t="shared" si="34"/>
        <v>0</v>
      </c>
      <c r="AK173" s="42">
        <f t="shared" si="34"/>
        <v>5.9915274004150648E-3</v>
      </c>
      <c r="AL173" s="39"/>
      <c r="AM173" s="39"/>
    </row>
    <row r="174" spans="2:39" ht="15" thickBot="1" x14ac:dyDescent="0.35">
      <c r="W174" s="11" t="s">
        <v>88</v>
      </c>
      <c r="X174" s="43">
        <f t="shared" ref="X174:AK174" si="35">+X153/X$160</f>
        <v>0</v>
      </c>
      <c r="Y174" s="42">
        <f t="shared" si="35"/>
        <v>1.5602870702008264E-2</v>
      </c>
      <c r="Z174" s="43">
        <f t="shared" si="35"/>
        <v>0</v>
      </c>
      <c r="AA174" s="42">
        <f t="shared" si="35"/>
        <v>5.1516113025841265E-3</v>
      </c>
      <c r="AB174" s="42">
        <f t="shared" si="35"/>
        <v>1.9056122134880563E-3</v>
      </c>
      <c r="AC174" s="42">
        <f t="shared" si="35"/>
        <v>3.2609150266957854E-3</v>
      </c>
      <c r="AD174" s="42">
        <f t="shared" si="35"/>
        <v>8.6551161396437471E-3</v>
      </c>
      <c r="AE174" s="42">
        <f t="shared" si="35"/>
        <v>8.3988135362726224E-4</v>
      </c>
      <c r="AF174" s="42">
        <f t="shared" si="35"/>
        <v>1.9586935685699195E-3</v>
      </c>
      <c r="AG174" s="42">
        <f t="shared" si="35"/>
        <v>0.81770856116317803</v>
      </c>
      <c r="AH174" s="42">
        <f t="shared" si="35"/>
        <v>1.0583298505712799E-3</v>
      </c>
      <c r="AI174" s="42">
        <f t="shared" si="35"/>
        <v>2.41914164543166E-3</v>
      </c>
      <c r="AJ174" s="43">
        <f t="shared" si="35"/>
        <v>0</v>
      </c>
      <c r="AK174" s="42">
        <f t="shared" si="35"/>
        <v>8.0486184745575687E-2</v>
      </c>
      <c r="AL174" s="39"/>
      <c r="AM174" s="39"/>
    </row>
    <row r="175" spans="2:39" ht="15" thickBot="1" x14ac:dyDescent="0.35">
      <c r="W175" s="11" t="s">
        <v>90</v>
      </c>
      <c r="X175" s="42">
        <f t="shared" ref="X175:AK175" si="36">+X154/X$160</f>
        <v>4.5219376012397908E-2</v>
      </c>
      <c r="Y175" s="42">
        <f t="shared" si="36"/>
        <v>0.38626077012754489</v>
      </c>
      <c r="Z175" s="42">
        <f t="shared" si="36"/>
        <v>1.1115609398335711E-3</v>
      </c>
      <c r="AA175" s="42">
        <f t="shared" si="36"/>
        <v>0.19159388705901437</v>
      </c>
      <c r="AB175" s="42">
        <f t="shared" si="36"/>
        <v>2.8417412807222382E-2</v>
      </c>
      <c r="AC175" s="42">
        <f t="shared" si="36"/>
        <v>5.3997552396004303E-2</v>
      </c>
      <c r="AD175" s="42">
        <f t="shared" si="36"/>
        <v>1.0153518901214454E-2</v>
      </c>
      <c r="AE175" s="42">
        <f t="shared" si="36"/>
        <v>2.6115972924833021E-3</v>
      </c>
      <c r="AF175" s="42">
        <f t="shared" si="36"/>
        <v>2.1621365606324657E-2</v>
      </c>
      <c r="AG175" s="42">
        <f t="shared" si="36"/>
        <v>3.3317500553336467E-2</v>
      </c>
      <c r="AH175" s="42">
        <f t="shared" si="36"/>
        <v>9.5199858625405667E-3</v>
      </c>
      <c r="AI175" s="42">
        <f t="shared" si="36"/>
        <v>0.11954328064623845</v>
      </c>
      <c r="AJ175" s="43">
        <f t="shared" si="36"/>
        <v>0</v>
      </c>
      <c r="AK175" s="42">
        <f t="shared" si="36"/>
        <v>0.13897230494724785</v>
      </c>
      <c r="AL175" s="39"/>
      <c r="AM175" s="39"/>
    </row>
    <row r="176" spans="2:39" ht="15" thickBot="1" x14ac:dyDescent="0.35">
      <c r="W176" s="11" t="s">
        <v>151</v>
      </c>
      <c r="X176" s="43">
        <f t="shared" ref="X176:AK176" si="37">+X155/X$160</f>
        <v>0</v>
      </c>
      <c r="Y176" s="43">
        <f t="shared" si="37"/>
        <v>0</v>
      </c>
      <c r="Z176" s="43">
        <f t="shared" si="37"/>
        <v>0</v>
      </c>
      <c r="AA176" s="42">
        <f t="shared" si="37"/>
        <v>0.11437278944524971</v>
      </c>
      <c r="AB176" s="43">
        <f t="shared" si="37"/>
        <v>0</v>
      </c>
      <c r="AC176" s="43">
        <f t="shared" si="37"/>
        <v>0</v>
      </c>
      <c r="AD176" s="43">
        <f t="shared" si="37"/>
        <v>0</v>
      </c>
      <c r="AE176" s="43">
        <f t="shared" si="37"/>
        <v>0</v>
      </c>
      <c r="AF176" s="42">
        <f t="shared" si="37"/>
        <v>6.1057703619842994E-2</v>
      </c>
      <c r="AG176" s="42">
        <f t="shared" si="37"/>
        <v>0.11585585023564544</v>
      </c>
      <c r="AH176" s="43">
        <f t="shared" si="37"/>
        <v>0</v>
      </c>
      <c r="AI176" s="42">
        <f t="shared" si="37"/>
        <v>0.24207222801459902</v>
      </c>
      <c r="AJ176" s="43">
        <f t="shared" si="37"/>
        <v>0</v>
      </c>
      <c r="AK176" s="43">
        <f t="shared" si="37"/>
        <v>0</v>
      </c>
      <c r="AL176" s="39"/>
      <c r="AM176" s="39"/>
    </row>
    <row r="177" spans="2:59" ht="15" thickBot="1" x14ac:dyDescent="0.35">
      <c r="W177" s="18" t="s">
        <v>144</v>
      </c>
      <c r="X177" s="42">
        <f t="shared" ref="X177:AK177" si="38">+X156/X$160</f>
        <v>1.4264029987435289E-3</v>
      </c>
      <c r="Y177" s="43">
        <f t="shared" si="38"/>
        <v>0</v>
      </c>
      <c r="Z177" s="42">
        <f t="shared" si="38"/>
        <v>2.1413567874448824E-3</v>
      </c>
      <c r="AA177" s="42">
        <f t="shared" si="38"/>
        <v>0.25623538543570745</v>
      </c>
      <c r="AB177" s="42">
        <f t="shared" si="38"/>
        <v>6.0265894164563301E-3</v>
      </c>
      <c r="AC177" s="43">
        <f t="shared" si="38"/>
        <v>1.5713121561916531E-4</v>
      </c>
      <c r="AD177" s="43">
        <f t="shared" si="38"/>
        <v>2.8941259720783431E-4</v>
      </c>
      <c r="AE177" s="43">
        <f t="shared" si="38"/>
        <v>0</v>
      </c>
      <c r="AF177" s="43">
        <f t="shared" si="38"/>
        <v>2.0584279436079231E-4</v>
      </c>
      <c r="AG177" s="42">
        <f t="shared" si="38"/>
        <v>7.408149312814168E-4</v>
      </c>
      <c r="AH177" s="42">
        <f t="shared" si="38"/>
        <v>7.1499777622722647E-4</v>
      </c>
      <c r="AI177" s="42">
        <f t="shared" si="38"/>
        <v>4.3803512253804775E-3</v>
      </c>
      <c r="AJ177" s="43">
        <f t="shared" si="38"/>
        <v>0</v>
      </c>
      <c r="AK177" s="42">
        <f t="shared" si="38"/>
        <v>4.8798719250691481E-3</v>
      </c>
      <c r="AL177" s="41">
        <f>+AL156/AL$160</f>
        <v>1</v>
      </c>
      <c r="AM177" s="39"/>
    </row>
    <row r="178" spans="2:59" ht="24.6" thickBot="1" x14ac:dyDescent="0.35">
      <c r="D178" s="4"/>
      <c r="E178" s="4"/>
      <c r="F178" s="4"/>
      <c r="G178" s="4"/>
      <c r="H178" s="4"/>
      <c r="I178" s="4"/>
      <c r="J178" s="4"/>
      <c r="K178" s="4"/>
      <c r="L178" s="4"/>
      <c r="M178" s="4"/>
      <c r="W178" s="18" t="s">
        <v>146</v>
      </c>
      <c r="X178" s="43">
        <f t="shared" ref="X178:AK178" si="39">+X157/X$160</f>
        <v>0</v>
      </c>
      <c r="Y178" s="43">
        <f t="shared" si="39"/>
        <v>0</v>
      </c>
      <c r="Z178" s="42">
        <f t="shared" si="39"/>
        <v>5.6485653599765401E-2</v>
      </c>
      <c r="AA178" s="43">
        <f t="shared" si="39"/>
        <v>0</v>
      </c>
      <c r="AB178" s="42">
        <f t="shared" si="39"/>
        <v>4.093948897134763E-2</v>
      </c>
      <c r="AC178" s="43">
        <f t="shared" si="39"/>
        <v>0</v>
      </c>
      <c r="AD178" s="43">
        <f t="shared" si="39"/>
        <v>0</v>
      </c>
      <c r="AE178" s="43">
        <f t="shared" si="39"/>
        <v>0</v>
      </c>
      <c r="AF178" s="43">
        <f t="shared" si="39"/>
        <v>0</v>
      </c>
      <c r="AG178" s="42">
        <f t="shared" si="39"/>
        <v>2.8372108083942423E-2</v>
      </c>
      <c r="AH178" s="42">
        <f t="shared" si="39"/>
        <v>2.1129127709782862E-3</v>
      </c>
      <c r="AI178" s="42">
        <f t="shared" si="39"/>
        <v>0.28124625726609553</v>
      </c>
      <c r="AJ178" s="42">
        <f t="shared" si="39"/>
        <v>1</v>
      </c>
      <c r="AK178" s="43">
        <f t="shared" si="39"/>
        <v>0</v>
      </c>
      <c r="AL178" s="35">
        <f>+AL157/AL$160</f>
        <v>0</v>
      </c>
      <c r="AM178" s="41">
        <f>+AM157/AM$160</f>
        <v>1</v>
      </c>
    </row>
    <row r="179" spans="2:59" x14ac:dyDescent="0.3">
      <c r="D179" s="4"/>
      <c r="E179" s="4"/>
      <c r="F179" s="4"/>
      <c r="G179" s="4"/>
      <c r="H179" s="4"/>
      <c r="I179" s="4"/>
      <c r="J179" s="4"/>
      <c r="K179" s="4"/>
      <c r="L179" s="4"/>
      <c r="M179" s="4"/>
    </row>
    <row r="180" spans="2:59" x14ac:dyDescent="0.3">
      <c r="D180" s="4"/>
      <c r="E180" s="4"/>
      <c r="F180" s="4"/>
      <c r="G180" s="4"/>
      <c r="H180" s="4"/>
      <c r="I180" s="4"/>
      <c r="J180" s="4"/>
      <c r="K180" s="4"/>
      <c r="L180" s="4"/>
      <c r="M180" s="4"/>
    </row>
    <row r="181" spans="2:59" x14ac:dyDescent="0.3">
      <c r="D181" s="4"/>
      <c r="E181" s="4"/>
      <c r="F181" s="4"/>
      <c r="G181" s="4"/>
      <c r="H181" s="4"/>
      <c r="I181" s="4"/>
      <c r="J181" s="4"/>
      <c r="K181" s="4"/>
      <c r="L181" s="4"/>
      <c r="M181" s="4"/>
    </row>
    <row r="185" spans="2:59" x14ac:dyDescent="0.3">
      <c r="B185" t="s">
        <v>372</v>
      </c>
    </row>
    <row r="186" spans="2:59" x14ac:dyDescent="0.3">
      <c r="B186" t="s">
        <v>369</v>
      </c>
    </row>
    <row r="187" spans="2:59" ht="15" thickBot="1" x14ac:dyDescent="0.35">
      <c r="B187" t="s">
        <v>366</v>
      </c>
      <c r="V187" t="s">
        <v>367</v>
      </c>
      <c r="AP187" t="s">
        <v>368</v>
      </c>
    </row>
    <row r="188" spans="2:59" ht="22.95" customHeight="1" x14ac:dyDescent="0.3">
      <c r="B188" s="88" t="s">
        <v>43</v>
      </c>
      <c r="C188" s="86" t="s">
        <v>44</v>
      </c>
      <c r="D188" s="86" t="s">
        <v>45</v>
      </c>
      <c r="E188" s="86" t="s">
        <v>46</v>
      </c>
      <c r="F188" s="86" t="s">
        <v>47</v>
      </c>
      <c r="G188" s="86" t="s">
        <v>48</v>
      </c>
      <c r="H188" s="86" t="s">
        <v>0</v>
      </c>
      <c r="I188" s="86" t="s">
        <v>49</v>
      </c>
      <c r="J188" s="86" t="s">
        <v>50</v>
      </c>
      <c r="K188" s="86" t="s">
        <v>51</v>
      </c>
      <c r="L188" s="86" t="s">
        <v>52</v>
      </c>
      <c r="M188" s="86" t="s">
        <v>53</v>
      </c>
      <c r="N188" s="6" t="s">
        <v>54</v>
      </c>
      <c r="O188" s="83" t="s">
        <v>56</v>
      </c>
      <c r="P188" s="86" t="s">
        <v>57</v>
      </c>
      <c r="Q188" s="83" t="s">
        <v>1</v>
      </c>
      <c r="R188" s="83" t="s">
        <v>24</v>
      </c>
      <c r="S188" s="85"/>
      <c r="V188" s="88" t="s">
        <v>43</v>
      </c>
      <c r="W188" s="86" t="s">
        <v>44</v>
      </c>
      <c r="X188" s="86" t="s">
        <v>45</v>
      </c>
      <c r="Y188" s="86" t="s">
        <v>46</v>
      </c>
      <c r="Z188" s="86" t="s">
        <v>47</v>
      </c>
      <c r="AA188" s="86" t="s">
        <v>48</v>
      </c>
      <c r="AB188" s="86" t="s">
        <v>0</v>
      </c>
      <c r="AC188" s="86" t="s">
        <v>49</v>
      </c>
      <c r="AD188" s="86" t="s">
        <v>50</v>
      </c>
      <c r="AE188" s="86" t="s">
        <v>51</v>
      </c>
      <c r="AF188" s="86" t="s">
        <v>52</v>
      </c>
      <c r="AG188" s="86" t="s">
        <v>53</v>
      </c>
      <c r="AH188" s="6" t="s">
        <v>54</v>
      </c>
      <c r="AI188" s="83" t="s">
        <v>56</v>
      </c>
      <c r="AJ188" s="86" t="s">
        <v>57</v>
      </c>
      <c r="AK188" s="83" t="s">
        <v>1</v>
      </c>
      <c r="AL188" s="83" t="s">
        <v>24</v>
      </c>
      <c r="AM188" s="85"/>
      <c r="AP188" s="88" t="s">
        <v>43</v>
      </c>
      <c r="AQ188" s="86" t="s">
        <v>44</v>
      </c>
      <c r="AR188" s="86" t="s">
        <v>45</v>
      </c>
      <c r="AS188" s="86" t="s">
        <v>46</v>
      </c>
      <c r="AT188" s="86" t="s">
        <v>47</v>
      </c>
      <c r="AU188" s="86" t="s">
        <v>48</v>
      </c>
      <c r="AV188" s="86" t="s">
        <v>0</v>
      </c>
      <c r="AW188" s="86" t="s">
        <v>49</v>
      </c>
      <c r="AX188" s="86" t="s">
        <v>50</v>
      </c>
      <c r="AY188" s="86" t="s">
        <v>51</v>
      </c>
      <c r="AZ188" s="86" t="s">
        <v>52</v>
      </c>
      <c r="BA188" s="86" t="s">
        <v>53</v>
      </c>
      <c r="BB188" s="6" t="s">
        <v>54</v>
      </c>
      <c r="BC188" s="83" t="s">
        <v>56</v>
      </c>
      <c r="BD188" s="86" t="s">
        <v>57</v>
      </c>
      <c r="BE188" s="83" t="s">
        <v>1</v>
      </c>
      <c r="BF188" s="83" t="s">
        <v>24</v>
      </c>
      <c r="BG188" s="85"/>
    </row>
    <row r="189" spans="2:59" ht="22.95" customHeight="1" thickBot="1" x14ac:dyDescent="0.35">
      <c r="B189" s="89"/>
      <c r="C189" s="87"/>
      <c r="D189" s="87"/>
      <c r="E189" s="87"/>
      <c r="F189" s="87"/>
      <c r="G189" s="87"/>
      <c r="H189" s="87"/>
      <c r="I189" s="87"/>
      <c r="J189" s="87"/>
      <c r="K189" s="87"/>
      <c r="L189" s="87"/>
      <c r="M189" s="87"/>
      <c r="N189" s="7" t="s">
        <v>55</v>
      </c>
      <c r="O189" s="84"/>
      <c r="P189" s="87"/>
      <c r="Q189" s="84"/>
      <c r="R189" s="84"/>
      <c r="S189" s="85"/>
      <c r="V189" s="89"/>
      <c r="W189" s="87"/>
      <c r="X189" s="87"/>
      <c r="Y189" s="87"/>
      <c r="Z189" s="87"/>
      <c r="AA189" s="87"/>
      <c r="AB189" s="87"/>
      <c r="AC189" s="87"/>
      <c r="AD189" s="87"/>
      <c r="AE189" s="87"/>
      <c r="AF189" s="87"/>
      <c r="AG189" s="87"/>
      <c r="AH189" s="7" t="s">
        <v>55</v>
      </c>
      <c r="AI189" s="84"/>
      <c r="AJ189" s="87"/>
      <c r="AK189" s="84"/>
      <c r="AL189" s="84"/>
      <c r="AM189" s="85"/>
      <c r="AP189" s="89"/>
      <c r="AQ189" s="87"/>
      <c r="AR189" s="87"/>
      <c r="AS189" s="87"/>
      <c r="AT189" s="87"/>
      <c r="AU189" s="87"/>
      <c r="AV189" s="87"/>
      <c r="AW189" s="87"/>
      <c r="AX189" s="87"/>
      <c r="AY189" s="87"/>
      <c r="AZ189" s="87"/>
      <c r="BA189" s="87"/>
      <c r="BB189" s="7" t="s">
        <v>55</v>
      </c>
      <c r="BC189" s="84"/>
      <c r="BD189" s="87"/>
      <c r="BE189" s="84"/>
      <c r="BF189" s="84"/>
      <c r="BG189" s="85"/>
    </row>
    <row r="190" spans="2:59" x14ac:dyDescent="0.3">
      <c r="B190" s="8" t="s">
        <v>58</v>
      </c>
      <c r="C190" s="9" t="s">
        <v>59</v>
      </c>
      <c r="D190" s="86" t="s">
        <v>61</v>
      </c>
      <c r="E190" s="86" t="s">
        <v>22</v>
      </c>
      <c r="F190" s="9" t="s">
        <v>62</v>
      </c>
      <c r="G190" s="9" t="s">
        <v>63</v>
      </c>
      <c r="H190" s="9" t="s">
        <v>63</v>
      </c>
      <c r="I190" s="86" t="s">
        <v>65</v>
      </c>
      <c r="J190" s="86" t="s">
        <v>66</v>
      </c>
      <c r="K190" s="86" t="s">
        <v>67</v>
      </c>
      <c r="L190" s="86" t="s">
        <v>68</v>
      </c>
      <c r="M190" s="86" t="s">
        <v>69</v>
      </c>
      <c r="N190" s="86" t="s">
        <v>54</v>
      </c>
      <c r="O190" s="86" t="s">
        <v>70</v>
      </c>
      <c r="P190" s="86" t="s">
        <v>54</v>
      </c>
      <c r="V190" s="8" t="s">
        <v>58</v>
      </c>
      <c r="W190" s="9" t="s">
        <v>59</v>
      </c>
      <c r="X190" s="86" t="s">
        <v>61</v>
      </c>
      <c r="Y190" s="86" t="s">
        <v>22</v>
      </c>
      <c r="Z190" s="9" t="s">
        <v>62</v>
      </c>
      <c r="AA190" s="9" t="s">
        <v>63</v>
      </c>
      <c r="AB190" s="9" t="s">
        <v>63</v>
      </c>
      <c r="AC190" s="86" t="s">
        <v>65</v>
      </c>
      <c r="AD190" s="86" t="s">
        <v>66</v>
      </c>
      <c r="AE190" s="86" t="s">
        <v>67</v>
      </c>
      <c r="AF190" s="86" t="s">
        <v>68</v>
      </c>
      <c r="AG190" s="86" t="s">
        <v>69</v>
      </c>
      <c r="AH190" s="86" t="s">
        <v>54</v>
      </c>
      <c r="AI190" s="86" t="s">
        <v>70</v>
      </c>
      <c r="AJ190" s="86" t="s">
        <v>54</v>
      </c>
      <c r="AP190" s="8" t="s">
        <v>58</v>
      </c>
      <c r="AQ190" s="9" t="s">
        <v>59</v>
      </c>
      <c r="AR190" s="86" t="s">
        <v>61</v>
      </c>
      <c r="AS190" s="86" t="s">
        <v>22</v>
      </c>
      <c r="AT190" s="9" t="s">
        <v>62</v>
      </c>
      <c r="AU190" s="9" t="s">
        <v>63</v>
      </c>
      <c r="AV190" s="9" t="s">
        <v>63</v>
      </c>
      <c r="AW190" s="86" t="s">
        <v>65</v>
      </c>
      <c r="AX190" s="86" t="s">
        <v>66</v>
      </c>
      <c r="AY190" s="86" t="s">
        <v>67</v>
      </c>
      <c r="AZ190" s="86" t="s">
        <v>68</v>
      </c>
      <c r="BA190" s="86" t="s">
        <v>69</v>
      </c>
      <c r="BB190" s="86" t="s">
        <v>54</v>
      </c>
      <c r="BC190" s="86" t="s">
        <v>70</v>
      </c>
      <c r="BD190" s="86" t="s">
        <v>54</v>
      </c>
    </row>
    <row r="191" spans="2:59" ht="23.4" thickBot="1" x14ac:dyDescent="0.35">
      <c r="B191" s="10" t="s">
        <v>71</v>
      </c>
      <c r="C191" s="7" t="s">
        <v>60</v>
      </c>
      <c r="D191" s="87"/>
      <c r="E191" s="87"/>
      <c r="F191" s="7" t="s">
        <v>61</v>
      </c>
      <c r="G191" s="7" t="s">
        <v>19</v>
      </c>
      <c r="H191" s="7" t="s">
        <v>64</v>
      </c>
      <c r="I191" s="87"/>
      <c r="J191" s="87"/>
      <c r="K191" s="87"/>
      <c r="L191" s="87"/>
      <c r="M191" s="87"/>
      <c r="N191" s="87"/>
      <c r="O191" s="87"/>
      <c r="P191" s="87"/>
      <c r="V191" s="10" t="s">
        <v>71</v>
      </c>
      <c r="W191" s="7" t="s">
        <v>60</v>
      </c>
      <c r="X191" s="87"/>
      <c r="Y191" s="87"/>
      <c r="Z191" s="7" t="s">
        <v>61</v>
      </c>
      <c r="AA191" s="7" t="s">
        <v>19</v>
      </c>
      <c r="AB191" s="7" t="s">
        <v>64</v>
      </c>
      <c r="AC191" s="87"/>
      <c r="AD191" s="87"/>
      <c r="AE191" s="87"/>
      <c r="AF191" s="87"/>
      <c r="AG191" s="87"/>
      <c r="AH191" s="87"/>
      <c r="AI191" s="87"/>
      <c r="AJ191" s="87"/>
      <c r="AP191" s="10" t="s">
        <v>71</v>
      </c>
      <c r="AQ191" s="7" t="s">
        <v>60</v>
      </c>
      <c r="AR191" s="87"/>
      <c r="AS191" s="87"/>
      <c r="AT191" s="7" t="s">
        <v>61</v>
      </c>
      <c r="AU191" s="7" t="s">
        <v>19</v>
      </c>
      <c r="AV191" s="7" t="s">
        <v>64</v>
      </c>
      <c r="AW191" s="87"/>
      <c r="AX191" s="87"/>
      <c r="AY191" s="87"/>
      <c r="AZ191" s="87"/>
      <c r="BA191" s="87"/>
      <c r="BB191" s="87"/>
      <c r="BC191" s="87"/>
      <c r="BD191" s="87"/>
    </row>
    <row r="192" spans="2:59" ht="36.6" thickBot="1" x14ac:dyDescent="0.35">
      <c r="B192" s="18" t="s">
        <v>385</v>
      </c>
      <c r="C192" s="37">
        <v>233.8001830566582</v>
      </c>
      <c r="D192" s="37">
        <v>1328.3873108985924</v>
      </c>
      <c r="E192" s="37">
        <v>1267.7959765968967</v>
      </c>
      <c r="F192" s="37">
        <v>444.80526347888849</v>
      </c>
      <c r="G192" s="37">
        <v>10212.919158300256</v>
      </c>
      <c r="H192" s="37">
        <v>4244.788666149404</v>
      </c>
      <c r="I192" s="37">
        <v>1152.4058124323349</v>
      </c>
      <c r="J192" s="37">
        <v>215.9230256946951</v>
      </c>
      <c r="K192" s="37">
        <v>463.31705330205699</v>
      </c>
      <c r="L192" s="37">
        <v>644.05146764705876</v>
      </c>
      <c r="M192" s="37">
        <v>399.81391674485747</v>
      </c>
      <c r="N192" s="37">
        <v>1852.0102708588956</v>
      </c>
      <c r="O192" s="37">
        <v>15.11102923132443</v>
      </c>
      <c r="P192" s="37">
        <v>78.090916492241064</v>
      </c>
      <c r="Q192" s="37">
        <v>282.89426199927823</v>
      </c>
      <c r="R192" s="37">
        <v>641.37924070732595</v>
      </c>
      <c r="V192" s="18" t="s">
        <v>384</v>
      </c>
      <c r="W192" s="37">
        <v>227.73867862993498</v>
      </c>
      <c r="X192" s="37">
        <v>1033.5454985802435</v>
      </c>
      <c r="Y192" s="37">
        <v>1245.9834245317536</v>
      </c>
      <c r="Z192" s="37">
        <v>305.58330996013763</v>
      </c>
      <c r="AA192" s="37">
        <v>9579.8240846912067</v>
      </c>
      <c r="AB192" s="37">
        <v>4118.7646579861294</v>
      </c>
      <c r="AC192" s="37">
        <v>1145.6417309424999</v>
      </c>
      <c r="AD192" s="37">
        <v>215.61022839512918</v>
      </c>
      <c r="AE192" s="37">
        <v>442.15648250423186</v>
      </c>
      <c r="AF192" s="37">
        <v>586.00848307486478</v>
      </c>
      <c r="AG192" s="37">
        <v>397.34484191011853</v>
      </c>
      <c r="AH192" s="37">
        <v>1337.0328117539455</v>
      </c>
      <c r="AI192" s="37">
        <v>11.076174630044232</v>
      </c>
      <c r="AJ192" s="37">
        <v>71.831255872877179</v>
      </c>
      <c r="AK192" s="37">
        <v>128.41697155026483</v>
      </c>
      <c r="AL192" s="37">
        <v>470.12207874187743</v>
      </c>
      <c r="AP192" s="18" t="s">
        <v>384</v>
      </c>
      <c r="AQ192" s="37">
        <v>241.23068915255368</v>
      </c>
      <c r="AR192" s="37">
        <v>1689.8196764509005</v>
      </c>
      <c r="AS192" s="37">
        <v>1294.5349327498493</v>
      </c>
      <c r="AT192" s="37">
        <v>615.4707454247274</v>
      </c>
      <c r="AU192" s="37">
        <v>10988.999892151416</v>
      </c>
      <c r="AV192" s="37">
        <v>4399.275423060446</v>
      </c>
      <c r="AW192" s="37">
        <v>1160.6975738837941</v>
      </c>
      <c r="AX192" s="37">
        <v>216.30646882656137</v>
      </c>
      <c r="AY192" s="37">
        <v>489.2567770466564</v>
      </c>
      <c r="AZ192" s="37">
        <v>715.20356460606467</v>
      </c>
      <c r="BA192" s="37">
        <v>402.8406365687128</v>
      </c>
      <c r="BB192" s="37">
        <v>2483.2963146763509</v>
      </c>
      <c r="BC192" s="37">
        <v>20.057162996184484</v>
      </c>
      <c r="BD192" s="37">
        <v>85.764332713032999</v>
      </c>
      <c r="BE192" s="37">
        <v>472.26052613963464</v>
      </c>
      <c r="BF192" s="37">
        <v>851.31514050471935</v>
      </c>
    </row>
    <row r="193" spans="2:58" ht="24.6" thickBot="1" x14ac:dyDescent="0.35">
      <c r="B193" s="11" t="s">
        <v>72</v>
      </c>
      <c r="C193" s="42">
        <v>8.1267519264277338E-4</v>
      </c>
      <c r="D193" s="42">
        <v>1.7354705975125149E-2</v>
      </c>
      <c r="E193" s="42">
        <v>6.494333368216907E-4</v>
      </c>
      <c r="F193" s="42">
        <v>9.8247106348227347E-3</v>
      </c>
      <c r="G193" s="42">
        <v>5.8857616946449066E-2</v>
      </c>
      <c r="H193" s="43">
        <v>1.7904647203823628E-4</v>
      </c>
      <c r="I193" s="57">
        <v>5.4958535947347901E-5</v>
      </c>
      <c r="J193" s="43">
        <v>0</v>
      </c>
      <c r="K193" s="43">
        <v>0</v>
      </c>
      <c r="L193" s="43">
        <v>0</v>
      </c>
      <c r="M193" s="43">
        <v>0</v>
      </c>
      <c r="N193" s="42">
        <v>1.4705021361907907E-3</v>
      </c>
      <c r="O193" s="43">
        <v>0</v>
      </c>
      <c r="P193" s="42">
        <v>2.4331076819205178E-3</v>
      </c>
      <c r="Q193" s="39"/>
      <c r="R193" s="39"/>
      <c r="V193" s="11" t="s">
        <v>72</v>
      </c>
      <c r="W193" s="42">
        <v>3.7872444545407504E-4</v>
      </c>
      <c r="X193" s="42">
        <v>1.0125364447054875E-2</v>
      </c>
      <c r="Y193" s="42">
        <v>2.9996457415815386E-4</v>
      </c>
      <c r="Z193" s="42">
        <v>6.4916984832312698E-3</v>
      </c>
      <c r="AA193" s="42">
        <v>2.8483497757353302E-2</v>
      </c>
      <c r="AB193" s="43">
        <v>8.3763178462095461E-5</v>
      </c>
      <c r="AC193" s="43">
        <v>2.5095164990079219E-5</v>
      </c>
      <c r="AD193" s="43">
        <v>0</v>
      </c>
      <c r="AE193" s="43">
        <v>0</v>
      </c>
      <c r="AF193" s="43">
        <v>0</v>
      </c>
      <c r="AG193" s="43">
        <v>0</v>
      </c>
      <c r="AH193" s="42">
        <v>9.246242307634205E-4</v>
      </c>
      <c r="AI193" s="43">
        <v>0</v>
      </c>
      <c r="AJ193" s="42">
        <v>1.2007336322395169E-3</v>
      </c>
      <c r="AK193" s="39"/>
      <c r="AL193" s="39"/>
      <c r="AP193" s="11" t="s">
        <v>72</v>
      </c>
      <c r="AQ193" s="42">
        <v>1.3148820605307912E-3</v>
      </c>
      <c r="AR193" s="42">
        <v>2.2775038712371066E-2</v>
      </c>
      <c r="AS193" s="42">
        <v>1.0617632295821678E-3</v>
      </c>
      <c r="AT193" s="42">
        <v>1.185331371702735E-2</v>
      </c>
      <c r="AU193" s="42">
        <v>9.1317057170756805E-2</v>
      </c>
      <c r="AV193" s="43">
        <v>2.8840195269748571E-4</v>
      </c>
      <c r="AW193" s="43">
        <v>9.1091745961820715E-5</v>
      </c>
      <c r="AX193" s="43">
        <v>0</v>
      </c>
      <c r="AY193" s="43">
        <v>0</v>
      </c>
      <c r="AZ193" s="43">
        <v>0</v>
      </c>
      <c r="BA193" s="43">
        <v>0</v>
      </c>
      <c r="BB193" s="42">
        <v>1.8307878203240814E-3</v>
      </c>
      <c r="BC193" s="43">
        <v>0</v>
      </c>
      <c r="BD193" s="42">
        <v>3.6983894770975284E-3</v>
      </c>
      <c r="BE193" s="39"/>
      <c r="BF193" s="39"/>
    </row>
    <row r="194" spans="2:58" ht="36.6" thickBot="1" x14ac:dyDescent="0.35">
      <c r="B194" s="11" t="s">
        <v>74</v>
      </c>
      <c r="C194" s="42">
        <v>6.7057261440213048E-3</v>
      </c>
      <c r="D194" s="42">
        <v>6.727300032665097E-2</v>
      </c>
      <c r="E194" s="42">
        <v>0.90439189046627122</v>
      </c>
      <c r="F194" s="42">
        <v>5.9332256533094263E-2</v>
      </c>
      <c r="G194" s="42">
        <v>0.12935897949669831</v>
      </c>
      <c r="H194" s="43">
        <v>3.0778917462224845E-4</v>
      </c>
      <c r="I194" s="57">
        <v>2.2674304240837264E-4</v>
      </c>
      <c r="J194" s="43">
        <v>0</v>
      </c>
      <c r="K194" s="43">
        <v>0</v>
      </c>
      <c r="L194" s="43">
        <v>0</v>
      </c>
      <c r="M194" s="43">
        <v>0</v>
      </c>
      <c r="N194" s="42">
        <v>1.368572323750958E-2</v>
      </c>
      <c r="O194" s="43">
        <v>0</v>
      </c>
      <c r="P194" s="42">
        <v>1.3384399197105707E-2</v>
      </c>
      <c r="Q194" s="39"/>
      <c r="R194" s="39"/>
      <c r="V194" s="11" t="s">
        <v>74</v>
      </c>
      <c r="W194" s="42">
        <v>6.8842060972330648E-3</v>
      </c>
      <c r="X194" s="42">
        <v>8.6464118050688626E-2</v>
      </c>
      <c r="Y194" s="42">
        <v>0.92022444073113707</v>
      </c>
      <c r="Z194" s="42">
        <v>8.6363682635163086E-2</v>
      </c>
      <c r="AA194" s="42">
        <v>0.13790783508344404</v>
      </c>
      <c r="AB194" s="43">
        <v>3.1720676185436957E-4</v>
      </c>
      <c r="AC194" s="43">
        <v>2.2808177542994439E-4</v>
      </c>
      <c r="AD194" s="43">
        <v>0</v>
      </c>
      <c r="AE194" s="43">
        <v>0</v>
      </c>
      <c r="AF194" s="43">
        <v>0</v>
      </c>
      <c r="AG194" s="43">
        <v>0</v>
      </c>
      <c r="AH194" s="42">
        <v>1.8956976805042276E-2</v>
      </c>
      <c r="AI194" s="43">
        <v>0</v>
      </c>
      <c r="AJ194" s="42">
        <v>1.4550768844272121E-2</v>
      </c>
      <c r="AK194" s="39"/>
      <c r="AL194" s="39"/>
      <c r="AP194" s="11" t="s">
        <v>74</v>
      </c>
      <c r="AQ194" s="42">
        <v>6.4991730758126179E-3</v>
      </c>
      <c r="AR194" s="42">
        <v>5.2884104289571868E-2</v>
      </c>
      <c r="AS194" s="42">
        <v>0.88571144045099426</v>
      </c>
      <c r="AT194" s="42">
        <v>4.2879860978262657E-2</v>
      </c>
      <c r="AU194" s="42">
        <v>0.12022320620310334</v>
      </c>
      <c r="AV194" s="43">
        <v>2.9698072395092429E-4</v>
      </c>
      <c r="AW194" s="43">
        <v>2.2512324129847857E-4</v>
      </c>
      <c r="AX194" s="43">
        <v>0</v>
      </c>
      <c r="AY194" s="43">
        <v>0</v>
      </c>
      <c r="AZ194" s="43">
        <v>0</v>
      </c>
      <c r="BA194" s="43">
        <v>0</v>
      </c>
      <c r="BB194" s="42">
        <v>1.020663537017465E-2</v>
      </c>
      <c r="BC194" s="43">
        <v>0</v>
      </c>
      <c r="BD194" s="42">
        <v>1.2186884301860469E-2</v>
      </c>
      <c r="BE194" s="39"/>
      <c r="BF194" s="39"/>
    </row>
    <row r="195" spans="2:58" ht="36.6" thickBot="1" x14ac:dyDescent="0.35">
      <c r="B195" s="11" t="s">
        <v>75</v>
      </c>
      <c r="C195" s="42">
        <v>1.0008546483613889E-2</v>
      </c>
      <c r="D195" s="42">
        <v>0.2201918052063726</v>
      </c>
      <c r="E195" s="42">
        <v>2.7685842712813914E-2</v>
      </c>
      <c r="F195" s="42">
        <v>0.14905399158602081</v>
      </c>
      <c r="G195" s="42">
        <v>0.70263945976385345</v>
      </c>
      <c r="H195" s="42">
        <v>8.2689629002992114E-3</v>
      </c>
      <c r="I195" s="57">
        <v>3.3842245135577999E-3</v>
      </c>
      <c r="J195" s="43">
        <v>0</v>
      </c>
      <c r="K195" s="43">
        <v>0</v>
      </c>
      <c r="L195" s="43">
        <v>0</v>
      </c>
      <c r="M195" s="42">
        <v>1.9509075780815292E-3</v>
      </c>
      <c r="N195" s="42">
        <v>9.939469715501649E-2</v>
      </c>
      <c r="O195" s="43">
        <v>0</v>
      </c>
      <c r="P195" s="42">
        <v>3.9953430439121508E-2</v>
      </c>
      <c r="Q195" s="39"/>
      <c r="R195" s="39"/>
      <c r="V195" s="11" t="s">
        <v>75</v>
      </c>
      <c r="W195" s="42">
        <v>1.0274934473482187E-2</v>
      </c>
      <c r="X195" s="42">
        <v>0.28300640891165429</v>
      </c>
      <c r="Y195" s="42">
        <v>2.817051921311934E-2</v>
      </c>
      <c r="Z195" s="42">
        <v>0.21696211094987039</v>
      </c>
      <c r="AA195" s="42">
        <v>0.7490742978743653</v>
      </c>
      <c r="AB195" s="42">
        <v>8.5219727065352999E-3</v>
      </c>
      <c r="AC195" s="42">
        <v>3.4042056034320053E-3</v>
      </c>
      <c r="AD195" s="43">
        <v>0</v>
      </c>
      <c r="AE195" s="43">
        <v>0</v>
      </c>
      <c r="AF195" s="43">
        <v>0</v>
      </c>
      <c r="AG195" s="42">
        <v>1.963030390052075E-3</v>
      </c>
      <c r="AH195" s="42">
        <v>0.13767799741467845</v>
      </c>
      <c r="AI195" s="43">
        <v>0</v>
      </c>
      <c r="AJ195" s="42">
        <v>4.3435130878424238E-2</v>
      </c>
      <c r="AK195" s="39"/>
      <c r="AL195" s="39"/>
      <c r="AP195" s="11" t="s">
        <v>75</v>
      </c>
      <c r="AQ195" s="42">
        <v>9.7002583221083849E-3</v>
      </c>
      <c r="AR195" s="42">
        <v>0.17309539241153399</v>
      </c>
      <c r="AS195" s="42">
        <v>2.7113984421757258E-2</v>
      </c>
      <c r="AT195" s="42">
        <v>0.10772242302799842</v>
      </c>
      <c r="AU195" s="42">
        <v>0.65301665942550935</v>
      </c>
      <c r="AV195" s="42">
        <v>7.9785866136069198E-3</v>
      </c>
      <c r="AW195" s="42">
        <v>3.3600483775892316E-3</v>
      </c>
      <c r="AX195" s="43">
        <v>0</v>
      </c>
      <c r="AY195" s="43">
        <v>0</v>
      </c>
      <c r="AZ195" s="43">
        <v>0</v>
      </c>
      <c r="BA195" s="42">
        <v>1.9362495468278184E-3</v>
      </c>
      <c r="BB195" s="42">
        <v>7.4127279500268262E-2</v>
      </c>
      <c r="BC195" s="43">
        <v>0</v>
      </c>
      <c r="BD195" s="42">
        <v>3.6378759110031245E-2</v>
      </c>
      <c r="BE195" s="39"/>
      <c r="BF195" s="39"/>
    </row>
    <row r="196" spans="2:58" ht="48.6" thickBot="1" x14ac:dyDescent="0.35">
      <c r="B196" s="11" t="s">
        <v>76</v>
      </c>
      <c r="C196" s="43">
        <v>0</v>
      </c>
      <c r="D196" s="42">
        <v>3.1942491208604455E-3</v>
      </c>
      <c r="E196" s="43">
        <v>0</v>
      </c>
      <c r="F196" s="42">
        <v>3.9280110723845475E-3</v>
      </c>
      <c r="G196" s="42">
        <v>1.2520729677574579E-2</v>
      </c>
      <c r="H196" s="43">
        <v>0</v>
      </c>
      <c r="I196" s="57">
        <v>9.4758286379618414E-5</v>
      </c>
      <c r="J196" s="43">
        <v>0</v>
      </c>
      <c r="K196" s="43">
        <v>3.7037272592711226E-4</v>
      </c>
      <c r="L196" s="43">
        <v>0</v>
      </c>
      <c r="M196" s="42">
        <v>6.6330857654771987E-4</v>
      </c>
      <c r="N196" s="42">
        <v>1.1666241996584564E-2</v>
      </c>
      <c r="O196" s="43">
        <v>0</v>
      </c>
      <c r="P196" s="42">
        <v>7.9906860878243028E-4</v>
      </c>
      <c r="Q196" s="39"/>
      <c r="R196" s="39"/>
      <c r="V196" s="11" t="s">
        <v>76</v>
      </c>
      <c r="W196" s="43">
        <v>0</v>
      </c>
      <c r="X196" s="42">
        <v>4.1054796386117325E-3</v>
      </c>
      <c r="Y196" s="43">
        <v>0</v>
      </c>
      <c r="Z196" s="42">
        <v>5.7175897473848193E-3</v>
      </c>
      <c r="AA196" s="42">
        <v>1.3348178303643855E-2</v>
      </c>
      <c r="AB196" s="43">
        <v>0</v>
      </c>
      <c r="AC196" s="43">
        <v>9.5317756896096169E-5</v>
      </c>
      <c r="AD196" s="43">
        <v>0</v>
      </c>
      <c r="AE196" s="43">
        <v>3.8809789472747956E-4</v>
      </c>
      <c r="AF196" s="43">
        <v>0</v>
      </c>
      <c r="AG196" s="42">
        <v>6.6743033261770562E-4</v>
      </c>
      <c r="AH196" s="42">
        <v>1.6159663255875402E-2</v>
      </c>
      <c r="AI196" s="43">
        <v>0</v>
      </c>
      <c r="AJ196" s="42">
        <v>8.6870261756848491E-4</v>
      </c>
      <c r="AK196" s="39"/>
      <c r="AL196" s="39"/>
      <c r="AP196" s="11" t="s">
        <v>76</v>
      </c>
      <c r="AQ196" s="43">
        <v>0</v>
      </c>
      <c r="AR196" s="42">
        <v>2.5110371592499867E-3</v>
      </c>
      <c r="AS196" s="43">
        <v>0</v>
      </c>
      <c r="AT196" s="42">
        <v>2.8388026774437232E-3</v>
      </c>
      <c r="AU196" s="42">
        <v>1.1636472950675871E-2</v>
      </c>
      <c r="AV196" s="43">
        <v>0</v>
      </c>
      <c r="AW196" s="43">
        <v>9.4081354572498515E-5</v>
      </c>
      <c r="AX196" s="43">
        <v>0</v>
      </c>
      <c r="AY196" s="43">
        <v>3.5073607163061527E-4</v>
      </c>
      <c r="AZ196" s="43">
        <v>0</v>
      </c>
      <c r="BA196" s="42">
        <v>6.5832484592145838E-4</v>
      </c>
      <c r="BB196" s="42">
        <v>8.7005323820230143E-3</v>
      </c>
      <c r="BC196" s="43">
        <v>0</v>
      </c>
      <c r="BD196" s="42">
        <v>7.2757518220062508E-4</v>
      </c>
      <c r="BE196" s="39"/>
      <c r="BF196" s="39"/>
    </row>
    <row r="197" spans="2:58" ht="24.6" thickBot="1" x14ac:dyDescent="0.35">
      <c r="B197" s="11" t="s">
        <v>77</v>
      </c>
      <c r="C197" s="42">
        <v>1.5513247049601527E-3</v>
      </c>
      <c r="D197" s="42">
        <v>2.5028468525124355E-2</v>
      </c>
      <c r="E197" s="42">
        <v>1.3350728597068045E-3</v>
      </c>
      <c r="F197" s="42">
        <v>1.1143977841519553E-2</v>
      </c>
      <c r="G197" s="42">
        <v>4.8772343370130089E-3</v>
      </c>
      <c r="H197" s="43">
        <v>3.1330181655578126E-4</v>
      </c>
      <c r="I197" s="57">
        <v>0.89006458396375565</v>
      </c>
      <c r="J197" s="42">
        <v>1.1198435147064571E-3</v>
      </c>
      <c r="K197" s="42">
        <v>4.253394054794768E-2</v>
      </c>
      <c r="L197" s="42">
        <v>1.8771791708151716E-3</v>
      </c>
      <c r="M197" s="42">
        <v>1.2095626984105481E-3</v>
      </c>
      <c r="N197" s="42">
        <v>3.544726561886425E-2</v>
      </c>
      <c r="O197" s="43">
        <v>0</v>
      </c>
      <c r="P197" s="42">
        <v>6.34760126101543E-2</v>
      </c>
      <c r="Q197" s="40"/>
      <c r="R197" s="39"/>
      <c r="V197" s="11" t="s">
        <v>77</v>
      </c>
      <c r="W197" s="42">
        <v>1.5926148433897389E-3</v>
      </c>
      <c r="X197" s="42">
        <v>3.2168395146291377E-2</v>
      </c>
      <c r="Y197" s="42">
        <v>1.3584450376104215E-3</v>
      </c>
      <c r="Z197" s="42">
        <v>1.6221108412781484E-2</v>
      </c>
      <c r="AA197" s="42">
        <v>5.1995526806801057E-3</v>
      </c>
      <c r="AB197" s="43">
        <v>3.2288807699205977E-4</v>
      </c>
      <c r="AC197" s="42">
        <v>0.89531969052503113</v>
      </c>
      <c r="AD197" s="42">
        <v>1.1214681316364789E-3</v>
      </c>
      <c r="AE197" s="42">
        <v>4.4569515046771674E-2</v>
      </c>
      <c r="AF197" s="42">
        <v>2.0631100656704074E-3</v>
      </c>
      <c r="AG197" s="42">
        <v>1.2170788418322865E-3</v>
      </c>
      <c r="AH197" s="42">
        <v>4.9100290900027183E-2</v>
      </c>
      <c r="AI197" s="43">
        <v>0</v>
      </c>
      <c r="AJ197" s="42">
        <v>6.9007564183096504E-2</v>
      </c>
      <c r="AK197" s="40"/>
      <c r="AL197" s="39"/>
      <c r="AP197" s="11" t="s">
        <v>77</v>
      </c>
      <c r="AQ197" s="42">
        <v>1.5035400399267998E-3</v>
      </c>
      <c r="AR197" s="42">
        <v>1.9675176270777698E-2</v>
      </c>
      <c r="AS197" s="42">
        <v>1.3074965821158501E-3</v>
      </c>
      <c r="AT197" s="42">
        <v>8.0538352746227053E-3</v>
      </c>
      <c r="AU197" s="42">
        <v>4.5327873772731554E-3</v>
      </c>
      <c r="AV197" s="43">
        <v>3.0229978169332895E-4</v>
      </c>
      <c r="AW197" s="42">
        <v>0.88370616349947828</v>
      </c>
      <c r="AX197" s="42">
        <v>1.1178583854275753E-3</v>
      </c>
      <c r="AY197" s="42">
        <v>4.027884931703405E-2</v>
      </c>
      <c r="AZ197" s="42">
        <v>1.6904278164020607E-3</v>
      </c>
      <c r="BA197" s="42">
        <v>1.2004747190332474E-3</v>
      </c>
      <c r="BB197" s="42">
        <v>2.6436112199746099E-2</v>
      </c>
      <c r="BC197" s="43">
        <v>0</v>
      </c>
      <c r="BD197" s="42">
        <v>5.7796753536062145E-2</v>
      </c>
      <c r="BE197" s="40"/>
      <c r="BF197" s="39"/>
    </row>
    <row r="198" spans="2:58" ht="48.6" thickBot="1" x14ac:dyDescent="0.35">
      <c r="B198" s="11" t="s">
        <v>78</v>
      </c>
      <c r="C198" s="42">
        <v>6.9392588953056302E-3</v>
      </c>
      <c r="D198" s="42">
        <v>4.9044054746299392E-3</v>
      </c>
      <c r="E198" s="43">
        <v>0</v>
      </c>
      <c r="F198" s="42">
        <v>2.051684354772286E-3</v>
      </c>
      <c r="G198" s="42">
        <v>5.2869800654513853E-4</v>
      </c>
      <c r="H198" s="43">
        <v>0</v>
      </c>
      <c r="I198" s="57">
        <v>1.2318577229350394E-3</v>
      </c>
      <c r="J198" s="42">
        <v>0.98888504045840608</v>
      </c>
      <c r="K198" s="42">
        <v>3.080406796659698E-2</v>
      </c>
      <c r="L198" s="43">
        <v>3.1488166736254493E-4</v>
      </c>
      <c r="M198" s="43">
        <v>1.9021348886294907E-4</v>
      </c>
      <c r="N198" s="42">
        <v>4.5306714179876688E-3</v>
      </c>
      <c r="O198" s="43">
        <v>0</v>
      </c>
      <c r="P198" s="42">
        <v>1.4932594626621663E-2</v>
      </c>
      <c r="Q198" s="39"/>
      <c r="R198" s="39"/>
      <c r="V198" s="11" t="s">
        <v>78</v>
      </c>
      <c r="W198" s="42">
        <v>7.1239545682809831E-3</v>
      </c>
      <c r="X198" s="42">
        <v>6.3034960811589134E-3</v>
      </c>
      <c r="Y198" s="43">
        <v>0</v>
      </c>
      <c r="Z198" s="42">
        <v>2.9864196448393917E-3</v>
      </c>
      <c r="AA198" s="42">
        <v>5.6363769859079282E-4</v>
      </c>
      <c r="AB198" s="43">
        <v>0</v>
      </c>
      <c r="AC198" s="42">
        <v>1.23913083964925E-3</v>
      </c>
      <c r="AD198" s="42">
        <v>0.99031966891986134</v>
      </c>
      <c r="AE198" s="42">
        <v>3.2278278312618439E-2</v>
      </c>
      <c r="AF198" s="43">
        <v>3.4607007553181027E-4</v>
      </c>
      <c r="AG198" s="43">
        <v>1.9139546303007727E-4</v>
      </c>
      <c r="AH198" s="42">
        <v>6.2757248185949304E-3</v>
      </c>
      <c r="AI198" s="43">
        <v>0</v>
      </c>
      <c r="AJ198" s="42">
        <v>1.6233880165811058E-2</v>
      </c>
      <c r="AK198" s="39"/>
      <c r="AL198" s="39"/>
      <c r="AP198" s="11" t="s">
        <v>78</v>
      </c>
      <c r="AQ198" s="42">
        <v>6.7255124366618147E-3</v>
      </c>
      <c r="AR198" s="42">
        <v>3.8554113736462333E-3</v>
      </c>
      <c r="AS198" s="43">
        <v>0</v>
      </c>
      <c r="AT198" s="42">
        <v>1.4827674699148016E-3</v>
      </c>
      <c r="AU198" s="42">
        <v>4.9135954618185736E-4</v>
      </c>
      <c r="AV198" s="43">
        <v>0</v>
      </c>
      <c r="AW198" s="42">
        <v>1.2230576094424805E-3</v>
      </c>
      <c r="AX198" s="42">
        <v>0.98713205924140368</v>
      </c>
      <c r="AY198" s="42">
        <v>2.9170878503005371E-2</v>
      </c>
      <c r="AZ198" s="43">
        <v>2.8355563371905532E-4</v>
      </c>
      <c r="BA198" s="43">
        <v>1.8878433081571225E-4</v>
      </c>
      <c r="BB198" s="42">
        <v>3.378916140780236E-3</v>
      </c>
      <c r="BC198" s="43">
        <v>0</v>
      </c>
      <c r="BD198" s="42">
        <v>1.3596561217374178E-2</v>
      </c>
      <c r="BE198" s="39"/>
      <c r="BF198" s="39"/>
    </row>
    <row r="199" spans="2:58" ht="48.6" thickBot="1" x14ac:dyDescent="0.35">
      <c r="B199" s="11" t="s">
        <v>79</v>
      </c>
      <c r="C199" s="42">
        <v>8.3404554030115749E-4</v>
      </c>
      <c r="D199" s="42">
        <v>9.5122859849152957E-3</v>
      </c>
      <c r="E199" s="42">
        <v>1.2612439458059676E-3</v>
      </c>
      <c r="F199" s="42">
        <v>1.4028610972801954E-3</v>
      </c>
      <c r="G199" s="43">
        <v>1.5274770864431595E-4</v>
      </c>
      <c r="H199" s="43">
        <v>0</v>
      </c>
      <c r="I199" s="57">
        <v>3.2150132878799101E-3</v>
      </c>
      <c r="J199" s="42">
        <v>4.3348781214443497E-3</v>
      </c>
      <c r="K199" s="42">
        <v>0.74284984234244655</v>
      </c>
      <c r="L199" s="43">
        <v>0</v>
      </c>
      <c r="M199" s="43">
        <v>9.7545378904076452E-5</v>
      </c>
      <c r="N199" s="42">
        <v>1.2361162548727687E-2</v>
      </c>
      <c r="O199" s="43">
        <v>0</v>
      </c>
      <c r="P199" s="42">
        <v>2.2473804622005846E-2</v>
      </c>
      <c r="Q199" s="39"/>
      <c r="R199" s="39"/>
      <c r="V199" s="11" t="s">
        <v>79</v>
      </c>
      <c r="W199" s="42">
        <v>8.5624453945684891E-4</v>
      </c>
      <c r="X199" s="42">
        <v>1.2225876864983465E-2</v>
      </c>
      <c r="Y199" s="42">
        <v>1.2833236530421035E-3</v>
      </c>
      <c r="Z199" s="42">
        <v>2.0419963383517211E-3</v>
      </c>
      <c r="AA199" s="43">
        <v>1.6284223866834028E-4</v>
      </c>
      <c r="AB199" s="43">
        <v>0</v>
      </c>
      <c r="AC199" s="42">
        <v>3.2339953232604053E-3</v>
      </c>
      <c r="AD199" s="42">
        <v>4.3411669611734659E-3</v>
      </c>
      <c r="AE199" s="42">
        <v>0.7784008911295468</v>
      </c>
      <c r="AF199" s="43">
        <v>0</v>
      </c>
      <c r="AG199" s="43">
        <v>9.8151519502603739E-5</v>
      </c>
      <c r="AH199" s="42">
        <v>1.7122242475088194E-2</v>
      </c>
      <c r="AI199" s="43">
        <v>0</v>
      </c>
      <c r="AJ199" s="42">
        <v>2.4432261119113632E-2</v>
      </c>
      <c r="AK199" s="39"/>
      <c r="AL199" s="39"/>
      <c r="AP199" s="11" t="s">
        <v>79</v>
      </c>
      <c r="AQ199" s="42">
        <v>8.0835486017569885E-4</v>
      </c>
      <c r="AR199" s="42">
        <v>7.477720952178267E-3</v>
      </c>
      <c r="AS199" s="42">
        <v>1.2351926236578311E-3</v>
      </c>
      <c r="AT199" s="42">
        <v>1.0138580990870438E-3</v>
      </c>
      <c r="AU199" s="43">
        <v>1.419601433533716E-4</v>
      </c>
      <c r="AV199" s="43">
        <v>0</v>
      </c>
      <c r="AW199" s="42">
        <v>3.1920459587097701E-3</v>
      </c>
      <c r="AX199" s="42">
        <v>4.3271937500422263E-3</v>
      </c>
      <c r="AY199" s="42">
        <v>0.70346496185004059</v>
      </c>
      <c r="AZ199" s="43">
        <v>0</v>
      </c>
      <c r="BA199" s="43">
        <v>9.6812477341390909E-5</v>
      </c>
      <c r="BB199" s="42">
        <v>9.2187951412409895E-3</v>
      </c>
      <c r="BC199" s="43">
        <v>0</v>
      </c>
      <c r="BD199" s="42">
        <v>2.0463051999392575E-2</v>
      </c>
      <c r="BE199" s="39"/>
      <c r="BF199" s="39"/>
    </row>
    <row r="200" spans="2:58" ht="36.6" thickBot="1" x14ac:dyDescent="0.35">
      <c r="B200" s="11" t="s">
        <v>80</v>
      </c>
      <c r="C200" s="43">
        <v>0</v>
      </c>
      <c r="D200" s="42">
        <v>3.8122541208063312E-2</v>
      </c>
      <c r="E200" s="42">
        <v>1.3996731593700371E-3</v>
      </c>
      <c r="F200" s="42">
        <v>6.2234425428092675E-2</v>
      </c>
      <c r="G200" s="42">
        <v>3.0339513629477257E-3</v>
      </c>
      <c r="H200" s="43">
        <v>0</v>
      </c>
      <c r="I200" s="57">
        <v>6.8012760048971124E-2</v>
      </c>
      <c r="J200" s="43">
        <v>0</v>
      </c>
      <c r="K200" s="42">
        <v>1.6262729692981381E-2</v>
      </c>
      <c r="L200" s="42">
        <v>5.086550011241109E-4</v>
      </c>
      <c r="M200" s="43">
        <v>2.7312706093141406E-4</v>
      </c>
      <c r="N200" s="42">
        <v>3.8723921313211833E-2</v>
      </c>
      <c r="O200" s="43">
        <v>0</v>
      </c>
      <c r="P200" s="42">
        <v>4.9991729836950792E-2</v>
      </c>
      <c r="Q200" s="39"/>
      <c r="R200" s="39"/>
      <c r="V200" s="11" t="s">
        <v>80</v>
      </c>
      <c r="W200" s="43">
        <v>0</v>
      </c>
      <c r="X200" s="42">
        <v>4.899784292957108E-2</v>
      </c>
      <c r="Y200" s="42">
        <v>1.4241762491077001E-3</v>
      </c>
      <c r="Z200" s="42">
        <v>9.0588062560128219E-2</v>
      </c>
      <c r="AA200" s="42">
        <v>3.2344539655499091E-3</v>
      </c>
      <c r="AB200" s="43">
        <v>0</v>
      </c>
      <c r="AC200" s="42">
        <v>6.8414320012173027E-2</v>
      </c>
      <c r="AD200" s="43">
        <v>0</v>
      </c>
      <c r="AE200" s="42">
        <v>1.7041025741215691E-2</v>
      </c>
      <c r="AF200" s="42">
        <v>5.5903627585907804E-4</v>
      </c>
      <c r="AG200" s="43">
        <v>2.748242546072905E-4</v>
      </c>
      <c r="AH200" s="42">
        <v>5.363899776395175E-2</v>
      </c>
      <c r="AI200" s="43">
        <v>0</v>
      </c>
      <c r="AJ200" s="42">
        <v>5.4348207511628333E-2</v>
      </c>
      <c r="AK200" s="39"/>
      <c r="AL200" s="39"/>
      <c r="AP200" s="11" t="s">
        <v>80</v>
      </c>
      <c r="AQ200" s="43">
        <v>0</v>
      </c>
      <c r="AR200" s="42">
        <v>2.996858227285025E-2</v>
      </c>
      <c r="AS200" s="42">
        <v>1.3707625457666172E-3</v>
      </c>
      <c r="AT200" s="42">
        <v>4.4977279920748986E-2</v>
      </c>
      <c r="AU200" s="42">
        <v>2.8196833473563433E-3</v>
      </c>
      <c r="AV200" s="43">
        <v>0</v>
      </c>
      <c r="AW200" s="42">
        <v>6.7526892244410802E-2</v>
      </c>
      <c r="AX200" s="43">
        <v>0</v>
      </c>
      <c r="AY200" s="42">
        <v>1.5400502054326103E-2</v>
      </c>
      <c r="AZ200" s="42">
        <v>4.5805140831539702E-4</v>
      </c>
      <c r="BA200" s="43">
        <v>2.7107493655589458E-4</v>
      </c>
      <c r="BB200" s="42">
        <v>2.8879799634119348E-2</v>
      </c>
      <c r="BC200" s="43">
        <v>0</v>
      </c>
      <c r="BD200" s="42">
        <v>4.5518922336426598E-2</v>
      </c>
      <c r="BE200" s="39"/>
      <c r="BF200" s="39"/>
    </row>
    <row r="201" spans="2:58" ht="24.6" thickBot="1" x14ac:dyDescent="0.35">
      <c r="B201" s="11" t="s">
        <v>83</v>
      </c>
      <c r="C201" s="42">
        <v>0.92303819945129095</v>
      </c>
      <c r="D201" s="42">
        <v>0.13876487564105602</v>
      </c>
      <c r="E201" s="42">
        <v>2.584011986529299E-3</v>
      </c>
      <c r="F201" s="42">
        <v>5.7999538490678085E-2</v>
      </c>
      <c r="G201" s="42">
        <v>2.7838269900426582E-3</v>
      </c>
      <c r="H201" s="42">
        <v>9.9227554803590543E-4</v>
      </c>
      <c r="I201" s="57">
        <v>2.7412218559818183E-3</v>
      </c>
      <c r="J201" s="42">
        <v>0</v>
      </c>
      <c r="K201" s="42">
        <v>7.8788379879040235E-2</v>
      </c>
      <c r="L201" s="43">
        <v>0</v>
      </c>
      <c r="M201" s="43">
        <v>0</v>
      </c>
      <c r="N201" s="42">
        <v>4.4538089932809291E-2</v>
      </c>
      <c r="O201" s="43">
        <v>0</v>
      </c>
      <c r="P201" s="42">
        <v>1.2735155952469981E-2</v>
      </c>
      <c r="Q201" s="39"/>
      <c r="R201" s="39"/>
      <c r="V201" s="11" t="s">
        <v>83</v>
      </c>
      <c r="W201" s="42">
        <v>0.94760583181689473</v>
      </c>
      <c r="X201" s="42">
        <v>0.17835063889612451</v>
      </c>
      <c r="Y201" s="42">
        <v>2.6292484598911385E-3</v>
      </c>
      <c r="Z201" s="42">
        <v>8.4423786113728957E-2</v>
      </c>
      <c r="AA201" s="42">
        <v>2.9677997997305016E-3</v>
      </c>
      <c r="AB201" s="42">
        <v>1.022636724784236E-3</v>
      </c>
      <c r="AC201" s="42">
        <v>2.7574065387799248E-3</v>
      </c>
      <c r="AD201" s="42">
        <v>0</v>
      </c>
      <c r="AE201" s="42">
        <v>8.2559006696572901E-2</v>
      </c>
      <c r="AF201" s="43">
        <v>0</v>
      </c>
      <c r="AG201" s="43">
        <v>0</v>
      </c>
      <c r="AH201" s="42">
        <v>6.1692577231365453E-2</v>
      </c>
      <c r="AI201" s="43">
        <v>0</v>
      </c>
      <c r="AJ201" s="42">
        <v>1.3844947967497726E-2</v>
      </c>
      <c r="AK201" s="39"/>
      <c r="AL201" s="39"/>
      <c r="AP201" s="11" t="s">
        <v>83</v>
      </c>
      <c r="AQ201" s="42">
        <v>0.89460632375644589</v>
      </c>
      <c r="AR201" s="42">
        <v>0.1090847162977487</v>
      </c>
      <c r="AS201" s="42">
        <v>2.5306385460306777E-3</v>
      </c>
      <c r="AT201" s="42">
        <v>4.1916695784129966E-2</v>
      </c>
      <c r="AU201" s="42">
        <v>2.5872236126151969E-3</v>
      </c>
      <c r="AV201" s="42">
        <v>9.5743039363283054E-4</v>
      </c>
      <c r="AW201" s="42">
        <v>2.7216391858472782E-3</v>
      </c>
      <c r="AX201" s="42">
        <v>0</v>
      </c>
      <c r="AY201" s="42">
        <v>7.461112796505813E-2</v>
      </c>
      <c r="AZ201" s="43">
        <v>0</v>
      </c>
      <c r="BA201" s="43">
        <v>0</v>
      </c>
      <c r="BB201" s="42">
        <v>3.3215931386243083E-2</v>
      </c>
      <c r="BC201" s="43">
        <v>0</v>
      </c>
      <c r="BD201" s="42">
        <v>1.1595729466322459E-2</v>
      </c>
      <c r="BE201" s="39"/>
      <c r="BF201" s="39"/>
    </row>
    <row r="202" spans="2:58" ht="24.6" thickBot="1" x14ac:dyDescent="0.35">
      <c r="B202" s="11" t="s">
        <v>84</v>
      </c>
      <c r="C202" s="43">
        <v>1.1236990318023535E-4</v>
      </c>
      <c r="D202" s="42">
        <v>3.3448599977698472E-3</v>
      </c>
      <c r="E202" s="43">
        <v>1.8132326783055754E-4</v>
      </c>
      <c r="F202" s="42">
        <v>2.4216356003814278E-3</v>
      </c>
      <c r="G202" s="43">
        <v>4.5789400931268542E-4</v>
      </c>
      <c r="H202" s="43">
        <v>1.2301155764108459E-4</v>
      </c>
      <c r="I202" s="57">
        <v>2.7214652800594124E-4</v>
      </c>
      <c r="J202" s="43">
        <v>4.5627551500827694E-5</v>
      </c>
      <c r="K202" s="43">
        <v>0</v>
      </c>
      <c r="L202" s="43">
        <v>0</v>
      </c>
      <c r="M202" s="43">
        <v>7.3924682677214203E-5</v>
      </c>
      <c r="N202" s="42">
        <v>2.7263185599919696E-3</v>
      </c>
      <c r="O202" s="43">
        <v>0</v>
      </c>
      <c r="P202" s="42">
        <v>7.7799369088569646E-4</v>
      </c>
      <c r="Q202" s="39"/>
      <c r="R202" s="39"/>
      <c r="V202" s="11" t="s">
        <v>84</v>
      </c>
      <c r="W202" s="43">
        <v>5.2366836902291872E-5</v>
      </c>
      <c r="X202" s="42">
        <v>1.951512549411004E-3</v>
      </c>
      <c r="Y202" s="43">
        <v>8.3750792784897683E-5</v>
      </c>
      <c r="Z202" s="42">
        <v>1.6001008821791734E-3</v>
      </c>
      <c r="AA202" s="43">
        <v>2.215927804081822E-4</v>
      </c>
      <c r="AB202" s="43">
        <v>5.7548405943402643E-5</v>
      </c>
      <c r="AC202" s="43">
        <v>1.2426753922865157E-4</v>
      </c>
      <c r="AD202" s="43">
        <v>2.0742210948652781E-5</v>
      </c>
      <c r="AE202" s="43">
        <v>0</v>
      </c>
      <c r="AF202" s="43">
        <v>0</v>
      </c>
      <c r="AG202" s="43">
        <v>3.3765880678556414E-5</v>
      </c>
      <c r="AH202" s="42">
        <v>1.7142581022551791E-3</v>
      </c>
      <c r="AI202" s="43">
        <v>0</v>
      </c>
      <c r="AJ202" s="42">
        <v>3.8393828487658631E-4</v>
      </c>
      <c r="AK202" s="39"/>
      <c r="AL202" s="39"/>
      <c r="AP202" s="11" t="s">
        <v>84</v>
      </c>
      <c r="AQ202" s="43">
        <v>1.8181085281413409E-4</v>
      </c>
      <c r="AR202" s="42">
        <v>4.3895480595210895E-3</v>
      </c>
      <c r="AS202" s="43">
        <v>2.9644671367251406E-4</v>
      </c>
      <c r="AT202" s="42">
        <v>2.9216541378738374E-3</v>
      </c>
      <c r="AU202" s="43">
        <v>7.1041838925617936E-4</v>
      </c>
      <c r="AV202" s="43">
        <v>1.9814282305697628E-4</v>
      </c>
      <c r="AW202" s="43">
        <v>4.5107283092946017E-4</v>
      </c>
      <c r="AX202" s="43">
        <v>7.6035100032537957E-5</v>
      </c>
      <c r="AY202" s="43">
        <v>0</v>
      </c>
      <c r="AZ202" s="43">
        <v>0</v>
      </c>
      <c r="BA202" s="43">
        <v>1.224818141610743E-4</v>
      </c>
      <c r="BB202" s="42">
        <v>3.3942900803166096E-3</v>
      </c>
      <c r="BC202" s="43">
        <v>0</v>
      </c>
      <c r="BD202" s="42">
        <v>1.1825714500842714E-3</v>
      </c>
      <c r="BE202" s="39"/>
      <c r="BF202" s="39"/>
    </row>
    <row r="203" spans="2:58" ht="24.6" thickBot="1" x14ac:dyDescent="0.35">
      <c r="B203" s="11" t="s">
        <v>85</v>
      </c>
      <c r="C203" s="42">
        <v>1.7765170008414654E-3</v>
      </c>
      <c r="D203" s="42">
        <v>2.8140512705374418E-2</v>
      </c>
      <c r="E203" s="43">
        <v>3.2761580543496472E-4</v>
      </c>
      <c r="F203" s="42">
        <v>1.6808029521788344E-2</v>
      </c>
      <c r="G203" s="42">
        <v>3.4162025038301258E-3</v>
      </c>
      <c r="H203" s="42">
        <v>0.93064558937949204</v>
      </c>
      <c r="I203" s="57">
        <v>2.1625194641634342E-3</v>
      </c>
      <c r="J203" s="43">
        <v>0</v>
      </c>
      <c r="K203" s="43">
        <v>0</v>
      </c>
      <c r="L203" s="42">
        <v>6.4490187642521216E-4</v>
      </c>
      <c r="M203" s="42">
        <v>2.0777165706568285E-3</v>
      </c>
      <c r="N203" s="42">
        <v>4.3059804394613918E-2</v>
      </c>
      <c r="O203" s="43">
        <v>0</v>
      </c>
      <c r="P203" s="42">
        <v>0.51060484101197279</v>
      </c>
      <c r="Q203" s="39"/>
      <c r="R203" s="39"/>
      <c r="V203" s="11" t="s">
        <v>85</v>
      </c>
      <c r="W203" s="42">
        <v>1.8238008690430881E-3</v>
      </c>
      <c r="X203" s="42">
        <v>3.6168219058909414E-2</v>
      </c>
      <c r="Y203" s="43">
        <v>3.3335114402191225E-4</v>
      </c>
      <c r="Z203" s="42">
        <v>2.4465668628876558E-2</v>
      </c>
      <c r="AA203" s="42">
        <v>3.6419666678174298E-3</v>
      </c>
      <c r="AB203" s="42">
        <v>0.95912104187364411</v>
      </c>
      <c r="AC203" s="42">
        <v>2.1752873805930511E-3</v>
      </c>
      <c r="AD203" s="43">
        <v>0</v>
      </c>
      <c r="AE203" s="43">
        <v>0</v>
      </c>
      <c r="AF203" s="42">
        <v>7.0877813546418823E-4</v>
      </c>
      <c r="AG203" s="42">
        <v>2.0906273654054596E-3</v>
      </c>
      <c r="AH203" s="42">
        <v>5.9644908710494604E-2</v>
      </c>
      <c r="AI203" s="43">
        <v>0</v>
      </c>
      <c r="AJ203" s="42">
        <v>0.55510097262626168</v>
      </c>
      <c r="AK203" s="39"/>
      <c r="AL203" s="39"/>
      <c r="AP203" s="11" t="s">
        <v>85</v>
      </c>
      <c r="AQ203" s="42">
        <v>1.7217958521742384E-3</v>
      </c>
      <c r="AR203" s="42">
        <v>2.2121591150194041E-2</v>
      </c>
      <c r="AS203" s="43">
        <v>3.2084881565746094E-4</v>
      </c>
      <c r="AT203" s="42">
        <v>1.2147287349686644E-2</v>
      </c>
      <c r="AU203" s="42">
        <v>3.1749386060981552E-3</v>
      </c>
      <c r="AV203" s="42">
        <v>0.8979646578371826</v>
      </c>
      <c r="AW203" s="42">
        <v>2.1470709132795189E-3</v>
      </c>
      <c r="AX203" s="43">
        <v>0</v>
      </c>
      <c r="AY203" s="43">
        <v>0</v>
      </c>
      <c r="AZ203" s="42">
        <v>5.8074374982844987E-4</v>
      </c>
      <c r="BA203" s="42">
        <v>2.0621057673716266E-3</v>
      </c>
      <c r="BB203" s="42">
        <v>3.211344515299757E-2</v>
      </c>
      <c r="BC203" s="43">
        <v>0</v>
      </c>
      <c r="BD203" s="42">
        <v>0.46492054142619926</v>
      </c>
      <c r="BE203" s="39"/>
      <c r="BF203" s="39"/>
    </row>
    <row r="204" spans="2:58" ht="24.6" thickBot="1" x14ac:dyDescent="0.35">
      <c r="B204" s="11" t="s">
        <v>86</v>
      </c>
      <c r="C204" s="42">
        <v>6.005127890168333E-4</v>
      </c>
      <c r="D204" s="42">
        <v>1.7791497860674906E-2</v>
      </c>
      <c r="E204" s="42">
        <v>8.1211805290920839E-4</v>
      </c>
      <c r="F204" s="42">
        <v>1.2730964457817774E-2</v>
      </c>
      <c r="G204" s="42">
        <v>3.216866744049294E-3</v>
      </c>
      <c r="H204" s="42">
        <v>1.8412224057999579E-3</v>
      </c>
      <c r="I204" s="57">
        <v>6.4164896777055896E-3</v>
      </c>
      <c r="J204" s="42">
        <v>8.6697562428887003E-4</v>
      </c>
      <c r="K204" s="42">
        <v>1.7171826383893384E-3</v>
      </c>
      <c r="L204" s="42">
        <v>6.5398500144528545E-4</v>
      </c>
      <c r="M204" s="42">
        <v>0.88024949923038587</v>
      </c>
      <c r="N204" s="42">
        <v>1.7992124840941967E-2</v>
      </c>
      <c r="O204" s="43">
        <v>0</v>
      </c>
      <c r="P204" s="42">
        <v>3.8355293221556647E-2</v>
      </c>
      <c r="Q204" s="39"/>
      <c r="R204" s="39"/>
      <c r="V204" s="11" t="s">
        <v>86</v>
      </c>
      <c r="W204" s="42">
        <v>6.164960684089311E-4</v>
      </c>
      <c r="X204" s="42">
        <v>2.2866917840061667E-2</v>
      </c>
      <c r="Y204" s="42">
        <v>8.2633523025150057E-4</v>
      </c>
      <c r="Z204" s="42">
        <v>1.8531116770541863E-2</v>
      </c>
      <c r="AA204" s="42">
        <v>3.4294575463552457E-3</v>
      </c>
      <c r="AB204" s="42">
        <v>1.8975592559885269E-3</v>
      </c>
      <c r="AC204" s="42">
        <v>6.4543738241070823E-3</v>
      </c>
      <c r="AD204" s="42">
        <v>8.6823339223469323E-4</v>
      </c>
      <c r="AE204" s="42">
        <v>1.7993629664637683E-3</v>
      </c>
      <c r="AF204" s="42">
        <v>7.1876092610452893E-4</v>
      </c>
      <c r="AG204" s="42">
        <v>0.88571931199149612</v>
      </c>
      <c r="AH204" s="42">
        <v>2.4922051057436712E-2</v>
      </c>
      <c r="AI204" s="43">
        <v>0</v>
      </c>
      <c r="AJ204" s="42">
        <v>4.1697725643287262E-2</v>
      </c>
      <c r="AK204" s="39"/>
      <c r="AL204" s="39"/>
      <c r="AP204" s="11" t="s">
        <v>86</v>
      </c>
      <c r="AQ204" s="42">
        <v>5.8201549932650318E-4</v>
      </c>
      <c r="AR204" s="42">
        <v>1.3986107706851946E-2</v>
      </c>
      <c r="AS204" s="42">
        <v>7.9534354303821314E-4</v>
      </c>
      <c r="AT204" s="42">
        <v>9.2007622492149225E-3</v>
      </c>
      <c r="AU204" s="42">
        <v>2.9896806190220057E-3</v>
      </c>
      <c r="AV204" s="42">
        <v>1.7765652859631411E-3</v>
      </c>
      <c r="AW204" s="42">
        <v>6.3706517239091841E-3</v>
      </c>
      <c r="AX204" s="42">
        <v>8.6543875000844527E-4</v>
      </c>
      <c r="AY204" s="42">
        <v>1.6261399684692158E-3</v>
      </c>
      <c r="AZ204" s="42">
        <v>5.889232392626533E-4</v>
      </c>
      <c r="BA204" s="42">
        <v>0.87363579552871151</v>
      </c>
      <c r="BB204" s="42">
        <v>1.3418293984116356E-2</v>
      </c>
      <c r="BC204" s="43">
        <v>0</v>
      </c>
      <c r="BD204" s="42">
        <v>3.4923608745629997E-2</v>
      </c>
      <c r="BE204" s="39"/>
      <c r="BF204" s="39"/>
    </row>
    <row r="205" spans="2:58" ht="24.6" thickBot="1" x14ac:dyDescent="0.35">
      <c r="B205" s="11" t="s">
        <v>87</v>
      </c>
      <c r="C205" s="42">
        <v>1.0675782915854815E-3</v>
      </c>
      <c r="D205" s="42">
        <v>2.500204550849959E-2</v>
      </c>
      <c r="E205" s="43">
        <v>0</v>
      </c>
      <c r="F205" s="42">
        <v>4.4961698167830272E-2</v>
      </c>
      <c r="G205" s="42">
        <v>1.2510037337969478E-3</v>
      </c>
      <c r="H205" s="43">
        <v>0</v>
      </c>
      <c r="I205" s="57">
        <v>3.0458020622020198E-3</v>
      </c>
      <c r="J205" s="42">
        <v>1.300463436433305E-3</v>
      </c>
      <c r="K205" s="42">
        <v>1.0774479299697811E-3</v>
      </c>
      <c r="L205" s="43">
        <v>0</v>
      </c>
      <c r="M205" s="42">
        <v>9.984744984621266E-2</v>
      </c>
      <c r="N205" s="42">
        <v>2.4368547361818874E-2</v>
      </c>
      <c r="O205" s="43">
        <v>0</v>
      </c>
      <c r="P205" s="42">
        <v>5.9930145658682269E-3</v>
      </c>
      <c r="Q205" s="39"/>
      <c r="R205" s="39"/>
      <c r="V205" s="11" t="s">
        <v>87</v>
      </c>
      <c r="W205" s="42">
        <v>1.0959930105047667E-3</v>
      </c>
      <c r="X205" s="42">
        <v>3.2134434377221979E-2</v>
      </c>
      <c r="Y205" s="43">
        <v>0</v>
      </c>
      <c r="Z205" s="42">
        <v>6.5445982644172673E-2</v>
      </c>
      <c r="AA205" s="42">
        <v>1.3336779346937071E-3</v>
      </c>
      <c r="AB205" s="43">
        <v>0</v>
      </c>
      <c r="AC205" s="42">
        <v>3.0637850430888054E-3</v>
      </c>
      <c r="AD205" s="42">
        <v>1.3023500883520402E-3</v>
      </c>
      <c r="AE205" s="42">
        <v>1.1290120573890314E-3</v>
      </c>
      <c r="AF205" s="43">
        <v>0</v>
      </c>
      <c r="AG205" s="42">
        <v>0.10046789536286521</v>
      </c>
      <c r="AH205" s="42">
        <v>3.3754444620395334E-2</v>
      </c>
      <c r="AI205" s="43">
        <v>0</v>
      </c>
      <c r="AJ205" s="42">
        <v>6.5152696317636368E-3</v>
      </c>
      <c r="AK205" s="39"/>
      <c r="AL205" s="39"/>
      <c r="AP205" s="11" t="s">
        <v>87</v>
      </c>
      <c r="AQ205" s="42">
        <v>1.0346942210248946E-3</v>
      </c>
      <c r="AR205" s="42">
        <v>1.9654404823688316E-2</v>
      </c>
      <c r="AS205" s="43">
        <v>0</v>
      </c>
      <c r="AT205" s="42">
        <v>3.2494152075739767E-2</v>
      </c>
      <c r="AU205" s="42">
        <v>1.1626535740641136E-3</v>
      </c>
      <c r="AV205" s="43">
        <v>0</v>
      </c>
      <c r="AW205" s="42">
        <v>3.0240435398303091E-3</v>
      </c>
      <c r="AX205" s="42">
        <v>1.2981581250126682E-3</v>
      </c>
      <c r="AY205" s="42">
        <v>1.0203231174708807E-3</v>
      </c>
      <c r="AZ205" s="43">
        <v>0</v>
      </c>
      <c r="BA205" s="42">
        <v>9.909725180664776E-2</v>
      </c>
      <c r="BB205" s="42">
        <v>1.8173747423243739E-2</v>
      </c>
      <c r="BC205" s="43">
        <v>0</v>
      </c>
      <c r="BD205" s="42">
        <v>5.4568138665046879E-3</v>
      </c>
      <c r="BE205" s="39"/>
      <c r="BF205" s="39"/>
    </row>
    <row r="206" spans="2:58" ht="15" thickBot="1" x14ac:dyDescent="0.35">
      <c r="B206" s="11" t="s">
        <v>88</v>
      </c>
      <c r="C206" s="43">
        <v>0</v>
      </c>
      <c r="D206" s="42">
        <v>1.5608663098395733E-2</v>
      </c>
      <c r="E206" s="43">
        <v>0</v>
      </c>
      <c r="F206" s="42">
        <v>5.1642824143627196E-3</v>
      </c>
      <c r="G206" s="42">
        <v>1.9059095346094523E-3</v>
      </c>
      <c r="H206" s="42">
        <v>3.2611870905124504E-3</v>
      </c>
      <c r="I206" s="57">
        <v>8.6551541934240736E-3</v>
      </c>
      <c r="J206" s="42">
        <v>8.3988263602984275E-4</v>
      </c>
      <c r="K206" s="42">
        <v>1.9570831540466726E-3</v>
      </c>
      <c r="L206" s="42">
        <v>0.81657293930459951</v>
      </c>
      <c r="M206" s="42">
        <v>1.0583673611092295E-3</v>
      </c>
      <c r="N206" s="42">
        <v>2.4153753736610999E-3</v>
      </c>
      <c r="O206" s="43">
        <v>0</v>
      </c>
      <c r="P206" s="42">
        <v>8.0506162334829837E-2</v>
      </c>
      <c r="Q206" s="39"/>
      <c r="R206" s="39"/>
      <c r="V206" s="11" t="s">
        <v>88</v>
      </c>
      <c r="W206" s="43">
        <v>0</v>
      </c>
      <c r="X206" s="42">
        <v>2.00613809730508E-2</v>
      </c>
      <c r="Y206" s="43">
        <v>0</v>
      </c>
      <c r="Z206" s="42">
        <v>7.5170990205572722E-3</v>
      </c>
      <c r="AA206" s="42">
        <v>2.031864032984216E-3</v>
      </c>
      <c r="AB206" s="42">
        <v>3.3609713468718948E-3</v>
      </c>
      <c r="AC206" s="42">
        <v>8.7062558307773544E-3</v>
      </c>
      <c r="AD206" s="42">
        <v>8.4110109872735899E-4</v>
      </c>
      <c r="AE206" s="42">
        <v>2.0507445573667953E-3</v>
      </c>
      <c r="AF206" s="42">
        <v>0.89745287856662703</v>
      </c>
      <c r="AG206" s="42">
        <v>1.0649439866032505E-3</v>
      </c>
      <c r="AH206" s="42">
        <v>3.3456920134456824E-3</v>
      </c>
      <c r="AI206" s="43">
        <v>0</v>
      </c>
      <c r="AJ206" s="42">
        <v>8.7521788720024835E-2</v>
      </c>
      <c r="AK206" s="39"/>
      <c r="AL206" s="39"/>
      <c r="AP206" s="11" t="s">
        <v>88</v>
      </c>
      <c r="AQ206" s="43">
        <v>0</v>
      </c>
      <c r="AR206" s="42">
        <v>1.2270155383412272E-2</v>
      </c>
      <c r="AS206" s="43">
        <v>0</v>
      </c>
      <c r="AT206" s="42">
        <v>3.7322651272641799E-3</v>
      </c>
      <c r="AU206" s="42">
        <v>1.7713076886916941E-3</v>
      </c>
      <c r="AV206" s="42">
        <v>3.1466659094441965E-3</v>
      </c>
      <c r="AW206" s="42">
        <v>8.5933237256844604E-3</v>
      </c>
      <c r="AX206" s="42">
        <v>8.3839378907068129E-4</v>
      </c>
      <c r="AY206" s="42">
        <v>1.8533212875935917E-3</v>
      </c>
      <c r="AZ206" s="42">
        <v>0.73533610013489636</v>
      </c>
      <c r="BA206" s="42">
        <v>1.0504153791540914E-3</v>
      </c>
      <c r="BB206" s="42">
        <v>1.801355711584909E-3</v>
      </c>
      <c r="BC206" s="43">
        <v>0</v>
      </c>
      <c r="BD206" s="42">
        <v>7.3303199606712957E-2</v>
      </c>
      <c r="BE206" s="39"/>
      <c r="BF206" s="39"/>
    </row>
    <row r="207" spans="2:58" ht="24.6" thickBot="1" x14ac:dyDescent="0.35">
      <c r="B207" s="11" t="s">
        <v>90</v>
      </c>
      <c r="C207" s="42">
        <v>4.5148621813487409E-2</v>
      </c>
      <c r="D207" s="42">
        <v>0.38576608336648743</v>
      </c>
      <c r="E207" s="42">
        <v>1.1101424561054541E-3</v>
      </c>
      <c r="F207" s="42">
        <v>0.19174797567480117</v>
      </c>
      <c r="G207" s="42">
        <v>2.8374912675807162E-2</v>
      </c>
      <c r="H207" s="42">
        <v>5.391288213595781E-2</v>
      </c>
      <c r="I207" s="57">
        <v>1.0136796630288611E-2</v>
      </c>
      <c r="J207" s="42">
        <v>2.607288657190154E-3</v>
      </c>
      <c r="K207" s="42">
        <v>2.156791406189509E-2</v>
      </c>
      <c r="L207" s="42">
        <v>3.3216287815497618E-2</v>
      </c>
      <c r="M207" s="42">
        <v>9.5046020584989687E-3</v>
      </c>
      <c r="N207" s="42">
        <v>0.11916006974403924</v>
      </c>
      <c r="O207" s="43">
        <v>0</v>
      </c>
      <c r="P207" s="42">
        <v>0.13877725296879992</v>
      </c>
      <c r="Q207" s="39"/>
      <c r="R207" s="39"/>
      <c r="V207" s="11" t="s">
        <v>90</v>
      </c>
      <c r="W207" s="42">
        <v>2.1040246969670835E-2</v>
      </c>
      <c r="X207" s="42">
        <v>0.22506991423520631</v>
      </c>
      <c r="Y207" s="42">
        <v>5.12759955825904E-4</v>
      </c>
      <c r="Z207" s="42">
        <v>0.12669788344084218</v>
      </c>
      <c r="AA207" s="42">
        <v>1.3731727574050372E-2</v>
      </c>
      <c r="AB207" s="42">
        <v>2.5222023736919855E-2</v>
      </c>
      <c r="AC207" s="42">
        <v>4.6286637648368335E-3</v>
      </c>
      <c r="AD207" s="42">
        <v>1.185269197065873E-3</v>
      </c>
      <c r="AE207" s="42">
        <v>1.025908713345129E-2</v>
      </c>
      <c r="AF207" s="42">
        <v>1.6571661413550848E-2</v>
      </c>
      <c r="AG207" s="42">
        <v>4.3413275158143963E-3</v>
      </c>
      <c r="AH207" s="42">
        <v>7.4925622420519034E-2</v>
      </c>
      <c r="AI207" s="43">
        <v>0</v>
      </c>
      <c r="AJ207" s="42">
        <v>6.8486288653661326E-2</v>
      </c>
      <c r="AK207" s="39"/>
      <c r="AL207" s="39"/>
      <c r="AP207" s="11" t="s">
        <v>90</v>
      </c>
      <c r="AQ207" s="42">
        <v>7.3049003362821718E-2</v>
      </c>
      <c r="AR207" s="42">
        <v>0.5062510131364043</v>
      </c>
      <c r="AS207" s="42">
        <v>1.814979879627637E-3</v>
      </c>
      <c r="AT207" s="42">
        <v>0.23134003582990573</v>
      </c>
      <c r="AU207" s="42">
        <v>4.4023418844657103E-2</v>
      </c>
      <c r="AV207" s="42">
        <v>8.6841032423354017E-2</v>
      </c>
      <c r="AW207" s="42">
        <v>1.6801366477402484E-2</v>
      </c>
      <c r="AX207" s="42">
        <v>4.3448628590021694E-3</v>
      </c>
      <c r="AY207" s="42">
        <v>3.4096286987075196E-2</v>
      </c>
      <c r="AZ207" s="42">
        <v>4.9934362166099547E-2</v>
      </c>
      <c r="BA207" s="42">
        <v>1.5747661820709552E-2</v>
      </c>
      <c r="BB207" s="42">
        <v>0.14835531277871622</v>
      </c>
      <c r="BC207" s="43">
        <v>0</v>
      </c>
      <c r="BD207" s="42">
        <v>0.21094517758259976</v>
      </c>
      <c r="BE207" s="39"/>
      <c r="BF207" s="39"/>
    </row>
    <row r="208" spans="2:58" ht="15" thickBot="1" x14ac:dyDescent="0.35">
      <c r="B208" s="11" t="s">
        <v>151</v>
      </c>
      <c r="C208" s="43">
        <v>0</v>
      </c>
      <c r="D208" s="43">
        <v>0</v>
      </c>
      <c r="E208" s="43">
        <v>0</v>
      </c>
      <c r="F208" s="42">
        <v>0.11627225983712917</v>
      </c>
      <c r="G208" s="43">
        <v>0</v>
      </c>
      <c r="H208" s="43">
        <v>0</v>
      </c>
      <c r="I208" s="57">
        <v>0</v>
      </c>
      <c r="J208" s="43">
        <v>0</v>
      </c>
      <c r="K208" s="42">
        <v>6.1868523435764787E-2</v>
      </c>
      <c r="L208" s="42">
        <v>0.11732779557987283</v>
      </c>
      <c r="M208" s="43">
        <v>0</v>
      </c>
      <c r="N208" s="42">
        <v>0.24510648784786337</v>
      </c>
      <c r="O208" s="43">
        <v>0</v>
      </c>
      <c r="P208" s="43">
        <v>0</v>
      </c>
      <c r="Q208" s="39"/>
      <c r="R208" s="39"/>
      <c r="V208" s="11" t="s">
        <v>151</v>
      </c>
      <c r="W208" s="43">
        <v>0</v>
      </c>
      <c r="X208" s="43">
        <v>0</v>
      </c>
      <c r="Y208" s="43">
        <v>0</v>
      </c>
      <c r="Z208" s="42">
        <v>7.6827143402191655E-2</v>
      </c>
      <c r="AA208" s="43">
        <v>0</v>
      </c>
      <c r="AB208" s="43">
        <v>0</v>
      </c>
      <c r="AC208" s="43">
        <v>0</v>
      </c>
      <c r="AD208" s="43">
        <v>0</v>
      </c>
      <c r="AE208" s="42">
        <v>2.9428649007224122E-2</v>
      </c>
      <c r="AF208" s="42">
        <v>5.8535032979838489E-2</v>
      </c>
      <c r="AG208" s="43">
        <v>0</v>
      </c>
      <c r="AH208" s="42">
        <v>0.15411837371996176</v>
      </c>
      <c r="AI208" s="43">
        <v>0</v>
      </c>
      <c r="AJ208" s="43">
        <v>0</v>
      </c>
      <c r="AK208" s="39"/>
      <c r="AL208" s="39"/>
      <c r="AP208" s="11" t="s">
        <v>151</v>
      </c>
      <c r="AQ208" s="43">
        <v>0</v>
      </c>
      <c r="AR208" s="43">
        <v>0</v>
      </c>
      <c r="AS208" s="43">
        <v>0</v>
      </c>
      <c r="AT208" s="42">
        <v>0.14028011853624206</v>
      </c>
      <c r="AU208" s="43">
        <v>0</v>
      </c>
      <c r="AV208" s="43">
        <v>0</v>
      </c>
      <c r="AW208" s="43">
        <v>0</v>
      </c>
      <c r="AX208" s="43">
        <v>0</v>
      </c>
      <c r="AY208" s="42">
        <v>9.7806719948840104E-2</v>
      </c>
      <c r="AZ208" s="42">
        <v>0.17637999373012397</v>
      </c>
      <c r="BA208" s="43">
        <v>0</v>
      </c>
      <c r="BB208" s="42">
        <v>0.30515968769463864</v>
      </c>
      <c r="BC208" s="43">
        <v>0</v>
      </c>
      <c r="BD208" s="43">
        <v>0</v>
      </c>
      <c r="BE208" s="39"/>
      <c r="BF208" s="39"/>
    </row>
    <row r="209" spans="2:58" ht="24.6" thickBot="1" x14ac:dyDescent="0.35">
      <c r="B209" s="18" t="s">
        <v>144</v>
      </c>
      <c r="C209" s="42">
        <v>1.4046237897529417E-3</v>
      </c>
      <c r="D209" s="43">
        <v>0</v>
      </c>
      <c r="E209" s="42">
        <v>2.1092706666003633E-3</v>
      </c>
      <c r="F209" s="42">
        <v>0.25292169728722402</v>
      </c>
      <c r="G209" s="42">
        <v>5.9349825444621751E-3</v>
      </c>
      <c r="H209" s="43">
        <v>1.5473151904538937E-4</v>
      </c>
      <c r="I209" s="57">
        <v>2.8497018639365572E-4</v>
      </c>
      <c r="J209" s="43">
        <v>0</v>
      </c>
      <c r="K209" s="43">
        <v>2.0251562499432011E-4</v>
      </c>
      <c r="L209" s="42">
        <v>7.2842736437494777E-4</v>
      </c>
      <c r="M209" s="42">
        <v>7.0404459692584959E-4</v>
      </c>
      <c r="N209" s="42">
        <v>4.3063800715320314E-3</v>
      </c>
      <c r="O209" s="43">
        <v>0</v>
      </c>
      <c r="P209" s="42">
        <v>4.8061386309541099E-3</v>
      </c>
      <c r="Q209" s="41">
        <v>1</v>
      </c>
      <c r="R209" s="39"/>
      <c r="V209" s="18" t="s">
        <v>144</v>
      </c>
      <c r="W209" s="42">
        <v>6.5458546127864826E-4</v>
      </c>
      <c r="X209" s="43">
        <v>0</v>
      </c>
      <c r="Y209" s="42">
        <v>9.7424391606921773E-4</v>
      </c>
      <c r="Z209" s="42">
        <v>0.16711855032515929</v>
      </c>
      <c r="AA209" s="42">
        <v>2.8721696658042875E-3</v>
      </c>
      <c r="AB209" s="43">
        <v>7.2387932004280037E-5</v>
      </c>
      <c r="AC209" s="43">
        <v>1.3012307772633671E-4</v>
      </c>
      <c r="AD209" s="43">
        <v>0</v>
      </c>
      <c r="AE209" s="43">
        <v>9.6329456652124797E-5</v>
      </c>
      <c r="AF209" s="42">
        <v>3.6341362749015021E-4</v>
      </c>
      <c r="AG209" s="42">
        <v>3.215798159862515E-4</v>
      </c>
      <c r="AH209" s="42">
        <v>2.7077712184286219E-3</v>
      </c>
      <c r="AI209" s="43">
        <v>0</v>
      </c>
      <c r="AJ209" s="42">
        <v>2.3718195204731197E-3</v>
      </c>
      <c r="AK209" s="41">
        <v>1</v>
      </c>
      <c r="AL209" s="39"/>
      <c r="AP209" s="18" t="s">
        <v>144</v>
      </c>
      <c r="AQ209" s="42">
        <v>2.2726356601766758E-3</v>
      </c>
      <c r="AR209" s="43">
        <v>0</v>
      </c>
      <c r="AS209" s="42">
        <v>3.4484617712925106E-3</v>
      </c>
      <c r="AT209" s="42">
        <v>0.30514488774483717</v>
      </c>
      <c r="AU209" s="42">
        <v>9.2080714177265616E-3</v>
      </c>
      <c r="AV209" s="43">
        <v>2.4923625541758022E-4</v>
      </c>
      <c r="AW209" s="43">
        <v>4.7232757165388502E-4</v>
      </c>
      <c r="AX209" s="43">
        <v>0</v>
      </c>
      <c r="AY209" s="43">
        <v>3.2015292945610505E-4</v>
      </c>
      <c r="AZ209" s="42">
        <v>1.095051801888148E-3</v>
      </c>
      <c r="BA209" s="42">
        <v>1.1664934682007074E-3</v>
      </c>
      <c r="BB209" s="42">
        <v>5.3614802662376188E-3</v>
      </c>
      <c r="BC209" s="43">
        <v>0</v>
      </c>
      <c r="BD209" s="42">
        <v>7.30546069550129E-3</v>
      </c>
      <c r="BE209" s="41">
        <v>1</v>
      </c>
      <c r="BF209" s="39"/>
    </row>
    <row r="210" spans="2:58" ht="36.6" thickBot="1" x14ac:dyDescent="0.35">
      <c r="B210" s="18" t="s">
        <v>146</v>
      </c>
      <c r="C210" s="43">
        <v>0</v>
      </c>
      <c r="D210" s="43">
        <v>0</v>
      </c>
      <c r="E210" s="42">
        <v>5.6152361283800259E-2</v>
      </c>
      <c r="F210" s="43">
        <v>0</v>
      </c>
      <c r="G210" s="42">
        <v>4.0688983964363691E-2</v>
      </c>
      <c r="H210" s="43">
        <v>0</v>
      </c>
      <c r="I210" s="57">
        <v>0</v>
      </c>
      <c r="J210" s="43">
        <v>0</v>
      </c>
      <c r="K210" s="43">
        <v>0</v>
      </c>
      <c r="L210" s="42">
        <v>2.8154947218482794E-2</v>
      </c>
      <c r="M210" s="42">
        <v>2.0997308717950382E-3</v>
      </c>
      <c r="N210" s="42">
        <v>0.27904661644863538</v>
      </c>
      <c r="O210" s="42">
        <v>1</v>
      </c>
      <c r="P210" s="43">
        <v>0</v>
      </c>
      <c r="Q210" s="35">
        <v>0</v>
      </c>
      <c r="R210" s="41">
        <v>1</v>
      </c>
      <c r="V210" s="18" t="s">
        <v>146</v>
      </c>
      <c r="W210" s="43">
        <v>0</v>
      </c>
      <c r="X210" s="43">
        <v>0</v>
      </c>
      <c r="Y210" s="42">
        <v>4.1879441042980393E-2</v>
      </c>
      <c r="Z210" s="43">
        <v>0</v>
      </c>
      <c r="AA210" s="42">
        <v>3.1795448395860036E-2</v>
      </c>
      <c r="AB210" s="43">
        <v>0</v>
      </c>
      <c r="AC210" s="43">
        <v>0</v>
      </c>
      <c r="AD210" s="43">
        <v>0</v>
      </c>
      <c r="AE210" s="43">
        <v>0</v>
      </c>
      <c r="AF210" s="42">
        <v>2.2681257933863479E-2</v>
      </c>
      <c r="AG210" s="42">
        <v>1.5486372795085915E-3</v>
      </c>
      <c r="AH210" s="42">
        <v>0.28331778324167589</v>
      </c>
      <c r="AI210" s="42">
        <v>1</v>
      </c>
      <c r="AJ210" s="43">
        <v>0</v>
      </c>
      <c r="AK210" s="35">
        <v>0</v>
      </c>
      <c r="AL210" s="41">
        <v>1</v>
      </c>
      <c r="AP210" s="18" t="s">
        <v>146</v>
      </c>
      <c r="AQ210" s="43">
        <v>0</v>
      </c>
      <c r="AR210" s="43">
        <v>0</v>
      </c>
      <c r="AS210" s="42">
        <v>7.2992640876807083E-2</v>
      </c>
      <c r="AT210" s="43">
        <v>0</v>
      </c>
      <c r="AU210" s="42">
        <v>5.0193101083658959E-2</v>
      </c>
      <c r="AV210" s="43">
        <v>0</v>
      </c>
      <c r="AW210" s="43">
        <v>0</v>
      </c>
      <c r="AX210" s="43">
        <v>0</v>
      </c>
      <c r="AY210" s="43">
        <v>0</v>
      </c>
      <c r="AZ210" s="42">
        <v>3.3652790319464373E-2</v>
      </c>
      <c r="BA210" s="42">
        <v>2.7660735585479986E-3</v>
      </c>
      <c r="BB210" s="42">
        <v>0.27622759733322855</v>
      </c>
      <c r="BC210" s="42">
        <v>1</v>
      </c>
      <c r="BD210" s="43">
        <v>0</v>
      </c>
      <c r="BE210" s="35">
        <v>0</v>
      </c>
      <c r="BF210" s="41">
        <v>1</v>
      </c>
    </row>
    <row r="213" spans="2:58" x14ac:dyDescent="0.3">
      <c r="I213" t="s">
        <v>268</v>
      </c>
      <c r="AC213" t="s">
        <v>268</v>
      </c>
      <c r="AW213" t="s">
        <v>268</v>
      </c>
    </row>
    <row r="214" spans="2:58" x14ac:dyDescent="0.3">
      <c r="I214" s="4">
        <f>+I197+I200</f>
        <v>0.95807734401272682</v>
      </c>
      <c r="AC214" s="4">
        <f>+AC197+AC200</f>
        <v>0.9637340105372042</v>
      </c>
      <c r="AW214" s="4">
        <f>+AW197+AW200</f>
        <v>0.95123305574388906</v>
      </c>
    </row>
    <row r="215" spans="2:58" x14ac:dyDescent="0.3">
      <c r="I215" t="s">
        <v>269</v>
      </c>
      <c r="AC215" t="s">
        <v>269</v>
      </c>
      <c r="AW215" t="s">
        <v>269</v>
      </c>
    </row>
    <row r="216" spans="2:58" x14ac:dyDescent="0.3">
      <c r="I216" s="4">
        <f>+SUM(I193:I196)+I198+I199+SUM(I201:I210)</f>
        <v>4.1922655987273225E-2</v>
      </c>
      <c r="AC216" s="4">
        <f>+SUM(AC193:AC196)+AC198+AC199+SUM(AC201:AC210)</f>
        <v>3.6265989462795821E-2</v>
      </c>
      <c r="AW216" s="4">
        <f>+SUM(AW193:AW196)+AW198+AW199+SUM(AW201:AW210)</f>
        <v>4.8766944256110861E-2</v>
      </c>
    </row>
    <row r="219" spans="2:58" x14ac:dyDescent="0.3">
      <c r="B219" t="s">
        <v>328</v>
      </c>
    </row>
    <row r="220" spans="2:58" x14ac:dyDescent="0.3">
      <c r="B220" t="s">
        <v>378</v>
      </c>
    </row>
    <row r="221" spans="2:58" x14ac:dyDescent="0.3">
      <c r="B221" s="5" t="s">
        <v>374</v>
      </c>
    </row>
    <row r="222" spans="2:58" x14ac:dyDescent="0.3">
      <c r="B222" t="s">
        <v>379</v>
      </c>
    </row>
    <row r="223" spans="2:58" x14ac:dyDescent="0.3">
      <c r="B223" t="s">
        <v>376</v>
      </c>
    </row>
    <row r="224" spans="2:58" x14ac:dyDescent="0.3">
      <c r="B224" t="s">
        <v>377</v>
      </c>
    </row>
    <row r="225" spans="2:2" x14ac:dyDescent="0.3">
      <c r="B225" s="73" t="s">
        <v>375</v>
      </c>
    </row>
  </sheetData>
  <mergeCells count="161">
    <mergeCell ref="B69:B70"/>
    <mergeCell ref="C69:C70"/>
    <mergeCell ref="D69:D70"/>
    <mergeCell ref="D136:D137"/>
    <mergeCell ref="E136:E137"/>
    <mergeCell ref="F136:F137"/>
    <mergeCell ref="G136:G137"/>
    <mergeCell ref="H136:H137"/>
    <mergeCell ref="P69:P70"/>
    <mergeCell ref="N136:N137"/>
    <mergeCell ref="O136:O137"/>
    <mergeCell ref="Q69:Q70"/>
    <mergeCell ref="D71:D72"/>
    <mergeCell ref="E71:E72"/>
    <mergeCell ref="I71:I72"/>
    <mergeCell ref="J71:J72"/>
    <mergeCell ref="K71:K72"/>
    <mergeCell ref="L71:L72"/>
    <mergeCell ref="M71:M72"/>
    <mergeCell ref="N71:N72"/>
    <mergeCell ref="O71:O72"/>
    <mergeCell ref="P71:P72"/>
    <mergeCell ref="Q71:Q72"/>
    <mergeCell ref="J69:J70"/>
    <mergeCell ref="K69:K70"/>
    <mergeCell ref="L69:L70"/>
    <mergeCell ref="M69:M70"/>
    <mergeCell ref="O69:O70"/>
    <mergeCell ref="E69:E70"/>
    <mergeCell ref="F69:F70"/>
    <mergeCell ref="G69:G70"/>
    <mergeCell ref="H69:H70"/>
    <mergeCell ref="I69:I70"/>
    <mergeCell ref="Q136:Q137"/>
    <mergeCell ref="R136:R137"/>
    <mergeCell ref="F138:F139"/>
    <mergeCell ref="G138:G139"/>
    <mergeCell ref="K138:K139"/>
    <mergeCell ref="L138:L139"/>
    <mergeCell ref="M138:M139"/>
    <mergeCell ref="N138:N139"/>
    <mergeCell ref="O138:O139"/>
    <mergeCell ref="P138:P139"/>
    <mergeCell ref="Q138:Q139"/>
    <mergeCell ref="R138:R139"/>
    <mergeCell ref="I136:I137"/>
    <mergeCell ref="J136:J137"/>
    <mergeCell ref="K136:K137"/>
    <mergeCell ref="L136:L137"/>
    <mergeCell ref="M136:M137"/>
    <mergeCell ref="Z136:Z137"/>
    <mergeCell ref="AA136:AA137"/>
    <mergeCell ref="AB136:AB137"/>
    <mergeCell ref="AC136:AC137"/>
    <mergeCell ref="AD136:AD137"/>
    <mergeCell ref="S136:S137"/>
    <mergeCell ref="T136:T137"/>
    <mergeCell ref="W136:W137"/>
    <mergeCell ref="X136:X137"/>
    <mergeCell ref="Y136:Y137"/>
    <mergeCell ref="AF138:AF139"/>
    <mergeCell ref="AG138:AG139"/>
    <mergeCell ref="AH138:AH139"/>
    <mergeCell ref="AI138:AI139"/>
    <mergeCell ref="AJ138:AJ139"/>
    <mergeCell ref="AK138:AK139"/>
    <mergeCell ref="AE136:AE137"/>
    <mergeCell ref="AF136:AF137"/>
    <mergeCell ref="AG136:AG137"/>
    <mergeCell ref="AH136:AH137"/>
    <mergeCell ref="AJ136:AJ137"/>
    <mergeCell ref="P190:P191"/>
    <mergeCell ref="AN136:AN137"/>
    <mergeCell ref="U136:U137"/>
    <mergeCell ref="B188:B189"/>
    <mergeCell ref="C188:C189"/>
    <mergeCell ref="D188:D189"/>
    <mergeCell ref="E188:E189"/>
    <mergeCell ref="F188:F189"/>
    <mergeCell ref="G188:G189"/>
    <mergeCell ref="H188:H189"/>
    <mergeCell ref="I188:I189"/>
    <mergeCell ref="J188:J189"/>
    <mergeCell ref="K188:K189"/>
    <mergeCell ref="L188:L189"/>
    <mergeCell ref="M188:M189"/>
    <mergeCell ref="O188:O189"/>
    <mergeCell ref="P188:P189"/>
    <mergeCell ref="AK136:AK137"/>
    <mergeCell ref="AL136:AL137"/>
    <mergeCell ref="AM136:AM137"/>
    <mergeCell ref="Y138:Y139"/>
    <mergeCell ref="Z138:Z139"/>
    <mergeCell ref="AD138:AD139"/>
    <mergeCell ref="AE138:AE139"/>
    <mergeCell ref="D190:D191"/>
    <mergeCell ref="E190:E191"/>
    <mergeCell ref="I190:I191"/>
    <mergeCell ref="J190:J191"/>
    <mergeCell ref="K190:K191"/>
    <mergeCell ref="L190:L191"/>
    <mergeCell ref="M190:M191"/>
    <mergeCell ref="N190:N191"/>
    <mergeCell ref="O190:O191"/>
    <mergeCell ref="AC188:AC189"/>
    <mergeCell ref="AD188:AD189"/>
    <mergeCell ref="AE188:AE189"/>
    <mergeCell ref="V188:V189"/>
    <mergeCell ref="W188:W189"/>
    <mergeCell ref="X188:X189"/>
    <mergeCell ref="Y188:Y189"/>
    <mergeCell ref="Z188:Z189"/>
    <mergeCell ref="Q188:Q189"/>
    <mergeCell ref="R188:R189"/>
    <mergeCell ref="S188:S189"/>
    <mergeCell ref="AP188:AP189"/>
    <mergeCell ref="AQ188:AQ189"/>
    <mergeCell ref="AR188:AR189"/>
    <mergeCell ref="AS188:AS189"/>
    <mergeCell ref="AT188:AT189"/>
    <mergeCell ref="AL188:AL189"/>
    <mergeCell ref="AM188:AM189"/>
    <mergeCell ref="X190:X191"/>
    <mergeCell ref="Y190:Y191"/>
    <mergeCell ref="AC190:AC191"/>
    <mergeCell ref="AD190:AD191"/>
    <mergeCell ref="AE190:AE191"/>
    <mergeCell ref="AF190:AF191"/>
    <mergeCell ref="AG190:AG191"/>
    <mergeCell ref="AH190:AH191"/>
    <mergeCell ref="AI190:AI191"/>
    <mergeCell ref="AJ190:AJ191"/>
    <mergeCell ref="AF188:AF189"/>
    <mergeCell ref="AG188:AG189"/>
    <mergeCell ref="AI188:AI189"/>
    <mergeCell ref="AJ188:AJ189"/>
    <mergeCell ref="AK188:AK189"/>
    <mergeCell ref="AA188:AA189"/>
    <mergeCell ref="AB188:AB189"/>
    <mergeCell ref="BF188:BF189"/>
    <mergeCell ref="BG188:BG189"/>
    <mergeCell ref="AR190:AR191"/>
    <mergeCell ref="AS190:AS191"/>
    <mergeCell ref="AW190:AW191"/>
    <mergeCell ref="AX190:AX191"/>
    <mergeCell ref="AY190:AY191"/>
    <mergeCell ref="AZ190:AZ191"/>
    <mergeCell ref="BA190:BA191"/>
    <mergeCell ref="BB190:BB191"/>
    <mergeCell ref="BC190:BC191"/>
    <mergeCell ref="BD190:BD191"/>
    <mergeCell ref="AZ188:AZ189"/>
    <mergeCell ref="BA188:BA189"/>
    <mergeCell ref="BC188:BC189"/>
    <mergeCell ref="BD188:BD189"/>
    <mergeCell ref="BE188:BE189"/>
    <mergeCell ref="AU188:AU189"/>
    <mergeCell ref="AV188:AV189"/>
    <mergeCell ref="AW188:AW189"/>
    <mergeCell ref="AX188:AX189"/>
    <mergeCell ref="AY188:AY189"/>
  </mergeCells>
  <pageMargins left="0.7" right="0.7" top="0.75" bottom="0.75" header="0.3" footer="0.3"/>
  <pageSetup orientation="portrait" horizontalDpi="1200" verticalDpi="1200" r:id="rId1"/>
  <ignoredErrors>
    <ignoredError sqref="T93" formulaRange="1"/>
    <ignoredError sqref="B153"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5B4C-6ECA-4FA3-8CAE-A582EBF3F6F0}">
  <dimension ref="B2:K169"/>
  <sheetViews>
    <sheetView topLeftCell="A18" zoomScale="150" zoomScaleNormal="150" workbookViewId="0">
      <selection activeCell="B33" sqref="B33"/>
    </sheetView>
  </sheetViews>
  <sheetFormatPr defaultRowHeight="14.4" x14ac:dyDescent="0.3"/>
  <cols>
    <col min="2" max="2" width="25.6640625" bestFit="1" customWidth="1"/>
    <col min="4" max="4" width="11.44140625" bestFit="1" customWidth="1"/>
    <col min="6" max="6" width="16.6640625" bestFit="1" customWidth="1"/>
    <col min="12" max="12" width="11.77734375" customWidth="1"/>
    <col min="13" max="13" width="12" bestFit="1" customWidth="1"/>
  </cols>
  <sheetData>
    <row r="2" spans="2:11" ht="18" x14ac:dyDescent="0.35">
      <c r="B2" s="61" t="s">
        <v>312</v>
      </c>
      <c r="F2" s="61"/>
    </row>
    <row r="3" spans="2:11" ht="18" x14ac:dyDescent="0.35">
      <c r="B3" s="61" t="s">
        <v>395</v>
      </c>
      <c r="F3" s="61"/>
    </row>
    <row r="4" spans="2:11" x14ac:dyDescent="0.3">
      <c r="B4" s="59" t="s">
        <v>272</v>
      </c>
    </row>
    <row r="5" spans="2:11" x14ac:dyDescent="0.3">
      <c r="B5" s="60" t="s">
        <v>273</v>
      </c>
    </row>
    <row r="6" spans="2:11" x14ac:dyDescent="0.3">
      <c r="B6" s="60" t="s">
        <v>274</v>
      </c>
    </row>
    <row r="7" spans="2:11" x14ac:dyDescent="0.3">
      <c r="B7" s="59" t="s">
        <v>394</v>
      </c>
    </row>
    <row r="10" spans="2:11" x14ac:dyDescent="0.3">
      <c r="B10" t="s">
        <v>242</v>
      </c>
      <c r="K10" s="13"/>
    </row>
    <row r="11" spans="2:11" x14ac:dyDescent="0.3">
      <c r="B11" t="s">
        <v>313</v>
      </c>
      <c r="D11">
        <v>100000</v>
      </c>
      <c r="K11" s="13"/>
    </row>
    <row r="12" spans="2:11" x14ac:dyDescent="0.3">
      <c r="B12" t="s">
        <v>314</v>
      </c>
      <c r="E12">
        <v>0.63500000000000001</v>
      </c>
      <c r="K12" s="13"/>
    </row>
    <row r="13" spans="2:11" x14ac:dyDescent="0.3">
      <c r="B13" t="s">
        <v>278</v>
      </c>
      <c r="D13">
        <f>+D11*E12</f>
        <v>63500</v>
      </c>
      <c r="E13" s="13"/>
      <c r="K13" s="13"/>
    </row>
    <row r="14" spans="2:11" x14ac:dyDescent="0.3">
      <c r="B14" t="s">
        <v>283</v>
      </c>
      <c r="D14">
        <v>2000</v>
      </c>
      <c r="E14" s="13"/>
      <c r="K14" s="13"/>
    </row>
    <row r="15" spans="2:11" x14ac:dyDescent="0.3">
      <c r="B15" t="s">
        <v>282</v>
      </c>
      <c r="E15" s="14">
        <f>+D13/D14</f>
        <v>31.75</v>
      </c>
      <c r="K15" s="13"/>
    </row>
    <row r="16" spans="2:11" x14ac:dyDescent="0.3">
      <c r="B16" t="s">
        <v>281</v>
      </c>
      <c r="K16" s="13"/>
    </row>
    <row r="17" spans="2:11" x14ac:dyDescent="0.3">
      <c r="B17" t="s">
        <v>279</v>
      </c>
      <c r="K17" s="13"/>
    </row>
    <row r="18" spans="2:11" x14ac:dyDescent="0.3">
      <c r="B18" t="s">
        <v>284</v>
      </c>
      <c r="F18">
        <v>0.23</v>
      </c>
      <c r="K18" s="13"/>
    </row>
    <row r="19" spans="2:11" x14ac:dyDescent="0.3">
      <c r="B19" t="s">
        <v>315</v>
      </c>
      <c r="E19" s="55">
        <f>+F18/D11</f>
        <v>2.3E-6</v>
      </c>
      <c r="K19" s="13"/>
    </row>
    <row r="20" spans="2:11" x14ac:dyDescent="0.3">
      <c r="E20" s="55"/>
      <c r="K20" s="13"/>
    </row>
    <row r="21" spans="2:11" x14ac:dyDescent="0.3">
      <c r="E21" s="55"/>
      <c r="K21" s="13"/>
    </row>
    <row r="22" spans="2:11" x14ac:dyDescent="0.3">
      <c r="B22" t="s">
        <v>322</v>
      </c>
      <c r="K22" s="13"/>
    </row>
    <row r="23" spans="2:11" x14ac:dyDescent="0.3">
      <c r="B23" t="s">
        <v>316</v>
      </c>
      <c r="G23">
        <v>2.5600000000000001E-2</v>
      </c>
      <c r="K23" s="13"/>
    </row>
    <row r="24" spans="2:11" x14ac:dyDescent="0.3">
      <c r="B24" t="s">
        <v>318</v>
      </c>
      <c r="E24">
        <v>3</v>
      </c>
      <c r="K24" s="13"/>
    </row>
    <row r="25" spans="2:11" x14ac:dyDescent="0.3">
      <c r="B25" t="s">
        <v>319</v>
      </c>
      <c r="G25">
        <f>+G23*E24</f>
        <v>7.6800000000000007E-2</v>
      </c>
      <c r="K25" s="13"/>
    </row>
    <row r="26" spans="2:11" x14ac:dyDescent="0.3">
      <c r="B26" t="s">
        <v>317</v>
      </c>
      <c r="D26">
        <v>947.82</v>
      </c>
      <c r="K26" s="13"/>
    </row>
    <row r="27" spans="2:11" x14ac:dyDescent="0.3">
      <c r="B27" t="s">
        <v>320</v>
      </c>
      <c r="G27" s="14">
        <f>+G25*D26</f>
        <v>72.792576000000011</v>
      </c>
      <c r="K27" s="13"/>
    </row>
    <row r="28" spans="2:11" x14ac:dyDescent="0.3">
      <c r="B28" t="s">
        <v>321</v>
      </c>
      <c r="E28">
        <v>0.25</v>
      </c>
      <c r="G28" s="14"/>
      <c r="K28" s="13"/>
    </row>
    <row r="29" spans="2:11" x14ac:dyDescent="0.3">
      <c r="B29" t="s">
        <v>323</v>
      </c>
      <c r="G29" s="14"/>
      <c r="I29" s="14">
        <f>+G27*E28</f>
        <v>18.198144000000003</v>
      </c>
      <c r="K29" s="13"/>
    </row>
    <row r="30" spans="2:11" x14ac:dyDescent="0.3">
      <c r="B30" t="s">
        <v>391</v>
      </c>
      <c r="G30">
        <v>2.8330000000000001E-2</v>
      </c>
      <c r="I30" s="14"/>
      <c r="K30" s="13"/>
    </row>
    <row r="31" spans="2:11" x14ac:dyDescent="0.3">
      <c r="B31" t="s">
        <v>392</v>
      </c>
      <c r="G31" s="14"/>
      <c r="I31" s="16">
        <f>+I29*G30</f>
        <v>0.51555341952000011</v>
      </c>
      <c r="K31" s="13"/>
    </row>
    <row r="32" spans="2:11" x14ac:dyDescent="0.3">
      <c r="B32" t="s">
        <v>266</v>
      </c>
      <c r="H32" s="46"/>
    </row>
    <row r="33" spans="2:3" x14ac:dyDescent="0.3">
      <c r="B33" t="s">
        <v>307</v>
      </c>
    </row>
    <row r="34" spans="2:3" x14ac:dyDescent="0.3">
      <c r="B34" s="44" t="s">
        <v>153</v>
      </c>
      <c r="C34" s="44" t="s">
        <v>243</v>
      </c>
    </row>
    <row r="35" spans="2:3" x14ac:dyDescent="0.3">
      <c r="B35" s="45" t="s">
        <v>154</v>
      </c>
      <c r="C35" s="46">
        <v>1.5685030622283873E-3</v>
      </c>
    </row>
    <row r="36" spans="2:3" x14ac:dyDescent="0.3">
      <c r="B36" s="45" t="s">
        <v>155</v>
      </c>
      <c r="C36" s="46">
        <v>6.9344345909044488E-4</v>
      </c>
    </row>
    <row r="37" spans="2:3" x14ac:dyDescent="0.3">
      <c r="B37" s="45" t="s">
        <v>156</v>
      </c>
      <c r="C37" s="46">
        <v>0.99063351298634983</v>
      </c>
    </row>
    <row r="38" spans="2:3" x14ac:dyDescent="0.3">
      <c r="B38" s="45" t="s">
        <v>157</v>
      </c>
      <c r="C38" s="46">
        <v>1.8161614404749748E-5</v>
      </c>
    </row>
    <row r="39" spans="2:3" x14ac:dyDescent="0.3">
      <c r="B39" s="45" t="s">
        <v>158</v>
      </c>
      <c r="C39" s="46">
        <v>6.2740122489135492E-5</v>
      </c>
    </row>
    <row r="40" spans="2:3" x14ac:dyDescent="0.3">
      <c r="B40" s="45" t="s">
        <v>159</v>
      </c>
      <c r="C40" s="46">
        <v>4.9531675649317497E-6</v>
      </c>
    </row>
    <row r="41" spans="2:3" x14ac:dyDescent="0.3">
      <c r="B41" s="45" t="s">
        <v>160</v>
      </c>
      <c r="C41" s="46">
        <v>1.8987142332238372E-5</v>
      </c>
    </row>
    <row r="42" spans="2:3" x14ac:dyDescent="0.3">
      <c r="B42" s="45" t="s">
        <v>161</v>
      </c>
      <c r="C42" s="46">
        <v>4.5404036011874371E-5</v>
      </c>
    </row>
    <row r="43" spans="2:3" x14ac:dyDescent="0.3">
      <c r="B43" s="45"/>
      <c r="C43" s="45"/>
    </row>
    <row r="44" spans="2:3" x14ac:dyDescent="0.3">
      <c r="B44" s="45" t="s">
        <v>162</v>
      </c>
      <c r="C44" s="46">
        <v>1.9812670259726999E-10</v>
      </c>
    </row>
    <row r="45" spans="2:3" x14ac:dyDescent="0.3">
      <c r="B45" s="45" t="s">
        <v>163</v>
      </c>
      <c r="C45" s="46">
        <v>1.7336086477261123E-8</v>
      </c>
    </row>
    <row r="46" spans="2:3" x14ac:dyDescent="0.3">
      <c r="B46" s="45" t="s">
        <v>164</v>
      </c>
      <c r="C46" s="46">
        <v>1.7336086477261121E-5</v>
      </c>
    </row>
    <row r="47" spans="2:3" x14ac:dyDescent="0.3">
      <c r="B47" s="45" t="s">
        <v>165</v>
      </c>
      <c r="C47" s="46">
        <v>9.9063351298634986E-9</v>
      </c>
    </row>
    <row r="48" spans="2:3" x14ac:dyDescent="0.3">
      <c r="B48" s="45" t="s">
        <v>166</v>
      </c>
      <c r="C48" s="46">
        <v>2.5591365752147372E-5</v>
      </c>
    </row>
    <row r="49" spans="2:3" x14ac:dyDescent="0.3">
      <c r="B49" s="45" t="s">
        <v>167</v>
      </c>
      <c r="C49" s="46">
        <v>2.4765837824658749E-11</v>
      </c>
    </row>
    <row r="50" spans="2:3" x14ac:dyDescent="0.3">
      <c r="B50" s="45" t="s">
        <v>168</v>
      </c>
      <c r="C50" s="46">
        <v>2.3114781969681497E-11</v>
      </c>
    </row>
    <row r="51" spans="2:3" x14ac:dyDescent="0.3">
      <c r="B51" s="45" t="s">
        <v>169</v>
      </c>
      <c r="C51" s="46">
        <v>6.1914594561646872E-7</v>
      </c>
    </row>
    <row r="52" spans="2:3" x14ac:dyDescent="0.3">
      <c r="B52" s="45" t="s">
        <v>170</v>
      </c>
      <c r="C52" s="46">
        <v>1.4859502694795249E-5</v>
      </c>
    </row>
    <row r="53" spans="2:3" x14ac:dyDescent="0.3">
      <c r="B53" s="45" t="s">
        <v>171</v>
      </c>
      <c r="C53" s="46">
        <v>5.0357203576806116E-9</v>
      </c>
    </row>
    <row r="54" spans="2:3" x14ac:dyDescent="0.3">
      <c r="B54" s="45" t="s">
        <v>172</v>
      </c>
      <c r="C54" s="46">
        <v>2.1463726114704247E-5</v>
      </c>
    </row>
    <row r="55" spans="2:3" x14ac:dyDescent="0.3">
      <c r="B55" s="45" t="s">
        <v>173</v>
      </c>
      <c r="C55" s="46">
        <v>1.4033974767306623E-10</v>
      </c>
    </row>
    <row r="56" spans="2:3" x14ac:dyDescent="0.3">
      <c r="B56" s="45" t="s">
        <v>174</v>
      </c>
      <c r="C56" s="46">
        <v>1.3208446839818E-5</v>
      </c>
    </row>
    <row r="57" spans="2:3" x14ac:dyDescent="0.3">
      <c r="B57" s="45" t="s">
        <v>175</v>
      </c>
      <c r="C57" s="46">
        <v>4.1276396374431245E-11</v>
      </c>
    </row>
    <row r="58" spans="2:3" x14ac:dyDescent="0.3">
      <c r="B58" s="45" t="s">
        <v>176</v>
      </c>
      <c r="C58" s="46">
        <v>2.8067949534613246E-8</v>
      </c>
    </row>
    <row r="59" spans="2:3" x14ac:dyDescent="0.3">
      <c r="B59" s="45"/>
      <c r="C59" s="45"/>
    </row>
    <row r="60" spans="2:3" x14ac:dyDescent="0.3">
      <c r="B60" s="45" t="s">
        <v>177</v>
      </c>
      <c r="C60" s="46">
        <v>1.6510558549772498E-9</v>
      </c>
    </row>
    <row r="61" spans="2:3" x14ac:dyDescent="0.3">
      <c r="B61" s="45" t="s">
        <v>178</v>
      </c>
      <c r="C61" s="46">
        <v>3.6323228809499502E-8</v>
      </c>
    </row>
    <row r="62" spans="2:3" x14ac:dyDescent="0.3">
      <c r="B62" s="45" t="s">
        <v>179</v>
      </c>
      <c r="C62" s="46">
        <v>9.0808072023748754E-9</v>
      </c>
    </row>
    <row r="63" spans="2:3" x14ac:dyDescent="0.3">
      <c r="B63" s="45" t="s">
        <v>180</v>
      </c>
      <c r="C63" s="46">
        <v>1.1557390984840748E-8</v>
      </c>
    </row>
    <row r="64" spans="2:3" x14ac:dyDescent="0.3">
      <c r="B64" s="45" t="s">
        <v>181</v>
      </c>
      <c r="C64" s="46">
        <v>6.9344345909044486E-10</v>
      </c>
    </row>
    <row r="65" spans="2:5" x14ac:dyDescent="0.3">
      <c r="B65" s="45" t="s">
        <v>182</v>
      </c>
      <c r="C65" s="46">
        <v>7.0169873836533115E-9</v>
      </c>
    </row>
    <row r="66" spans="2:5" x14ac:dyDescent="0.3">
      <c r="B66" s="45" t="s">
        <v>183</v>
      </c>
      <c r="C66" s="46">
        <v>4.1276396374431244E-9</v>
      </c>
    </row>
    <row r="67" spans="2:5" x14ac:dyDescent="0.3">
      <c r="B67" s="45" t="s">
        <v>184</v>
      </c>
      <c r="C67" s="46">
        <v>3.1370061244567749E-9</v>
      </c>
    </row>
    <row r="68" spans="2:5" x14ac:dyDescent="0.3">
      <c r="B68" s="45" t="s">
        <v>185</v>
      </c>
      <c r="C68" s="46">
        <v>2.1463726114704245E-9</v>
      </c>
    </row>
    <row r="69" spans="2:5" x14ac:dyDescent="0.3">
      <c r="B69" s="45" t="s">
        <v>186</v>
      </c>
      <c r="C69" s="46">
        <v>9.0808072023748754E-9</v>
      </c>
    </row>
    <row r="70" spans="2:5" x14ac:dyDescent="0.3">
      <c r="B70" s="45" t="s">
        <v>187</v>
      </c>
      <c r="C70" s="46">
        <v>1.7336086477261123E-8</v>
      </c>
    </row>
    <row r="71" spans="2:5" x14ac:dyDescent="0.3">
      <c r="B71" s="45" t="s">
        <v>188</v>
      </c>
      <c r="C71" s="46">
        <v>1.8987142332238372E-8</v>
      </c>
    </row>
    <row r="72" spans="2:5" x14ac:dyDescent="0.3">
      <c r="B72" s="45" t="s">
        <v>189</v>
      </c>
      <c r="C72" s="46">
        <v>2.3940309897170127E-7</v>
      </c>
    </row>
    <row r="73" spans="2:5" x14ac:dyDescent="0.3">
      <c r="B73" s="45"/>
      <c r="C73" s="46"/>
    </row>
    <row r="74" spans="2:5" x14ac:dyDescent="0.3">
      <c r="B74" s="45"/>
      <c r="C74" s="46"/>
    </row>
    <row r="75" spans="2:5" x14ac:dyDescent="0.3">
      <c r="B75" t="s">
        <v>324</v>
      </c>
    </row>
    <row r="76" spans="2:5" x14ac:dyDescent="0.3">
      <c r="B76" t="s">
        <v>325</v>
      </c>
      <c r="E76">
        <v>0.75</v>
      </c>
    </row>
    <row r="77" spans="2:5" x14ac:dyDescent="0.3">
      <c r="B77" t="s">
        <v>294</v>
      </c>
      <c r="D77">
        <v>0.84599999999999997</v>
      </c>
    </row>
    <row r="78" spans="2:5" x14ac:dyDescent="0.3">
      <c r="B78" t="s">
        <v>326</v>
      </c>
      <c r="E78" s="16">
        <f>+E76*D77</f>
        <v>0.63449999999999995</v>
      </c>
    </row>
    <row r="79" spans="2:5" x14ac:dyDescent="0.3">
      <c r="B79" t="s">
        <v>327</v>
      </c>
    </row>
    <row r="80" spans="2:5" x14ac:dyDescent="0.3">
      <c r="B80">
        <v>0.47</v>
      </c>
      <c r="C80" t="s">
        <v>248</v>
      </c>
      <c r="E80" t="s">
        <v>305</v>
      </c>
    </row>
    <row r="81" spans="2:5" x14ac:dyDescent="0.3">
      <c r="B81">
        <v>3.7854100000000002</v>
      </c>
      <c r="C81" t="s">
        <v>247</v>
      </c>
      <c r="E81" t="s">
        <v>306</v>
      </c>
    </row>
    <row r="82" spans="2:5" x14ac:dyDescent="0.3">
      <c r="B82">
        <f>+B80/B81</f>
        <v>0.1241609231232548</v>
      </c>
      <c r="C82" t="s">
        <v>249</v>
      </c>
    </row>
    <row r="83" spans="2:5" x14ac:dyDescent="0.3">
      <c r="B83">
        <f>+B82/D77</f>
        <v>0.14676232047666052</v>
      </c>
      <c r="C83" t="s">
        <v>250</v>
      </c>
    </row>
    <row r="84" spans="2:5" x14ac:dyDescent="0.3">
      <c r="B84">
        <f>+B83/1000</f>
        <v>1.4676232047666052E-4</v>
      </c>
      <c r="C84" t="s">
        <v>251</v>
      </c>
    </row>
    <row r="85" spans="2:5" x14ac:dyDescent="0.3">
      <c r="B85" s="55">
        <f>+B84*E78</f>
        <v>9.3120692342441098E-5</v>
      </c>
      <c r="C85" t="s">
        <v>252</v>
      </c>
      <c r="E85" s="16"/>
    </row>
    <row r="86" spans="2:5" x14ac:dyDescent="0.3">
      <c r="B86" t="s">
        <v>304</v>
      </c>
      <c r="E86" s="16"/>
    </row>
    <row r="87" spans="2:5" x14ac:dyDescent="0.3">
      <c r="B87" t="s">
        <v>308</v>
      </c>
      <c r="E87" s="16"/>
    </row>
    <row r="88" spans="2:5" x14ac:dyDescent="0.3">
      <c r="B88" s="62" t="s">
        <v>296</v>
      </c>
      <c r="D88" s="62" t="s">
        <v>241</v>
      </c>
    </row>
    <row r="89" spans="2:5" x14ac:dyDescent="0.3">
      <c r="B89" s="47" t="s">
        <v>190</v>
      </c>
      <c r="D89" s="49">
        <v>4.7465619835715146E-6</v>
      </c>
    </row>
    <row r="90" spans="2:5" x14ac:dyDescent="0.3">
      <c r="B90" s="48" t="s">
        <v>191</v>
      </c>
      <c r="D90" s="50">
        <v>1.5347325325028852E-4</v>
      </c>
    </row>
    <row r="91" spans="2:5" x14ac:dyDescent="0.3">
      <c r="B91" s="47" t="s">
        <v>192</v>
      </c>
      <c r="D91" s="49">
        <v>2.9775805928363439E-4</v>
      </c>
    </row>
    <row r="92" spans="2:5" x14ac:dyDescent="0.3">
      <c r="B92" s="48" t="s">
        <v>193</v>
      </c>
      <c r="D92" s="51">
        <v>6.8562697604645795E-17</v>
      </c>
    </row>
    <row r="93" spans="2:5" x14ac:dyDescent="0.3">
      <c r="B93" s="47" t="s">
        <v>194</v>
      </c>
      <c r="D93" s="52">
        <v>4.7122257718097437E-17</v>
      </c>
    </row>
    <row r="94" spans="2:5" x14ac:dyDescent="0.3">
      <c r="B94" s="48" t="s">
        <v>195</v>
      </c>
      <c r="D94" s="51">
        <v>1.5019506194767777E-18</v>
      </c>
    </row>
    <row r="95" spans="2:5" x14ac:dyDescent="0.3">
      <c r="B95" s="47" t="s">
        <v>196</v>
      </c>
      <c r="D95" s="53">
        <v>0</v>
      </c>
    </row>
    <row r="96" spans="2:5" x14ac:dyDescent="0.3">
      <c r="B96" s="48" t="s">
        <v>197</v>
      </c>
      <c r="D96" s="51">
        <v>1.3660957101827999E-16</v>
      </c>
    </row>
    <row r="97" spans="2:4" x14ac:dyDescent="0.3">
      <c r="B97" s="47" t="s">
        <v>198</v>
      </c>
      <c r="D97" s="52">
        <v>1.0231207572016708E-17</v>
      </c>
    </row>
    <row r="98" spans="2:4" x14ac:dyDescent="0.3">
      <c r="B98" s="48" t="s">
        <v>199</v>
      </c>
      <c r="D98" s="51">
        <v>1.0503813189343699E-16</v>
      </c>
    </row>
    <row r="99" spans="2:4" x14ac:dyDescent="0.3">
      <c r="B99" s="47" t="s">
        <v>200</v>
      </c>
      <c r="D99" s="52">
        <v>4.7416338806781951E-17</v>
      </c>
    </row>
    <row r="100" spans="2:4" x14ac:dyDescent="0.3">
      <c r="B100" s="48" t="s">
        <v>201</v>
      </c>
      <c r="D100" s="51">
        <v>7.6713223281532565E-17</v>
      </c>
    </row>
    <row r="101" spans="2:4" x14ac:dyDescent="0.3">
      <c r="B101" s="47" t="s">
        <v>202</v>
      </c>
      <c r="D101" s="53">
        <v>0</v>
      </c>
    </row>
    <row r="102" spans="2:4" x14ac:dyDescent="0.3">
      <c r="B102" s="48" t="s">
        <v>203</v>
      </c>
      <c r="D102" s="51">
        <v>4.9672287595939546E-17</v>
      </c>
    </row>
    <row r="103" spans="2:4" x14ac:dyDescent="0.3">
      <c r="B103" s="47" t="s">
        <v>204</v>
      </c>
      <c r="D103" s="52">
        <v>4.3731964947552816E-6</v>
      </c>
    </row>
    <row r="104" spans="2:4" x14ac:dyDescent="0.3">
      <c r="B104" s="48" t="s">
        <v>205</v>
      </c>
      <c r="D104" s="54">
        <v>0</v>
      </c>
    </row>
    <row r="105" spans="2:4" x14ac:dyDescent="0.3">
      <c r="B105" s="47" t="s">
        <v>206</v>
      </c>
      <c r="D105" s="52">
        <v>9.1798921682949022E-16</v>
      </c>
    </row>
    <row r="106" spans="2:4" x14ac:dyDescent="0.3">
      <c r="B106" s="48" t="s">
        <v>207</v>
      </c>
      <c r="D106" s="51">
        <v>2.208536231558891E-16</v>
      </c>
    </row>
    <row r="107" spans="2:4" x14ac:dyDescent="0.3">
      <c r="B107" s="47" t="s">
        <v>208</v>
      </c>
      <c r="D107" s="52">
        <v>6.5733822062881283E-16</v>
      </c>
    </row>
    <row r="108" spans="2:4" x14ac:dyDescent="0.3">
      <c r="B108" s="48" t="s">
        <v>209</v>
      </c>
      <c r="D108" s="50">
        <v>1.3085168885616562E-7</v>
      </c>
    </row>
    <row r="109" spans="2:4" x14ac:dyDescent="0.3">
      <c r="B109" s="47" t="s">
        <v>210</v>
      </c>
      <c r="D109" s="49">
        <v>2.5884190177677566E-7</v>
      </c>
    </row>
    <row r="110" spans="2:4" x14ac:dyDescent="0.3">
      <c r="B110" s="48" t="s">
        <v>211</v>
      </c>
      <c r="D110" s="50">
        <v>4.5104267789346538E-5</v>
      </c>
    </row>
    <row r="111" spans="2:4" x14ac:dyDescent="0.3">
      <c r="B111" s="47" t="s">
        <v>212</v>
      </c>
      <c r="D111" s="49">
        <v>7.1843148369235658E-6</v>
      </c>
    </row>
    <row r="112" spans="2:4" x14ac:dyDescent="0.3">
      <c r="B112" s="48" t="s">
        <v>213</v>
      </c>
      <c r="D112" s="50">
        <v>1.6424604971687262E-5</v>
      </c>
    </row>
    <row r="113" spans="2:4" x14ac:dyDescent="0.3">
      <c r="B113" s="47" t="s">
        <v>214</v>
      </c>
      <c r="D113" s="49">
        <v>3.1909998217138159E-8</v>
      </c>
    </row>
    <row r="114" spans="2:4" x14ac:dyDescent="0.3">
      <c r="B114" s="48" t="s">
        <v>215</v>
      </c>
      <c r="D114" s="50">
        <v>3.1745026140819093E-9</v>
      </c>
    </row>
    <row r="115" spans="2:4" x14ac:dyDescent="0.3">
      <c r="B115" s="47" t="s">
        <v>216</v>
      </c>
      <c r="D115" s="49">
        <v>2.5538704450973321E-9</v>
      </c>
    </row>
    <row r="116" spans="2:4" x14ac:dyDescent="0.3">
      <c r="B116" s="48" t="s">
        <v>163</v>
      </c>
      <c r="D116" s="50">
        <v>1.4741222174972288E-5</v>
      </c>
    </row>
    <row r="117" spans="2:4" x14ac:dyDescent="0.3">
      <c r="B117" s="47" t="s">
        <v>217</v>
      </c>
      <c r="D117" s="49">
        <v>9.3197932756816389E-10</v>
      </c>
    </row>
    <row r="118" spans="2:4" x14ac:dyDescent="0.3">
      <c r="B118" s="48" t="s">
        <v>218</v>
      </c>
      <c r="D118" s="50">
        <v>1.3989776891704554E-9</v>
      </c>
    </row>
    <row r="119" spans="2:4" x14ac:dyDescent="0.3">
      <c r="B119" s="47" t="s">
        <v>219</v>
      </c>
      <c r="D119" s="49">
        <v>2.0833560102486471E-9</v>
      </c>
    </row>
    <row r="120" spans="2:4" x14ac:dyDescent="0.3">
      <c r="B120" s="48" t="s">
        <v>220</v>
      </c>
      <c r="D120" s="50">
        <v>1.0674142842014329E-9</v>
      </c>
    </row>
    <row r="121" spans="2:4" x14ac:dyDescent="0.3">
      <c r="B121" s="47" t="s">
        <v>221</v>
      </c>
      <c r="D121" s="49">
        <v>6.4245986883443619E-7</v>
      </c>
    </row>
    <row r="122" spans="2:4" x14ac:dyDescent="0.3">
      <c r="B122" s="48" t="s">
        <v>222</v>
      </c>
      <c r="D122" s="50">
        <v>2.0241422501617587</v>
      </c>
    </row>
    <row r="123" spans="2:4" x14ac:dyDescent="0.3">
      <c r="B123" s="47" t="s">
        <v>223</v>
      </c>
      <c r="D123" s="49">
        <v>1.7330282355447531E-3</v>
      </c>
    </row>
    <row r="124" spans="2:4" x14ac:dyDescent="0.3">
      <c r="B124" s="48" t="s">
        <v>224</v>
      </c>
      <c r="D124" s="51">
        <v>3.7081765223653864E-11</v>
      </c>
    </row>
    <row r="125" spans="2:4" x14ac:dyDescent="0.3">
      <c r="B125" s="47" t="s">
        <v>225</v>
      </c>
      <c r="D125" s="49">
        <v>3.3326515773063547E-9</v>
      </c>
    </row>
    <row r="126" spans="2:4" x14ac:dyDescent="0.3">
      <c r="B126" s="48" t="s">
        <v>226</v>
      </c>
      <c r="D126" s="51">
        <v>1.4729584118994295E-10</v>
      </c>
    </row>
    <row r="127" spans="2:4" x14ac:dyDescent="0.3">
      <c r="B127" s="47" t="s">
        <v>227</v>
      </c>
      <c r="D127" s="53">
        <v>0</v>
      </c>
    </row>
    <row r="128" spans="2:4" x14ac:dyDescent="0.3">
      <c r="B128" s="48" t="s">
        <v>228</v>
      </c>
      <c r="D128" s="50">
        <v>3.1570557482536269E-6</v>
      </c>
    </row>
    <row r="129" spans="2:4" x14ac:dyDescent="0.3">
      <c r="B129" s="47" t="s">
        <v>167</v>
      </c>
      <c r="D129" s="49">
        <v>5.1977416254074762E-8</v>
      </c>
    </row>
    <row r="130" spans="2:4" x14ac:dyDescent="0.3">
      <c r="B130" s="48" t="s">
        <v>168</v>
      </c>
      <c r="D130" s="50">
        <v>2.2995886509011421E-7</v>
      </c>
    </row>
    <row r="131" spans="2:4" x14ac:dyDescent="0.3">
      <c r="B131" s="47" t="s">
        <v>169</v>
      </c>
      <c r="D131" s="49">
        <v>1.3517989366518154E-4</v>
      </c>
    </row>
    <row r="132" spans="2:4" x14ac:dyDescent="0.3">
      <c r="B132" s="48" t="s">
        <v>170</v>
      </c>
      <c r="D132" s="50">
        <v>2.0345210258546826E-6</v>
      </c>
    </row>
    <row r="133" spans="2:4" x14ac:dyDescent="0.3">
      <c r="B133" s="47" t="s">
        <v>229</v>
      </c>
      <c r="D133" s="49">
        <v>8.6919820665898808E-10</v>
      </c>
    </row>
    <row r="134" spans="2:4" x14ac:dyDescent="0.3">
      <c r="B134" s="48" t="s">
        <v>230</v>
      </c>
      <c r="D134" s="50">
        <v>2.6636720302326209E-9</v>
      </c>
    </row>
    <row r="135" spans="2:4" x14ac:dyDescent="0.3">
      <c r="B135" s="47" t="s">
        <v>231</v>
      </c>
      <c r="D135" s="52">
        <v>1.2224919574754346E-11</v>
      </c>
    </row>
    <row r="136" spans="2:4" x14ac:dyDescent="0.3">
      <c r="B136" s="48" t="s">
        <v>185</v>
      </c>
      <c r="D136" s="51">
        <v>2.9970538292271798E-11</v>
      </c>
    </row>
    <row r="137" spans="2:4" x14ac:dyDescent="0.3">
      <c r="B137" s="47" t="s">
        <v>160</v>
      </c>
      <c r="D137" s="49">
        <v>4.730067240596575E-5</v>
      </c>
    </row>
    <row r="138" spans="2:4" x14ac:dyDescent="0.3">
      <c r="B138" s="48" t="s">
        <v>232</v>
      </c>
      <c r="D138" s="54">
        <v>0</v>
      </c>
    </row>
    <row r="139" spans="2:4" x14ac:dyDescent="0.3">
      <c r="B139" s="47" t="s">
        <v>171</v>
      </c>
      <c r="D139" s="49">
        <v>6.9644681755342502E-6</v>
      </c>
    </row>
    <row r="140" spans="2:4" x14ac:dyDescent="0.3">
      <c r="B140" s="48" t="s">
        <v>233</v>
      </c>
      <c r="D140" s="50">
        <v>4.409097165364254E-9</v>
      </c>
    </row>
    <row r="141" spans="2:4" x14ac:dyDescent="0.3">
      <c r="B141" s="47" t="s">
        <v>234</v>
      </c>
      <c r="D141" s="52">
        <v>1.022298002134066E-17</v>
      </c>
    </row>
    <row r="142" spans="2:4" x14ac:dyDescent="0.3">
      <c r="B142" s="48" t="s">
        <v>235</v>
      </c>
      <c r="D142" s="51">
        <v>1.8998808502328064E-18</v>
      </c>
    </row>
    <row r="143" spans="2:4" x14ac:dyDescent="0.3">
      <c r="B143" s="47" t="s">
        <v>236</v>
      </c>
      <c r="D143" s="49">
        <v>4.733572218317059E-3</v>
      </c>
    </row>
    <row r="144" spans="2:4" x14ac:dyDescent="0.3">
      <c r="B144" s="48" t="s">
        <v>173</v>
      </c>
      <c r="D144" s="50">
        <v>5.9529564387439128E-7</v>
      </c>
    </row>
    <row r="145" spans="2:10" x14ac:dyDescent="0.3">
      <c r="B145" s="47" t="s">
        <v>237</v>
      </c>
      <c r="D145" s="49">
        <v>5.2589912852955692E-6</v>
      </c>
    </row>
    <row r="146" spans="2:10" x14ac:dyDescent="0.3">
      <c r="B146" s="48" t="s">
        <v>175</v>
      </c>
      <c r="D146" s="50">
        <v>4.7040608197707659E-8</v>
      </c>
    </row>
    <row r="147" spans="2:10" x14ac:dyDescent="0.3">
      <c r="B147" s="47" t="s">
        <v>238</v>
      </c>
      <c r="D147" s="53">
        <v>0</v>
      </c>
    </row>
    <row r="148" spans="2:10" x14ac:dyDescent="0.3">
      <c r="B148" s="48" t="s">
        <v>239</v>
      </c>
      <c r="D148" s="50">
        <v>1.0084987513051367E-5</v>
      </c>
    </row>
    <row r="149" spans="2:10" x14ac:dyDescent="0.3">
      <c r="B149" s="47" t="s">
        <v>176</v>
      </c>
      <c r="D149" s="49">
        <v>1.8176246639471047E-5</v>
      </c>
    </row>
    <row r="150" spans="2:10" x14ac:dyDescent="0.3">
      <c r="B150" s="48" t="s">
        <v>240</v>
      </c>
      <c r="D150" s="50">
        <v>1.6397898344144505E-5</v>
      </c>
    </row>
    <row r="153" spans="2:10" x14ac:dyDescent="0.3">
      <c r="B153" t="s">
        <v>258</v>
      </c>
      <c r="F153" t="s">
        <v>253</v>
      </c>
      <c r="G153" t="s">
        <v>156</v>
      </c>
      <c r="H153" t="s">
        <v>244</v>
      </c>
      <c r="I153" t="s">
        <v>157</v>
      </c>
    </row>
    <row r="154" spans="2:10" x14ac:dyDescent="0.3">
      <c r="B154" t="s">
        <v>257</v>
      </c>
      <c r="G154" s="55">
        <f>+C37</f>
        <v>0.99063351298634983</v>
      </c>
      <c r="H154" s="55">
        <f>+C41</f>
        <v>1.8987142332238372E-5</v>
      </c>
      <c r="I154" s="55">
        <f>+C38</f>
        <v>1.8161614404749748E-5</v>
      </c>
      <c r="J154" t="s">
        <v>245</v>
      </c>
    </row>
    <row r="155" spans="2:10" x14ac:dyDescent="0.3">
      <c r="B155" t="s">
        <v>246</v>
      </c>
      <c r="G155" s="55">
        <f>+D122</f>
        <v>2.0241422501617587</v>
      </c>
      <c r="H155" s="55">
        <f>+D137</f>
        <v>4.730067240596575E-5</v>
      </c>
      <c r="I155" s="55">
        <f>+B85</f>
        <v>9.3120692342441098E-5</v>
      </c>
      <c r="J155" t="s">
        <v>245</v>
      </c>
    </row>
    <row r="156" spans="2:10" x14ac:dyDescent="0.3">
      <c r="B156" t="s">
        <v>254</v>
      </c>
      <c r="G156" s="55">
        <v>884.2</v>
      </c>
      <c r="H156" s="55">
        <v>7.4999999999999997E-2</v>
      </c>
      <c r="I156" s="55">
        <v>1.0999999999999999E-2</v>
      </c>
      <c r="J156" t="s">
        <v>309</v>
      </c>
    </row>
    <row r="157" spans="2:10" x14ac:dyDescent="0.3">
      <c r="B157" t="s">
        <v>255</v>
      </c>
      <c r="G157" s="55">
        <f>+G156/2.20462/1000</f>
        <v>0.40106685052299268</v>
      </c>
      <c r="H157" s="55">
        <f>+H156/2.20462/1000</f>
        <v>3.4019468207672978E-5</v>
      </c>
      <c r="I157" s="55">
        <f>+I156/2.20462/1000</f>
        <v>4.9895220037920365E-6</v>
      </c>
      <c r="J157" t="s">
        <v>265</v>
      </c>
    </row>
    <row r="158" spans="2:10" x14ac:dyDescent="0.3">
      <c r="B158" t="s">
        <v>260</v>
      </c>
      <c r="F158">
        <v>13.7</v>
      </c>
    </row>
    <row r="159" spans="2:10" x14ac:dyDescent="0.3">
      <c r="B159" t="s">
        <v>259</v>
      </c>
      <c r="G159" s="55">
        <f>+G157*$F158</f>
        <v>5.4946158521649995</v>
      </c>
      <c r="H159" s="55">
        <f>+H157*$F158</f>
        <v>4.6606671444511977E-4</v>
      </c>
      <c r="I159" s="55">
        <f>+I157*$F158</f>
        <v>6.8356451451950903E-5</v>
      </c>
      <c r="J159" t="s">
        <v>245</v>
      </c>
    </row>
    <row r="160" spans="2:10" x14ac:dyDescent="0.3">
      <c r="B160" t="s">
        <v>256</v>
      </c>
      <c r="G160" s="55">
        <f>+G154+G155+G159</f>
        <v>8.5093916153131079</v>
      </c>
      <c r="H160" s="55">
        <f>+H154+H155+H159</f>
        <v>5.3235452918332386E-4</v>
      </c>
      <c r="I160" s="55">
        <f>+I154+I155+I159</f>
        <v>1.7963875819914174E-4</v>
      </c>
    </row>
    <row r="161" spans="2:10" x14ac:dyDescent="0.3">
      <c r="B161" t="s">
        <v>261</v>
      </c>
      <c r="G161">
        <v>1</v>
      </c>
      <c r="H161">
        <v>25</v>
      </c>
      <c r="I161">
        <v>298</v>
      </c>
      <c r="J161" t="s">
        <v>302</v>
      </c>
    </row>
    <row r="162" spans="2:10" x14ac:dyDescent="0.3">
      <c r="B162" t="s">
        <v>262</v>
      </c>
      <c r="G162" s="56">
        <f>+G160*G161</f>
        <v>8.5093916153131079</v>
      </c>
      <c r="H162" s="56">
        <f>+H160*H161</f>
        <v>1.3308863229583096E-2</v>
      </c>
      <c r="I162" s="56">
        <f>+I160*I161</f>
        <v>5.3532349943344236E-2</v>
      </c>
    </row>
    <row r="163" spans="2:10" x14ac:dyDescent="0.3">
      <c r="B163" t="s">
        <v>263</v>
      </c>
      <c r="G163" s="56">
        <f>+G162+H162+I162</f>
        <v>8.5762328284860345</v>
      </c>
      <c r="J163" t="s">
        <v>264</v>
      </c>
    </row>
    <row r="166" spans="2:10" x14ac:dyDescent="0.3">
      <c r="B166" t="s">
        <v>328</v>
      </c>
    </row>
    <row r="167" spans="2:10" x14ac:dyDescent="0.3">
      <c r="B167" t="s">
        <v>380</v>
      </c>
    </row>
    <row r="168" spans="2:10" x14ac:dyDescent="0.3">
      <c r="B168" t="s">
        <v>381</v>
      </c>
    </row>
    <row r="169" spans="2:10" x14ac:dyDescent="0.3">
      <c r="B169" t="s">
        <v>382</v>
      </c>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87194-E720-4102-BF73-99152F1C9EFA}">
  <dimension ref="B2:L167"/>
  <sheetViews>
    <sheetView tabSelected="1" topLeftCell="A16" zoomScale="150" zoomScaleNormal="150" workbookViewId="0">
      <selection activeCell="D21" sqref="D21"/>
    </sheetView>
  </sheetViews>
  <sheetFormatPr defaultRowHeight="14.4" x14ac:dyDescent="0.3"/>
  <cols>
    <col min="2" max="2" width="25.6640625" customWidth="1"/>
    <col min="4" max="4" width="11.77734375" customWidth="1"/>
    <col min="6" max="6" width="16.6640625" customWidth="1"/>
  </cols>
  <sheetData>
    <row r="2" spans="2:11" ht="18" x14ac:dyDescent="0.35">
      <c r="B2" s="61" t="s">
        <v>275</v>
      </c>
      <c r="D2" s="61"/>
    </row>
    <row r="3" spans="2:11" ht="18" x14ac:dyDescent="0.35">
      <c r="B3" s="61" t="s">
        <v>395</v>
      </c>
      <c r="D3" s="61"/>
    </row>
    <row r="4" spans="2:11" x14ac:dyDescent="0.3">
      <c r="B4" s="59" t="s">
        <v>272</v>
      </c>
    </row>
    <row r="5" spans="2:11" x14ac:dyDescent="0.3">
      <c r="B5" s="60" t="s">
        <v>273</v>
      </c>
    </row>
    <row r="6" spans="2:11" x14ac:dyDescent="0.3">
      <c r="B6" s="60" t="s">
        <v>274</v>
      </c>
    </row>
    <row r="7" spans="2:11" x14ac:dyDescent="0.3">
      <c r="B7" s="59" t="s">
        <v>393</v>
      </c>
    </row>
    <row r="8" spans="2:11" ht="14.4" customHeight="1" x14ac:dyDescent="0.35">
      <c r="B8" s="58"/>
    </row>
    <row r="9" spans="2:11" ht="14.4" customHeight="1" x14ac:dyDescent="0.35">
      <c r="B9" s="58"/>
    </row>
    <row r="10" spans="2:11" x14ac:dyDescent="0.3">
      <c r="B10" t="s">
        <v>292</v>
      </c>
    </row>
    <row r="11" spans="2:11" x14ac:dyDescent="0.3">
      <c r="B11" t="s">
        <v>276</v>
      </c>
      <c r="D11">
        <v>20000</v>
      </c>
      <c r="K11" s="13"/>
    </row>
    <row r="12" spans="2:11" x14ac:dyDescent="0.3">
      <c r="B12" t="s">
        <v>277</v>
      </c>
      <c r="E12">
        <v>0.63500000000000001</v>
      </c>
      <c r="K12" s="13"/>
    </row>
    <row r="13" spans="2:11" x14ac:dyDescent="0.3">
      <c r="B13" t="s">
        <v>278</v>
      </c>
      <c r="D13">
        <f>+D11*E12</f>
        <v>12700</v>
      </c>
      <c r="E13" s="13"/>
      <c r="K13" s="13"/>
    </row>
    <row r="14" spans="2:11" x14ac:dyDescent="0.3">
      <c r="B14" t="s">
        <v>283</v>
      </c>
      <c r="D14">
        <v>2000</v>
      </c>
      <c r="E14" s="13"/>
      <c r="K14" s="13"/>
    </row>
    <row r="15" spans="2:11" x14ac:dyDescent="0.3">
      <c r="B15" t="s">
        <v>282</v>
      </c>
      <c r="E15">
        <f>+D13/D14</f>
        <v>6.35</v>
      </c>
      <c r="K15" s="13"/>
    </row>
    <row r="16" spans="2:11" x14ac:dyDescent="0.3">
      <c r="B16" t="s">
        <v>281</v>
      </c>
    </row>
    <row r="17" spans="2:12" x14ac:dyDescent="0.3">
      <c r="B17" t="s">
        <v>279</v>
      </c>
    </row>
    <row r="18" spans="2:12" x14ac:dyDescent="0.3">
      <c r="B18" t="s">
        <v>284</v>
      </c>
      <c r="F18">
        <v>0.05</v>
      </c>
      <c r="H18" s="46"/>
    </row>
    <row r="19" spans="2:12" x14ac:dyDescent="0.3">
      <c r="B19" t="s">
        <v>280</v>
      </c>
      <c r="E19" s="55">
        <f>+F18/D11</f>
        <v>2.5000000000000002E-6</v>
      </c>
    </row>
    <row r="20" spans="2:12" x14ac:dyDescent="0.3">
      <c r="E20" s="55"/>
    </row>
    <row r="22" spans="2:12" x14ac:dyDescent="0.3">
      <c r="B22" t="s">
        <v>285</v>
      </c>
    </row>
    <row r="23" spans="2:12" x14ac:dyDescent="0.3">
      <c r="B23" t="s">
        <v>286</v>
      </c>
      <c r="E23">
        <v>2.5</v>
      </c>
      <c r="L23" s="16"/>
    </row>
    <row r="24" spans="2:12" x14ac:dyDescent="0.3">
      <c r="B24" t="s">
        <v>287</v>
      </c>
      <c r="E24">
        <v>1.32</v>
      </c>
      <c r="L24" s="16"/>
    </row>
    <row r="25" spans="2:12" x14ac:dyDescent="0.3">
      <c r="B25" t="s">
        <v>290</v>
      </c>
      <c r="D25" s="17">
        <f>+E23/E24</f>
        <v>1.8939393939393938</v>
      </c>
      <c r="L25" s="16"/>
    </row>
    <row r="26" spans="2:12" x14ac:dyDescent="0.3">
      <c r="B26" t="s">
        <v>288</v>
      </c>
      <c r="D26">
        <v>0.94782</v>
      </c>
      <c r="L26" s="16"/>
    </row>
    <row r="27" spans="2:12" x14ac:dyDescent="0.3">
      <c r="B27" t="s">
        <v>289</v>
      </c>
      <c r="D27" s="17">
        <f>+D25*D26</f>
        <v>1.7951136363636362</v>
      </c>
      <c r="L27" s="16"/>
    </row>
    <row r="28" spans="2:12" x14ac:dyDescent="0.3">
      <c r="B28" t="s">
        <v>391</v>
      </c>
      <c r="G28">
        <v>2.8330000000000001E-2</v>
      </c>
      <c r="I28" s="14"/>
      <c r="L28" s="16"/>
    </row>
    <row r="29" spans="2:12" x14ac:dyDescent="0.3">
      <c r="B29" t="s">
        <v>396</v>
      </c>
      <c r="D29" s="16">
        <f>+D27*G28</f>
        <v>5.0855569318181817E-2</v>
      </c>
      <c r="G29" s="14"/>
      <c r="L29" s="16"/>
    </row>
    <row r="30" spans="2:12" x14ac:dyDescent="0.3">
      <c r="B30" t="s">
        <v>266</v>
      </c>
    </row>
    <row r="31" spans="2:12" x14ac:dyDescent="0.3">
      <c r="B31" t="s">
        <v>307</v>
      </c>
    </row>
    <row r="32" spans="2:12" x14ac:dyDescent="0.3">
      <c r="B32" s="44" t="s">
        <v>291</v>
      </c>
      <c r="C32" s="44" t="s">
        <v>270</v>
      </c>
    </row>
    <row r="33" spans="2:3" x14ac:dyDescent="0.3">
      <c r="B33" s="45" t="s">
        <v>154</v>
      </c>
      <c r="C33" s="46">
        <v>1.5512811384040589E-4</v>
      </c>
    </row>
    <row r="34" spans="2:3" x14ac:dyDescent="0.3">
      <c r="B34" s="45" t="s">
        <v>155</v>
      </c>
      <c r="C34" s="46">
        <v>6.8582955592600493E-5</v>
      </c>
    </row>
    <row r="35" spans="2:3" x14ac:dyDescent="0.3">
      <c r="B35" s="45" t="s">
        <v>156</v>
      </c>
      <c r="C35" s="46">
        <v>9.7975650846572115E-2</v>
      </c>
    </row>
    <row r="36" spans="2:3" x14ac:dyDescent="0.3">
      <c r="B36" s="45" t="s">
        <v>157</v>
      </c>
      <c r="C36" s="46">
        <v>1.796220265520489E-6</v>
      </c>
    </row>
    <row r="37" spans="2:3" x14ac:dyDescent="0.3">
      <c r="B37" s="45" t="s">
        <v>158</v>
      </c>
      <c r="C37" s="46">
        <v>6.2051245536162348E-6</v>
      </c>
    </row>
    <row r="38" spans="2:3" x14ac:dyDescent="0.3">
      <c r="B38" s="45" t="s">
        <v>159</v>
      </c>
      <c r="C38" s="46">
        <v>4.8987825423286064E-7</v>
      </c>
    </row>
    <row r="39" spans="2:3" x14ac:dyDescent="0.3">
      <c r="B39" s="45" t="s">
        <v>160</v>
      </c>
      <c r="C39" s="46">
        <v>1.8778666412259656E-6</v>
      </c>
    </row>
    <row r="40" spans="2:3" x14ac:dyDescent="0.3">
      <c r="B40" s="45" t="s">
        <v>161</v>
      </c>
      <c r="C40" s="46">
        <v>4.4905506638012221E-6</v>
      </c>
    </row>
    <row r="41" spans="2:3" x14ac:dyDescent="0.3">
      <c r="B41" s="45"/>
      <c r="C41" s="45"/>
    </row>
    <row r="42" spans="2:3" x14ac:dyDescent="0.3">
      <c r="B42" s="45" t="s">
        <v>162</v>
      </c>
      <c r="C42" s="46">
        <v>1.9595130169314425E-11</v>
      </c>
    </row>
    <row r="43" spans="2:3" x14ac:dyDescent="0.3">
      <c r="B43" s="45" t="s">
        <v>163</v>
      </c>
      <c r="C43" s="46">
        <v>1.7145738898150122E-9</v>
      </c>
    </row>
    <row r="44" spans="2:3" x14ac:dyDescent="0.3">
      <c r="B44" s="45" t="s">
        <v>164</v>
      </c>
      <c r="C44" s="46">
        <v>1.7145738898150122E-6</v>
      </c>
    </row>
    <row r="45" spans="2:3" x14ac:dyDescent="0.3">
      <c r="B45" s="45" t="s">
        <v>165</v>
      </c>
      <c r="C45" s="46">
        <v>9.797565084657211E-10</v>
      </c>
    </row>
    <row r="46" spans="2:3" x14ac:dyDescent="0.3">
      <c r="B46" s="45" t="s">
        <v>166</v>
      </c>
      <c r="C46" s="46">
        <v>2.5310376468697804E-6</v>
      </c>
    </row>
    <row r="47" spans="2:3" x14ac:dyDescent="0.3">
      <c r="B47" s="45" t="s">
        <v>167</v>
      </c>
      <c r="C47" s="46">
        <v>2.4493912711643032E-12</v>
      </c>
    </row>
    <row r="48" spans="2:3" x14ac:dyDescent="0.3">
      <c r="B48" s="45" t="s">
        <v>168</v>
      </c>
      <c r="C48" s="46">
        <v>2.2860985197533498E-12</v>
      </c>
    </row>
    <row r="49" spans="2:3" x14ac:dyDescent="0.3">
      <c r="B49" s="45" t="s">
        <v>169</v>
      </c>
      <c r="C49" s="46">
        <v>6.123478177910758E-8</v>
      </c>
    </row>
    <row r="50" spans="2:3" x14ac:dyDescent="0.3">
      <c r="B50" s="45" t="s">
        <v>170</v>
      </c>
      <c r="C50" s="46">
        <v>1.4696347626985819E-6</v>
      </c>
    </row>
    <row r="51" spans="2:3" x14ac:dyDescent="0.3">
      <c r="B51" s="45" t="s">
        <v>171</v>
      </c>
      <c r="C51" s="46">
        <v>4.9804289180340834E-10</v>
      </c>
    </row>
    <row r="52" spans="2:3" x14ac:dyDescent="0.3">
      <c r="B52" s="45" t="s">
        <v>172</v>
      </c>
      <c r="C52" s="46">
        <v>2.1228057683423961E-6</v>
      </c>
    </row>
    <row r="53" spans="2:3" x14ac:dyDescent="0.3">
      <c r="B53" s="45" t="s">
        <v>173</v>
      </c>
      <c r="C53" s="46">
        <v>1.3879883869931052E-11</v>
      </c>
    </row>
    <row r="54" spans="2:3" x14ac:dyDescent="0.3">
      <c r="B54" s="45" t="s">
        <v>174</v>
      </c>
      <c r="C54" s="46">
        <v>1.3063420112876286E-6</v>
      </c>
    </row>
    <row r="55" spans="2:3" x14ac:dyDescent="0.3">
      <c r="B55" s="45" t="s">
        <v>175</v>
      </c>
      <c r="C55" s="46">
        <v>4.0823187852738397E-12</v>
      </c>
    </row>
    <row r="56" spans="2:3" x14ac:dyDescent="0.3">
      <c r="B56" s="45" t="s">
        <v>176</v>
      </c>
      <c r="C56" s="46">
        <v>2.7759767739862103E-9</v>
      </c>
    </row>
    <row r="57" spans="2:3" x14ac:dyDescent="0.3">
      <c r="B57" s="45"/>
      <c r="C57" s="45"/>
    </row>
    <row r="58" spans="2:3" x14ac:dyDescent="0.3">
      <c r="B58" s="45" t="s">
        <v>177</v>
      </c>
      <c r="C58" s="46">
        <v>1.6329275141095354E-10</v>
      </c>
    </row>
    <row r="59" spans="2:3" x14ac:dyDescent="0.3">
      <c r="B59" s="45" t="s">
        <v>178</v>
      </c>
      <c r="C59" s="46">
        <v>3.5924405310409784E-9</v>
      </c>
    </row>
    <row r="60" spans="2:3" x14ac:dyDescent="0.3">
      <c r="B60" s="45" t="s">
        <v>179</v>
      </c>
      <c r="C60" s="46">
        <v>8.981101327602446E-10</v>
      </c>
    </row>
    <row r="61" spans="2:3" x14ac:dyDescent="0.3">
      <c r="B61" s="45" t="s">
        <v>180</v>
      </c>
      <c r="C61" s="46">
        <v>1.1430492598766749E-9</v>
      </c>
    </row>
    <row r="62" spans="2:3" x14ac:dyDescent="0.3">
      <c r="B62" s="45" t="s">
        <v>181</v>
      </c>
      <c r="C62" s="46">
        <v>6.8582955592600479E-11</v>
      </c>
    </row>
    <row r="63" spans="2:3" x14ac:dyDescent="0.3">
      <c r="B63" s="45" t="s">
        <v>182</v>
      </c>
      <c r="C63" s="46">
        <v>6.9399419349655258E-10</v>
      </c>
    </row>
    <row r="64" spans="2:3" x14ac:dyDescent="0.3">
      <c r="B64" s="45" t="s">
        <v>183</v>
      </c>
      <c r="C64" s="46">
        <v>4.0823187852738384E-10</v>
      </c>
    </row>
    <row r="65" spans="2:5" x14ac:dyDescent="0.3">
      <c r="B65" s="45" t="s">
        <v>184</v>
      </c>
      <c r="C65" s="46">
        <v>3.1025622768081178E-10</v>
      </c>
    </row>
    <row r="66" spans="2:5" x14ac:dyDescent="0.3">
      <c r="B66" s="45" t="s">
        <v>185</v>
      </c>
      <c r="C66" s="46">
        <v>2.1228057683423958E-10</v>
      </c>
    </row>
    <row r="67" spans="2:5" x14ac:dyDescent="0.3">
      <c r="B67" s="45" t="s">
        <v>186</v>
      </c>
      <c r="C67" s="46">
        <v>8.981101327602446E-10</v>
      </c>
    </row>
    <row r="68" spans="2:5" x14ac:dyDescent="0.3">
      <c r="B68" s="45" t="s">
        <v>187</v>
      </c>
      <c r="C68" s="46">
        <v>1.7145738898150122E-9</v>
      </c>
    </row>
    <row r="69" spans="2:5" x14ac:dyDescent="0.3">
      <c r="B69" s="45" t="s">
        <v>188</v>
      </c>
      <c r="C69" s="46">
        <v>1.8778666412259658E-9</v>
      </c>
    </row>
    <row r="70" spans="2:5" x14ac:dyDescent="0.3">
      <c r="B70" s="45" t="s">
        <v>189</v>
      </c>
      <c r="C70" s="46">
        <v>2.3677448954588266E-8</v>
      </c>
    </row>
    <row r="73" spans="2:5" x14ac:dyDescent="0.3">
      <c r="B73" t="s">
        <v>310</v>
      </c>
    </row>
    <row r="74" spans="2:5" x14ac:dyDescent="0.3">
      <c r="B74" t="s">
        <v>293</v>
      </c>
      <c r="E74">
        <v>0.75</v>
      </c>
    </row>
    <row r="75" spans="2:5" x14ac:dyDescent="0.3">
      <c r="B75" t="s">
        <v>294</v>
      </c>
      <c r="D75">
        <v>0.84599999999999997</v>
      </c>
    </row>
    <row r="76" spans="2:5" x14ac:dyDescent="0.3">
      <c r="B76" t="s">
        <v>295</v>
      </c>
      <c r="E76" s="16">
        <f>+E74*D75</f>
        <v>0.63449999999999995</v>
      </c>
    </row>
    <row r="77" spans="2:5" x14ac:dyDescent="0.3">
      <c r="B77" t="s">
        <v>311</v>
      </c>
    </row>
    <row r="78" spans="2:5" x14ac:dyDescent="0.3">
      <c r="B78">
        <v>0.47</v>
      </c>
      <c r="C78" t="s">
        <v>248</v>
      </c>
      <c r="E78" t="s">
        <v>305</v>
      </c>
    </row>
    <row r="79" spans="2:5" x14ac:dyDescent="0.3">
      <c r="B79">
        <v>3.7854100000000002</v>
      </c>
      <c r="C79" t="s">
        <v>247</v>
      </c>
      <c r="E79" t="s">
        <v>306</v>
      </c>
    </row>
    <row r="80" spans="2:5" x14ac:dyDescent="0.3">
      <c r="B80">
        <f>+B78/B79</f>
        <v>0.1241609231232548</v>
      </c>
      <c r="C80" t="s">
        <v>249</v>
      </c>
    </row>
    <row r="81" spans="2:7" x14ac:dyDescent="0.3">
      <c r="B81">
        <f>+B80/D75</f>
        <v>0.14676232047666052</v>
      </c>
      <c r="C81" t="s">
        <v>250</v>
      </c>
    </row>
    <row r="82" spans="2:7" x14ac:dyDescent="0.3">
      <c r="B82">
        <f>+B81/1000</f>
        <v>1.4676232047666052E-4</v>
      </c>
      <c r="C82" t="s">
        <v>251</v>
      </c>
    </row>
    <row r="83" spans="2:7" x14ac:dyDescent="0.3">
      <c r="B83" s="55">
        <f>+B82*E76</f>
        <v>9.3120692342441098E-5</v>
      </c>
      <c r="C83" t="s">
        <v>298</v>
      </c>
      <c r="E83" s="16"/>
    </row>
    <row r="84" spans="2:7" x14ac:dyDescent="0.3">
      <c r="B84" t="s">
        <v>304</v>
      </c>
    </row>
    <row r="85" spans="2:7" x14ac:dyDescent="0.3">
      <c r="B85" t="s">
        <v>308</v>
      </c>
    </row>
    <row r="86" spans="2:7" x14ac:dyDescent="0.3">
      <c r="B86" s="62" t="s">
        <v>296</v>
      </c>
      <c r="D86" s="62" t="s">
        <v>297</v>
      </c>
    </row>
    <row r="87" spans="2:7" x14ac:dyDescent="0.3">
      <c r="B87" s="47" t="s">
        <v>190</v>
      </c>
      <c r="D87" s="49">
        <v>4.7465619835715146E-6</v>
      </c>
    </row>
    <row r="88" spans="2:7" x14ac:dyDescent="0.3">
      <c r="B88" s="48" t="s">
        <v>191</v>
      </c>
      <c r="D88" s="50">
        <v>1.5347325325028852E-4</v>
      </c>
    </row>
    <row r="89" spans="2:7" x14ac:dyDescent="0.3">
      <c r="B89" s="47" t="s">
        <v>192</v>
      </c>
      <c r="D89" s="49">
        <v>2.9775805928363439E-4</v>
      </c>
    </row>
    <row r="90" spans="2:7" x14ac:dyDescent="0.3">
      <c r="B90" s="48" t="s">
        <v>193</v>
      </c>
      <c r="D90" s="51">
        <v>6.8562697604645795E-17</v>
      </c>
    </row>
    <row r="91" spans="2:7" x14ac:dyDescent="0.3">
      <c r="B91" s="47" t="s">
        <v>194</v>
      </c>
      <c r="D91" s="52">
        <v>4.7122257718097437E-17</v>
      </c>
    </row>
    <row r="92" spans="2:7" x14ac:dyDescent="0.3">
      <c r="B92" s="48" t="s">
        <v>195</v>
      </c>
      <c r="D92" s="51">
        <v>1.5019506194767777E-18</v>
      </c>
    </row>
    <row r="93" spans="2:7" x14ac:dyDescent="0.3">
      <c r="B93" s="47" t="s">
        <v>196</v>
      </c>
      <c r="D93" s="53">
        <v>0</v>
      </c>
    </row>
    <row r="94" spans="2:7" x14ac:dyDescent="0.3">
      <c r="B94" s="48" t="s">
        <v>197</v>
      </c>
      <c r="D94" s="51">
        <v>1.3660957101827999E-16</v>
      </c>
    </row>
    <row r="95" spans="2:7" x14ac:dyDescent="0.3">
      <c r="B95" s="47" t="s">
        <v>198</v>
      </c>
      <c r="D95" s="52">
        <v>1.0231207572016708E-17</v>
      </c>
    </row>
    <row r="96" spans="2:7" x14ac:dyDescent="0.3">
      <c r="B96" s="48" t="s">
        <v>199</v>
      </c>
      <c r="D96" s="51">
        <v>1.0503813189343699E-16</v>
      </c>
      <c r="G96" s="16"/>
    </row>
    <row r="97" spans="2:4" x14ac:dyDescent="0.3">
      <c r="B97" s="47" t="s">
        <v>200</v>
      </c>
      <c r="D97" s="52">
        <v>4.7416338806781951E-17</v>
      </c>
    </row>
    <row r="98" spans="2:4" x14ac:dyDescent="0.3">
      <c r="B98" s="48" t="s">
        <v>201</v>
      </c>
      <c r="D98" s="51">
        <v>7.6713223281532565E-17</v>
      </c>
    </row>
    <row r="99" spans="2:4" x14ac:dyDescent="0.3">
      <c r="B99" s="47" t="s">
        <v>202</v>
      </c>
      <c r="D99" s="53">
        <v>0</v>
      </c>
    </row>
    <row r="100" spans="2:4" x14ac:dyDescent="0.3">
      <c r="B100" s="48" t="s">
        <v>203</v>
      </c>
      <c r="D100" s="51">
        <v>4.9672287595939546E-17</v>
      </c>
    </row>
    <row r="101" spans="2:4" x14ac:dyDescent="0.3">
      <c r="B101" s="47" t="s">
        <v>204</v>
      </c>
      <c r="D101" s="52">
        <v>4.3731964947552816E-6</v>
      </c>
    </row>
    <row r="102" spans="2:4" x14ac:dyDescent="0.3">
      <c r="B102" s="48" t="s">
        <v>205</v>
      </c>
      <c r="D102" s="54">
        <v>0</v>
      </c>
    </row>
    <row r="103" spans="2:4" x14ac:dyDescent="0.3">
      <c r="B103" s="47" t="s">
        <v>206</v>
      </c>
      <c r="D103" s="52">
        <v>9.1798921682949022E-16</v>
      </c>
    </row>
    <row r="104" spans="2:4" x14ac:dyDescent="0.3">
      <c r="B104" s="48" t="s">
        <v>207</v>
      </c>
      <c r="D104" s="51">
        <v>2.208536231558891E-16</v>
      </c>
    </row>
    <row r="105" spans="2:4" x14ac:dyDescent="0.3">
      <c r="B105" s="47" t="s">
        <v>208</v>
      </c>
      <c r="D105" s="52">
        <v>6.5733822062881283E-16</v>
      </c>
    </row>
    <row r="106" spans="2:4" x14ac:dyDescent="0.3">
      <c r="B106" s="48" t="s">
        <v>209</v>
      </c>
      <c r="D106" s="50">
        <v>1.3085168885616562E-7</v>
      </c>
    </row>
    <row r="107" spans="2:4" x14ac:dyDescent="0.3">
      <c r="B107" s="47" t="s">
        <v>210</v>
      </c>
      <c r="D107" s="49">
        <v>2.5884190177677566E-7</v>
      </c>
    </row>
    <row r="108" spans="2:4" x14ac:dyDescent="0.3">
      <c r="B108" s="48" t="s">
        <v>211</v>
      </c>
      <c r="D108" s="50">
        <v>4.5104267789346538E-5</v>
      </c>
    </row>
    <row r="109" spans="2:4" x14ac:dyDescent="0.3">
      <c r="B109" s="47" t="s">
        <v>212</v>
      </c>
      <c r="D109" s="49">
        <v>7.1843148369235658E-6</v>
      </c>
    </row>
    <row r="110" spans="2:4" x14ac:dyDescent="0.3">
      <c r="B110" s="48" t="s">
        <v>213</v>
      </c>
      <c r="D110" s="50">
        <v>1.6424604971687262E-5</v>
      </c>
    </row>
    <row r="111" spans="2:4" x14ac:dyDescent="0.3">
      <c r="B111" s="47" t="s">
        <v>214</v>
      </c>
      <c r="D111" s="49">
        <v>3.1909998217138159E-8</v>
      </c>
    </row>
    <row r="112" spans="2:4" x14ac:dyDescent="0.3">
      <c r="B112" s="48" t="s">
        <v>215</v>
      </c>
      <c r="D112" s="50">
        <v>3.1745026140819093E-9</v>
      </c>
    </row>
    <row r="113" spans="2:4" x14ac:dyDescent="0.3">
      <c r="B113" s="47" t="s">
        <v>216</v>
      </c>
      <c r="D113" s="49">
        <v>2.5538704450973321E-9</v>
      </c>
    </row>
    <row r="114" spans="2:4" x14ac:dyDescent="0.3">
      <c r="B114" s="48" t="s">
        <v>163</v>
      </c>
      <c r="D114" s="50">
        <v>1.4741222174972288E-5</v>
      </c>
    </row>
    <row r="115" spans="2:4" x14ac:dyDescent="0.3">
      <c r="B115" s="47" t="s">
        <v>217</v>
      </c>
      <c r="D115" s="49">
        <v>9.3197932756816389E-10</v>
      </c>
    </row>
    <row r="116" spans="2:4" x14ac:dyDescent="0.3">
      <c r="B116" s="48" t="s">
        <v>218</v>
      </c>
      <c r="D116" s="50">
        <v>1.3989776891704554E-9</v>
      </c>
    </row>
    <row r="117" spans="2:4" x14ac:dyDescent="0.3">
      <c r="B117" s="47" t="s">
        <v>219</v>
      </c>
      <c r="D117" s="49">
        <v>2.0833560102486471E-9</v>
      </c>
    </row>
    <row r="118" spans="2:4" x14ac:dyDescent="0.3">
      <c r="B118" s="48" t="s">
        <v>220</v>
      </c>
      <c r="D118" s="50">
        <v>1.0674142842014329E-9</v>
      </c>
    </row>
    <row r="119" spans="2:4" x14ac:dyDescent="0.3">
      <c r="B119" s="47" t="s">
        <v>221</v>
      </c>
      <c r="D119" s="49">
        <v>6.4245986883443619E-7</v>
      </c>
    </row>
    <row r="120" spans="2:4" x14ac:dyDescent="0.3">
      <c r="B120" s="48" t="s">
        <v>222</v>
      </c>
      <c r="D120" s="50">
        <v>2.0241422501617587</v>
      </c>
    </row>
    <row r="121" spans="2:4" x14ac:dyDescent="0.3">
      <c r="B121" s="47" t="s">
        <v>223</v>
      </c>
      <c r="D121" s="49">
        <v>1.7330282355447531E-3</v>
      </c>
    </row>
    <row r="122" spans="2:4" x14ac:dyDescent="0.3">
      <c r="B122" s="48" t="s">
        <v>224</v>
      </c>
      <c r="D122" s="51">
        <v>3.7081765223653864E-11</v>
      </c>
    </row>
    <row r="123" spans="2:4" x14ac:dyDescent="0.3">
      <c r="B123" s="47" t="s">
        <v>225</v>
      </c>
      <c r="D123" s="49">
        <v>3.3326515773063547E-9</v>
      </c>
    </row>
    <row r="124" spans="2:4" x14ac:dyDescent="0.3">
      <c r="B124" s="48" t="s">
        <v>226</v>
      </c>
      <c r="D124" s="51">
        <v>1.4729584118994295E-10</v>
      </c>
    </row>
    <row r="125" spans="2:4" x14ac:dyDescent="0.3">
      <c r="B125" s="47" t="s">
        <v>227</v>
      </c>
      <c r="D125" s="53">
        <v>0</v>
      </c>
    </row>
    <row r="126" spans="2:4" x14ac:dyDescent="0.3">
      <c r="B126" s="48" t="s">
        <v>228</v>
      </c>
      <c r="D126" s="50">
        <v>3.1570557482536269E-6</v>
      </c>
    </row>
    <row r="127" spans="2:4" x14ac:dyDescent="0.3">
      <c r="B127" s="47" t="s">
        <v>167</v>
      </c>
      <c r="D127" s="49">
        <v>5.1977416254074762E-8</v>
      </c>
    </row>
    <row r="128" spans="2:4" x14ac:dyDescent="0.3">
      <c r="B128" s="48" t="s">
        <v>168</v>
      </c>
      <c r="D128" s="50">
        <v>2.2995886509011421E-7</v>
      </c>
    </row>
    <row r="129" spans="2:4" x14ac:dyDescent="0.3">
      <c r="B129" s="47" t="s">
        <v>169</v>
      </c>
      <c r="D129" s="49">
        <v>1.3517989366518154E-4</v>
      </c>
    </row>
    <row r="130" spans="2:4" x14ac:dyDescent="0.3">
      <c r="B130" s="48" t="s">
        <v>170</v>
      </c>
      <c r="D130" s="50">
        <v>2.0345210258546826E-6</v>
      </c>
    </row>
    <row r="131" spans="2:4" x14ac:dyDescent="0.3">
      <c r="B131" s="47" t="s">
        <v>229</v>
      </c>
      <c r="D131" s="49">
        <v>8.6919820665898808E-10</v>
      </c>
    </row>
    <row r="132" spans="2:4" x14ac:dyDescent="0.3">
      <c r="B132" s="48" t="s">
        <v>230</v>
      </c>
      <c r="D132" s="50">
        <v>2.6636720302326209E-9</v>
      </c>
    </row>
    <row r="133" spans="2:4" x14ac:dyDescent="0.3">
      <c r="B133" s="47" t="s">
        <v>231</v>
      </c>
      <c r="D133" s="52">
        <v>1.2224919574754346E-11</v>
      </c>
    </row>
    <row r="134" spans="2:4" x14ac:dyDescent="0.3">
      <c r="B134" s="48" t="s">
        <v>185</v>
      </c>
      <c r="D134" s="51">
        <v>2.9970538292271798E-11</v>
      </c>
    </row>
    <row r="135" spans="2:4" x14ac:dyDescent="0.3">
      <c r="B135" s="47" t="s">
        <v>160</v>
      </c>
      <c r="D135" s="49">
        <v>4.730067240596575E-5</v>
      </c>
    </row>
    <row r="136" spans="2:4" x14ac:dyDescent="0.3">
      <c r="B136" s="48" t="s">
        <v>232</v>
      </c>
      <c r="D136" s="54">
        <v>0</v>
      </c>
    </row>
    <row r="137" spans="2:4" x14ac:dyDescent="0.3">
      <c r="B137" s="47" t="s">
        <v>171</v>
      </c>
      <c r="D137" s="49">
        <v>6.9644681755342502E-6</v>
      </c>
    </row>
    <row r="138" spans="2:4" x14ac:dyDescent="0.3">
      <c r="B138" s="48" t="s">
        <v>233</v>
      </c>
      <c r="D138" s="50">
        <v>4.409097165364254E-9</v>
      </c>
    </row>
    <row r="139" spans="2:4" x14ac:dyDescent="0.3">
      <c r="B139" s="47" t="s">
        <v>234</v>
      </c>
      <c r="D139" s="52">
        <v>1.022298002134066E-17</v>
      </c>
    </row>
    <row r="140" spans="2:4" x14ac:dyDescent="0.3">
      <c r="B140" s="48" t="s">
        <v>235</v>
      </c>
      <c r="D140" s="51">
        <v>1.8998808502328064E-18</v>
      </c>
    </row>
    <row r="141" spans="2:4" x14ac:dyDescent="0.3">
      <c r="B141" s="47" t="s">
        <v>236</v>
      </c>
      <c r="D141" s="49">
        <v>4.733572218317059E-3</v>
      </c>
    </row>
    <row r="142" spans="2:4" x14ac:dyDescent="0.3">
      <c r="B142" s="48" t="s">
        <v>173</v>
      </c>
      <c r="D142" s="50">
        <v>5.9529564387439128E-7</v>
      </c>
    </row>
    <row r="143" spans="2:4" x14ac:dyDescent="0.3">
      <c r="B143" s="47" t="s">
        <v>237</v>
      </c>
      <c r="D143" s="49">
        <v>5.2589912852955692E-6</v>
      </c>
    </row>
    <row r="144" spans="2:4" x14ac:dyDescent="0.3">
      <c r="B144" s="48" t="s">
        <v>175</v>
      </c>
      <c r="D144" s="50">
        <v>4.7040608197707659E-8</v>
      </c>
    </row>
    <row r="145" spans="2:10" x14ac:dyDescent="0.3">
      <c r="B145" s="47" t="s">
        <v>238</v>
      </c>
      <c r="D145" s="53">
        <v>0</v>
      </c>
    </row>
    <row r="146" spans="2:10" x14ac:dyDescent="0.3">
      <c r="B146" s="48" t="s">
        <v>239</v>
      </c>
      <c r="D146" s="50">
        <v>1.0084987513051367E-5</v>
      </c>
    </row>
    <row r="147" spans="2:10" x14ac:dyDescent="0.3">
      <c r="B147" s="47" t="s">
        <v>176</v>
      </c>
      <c r="D147" s="49">
        <v>1.8176246639471047E-5</v>
      </c>
    </row>
    <row r="148" spans="2:10" x14ac:dyDescent="0.3">
      <c r="B148" s="48" t="s">
        <v>240</v>
      </c>
      <c r="D148" s="50">
        <v>1.6397898344144505E-5</v>
      </c>
    </row>
    <row r="151" spans="2:10" x14ac:dyDescent="0.3">
      <c r="B151" t="s">
        <v>271</v>
      </c>
      <c r="F151" s="63" t="s">
        <v>299</v>
      </c>
      <c r="G151" t="s">
        <v>156</v>
      </c>
      <c r="H151" t="s">
        <v>244</v>
      </c>
      <c r="I151" t="s">
        <v>157</v>
      </c>
    </row>
    <row r="152" spans="2:10" x14ac:dyDescent="0.3">
      <c r="B152" t="s">
        <v>257</v>
      </c>
      <c r="G152" s="55">
        <f>+C35</f>
        <v>9.7975650846572115E-2</v>
      </c>
      <c r="H152" s="55">
        <f>+C39</f>
        <v>1.8778666412259656E-6</v>
      </c>
      <c r="I152" s="55">
        <f>+C36</f>
        <v>1.796220265520489E-6</v>
      </c>
      <c r="J152" t="s">
        <v>297</v>
      </c>
    </row>
    <row r="153" spans="2:10" x14ac:dyDescent="0.3">
      <c r="B153" t="s">
        <v>246</v>
      </c>
      <c r="G153" s="55">
        <f>+D120</f>
        <v>2.0241422501617587</v>
      </c>
      <c r="H153" s="55">
        <f>+D135</f>
        <v>4.730067240596575E-5</v>
      </c>
      <c r="I153" s="55">
        <f>+B83</f>
        <v>9.3120692342441098E-5</v>
      </c>
      <c r="J153" t="s">
        <v>297</v>
      </c>
    </row>
    <row r="154" spans="2:10" x14ac:dyDescent="0.3">
      <c r="B154" t="s">
        <v>254</v>
      </c>
      <c r="G154" s="55">
        <v>884.2</v>
      </c>
      <c r="H154" s="55">
        <v>7.4999999999999997E-2</v>
      </c>
      <c r="I154" s="55">
        <v>1.0999999999999999E-2</v>
      </c>
      <c r="J154" t="s">
        <v>309</v>
      </c>
    </row>
    <row r="155" spans="2:10" x14ac:dyDescent="0.3">
      <c r="B155" t="s">
        <v>255</v>
      </c>
      <c r="G155" s="55">
        <f>+G154/2.20462/1000</f>
        <v>0.40106685052299268</v>
      </c>
      <c r="H155" s="55">
        <f>+H154/2.20462/1000</f>
        <v>3.4019468207672978E-5</v>
      </c>
      <c r="I155" s="55">
        <f>+I154/2.20462/1000</f>
        <v>4.9895220037920365E-6</v>
      </c>
      <c r="J155" t="s">
        <v>265</v>
      </c>
    </row>
    <row r="156" spans="2:10" x14ac:dyDescent="0.3">
      <c r="B156" t="s">
        <v>300</v>
      </c>
      <c r="F156">
        <v>251.7</v>
      </c>
    </row>
    <row r="157" spans="2:10" x14ac:dyDescent="0.3">
      <c r="B157" t="s">
        <v>301</v>
      </c>
      <c r="G157" s="55">
        <f>+G155*$F156</f>
        <v>100.94852627663725</v>
      </c>
      <c r="H157" s="55">
        <f>+H155*$F156</f>
        <v>8.5627001478712876E-3</v>
      </c>
      <c r="I157" s="55">
        <f>+I155*$F156</f>
        <v>1.2558626883544556E-3</v>
      </c>
      <c r="J157" t="s">
        <v>297</v>
      </c>
    </row>
    <row r="158" spans="2:10" x14ac:dyDescent="0.3">
      <c r="B158" t="s">
        <v>256</v>
      </c>
      <c r="G158" s="55">
        <f>+G152+G153+G157</f>
        <v>103.07064417764559</v>
      </c>
      <c r="H158" s="55">
        <f>+H152+H153+H157</f>
        <v>8.6118786869184786E-3</v>
      </c>
      <c r="I158" s="55">
        <f>+I152+I153+I157</f>
        <v>1.3507796009624173E-3</v>
      </c>
    </row>
    <row r="159" spans="2:10" x14ac:dyDescent="0.3">
      <c r="B159" t="s">
        <v>261</v>
      </c>
      <c r="G159">
        <v>1</v>
      </c>
      <c r="H159">
        <v>25</v>
      </c>
      <c r="I159">
        <v>298</v>
      </c>
      <c r="J159" t="s">
        <v>302</v>
      </c>
    </row>
    <row r="160" spans="2:10" x14ac:dyDescent="0.3">
      <c r="B160" t="s">
        <v>262</v>
      </c>
      <c r="G160" s="56">
        <f>+G158*G159</f>
        <v>103.07064417764559</v>
      </c>
      <c r="H160" s="56">
        <f>+H158*H159</f>
        <v>0.21529696717296196</v>
      </c>
      <c r="I160" s="56">
        <f>+I158*I159</f>
        <v>0.40253232108680037</v>
      </c>
    </row>
    <row r="161" spans="2:10" x14ac:dyDescent="0.3">
      <c r="B161" t="s">
        <v>263</v>
      </c>
      <c r="G161" s="56">
        <f>+G160+H160+I160</f>
        <v>103.68847346590535</v>
      </c>
      <c r="J161" t="s">
        <v>303</v>
      </c>
    </row>
    <row r="164" spans="2:10" x14ac:dyDescent="0.3">
      <c r="B164" t="s">
        <v>328</v>
      </c>
    </row>
    <row r="165" spans="2:10" x14ac:dyDescent="0.3">
      <c r="B165" t="s">
        <v>380</v>
      </c>
    </row>
    <row r="166" spans="2:10" x14ac:dyDescent="0.3">
      <c r="B166" t="s">
        <v>383</v>
      </c>
    </row>
    <row r="167" spans="2:10" x14ac:dyDescent="0.3">
      <c r="B167" t="s">
        <v>382</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MRF Material Calculations</vt:lpstr>
      <vt:lpstr>MRF Emissions &amp; GHGs</vt:lpstr>
      <vt:lpstr>Reclaim Emissions &amp; GHGs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Ray</dc:creator>
  <cp:lastModifiedBy>Smith, Ray</cp:lastModifiedBy>
  <dcterms:created xsi:type="dcterms:W3CDTF">2021-08-24T19:56:35Z</dcterms:created>
  <dcterms:modified xsi:type="dcterms:W3CDTF">2022-02-01T19:51:47Z</dcterms:modified>
</cp:coreProperties>
</file>