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hidePivotFieldList="1" defaultThemeVersion="124226"/>
  <xr:revisionPtr revIDLastSave="0" documentId="8_{62D38B13-2405-4DFA-B064-4CF4EAF1174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ul1" sheetId="1" r:id="rId1"/>
  </sheets>
  <definedNames>
    <definedName name="_xlnm._FilterDatabase" localSheetId="0" hidden="1">Taul1!$A$4:$K$22</definedName>
  </definedNames>
  <calcPr calcId="191029"/>
  <pivotCaches>
    <pivotCache cacheId="1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C44" i="1"/>
  <c r="D44" i="1"/>
  <c r="E44" i="1"/>
  <c r="B44" i="1"/>
  <c r="C42" i="1"/>
  <c r="D42" i="1"/>
  <c r="E42" i="1"/>
  <c r="B42" i="1"/>
  <c r="C43" i="1"/>
  <c r="D43" i="1"/>
  <c r="E43" i="1"/>
  <c r="B43" i="1"/>
  <c r="E35" i="1"/>
  <c r="D35" i="1"/>
  <c r="C35" i="1"/>
  <c r="B35" i="1"/>
  <c r="E34" i="1"/>
  <c r="D34" i="1"/>
  <c r="C34" i="1"/>
  <c r="B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<sst xmlns="http://schemas.openxmlformats.org/spreadsheetml/2006/main" count="95" uniqueCount="59">
  <si>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</si>
  <si>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</si>
  <si>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</si>
  <si>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</si>
  <si>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</si>
  <si>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</si>
  <si>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</si>
  <si>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</si>
  <si>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</si>
  <si>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</si>
  <si>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</si>
  <si>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</si>
  <si>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</si>
  <si>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</si>
  <si>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</si>
  <si>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</si>
  <si>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</si>
  <si>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</si>
  <si>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</si>
  <si>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</si>
  <si>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</si>
  <si>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</si>
  <si>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</si>
  <si>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</si>
  <si>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</si>
  <si>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</si>
  <si>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</si>
  <si>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</si>
  <si>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</si>
  <si>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</si>
  <si>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</si>
  <si>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</si>
  <si>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</si>
  <si>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</si>
  <si>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</si>
  <si>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</si>
  <si>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</si>
  <si>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</si>
  <si>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</si>
  <si>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</si>
  <si>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</si>
  <si>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</si>
  <si>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</si>
  <si>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</si>
  <si>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</si>
  <si>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</si>
  <si>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</si>
  <si>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</si>
  <si>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</si>
  <si>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</si>
  <si>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</si>
  <si>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</si>
  <si>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</si>
  <si>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</si>
  <si>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</si>
  <si>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henkilöstötietokanta</t>
  </si>
  <si>
    <t xml:space="preserve">Sum of Bruttopalkat 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</si>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</sst>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22" applyNumberFormat="0" applyFill="0" applyAlignment="0" applyProtection="0"/>
  </cellStyleXfs>
  <cellXfs count="7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9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7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/>
    <xf numFmtId="0" fontId="4" fillId="0" borderId="14" xfId="0" applyFont="1" applyBorder="1"/>
    <xf numFmtId="0" fontId="4" fillId="0" borderId="8" xfId="0" applyFont="1" applyBorder="1"/>
    <xf numFmtId="0" fontId="4" fillId="0" borderId="20" xfId="0" applyFont="1" applyBorder="1"/>
    <xf numFmtId="0" fontId="4" fillId="0" borderId="1" xfId="0" applyFont="1" applyBorder="1" applyAlignment="1">
      <alignment wrapText="1"/>
    </xf>
    <xf numFmtId="0" fontId="0" fillId="0" borderId="7" xfId="0" applyBorder="1"/>
    <xf numFmtId="0" fontId="4" fillId="0" borderId="0" xfId="0" applyFont="1"/>
    <xf numFmtId="0" fontId="6" fillId="0" borderId="19" xfId="0" applyFont="1" applyBorder="1"/>
    <xf numFmtId="166" fontId="0" fillId="0" borderId="7" xfId="2" applyNumberFormat="1" applyFont="1" applyBorder="1"/>
    <xf numFmtId="0" fontId="0" fillId="0" borderId="7" xfId="0" applyBorder="1" applyAlignment="1">
      <alignment horizontal="center"/>
    </xf>
    <xf numFmtId="166" fontId="0" fillId="3" borderId="7" xfId="2" applyNumberFormat="1" applyFont="1" applyFill="1" applyBorder="1"/>
    <xf numFmtId="167" fontId="0" fillId="0" borderId="7" xfId="1" applyNumberFormat="1" applyFont="1" applyBorder="1"/>
    <xf numFmtId="0" fontId="0" fillId="0" borderId="21" xfId="0" applyBorder="1"/>
    <xf numFmtId="10" fontId="1" fillId="0" borderId="21" xfId="0" applyNumberFormat="1" applyFont="1" applyBorder="1" applyAlignment="1">
      <alignment horizontal="center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12" xfId="0" applyBorder="1"/>
    <xf numFmtId="166" fontId="0" fillId="3" borderId="13" xfId="0" applyNumberFormat="1" applyFill="1" applyBorder="1"/>
    <xf numFmtId="0" fontId="0" fillId="0" borderId="14" xfId="0" applyBorder="1"/>
    <xf numFmtId="0" fontId="0" fillId="0" borderId="15" xfId="0" applyBorder="1"/>
    <xf numFmtId="166" fontId="0" fillId="0" borderId="15" xfId="2" applyNumberFormat="1" applyFont="1" applyBorder="1"/>
    <xf numFmtId="0" fontId="0" fillId="0" borderId="15" xfId="0" applyBorder="1" applyAlignment="1">
      <alignment horizontal="center"/>
    </xf>
    <xf numFmtId="167" fontId="0" fillId="0" borderId="15" xfId="1" applyNumberFormat="1" applyFont="1" applyBorder="1"/>
    <xf numFmtId="0" fontId="6" fillId="7" borderId="18" xfId="0" applyFont="1" applyFill="1" applyBorder="1"/>
    <xf numFmtId="0" fontId="4" fillId="5" borderId="18" xfId="0" applyFont="1" applyFill="1" applyBorder="1"/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22" xfId="3"/>
    <xf numFmtId="166" fontId="0" fillId="3" borderId="7" xfId="1" applyNumberFormat="1" applyFont="1" applyFill="1" applyBorder="1"/>
    <xf numFmtId="166" fontId="6" fillId="4" borderId="7" xfId="0" applyNumberFormat="1" applyFont="1" applyFill="1" applyBorder="1"/>
    <xf numFmtId="166" fontId="6" fillId="4" borderId="13" xfId="0" applyNumberFormat="1" applyFont="1" applyFill="1" applyBorder="1"/>
    <xf numFmtId="166" fontId="6" fillId="4" borderId="15" xfId="0" applyNumberFormat="1" applyFont="1" applyFill="1" applyBorder="1"/>
    <xf numFmtId="166" fontId="6" fillId="4" borderId="16" xfId="0" applyNumberFormat="1" applyFont="1" applyFill="1" applyBorder="1"/>
    <xf numFmtId="166" fontId="6" fillId="6" borderId="21" xfId="0" applyNumberFormat="1" applyFont="1" applyFill="1" applyBorder="1"/>
    <xf numFmtId="166" fontId="6" fillId="6" borderId="7" xfId="0" applyNumberFormat="1" applyFont="1" applyFill="1" applyBorder="1"/>
    <xf numFmtId="0" fontId="0" fillId="0" borderId="0" xfId="0" applyNumberFormat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166" fontId="0" fillId="0" borderId="26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4" fillId="0" borderId="27" xfId="0" applyFont="1" applyBorder="1"/>
    <xf numFmtId="0" fontId="4" fillId="0" borderId="28" xfId="0" applyFont="1" applyBorder="1"/>
    <xf numFmtId="0" fontId="4" fillId="0" borderId="28" xfId="0" applyFont="1" applyBorder="1" applyAlignment="1">
      <alignment wrapText="1"/>
    </xf>
    <xf numFmtId="0" fontId="4" fillId="0" borderId="29" xfId="0" applyFont="1" applyBorder="1" applyAlignment="1">
      <alignment wrapText="1"/>
    </xf>
  </cellXfs>
  <cellStyles count="4">
    <cellStyle name="Currency" xfId="2" builtinId="4"/>
    <cellStyle name="Heading 1" xfId="3" builtinId="16"/>
    <cellStyle name="Normal" xfId="0" builtinId="0"/>
    <cellStyle name="Percent" xfId="1" builtinId="5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[Henkilöstön_palkat_valmis.xlsx]Taul1!PivotTable5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FI"/>
              <a:t>Bruttopalkat</a:t>
            </a:r>
            <a:r>
              <a:rPr lang="sv-FI" baseline="0"/>
              <a:t>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Taul1!$K$54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Taul1!$J$55:$J$58</c:f>
              <c:strCache>
                <c:ptCount val="3"/>
                <c:pt idx="0">
                  <c:v>Hallinto</c:v>
                </c:pt>
                <c:pt idx="1">
                  <c:v>Kaikki yhteensä</c:v>
                </c:pt>
                <c:pt idx="2">
                  <c:v>Myynti</c:v>
                </c:pt>
              </c:strCache>
            </c:strRef>
          </c:cat>
          <c:val>
            <c:numRef>
              <c:f>Taul1!$K$55:$K$58</c:f>
              <c:numCache>
                <c:formatCode>General</c:formatCode>
                <c:ptCount val="3"/>
                <c:pt idx="0">
                  <c:v>252927.73132987873</c:v>
                </c:pt>
                <c:pt idx="1">
                  <c:v>475531.17951874709</c:v>
                </c:pt>
                <c:pt idx="2">
                  <c:v>222603.44818886835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0-424A-9B37-5BD7917D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662992"/>
        <c:axId val="1496673392"/>
      </c:barChart>
      <c:catAx>
        <c:axId val="14966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96673392"/>
        <c:crosses val="autoZero"/>
        <c:auto val="1"/>
        <c:lblAlgn val="ctr"/>
        <c:lblOffset val="100"/>
        <c:noMultiLvlLbl val="0"/>
      </c:catAx>
      <c:valAx>
        <c:axId val="14966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966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104775</xdr:rowOff>
    </xdr:from>
    <xdr:to>
      <xdr:col>15</xdr:col>
      <xdr:colOff>1047750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AE89F-251D-00C5-2791-10D9CC2BC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71.738039236108" createdVersion="8" refreshedVersion="8" minRefreshableVersion="3" recordCount="3" xr:uid="{F49BD5E6-7E2E-4A65-B153-44887C2561FE}">
  <cacheSource type="worksheet">
    <worksheetSource name="Table2"/>
  </cacheSource>
  <cacheFields count="5">
    <cacheField name="Osasto" numFmtId="0">
      <sharedItems count="3">
        <s v="Myynti"/>
        <s v="Hallinto"/>
        <s v="Kaikki yhteensä"/>
      </sharedItems>
    </cacheField>
    <cacheField name="Bruttopalkat " numFmtId="166">
      <sharedItems containsSemiMixedTypes="0" containsString="0" containsNumber="1" minValue="222603.44818886835" maxValue="475531.17951874709"/>
    </cacheField>
    <cacheField name="TEL" numFmtId="166">
      <sharedItems containsSemiMixedTypes="0" containsString="0" containsNumber="1" minValue="9126.7413757435988" maxValue="19496.778360268625"/>
    </cacheField>
    <cacheField name="TVM" numFmtId="166">
      <sharedItems containsSemiMixedTypes="0" containsString="0" containsNumber="1" minValue="756.8517238421523" maxValue="1616.8060103637401"/>
    </cacheField>
    <cacheField name="Nettopalkat" numFmtId="166">
      <sharedItems containsSemiMixedTypes="0" containsString="0" containsNumber="1" minValue="136735.64389906707" maxValue="284037.376066521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22603.44818886835"/>
    <n v="9126.7413757435988"/>
    <n v="756.8517238421523"/>
    <n v="136735.64389906707"/>
  </r>
  <r>
    <x v="1"/>
    <n v="252927.73132987873"/>
    <n v="10370.036984525028"/>
    <n v="859.95428652158785"/>
    <n v="147301.73216745461"/>
  </r>
  <r>
    <x v="2"/>
    <n v="475531.17951874709"/>
    <n v="19496.778360268625"/>
    <n v="1616.8060103637401"/>
    <n v="284037.37606652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EB16E-0114-4E7D-89E2-5403912F2F19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54:K58" firstHeaderRow="1" firstDataRow="1" firstDataCol="1"/>
  <pivotFields count="5">
    <pivotField axis="axisRow" showAll="0">
      <items count="4">
        <item x="1"/>
        <item x="2"/>
        <item x="0"/>
        <item t="default"/>
      </items>
    </pivotField>
    <pivotField dataField="1" numFmtId="166" showAll="0"/>
    <pivotField numFmtId="166" showAll="0"/>
    <pivotField numFmtId="166" showAll="0"/>
    <pivotField numFmtId="166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Bruttopalkat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9B5F85-7D6F-44BA-94E4-0E9C8C6D037B}" name="Table2" displayName="Table2" ref="A41:E44" totalsRowShown="0" headerRowDxfId="0" headerRowBorderDxfId="1" tableBorderDxfId="2">
  <autoFilter ref="A41:E44" xr:uid="{979B5F85-7D6F-44BA-94E4-0E9C8C6D037B}"/>
  <tableColumns count="5">
    <tableColumn id="1" xr3:uid="{03685F32-7F1E-43EB-9790-19C219E1870E}" name="Osasto"/>
    <tableColumn id="2" xr3:uid="{D8F79A88-5E53-4B70-9629-55E81098D74B}" name="Bruttopalkat "/>
    <tableColumn id="3" xr3:uid="{1A564EBF-E625-4892-8AE3-D7154490D164}" name="TEL"/>
    <tableColumn id="4" xr3:uid="{A580734C-E678-4D63-AAB4-0E71F44B604D}" name="TVM"/>
    <tableColumn id="5" xr3:uid="{B3E861D1-395D-4271-8FB9-B9783AACD10C}" name="Nettopalka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58"/>
  <sheetViews>
    <sheetView tabSelected="1" topLeftCell="A10" workbookViewId="0">
      <selection activeCell="K35" sqref="K35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5703125" customWidth="1"/>
    <col min="6" max="6" width="19" customWidth="1"/>
    <col min="7" max="7" width="14.42578125" bestFit="1" customWidth="1"/>
    <col min="8" max="8" width="19.85546875" bestFit="1" customWidth="1"/>
    <col min="9" max="9" width="19.5703125" customWidth="1"/>
    <col min="10" max="10" width="14.42578125" bestFit="1" customWidth="1"/>
    <col min="11" max="11" width="19.85546875" bestFit="1" customWidth="1"/>
    <col min="12" max="12" width="19.7109375" customWidth="1"/>
    <col min="13" max="13" width="13" customWidth="1"/>
    <col min="15" max="15" width="13.85546875" bestFit="1" customWidth="1"/>
    <col min="16" max="16" width="23.85546875" bestFit="1" customWidth="1"/>
  </cols>
  <sheetData>
    <row r="1" spans="1:16" ht="18" x14ac:dyDescent="0.25">
      <c r="A1" s="10"/>
    </row>
    <row r="3" spans="1:16" ht="20.25" thickBot="1" x14ac:dyDescent="0.35">
      <c r="A3" s="54" t="s">
        <v>55</v>
      </c>
      <c r="B3" s="34"/>
      <c r="C3" s="34"/>
      <c r="D3" s="34"/>
      <c r="E3" s="34"/>
      <c r="F3" s="34"/>
      <c r="G3" s="34"/>
      <c r="H3" s="34"/>
      <c r="I3" s="35">
        <v>4.1000000000000002E-2</v>
      </c>
      <c r="J3" s="35">
        <v>3.3999999999999998E-3</v>
      </c>
      <c r="K3" s="34"/>
    </row>
    <row r="4" spans="1:16" ht="26.25" thickTop="1" x14ac:dyDescent="0.2">
      <c r="A4" s="36" t="s">
        <v>0</v>
      </c>
      <c r="B4" s="37" t="s">
        <v>1</v>
      </c>
      <c r="C4" s="37" t="s">
        <v>41</v>
      </c>
      <c r="D4" s="37" t="s">
        <v>2</v>
      </c>
      <c r="E4" s="38" t="s">
        <v>3</v>
      </c>
      <c r="F4" s="38" t="s">
        <v>36</v>
      </c>
      <c r="G4" s="38" t="s">
        <v>52</v>
      </c>
      <c r="H4" s="38" t="s">
        <v>37</v>
      </c>
      <c r="I4" s="38" t="s">
        <v>47</v>
      </c>
      <c r="J4" s="38" t="s">
        <v>48</v>
      </c>
      <c r="K4" s="39" t="s">
        <v>53</v>
      </c>
    </row>
    <row r="5" spans="1:16" x14ac:dyDescent="0.2">
      <c r="A5" s="40" t="s">
        <v>4</v>
      </c>
      <c r="B5" s="27" t="s">
        <v>5</v>
      </c>
      <c r="C5" s="31">
        <v>2225</v>
      </c>
      <c r="D5" s="31" t="s">
        <v>35</v>
      </c>
      <c r="E5" s="30">
        <v>12.614094484613327</v>
      </c>
      <c r="F5" s="31">
        <v>160</v>
      </c>
      <c r="G5" s="32">
        <f>E5*F5</f>
        <v>2018.2551175381323</v>
      </c>
      <c r="H5" s="33">
        <v>0.27</v>
      </c>
      <c r="I5" s="55">
        <f>(G5*4.1)/100</f>
        <v>82.748459819063413</v>
      </c>
      <c r="J5" s="55">
        <f>(G5*0.34)/100</f>
        <v>6.86206739962965</v>
      </c>
      <c r="K5" s="41">
        <f>G5-(G5*H5)-I5-J5</f>
        <v>1383.7157085841434</v>
      </c>
      <c r="N5" s="3"/>
    </row>
    <row r="6" spans="1:16" x14ac:dyDescent="0.2">
      <c r="A6" s="40" t="s">
        <v>6</v>
      </c>
      <c r="B6" s="27" t="s">
        <v>33</v>
      </c>
      <c r="C6" s="31">
        <v>4332</v>
      </c>
      <c r="D6" s="31" t="s">
        <v>34</v>
      </c>
      <c r="E6" s="30">
        <v>11.773154852305773</v>
      </c>
      <c r="F6" s="31">
        <v>155</v>
      </c>
      <c r="G6" s="32">
        <f t="shared" ref="G6:G22" si="0">E6*F6</f>
        <v>1824.8390021073947</v>
      </c>
      <c r="H6" s="33">
        <v>0.32600000000000001</v>
      </c>
      <c r="I6" s="55">
        <f t="shared" ref="I6:I22" si="1">(G6*4.1)/100</f>
        <v>74.818399086403176</v>
      </c>
      <c r="J6" s="55">
        <f t="shared" ref="J6:J22" si="2">(G6*0.34)/100</f>
        <v>6.204452607165142</v>
      </c>
      <c r="K6" s="41">
        <f t="shared" ref="K6:K22" si="3">G6-(G6*H6)-I6-J6</f>
        <v>1148.9186357268156</v>
      </c>
      <c r="N6" s="3"/>
      <c r="O6" s="2"/>
      <c r="P6" s="2"/>
    </row>
    <row r="7" spans="1:16" x14ac:dyDescent="0.2">
      <c r="A7" s="40" t="s">
        <v>7</v>
      </c>
      <c r="B7" s="27" t="s">
        <v>8</v>
      </c>
      <c r="C7" s="31">
        <v>3312</v>
      </c>
      <c r="D7" s="31" t="s">
        <v>35</v>
      </c>
      <c r="E7" s="30">
        <v>8.0730204701525299</v>
      </c>
      <c r="F7" s="31">
        <v>120</v>
      </c>
      <c r="G7" s="32">
        <f t="shared" si="0"/>
        <v>968.7624564183036</v>
      </c>
      <c r="H7" s="33">
        <v>0.26500000000000001</v>
      </c>
      <c r="I7" s="55">
        <f t="shared" si="1"/>
        <v>39.71926071315044</v>
      </c>
      <c r="J7" s="55">
        <f t="shared" si="2"/>
        <v>3.2937923518222321</v>
      </c>
      <c r="K7" s="41">
        <f t="shared" si="3"/>
        <v>669.02735240248046</v>
      </c>
      <c r="N7" s="3"/>
      <c r="O7" s="2"/>
      <c r="P7" s="2"/>
    </row>
    <row r="8" spans="1:16" x14ac:dyDescent="0.2">
      <c r="A8" s="40" t="s">
        <v>9</v>
      </c>
      <c r="B8" s="27" t="s">
        <v>5</v>
      </c>
      <c r="C8" s="31">
        <v>4432</v>
      </c>
      <c r="D8" s="31" t="s">
        <v>35</v>
      </c>
      <c r="E8" s="30">
        <v>10.091275587690662</v>
      </c>
      <c r="F8" s="31">
        <v>160</v>
      </c>
      <c r="G8" s="32">
        <f t="shared" si="0"/>
        <v>1614.6040940305058</v>
      </c>
      <c r="H8" s="33">
        <v>0.22900000000000001</v>
      </c>
      <c r="I8" s="55">
        <f t="shared" si="1"/>
        <v>66.198767855250736</v>
      </c>
      <c r="J8" s="55">
        <f t="shared" si="2"/>
        <v>5.48965391970372</v>
      </c>
      <c r="K8" s="41">
        <f t="shared" si="3"/>
        <v>1173.1713347225657</v>
      </c>
      <c r="N8" s="3"/>
      <c r="O8" s="2"/>
      <c r="P8" s="2"/>
    </row>
    <row r="9" spans="1:16" x14ac:dyDescent="0.2">
      <c r="A9" s="40" t="s">
        <v>11</v>
      </c>
      <c r="B9" s="27" t="s">
        <v>12</v>
      </c>
      <c r="C9" s="31">
        <v>4223</v>
      </c>
      <c r="D9" s="31" t="s">
        <v>34</v>
      </c>
      <c r="E9" s="30">
        <v>14.295973749228438</v>
      </c>
      <c r="F9" s="31">
        <v>155</v>
      </c>
      <c r="G9" s="32">
        <f t="shared" si="0"/>
        <v>2215.8759311304079</v>
      </c>
      <c r="H9" s="33">
        <v>0.28999999999999998</v>
      </c>
      <c r="I9" s="55">
        <f t="shared" si="1"/>
        <v>90.850913176346708</v>
      </c>
      <c r="J9" s="55">
        <f t="shared" si="2"/>
        <v>7.5339781658433882</v>
      </c>
      <c r="K9" s="41">
        <f t="shared" si="3"/>
        <v>1474.8870197603997</v>
      </c>
      <c r="N9" s="3"/>
      <c r="O9" s="2"/>
      <c r="P9" s="2"/>
    </row>
    <row r="10" spans="1:16" x14ac:dyDescent="0.2">
      <c r="A10" s="40" t="s">
        <v>13</v>
      </c>
      <c r="B10" s="27" t="s">
        <v>14</v>
      </c>
      <c r="C10" s="31">
        <v>2345</v>
      </c>
      <c r="D10" s="31" t="s">
        <v>35</v>
      </c>
      <c r="E10" s="30">
        <v>8.7457721759985727</v>
      </c>
      <c r="F10" s="31">
        <v>168</v>
      </c>
      <c r="G10" s="32">
        <f t="shared" si="0"/>
        <v>1469.2897255677601</v>
      </c>
      <c r="H10" s="33">
        <v>0.27</v>
      </c>
      <c r="I10" s="55">
        <f t="shared" si="1"/>
        <v>60.240878748278156</v>
      </c>
      <c r="J10" s="55">
        <f t="shared" si="2"/>
        <v>4.995585066930385</v>
      </c>
      <c r="K10" s="41">
        <f t="shared" si="3"/>
        <v>1007.3450358492563</v>
      </c>
      <c r="N10" s="3"/>
      <c r="O10" s="2"/>
      <c r="P10" s="2"/>
    </row>
    <row r="11" spans="1:16" x14ac:dyDescent="0.2">
      <c r="A11" s="40" t="s">
        <v>15</v>
      </c>
      <c r="B11" s="27" t="s">
        <v>16</v>
      </c>
      <c r="C11" s="31">
        <v>4773</v>
      </c>
      <c r="D11" s="31" t="s">
        <v>35</v>
      </c>
      <c r="E11" s="30">
        <v>15.136913381535992</v>
      </c>
      <c r="F11" s="31">
        <v>153</v>
      </c>
      <c r="G11" s="32">
        <f t="shared" si="0"/>
        <v>2315.9477473750067</v>
      </c>
      <c r="H11" s="33">
        <v>0.33</v>
      </c>
      <c r="I11" s="55">
        <f t="shared" si="1"/>
        <v>94.953857642375254</v>
      </c>
      <c r="J11" s="55">
        <f t="shared" si="2"/>
        <v>7.8742223410750229</v>
      </c>
      <c r="K11" s="41">
        <f t="shared" si="3"/>
        <v>1448.8569107578041</v>
      </c>
      <c r="N11" s="3"/>
      <c r="O11" s="2"/>
      <c r="P11" s="2"/>
    </row>
    <row r="12" spans="1:16" x14ac:dyDescent="0.2">
      <c r="A12" s="40" t="s">
        <v>17</v>
      </c>
      <c r="B12" s="27" t="s">
        <v>18</v>
      </c>
      <c r="C12" s="31">
        <v>5634</v>
      </c>
      <c r="D12" s="31" t="s">
        <v>34</v>
      </c>
      <c r="E12" s="30">
        <v>15.977853013843548</v>
      </c>
      <c r="F12" s="31">
        <v>155</v>
      </c>
      <c r="G12" s="32">
        <f t="shared" si="0"/>
        <v>2476.56721714575</v>
      </c>
      <c r="H12" s="33">
        <v>0.36</v>
      </c>
      <c r="I12" s="55">
        <f t="shared" si="1"/>
        <v>101.53925590297575</v>
      </c>
      <c r="J12" s="55">
        <f t="shared" si="2"/>
        <v>8.4203285382955499</v>
      </c>
      <c r="K12" s="41">
        <f t="shared" si="3"/>
        <v>1475.0434345320089</v>
      </c>
      <c r="N12" s="3"/>
      <c r="O12" s="2"/>
      <c r="P12" s="2"/>
    </row>
    <row r="13" spans="1:16" x14ac:dyDescent="0.2">
      <c r="A13" s="40" t="s">
        <v>19</v>
      </c>
      <c r="B13" s="27" t="s">
        <v>20</v>
      </c>
      <c r="C13" s="31">
        <v>8867</v>
      </c>
      <c r="D13" s="31" t="s">
        <v>35</v>
      </c>
      <c r="E13" s="30">
        <v>8.5775842495370629</v>
      </c>
      <c r="F13" s="31">
        <v>132</v>
      </c>
      <c r="G13" s="32">
        <f t="shared" si="0"/>
        <v>1132.2411209388922</v>
      </c>
      <c r="H13" s="33">
        <v>0.24</v>
      </c>
      <c r="I13" s="55">
        <f t="shared" si="1"/>
        <v>46.421885958494578</v>
      </c>
      <c r="J13" s="55">
        <f t="shared" si="2"/>
        <v>3.8496198111922335</v>
      </c>
      <c r="K13" s="41">
        <f t="shared" si="3"/>
        <v>810.23174614387119</v>
      </c>
      <c r="N13" s="3"/>
      <c r="O13" s="2"/>
      <c r="P13" s="2"/>
    </row>
    <row r="14" spans="1:16" x14ac:dyDescent="0.2">
      <c r="A14" s="40" t="s">
        <v>21</v>
      </c>
      <c r="B14" s="27" t="s">
        <v>22</v>
      </c>
      <c r="C14" s="31">
        <v>3376</v>
      </c>
      <c r="D14" s="31" t="s">
        <v>34</v>
      </c>
      <c r="E14" s="30">
        <v>15.809665087382037</v>
      </c>
      <c r="F14" s="31">
        <v>144</v>
      </c>
      <c r="G14" s="32">
        <f t="shared" si="0"/>
        <v>2276.5917725830132</v>
      </c>
      <c r="H14" s="33">
        <v>0.36499999999999999</v>
      </c>
      <c r="I14" s="55">
        <f t="shared" si="1"/>
        <v>93.340262675903517</v>
      </c>
      <c r="J14" s="55">
        <f t="shared" si="2"/>
        <v>7.7404120267822449</v>
      </c>
      <c r="K14" s="41">
        <f t="shared" si="3"/>
        <v>1344.5551008875277</v>
      </c>
      <c r="N14" s="3"/>
      <c r="O14" s="2"/>
      <c r="P14" s="2"/>
    </row>
    <row r="15" spans="1:16" x14ac:dyDescent="0.2">
      <c r="A15" s="40" t="s">
        <v>23</v>
      </c>
      <c r="B15" s="27" t="s">
        <v>24</v>
      </c>
      <c r="C15" s="31">
        <v>6654</v>
      </c>
      <c r="D15" s="31" t="s">
        <v>35</v>
      </c>
      <c r="E15" s="30">
        <v>16.14604094030506</v>
      </c>
      <c r="F15" s="31">
        <v>168</v>
      </c>
      <c r="G15" s="32">
        <f t="shared" si="0"/>
        <v>2712.5348779712499</v>
      </c>
      <c r="H15" s="33">
        <v>0.35199999999999998</v>
      </c>
      <c r="I15" s="55">
        <f t="shared" si="1"/>
        <v>111.21392999682125</v>
      </c>
      <c r="J15" s="55">
        <f t="shared" si="2"/>
        <v>9.22261858510225</v>
      </c>
      <c r="K15" s="41">
        <f t="shared" si="3"/>
        <v>1637.2860523434465</v>
      </c>
      <c r="N15" s="3"/>
      <c r="O15" s="2"/>
      <c r="P15" s="2"/>
    </row>
    <row r="16" spans="1:16" x14ac:dyDescent="0.2">
      <c r="A16" s="40" t="s">
        <v>25</v>
      </c>
      <c r="B16" s="27" t="s">
        <v>33</v>
      </c>
      <c r="C16" s="31">
        <v>4435</v>
      </c>
      <c r="D16" s="31" t="s">
        <v>34</v>
      </c>
      <c r="E16" s="30">
        <v>18.500671910766211</v>
      </c>
      <c r="F16" s="31">
        <v>120</v>
      </c>
      <c r="G16" s="32">
        <f t="shared" si="0"/>
        <v>2220.0806292919456</v>
      </c>
      <c r="H16" s="33">
        <v>0.41</v>
      </c>
      <c r="I16" s="55">
        <f t="shared" si="1"/>
        <v>91.023305800969752</v>
      </c>
      <c r="J16" s="55">
        <f t="shared" si="2"/>
        <v>7.5482741395926158</v>
      </c>
      <c r="K16" s="41">
        <f t="shared" si="3"/>
        <v>1211.2759913416853</v>
      </c>
      <c r="N16" s="3"/>
      <c r="O16" s="2"/>
      <c r="P16" s="2"/>
    </row>
    <row r="17" spans="1:16" x14ac:dyDescent="0.2">
      <c r="A17" s="40" t="s">
        <v>26</v>
      </c>
      <c r="B17" s="27" t="s">
        <v>33</v>
      </c>
      <c r="C17" s="31">
        <v>3645</v>
      </c>
      <c r="D17" s="31" t="s">
        <v>34</v>
      </c>
      <c r="E17" s="30">
        <v>12.277718631690306</v>
      </c>
      <c r="F17" s="31">
        <v>170</v>
      </c>
      <c r="G17" s="32">
        <f t="shared" si="0"/>
        <v>2087.2121673873521</v>
      </c>
      <c r="H17" s="33">
        <v>0.32800000000000001</v>
      </c>
      <c r="I17" s="55">
        <f t="shared" si="1"/>
        <v>85.575698862881438</v>
      </c>
      <c r="J17" s="55">
        <f t="shared" si="2"/>
        <v>7.0965213691169984</v>
      </c>
      <c r="K17" s="41">
        <f t="shared" si="3"/>
        <v>1309.9343562523022</v>
      </c>
      <c r="N17" s="3"/>
      <c r="O17" s="2"/>
      <c r="P17" s="2"/>
    </row>
    <row r="18" spans="1:16" x14ac:dyDescent="0.2">
      <c r="A18" s="40" t="s">
        <v>27</v>
      </c>
      <c r="B18" s="27" t="s">
        <v>33</v>
      </c>
      <c r="C18" s="31">
        <v>6654</v>
      </c>
      <c r="D18" s="31" t="s">
        <v>34</v>
      </c>
      <c r="E18" s="30">
        <v>10.427651440613683</v>
      </c>
      <c r="F18" s="31">
        <v>147</v>
      </c>
      <c r="G18" s="32">
        <f t="shared" si="0"/>
        <v>1532.8647617702115</v>
      </c>
      <c r="H18" s="33">
        <v>0.318</v>
      </c>
      <c r="I18" s="55">
        <f t="shared" si="1"/>
        <v>62.847455232578668</v>
      </c>
      <c r="J18" s="55">
        <f t="shared" si="2"/>
        <v>5.2117401900187197</v>
      </c>
      <c r="K18" s="41">
        <f t="shared" si="3"/>
        <v>977.35457210468689</v>
      </c>
      <c r="N18" s="3"/>
      <c r="O18" s="2"/>
      <c r="P18" s="2"/>
    </row>
    <row r="19" spans="1:16" x14ac:dyDescent="0.2">
      <c r="A19" s="40" t="s">
        <v>28</v>
      </c>
      <c r="B19" s="27" t="s">
        <v>33</v>
      </c>
      <c r="C19" s="31">
        <v>1196</v>
      </c>
      <c r="D19" s="31" t="s">
        <v>34</v>
      </c>
      <c r="E19" s="30">
        <v>9.2503359553831057</v>
      </c>
      <c r="F19" s="31">
        <v>137</v>
      </c>
      <c r="G19" s="32">
        <f t="shared" si="0"/>
        <v>1267.2960258874855</v>
      </c>
      <c r="H19" s="33">
        <v>0.307</v>
      </c>
      <c r="I19" s="55">
        <f t="shared" si="1"/>
        <v>51.959137061386897</v>
      </c>
      <c r="J19" s="55">
        <f t="shared" si="2"/>
        <v>4.308806488017451</v>
      </c>
      <c r="K19" s="41">
        <f t="shared" si="3"/>
        <v>821.96820239062311</v>
      </c>
      <c r="N19" s="3"/>
      <c r="O19" s="2"/>
      <c r="P19" s="2"/>
    </row>
    <row r="20" spans="1:16" x14ac:dyDescent="0.2">
      <c r="A20" s="40" t="s">
        <v>29</v>
      </c>
      <c r="B20" s="27" t="s">
        <v>10</v>
      </c>
      <c r="C20" s="31">
        <v>5647</v>
      </c>
      <c r="D20" s="31" t="s">
        <v>35</v>
      </c>
      <c r="E20" s="30">
        <v>10.259463514152174</v>
      </c>
      <c r="F20" s="31">
        <v>154</v>
      </c>
      <c r="G20" s="32">
        <f t="shared" si="0"/>
        <v>1579.9573811794348</v>
      </c>
      <c r="H20" s="33">
        <v>0.24299999999999999</v>
      </c>
      <c r="I20" s="55">
        <f t="shared" si="1"/>
        <v>64.778252628356825</v>
      </c>
      <c r="J20" s="55">
        <f t="shared" si="2"/>
        <v>5.371855096010079</v>
      </c>
      <c r="K20" s="41">
        <f t="shared" si="3"/>
        <v>1125.8776298284654</v>
      </c>
      <c r="N20" s="3"/>
      <c r="O20" s="2"/>
      <c r="P20" s="2"/>
    </row>
    <row r="21" spans="1:16" x14ac:dyDescent="0.2">
      <c r="A21" s="40" t="s">
        <v>30</v>
      </c>
      <c r="B21" s="27" t="s">
        <v>31</v>
      </c>
      <c r="C21" s="31">
        <v>4432</v>
      </c>
      <c r="D21" s="31" t="s">
        <v>35</v>
      </c>
      <c r="E21" s="30">
        <v>50.456377938453308</v>
      </c>
      <c r="F21" s="31">
        <v>144</v>
      </c>
      <c r="G21" s="32">
        <f t="shared" si="0"/>
        <v>7265.7184231372767</v>
      </c>
      <c r="H21" s="33">
        <v>0.54</v>
      </c>
      <c r="I21" s="55">
        <f t="shared" si="1"/>
        <v>297.8944553486283</v>
      </c>
      <c r="J21" s="55">
        <f t="shared" si="2"/>
        <v>24.703442638666743</v>
      </c>
      <c r="K21" s="41">
        <f t="shared" si="3"/>
        <v>3019.6325766558516</v>
      </c>
      <c r="N21" s="3"/>
      <c r="O21" s="2"/>
      <c r="P21" s="2"/>
    </row>
    <row r="22" spans="1:16" ht="13.5" thickBot="1" x14ac:dyDescent="0.25">
      <c r="A22" s="42" t="s">
        <v>32</v>
      </c>
      <c r="B22" s="43" t="s">
        <v>18</v>
      </c>
      <c r="C22" s="45">
        <v>1123</v>
      </c>
      <c r="D22" s="45" t="s">
        <v>34</v>
      </c>
      <c r="E22" s="44">
        <v>17.659732278458659</v>
      </c>
      <c r="F22" s="45">
        <v>150</v>
      </c>
      <c r="G22" s="32">
        <f t="shared" si="0"/>
        <v>2648.9598417687989</v>
      </c>
      <c r="H22" s="46">
        <v>0.34</v>
      </c>
      <c r="I22" s="55">
        <f t="shared" si="1"/>
        <v>108.60735351252075</v>
      </c>
      <c r="J22" s="55">
        <f t="shared" si="2"/>
        <v>9.006463462013917</v>
      </c>
      <c r="K22" s="41">
        <f t="shared" si="3"/>
        <v>1630.6996785928725</v>
      </c>
      <c r="N22" s="3"/>
    </row>
    <row r="23" spans="1:16" x14ac:dyDescent="0.2">
      <c r="E23" s="4"/>
      <c r="F23" s="3"/>
      <c r="G23" s="12"/>
      <c r="H23" s="13"/>
      <c r="I23" s="13"/>
      <c r="J23" s="13"/>
      <c r="K23" s="9"/>
      <c r="N23" s="3"/>
    </row>
    <row r="24" spans="1:16" x14ac:dyDescent="0.2">
      <c r="E24" s="4"/>
      <c r="F24" s="3"/>
      <c r="G24" s="12"/>
      <c r="H24" s="13"/>
      <c r="I24" s="13"/>
      <c r="J24" s="13"/>
      <c r="K24" s="9"/>
      <c r="N24" s="3"/>
    </row>
    <row r="25" spans="1:16" x14ac:dyDescent="0.2">
      <c r="E25" s="4"/>
      <c r="F25" s="3"/>
      <c r="G25" s="12"/>
      <c r="H25" s="13"/>
      <c r="I25" s="13"/>
      <c r="J25" s="13"/>
      <c r="K25" s="9"/>
      <c r="N25" s="3"/>
    </row>
    <row r="26" spans="1:16" x14ac:dyDescent="0.2">
      <c r="E26" s="4"/>
      <c r="F26" s="3"/>
      <c r="G26" s="7"/>
      <c r="H26" s="8"/>
      <c r="I26" s="8"/>
      <c r="J26" s="8"/>
      <c r="K26" s="9"/>
      <c r="N26" s="3"/>
    </row>
    <row r="27" spans="1:16" x14ac:dyDescent="0.2">
      <c r="E27" s="4"/>
      <c r="F27" s="3"/>
      <c r="G27" s="7"/>
      <c r="H27" s="8"/>
      <c r="I27" s="8"/>
      <c r="J27" s="8"/>
      <c r="K27" s="9"/>
      <c r="N27" s="3"/>
    </row>
    <row r="28" spans="1:16" x14ac:dyDescent="0.2">
      <c r="A28" s="1"/>
    </row>
    <row r="29" spans="1:16" ht="13.5" thickBot="1" x14ac:dyDescent="0.25"/>
    <row r="30" spans="1:16" ht="16.5" thickBot="1" x14ac:dyDescent="0.3">
      <c r="A30" s="49" t="s">
        <v>54</v>
      </c>
      <c r="B30" s="50"/>
      <c r="C30" s="50"/>
      <c r="D30" s="50"/>
      <c r="E30" s="51"/>
      <c r="I30" s="52" t="s">
        <v>42</v>
      </c>
      <c r="J30" s="53"/>
    </row>
    <row r="31" spans="1:16" ht="15.75" thickBot="1" x14ac:dyDescent="0.25">
      <c r="A31" s="15"/>
      <c r="B31" s="16"/>
      <c r="C31" s="16"/>
      <c r="D31" s="16"/>
      <c r="E31" s="16"/>
      <c r="I31" s="6"/>
      <c r="J31" s="5"/>
    </row>
    <row r="32" spans="1:16" ht="16.5" thickBot="1" x14ac:dyDescent="0.3">
      <c r="A32" s="17" t="s">
        <v>40</v>
      </c>
      <c r="B32" s="18"/>
      <c r="C32" s="18"/>
      <c r="D32" s="18"/>
      <c r="E32" s="18"/>
      <c r="I32" s="24" t="s">
        <v>43</v>
      </c>
      <c r="J32" s="48" t="s">
        <v>6</v>
      </c>
    </row>
    <row r="33" spans="1:10" ht="16.5" thickBot="1" x14ac:dyDescent="0.3">
      <c r="A33" s="11" t="s">
        <v>2</v>
      </c>
      <c r="B33" s="19" t="s">
        <v>39</v>
      </c>
      <c r="C33" s="20" t="s">
        <v>49</v>
      </c>
      <c r="D33" s="20" t="s">
        <v>50</v>
      </c>
      <c r="E33" s="21" t="s">
        <v>51</v>
      </c>
      <c r="I33" s="26" t="s">
        <v>44</v>
      </c>
      <c r="J33" s="47">
        <f>VLOOKUP(J32,A4:K22,3,FALSE)</f>
        <v>4332</v>
      </c>
    </row>
    <row r="34" spans="1:10" ht="16.5" thickBot="1" x14ac:dyDescent="0.3">
      <c r="A34" s="22" t="s">
        <v>34</v>
      </c>
      <c r="B34" s="56">
        <f>SUMIF(D5:D22,D6,G5:G22)</f>
        <v>18550.287349072361</v>
      </c>
      <c r="C34" s="56">
        <f>SUMIF(D5:D22,D22,I5:I22)</f>
        <v>760.56178131196657</v>
      </c>
      <c r="D34" s="56">
        <f>SUMIF(D5:D22,D6,J5:J22)</f>
        <v>63.070976986846027</v>
      </c>
      <c r="E34" s="57">
        <f>SUMIF(D5:D22,D6,K5:K22)</f>
        <v>11394.636991588923</v>
      </c>
      <c r="I34" s="25" t="s">
        <v>45</v>
      </c>
      <c r="J34" s="47" t="str">
        <f>VLOOKUP(J32,A4:K22,4,FALSE)</f>
        <v>Myynti</v>
      </c>
    </row>
    <row r="35" spans="1:10" ht="16.5" thickBot="1" x14ac:dyDescent="0.3">
      <c r="A35" s="23" t="s">
        <v>35</v>
      </c>
      <c r="B35" s="58">
        <f>SUMIF(D5:D22,D5,G5:G22)</f>
        <v>21077.310944156561</v>
      </c>
      <c r="C35" s="58">
        <f>SUMIF(D5:D22,D5,I5:I22)</f>
        <v>864.16974871041896</v>
      </c>
      <c r="D35" s="58">
        <f>SUMIF(D5:D22,D5,J5:J22)</f>
        <v>71.662857210132316</v>
      </c>
      <c r="E35" s="59">
        <f>SUMIF(D5:D22,D5,K5:K22)</f>
        <v>12275.144347287884</v>
      </c>
    </row>
    <row r="38" spans="1:10" ht="16.5" thickBot="1" x14ac:dyDescent="0.3">
      <c r="A38" s="28"/>
      <c r="B38" s="14"/>
      <c r="C38" s="14"/>
      <c r="D38" s="14"/>
      <c r="E38" s="14"/>
    </row>
    <row r="39" spans="1:10" ht="15.75" thickBot="1" x14ac:dyDescent="0.25">
      <c r="A39" s="29"/>
      <c r="B39" s="18"/>
      <c r="C39" s="18"/>
      <c r="D39" s="18"/>
      <c r="E39" s="18"/>
    </row>
    <row r="40" spans="1:10" ht="16.5" thickBot="1" x14ac:dyDescent="0.25">
      <c r="A40" s="17" t="s">
        <v>38</v>
      </c>
      <c r="B40" s="18"/>
      <c r="C40" s="18"/>
      <c r="D40" s="18"/>
      <c r="E40" s="18"/>
    </row>
    <row r="41" spans="1:10" ht="15.75" x14ac:dyDescent="0.25">
      <c r="A41" s="69" t="s">
        <v>2</v>
      </c>
      <c r="B41" s="70" t="s">
        <v>39</v>
      </c>
      <c r="C41" s="71" t="s">
        <v>49</v>
      </c>
      <c r="D41" s="71" t="s">
        <v>50</v>
      </c>
      <c r="E41" s="72" t="s">
        <v>51</v>
      </c>
    </row>
    <row r="42" spans="1:10" ht="15.75" x14ac:dyDescent="0.25">
      <c r="A42" s="63" t="s">
        <v>34</v>
      </c>
      <c r="B42" s="61">
        <f>B34*12</f>
        <v>222603.44818886835</v>
      </c>
      <c r="C42" s="61">
        <f t="shared" ref="C42:E42" si="4">C34*12</f>
        <v>9126.7413757435988</v>
      </c>
      <c r="D42" s="61">
        <f t="shared" si="4"/>
        <v>756.8517238421523</v>
      </c>
      <c r="E42" s="61">
        <f t="shared" si="4"/>
        <v>136735.64389906707</v>
      </c>
    </row>
    <row r="43" spans="1:10" ht="16.5" thickBot="1" x14ac:dyDescent="0.3">
      <c r="A43" s="64" t="s">
        <v>35</v>
      </c>
      <c r="B43" s="60">
        <f>B35*12</f>
        <v>252927.73132987873</v>
      </c>
      <c r="C43" s="60">
        <f t="shared" ref="C43:E43" si="5">C35*12</f>
        <v>10370.036984525028</v>
      </c>
      <c r="D43" s="60">
        <f t="shared" si="5"/>
        <v>859.95428652158785</v>
      </c>
      <c r="E43" s="60">
        <f t="shared" si="5"/>
        <v>147301.73216745461</v>
      </c>
    </row>
    <row r="44" spans="1:10" ht="15.75" x14ac:dyDescent="0.25">
      <c r="A44" s="65" t="s">
        <v>46</v>
      </c>
      <c r="B44" s="66">
        <f>SUM(B42+B43)</f>
        <v>475531.17951874709</v>
      </c>
      <c r="C44" s="66">
        <f t="shared" ref="C44:E44" si="6">SUM(C42+C43)</f>
        <v>19496.778360268625</v>
      </c>
      <c r="D44" s="66">
        <f t="shared" si="6"/>
        <v>1616.8060103637401</v>
      </c>
      <c r="E44" s="66">
        <f t="shared" si="6"/>
        <v>284037.37606652168</v>
      </c>
    </row>
    <row r="54" spans="10:11" x14ac:dyDescent="0.2">
      <c r="J54" s="67" t="s">
        <v>57</v>
      </c>
      <c r="K54" t="s">
        <v>56</v>
      </c>
    </row>
    <row r="55" spans="10:11" x14ac:dyDescent="0.2">
      <c r="J55" s="68" t="s">
        <v>35</v>
      </c>
      <c r="K55" s="62">
        <v>252927.73132987873</v>
      </c>
    </row>
    <row r="56" spans="10:11" x14ac:dyDescent="0.2">
      <c r="J56" s="68" t="s">
        <v>46</v>
      </c>
      <c r="K56" s="62">
        <v>475531.17951874709</v>
      </c>
    </row>
    <row r="57" spans="10:11" x14ac:dyDescent="0.2">
      <c r="J57" s="68" t="s">
        <v>34</v>
      </c>
      <c r="K57" s="62">
        <v>222603.44818886835</v>
      </c>
    </row>
    <row r="58" spans="10:11" x14ac:dyDescent="0.2">
      <c r="J58" s="68" t="s">
        <v>58</v>
      </c>
      <c r="K58" s="62">
        <v>951062.35903749417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2"/>
  <headerFooter alignWithMargins="0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D4A457BFE82F42A44DD57AEE2F5279" ma:contentTypeVersion="5" ma:contentTypeDescription="Luo uusi asiakirja." ma:contentTypeScope="" ma:versionID="d4397839e9c31613d9c9c5cbfc5efd0c">
  <xsd:schema xmlns:xsd="http://www.w3.org/2001/XMLSchema" xmlns:xs="http://www.w3.org/2001/XMLSchema" xmlns:p="http://schemas.microsoft.com/office/2006/metadata/properties" xmlns:ns3="7514a680-3015-46a5-9670-283e228075bd" xmlns:ns4="a4ad3d11-807f-45c4-939a-3e67bb6dbb71" targetNamespace="http://schemas.microsoft.com/office/2006/metadata/properties" ma:root="true" ma:fieldsID="812d7ec673d4fa1d697a3ae20bb0ddaf" ns3:_="" ns4:_="">
    <xsd:import namespace="7514a680-3015-46a5-9670-283e228075bd"/>
    <xsd:import namespace="a4ad3d11-807f-45c4-939a-3e67bb6dbb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a680-3015-46a5-9670-283e228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d3d11-807f-45c4-939a-3e67bb6dbb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Jakamisvihjeen hajautu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72CEF1-B812-4150-B92D-2A84FA6407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14a680-3015-46a5-9670-283e228075bd"/>
    <ds:schemaRef ds:uri="a4ad3d11-807f-45c4-939a-3e67bb6dbb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85A98-F660-445B-BDF4-19AC1C5276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6B10C2-286B-47BE-943F-C520DEE394A6}">
  <ds:schemaRefs>
    <ds:schemaRef ds:uri="http://schemas.microsoft.com/office/2006/documentManagement/types"/>
    <ds:schemaRef ds:uri="7514a680-3015-46a5-9670-283e228075bd"/>
    <ds:schemaRef ds:uri="a4ad3d11-807f-45c4-939a-3e67bb6dbb71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2022-11-06T16:29:17Z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0x0101001BD4A457BFE82F42A44DD57AEE2F5279</vt:lpwstr>
  </property>
</Properties>
</file>