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lien - Luke\Desktop\Intern\Social Media\"/>
    </mc:Choice>
  </mc:AlternateContent>
  <xr:revisionPtr revIDLastSave="0" documentId="13_ncr:1_{C4F24D78-9CD0-485F-8B0D-DBD6D91AA6B0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AFS" sheetId="1" r:id="rId1"/>
    <sheet name="AFF" sheetId="8" r:id="rId2"/>
    <sheet name="GMG" sheetId="9" r:id="rId3"/>
    <sheet name="Nick" sheetId="5" r:id="rId4"/>
    <sheet name="Shows Totals" sheetId="10" r:id="rId5"/>
    <sheet name="Gab" sheetId="11" r:id="rId6"/>
    <sheet name="Insta" sheetId="12" r:id="rId7"/>
    <sheet name="Twitter" sheetId="13" r:id="rId8"/>
    <sheet name="Rumble" sheetId="14" r:id="rId9"/>
    <sheet name="Odysee" sheetId="15" r:id="rId10"/>
    <sheet name="Bitchute" sheetId="16" r:id="rId11"/>
    <sheet name="Telegram" sheetId="17" r:id="rId12"/>
    <sheet name="AFUpdates(MAYBE)" sheetId="4" r:id="rId13"/>
    <sheet name="Am1stReels(MAYBE)" sheetId="6" r:id="rId14"/>
  </sheets>
  <definedNames>
    <definedName name="AFF_data">AFF!$B$2:$Q$6</definedName>
    <definedName name="AFF_header">AFF!$B$1:$Q$1</definedName>
    <definedName name="AFS_data">AFS!$B$2:$Q$5</definedName>
    <definedName name="AFS_header">AFS!$B$1:$Q$1</definedName>
    <definedName name="GMG_data">GMG!$B$2:$Q$4</definedName>
    <definedName name="GMG_header">GMG!$B$1:$Q$1</definedName>
    <definedName name="Nick_data">Nick!$B$2:$Q$4</definedName>
    <definedName name="Nick_header">Nick!$B$1:$Q$1</definedName>
  </definedNames>
  <calcPr calcId="181029"/>
</workbook>
</file>

<file path=xl/calcChain.xml><?xml version="1.0" encoding="utf-8"?>
<calcChain xmlns="http://schemas.openxmlformats.org/spreadsheetml/2006/main">
  <c r="P6" i="10" l="1"/>
  <c r="O6" i="10"/>
  <c r="N6" i="10"/>
  <c r="M6" i="10"/>
  <c r="L6" i="10"/>
  <c r="E6" i="10"/>
  <c r="K6" i="10"/>
  <c r="J6" i="10"/>
  <c r="I6" i="10"/>
  <c r="H6" i="10"/>
  <c r="G6" i="10"/>
  <c r="K4" i="10"/>
  <c r="J4" i="10"/>
  <c r="I4" i="10"/>
  <c r="H4" i="10"/>
  <c r="G4" i="10"/>
  <c r="F6" i="10"/>
  <c r="F4" i="10"/>
  <c r="D6" i="10"/>
  <c r="D4" i="10"/>
  <c r="C6" i="10"/>
  <c r="C4" i="10"/>
  <c r="B6" i="10"/>
  <c r="B4" i="10"/>
  <c r="K2" i="10"/>
  <c r="J2" i="10"/>
  <c r="I2" i="10"/>
  <c r="H2" i="10"/>
  <c r="G2" i="10"/>
  <c r="F2" i="10"/>
  <c r="D2" i="10"/>
  <c r="C2" i="10"/>
  <c r="B2" i="10"/>
  <c r="O3" i="5"/>
  <c r="Q4" i="5"/>
  <c r="P4" i="5"/>
  <c r="O4" i="5"/>
  <c r="N4" i="5"/>
  <c r="E4" i="5"/>
  <c r="M4" i="5" s="1"/>
  <c r="Q3" i="5"/>
  <c r="P3" i="5"/>
  <c r="N3" i="5"/>
  <c r="E3" i="5"/>
  <c r="M3" i="5" s="1"/>
  <c r="Q2" i="5"/>
  <c r="P2" i="5"/>
  <c r="O2" i="5"/>
  <c r="N2" i="5"/>
  <c r="E2" i="5"/>
  <c r="M2" i="5" s="1"/>
  <c r="Q4" i="9"/>
  <c r="P4" i="9"/>
  <c r="O4" i="9"/>
  <c r="N4" i="9"/>
  <c r="E4" i="9"/>
  <c r="F4" i="9" s="1"/>
  <c r="Q3" i="9"/>
  <c r="P3" i="9"/>
  <c r="O3" i="9"/>
  <c r="N3" i="9"/>
  <c r="E3" i="9"/>
  <c r="M3" i="9" s="1"/>
  <c r="Q2" i="9"/>
  <c r="P2" i="9"/>
  <c r="O2" i="9"/>
  <c r="N2" i="9"/>
  <c r="E2" i="9"/>
  <c r="M2" i="9" s="1"/>
  <c r="Q6" i="8"/>
  <c r="P6" i="8"/>
  <c r="O6" i="8"/>
  <c r="N6" i="8"/>
  <c r="E6" i="8"/>
  <c r="F6" i="8" s="1"/>
  <c r="Q5" i="8"/>
  <c r="P5" i="8"/>
  <c r="O5" i="8"/>
  <c r="N5" i="8"/>
  <c r="E5" i="8"/>
  <c r="F5" i="8" s="1"/>
  <c r="Q4" i="8"/>
  <c r="P4" i="8"/>
  <c r="O4" i="8"/>
  <c r="N4" i="8"/>
  <c r="E4" i="8"/>
  <c r="F4" i="8" s="1"/>
  <c r="Q3" i="8"/>
  <c r="P3" i="8"/>
  <c r="O3" i="8"/>
  <c r="N3" i="8"/>
  <c r="E3" i="8"/>
  <c r="M3" i="8" s="1"/>
  <c r="Q2" i="8"/>
  <c r="P2" i="8"/>
  <c r="O2" i="8"/>
  <c r="N2" i="8"/>
  <c r="E2" i="8"/>
  <c r="M2" i="8" s="1"/>
  <c r="P5" i="1"/>
  <c r="P4" i="1"/>
  <c r="P3" i="1"/>
  <c r="P2" i="1"/>
  <c r="Q5" i="1"/>
  <c r="Q4" i="1"/>
  <c r="Q3" i="1"/>
  <c r="Q2" i="1"/>
  <c r="O5" i="1"/>
  <c r="O4" i="1"/>
  <c r="O3" i="1"/>
  <c r="O2" i="1"/>
  <c r="N5" i="1"/>
  <c r="N4" i="1"/>
  <c r="M4" i="1"/>
  <c r="N3" i="1"/>
  <c r="M3" i="1"/>
  <c r="N2" i="1"/>
  <c r="M2" i="1"/>
  <c r="F5" i="1"/>
  <c r="E3" i="1"/>
  <c r="F3" i="1" s="1"/>
  <c r="E4" i="1"/>
  <c r="F4" i="1" s="1"/>
  <c r="E5" i="1"/>
  <c r="M5" i="1" s="1"/>
  <c r="E2" i="1"/>
  <c r="F2" i="1" s="1"/>
  <c r="K2" i="17"/>
  <c r="I2" i="16"/>
  <c r="L2" i="15"/>
  <c r="E3" i="15"/>
  <c r="L2" i="14"/>
  <c r="L2" i="13"/>
  <c r="C2" i="13"/>
  <c r="K2" i="12"/>
  <c r="K3" i="11"/>
  <c r="H3" i="11"/>
  <c r="D4" i="11"/>
  <c r="J3" i="12"/>
  <c r="L2" i="12"/>
  <c r="D2" i="14"/>
  <c r="I2" i="13"/>
  <c r="C2" i="14"/>
  <c r="G2" i="16"/>
  <c r="E5" i="11"/>
  <c r="K3" i="16"/>
  <c r="G3" i="16"/>
  <c r="J2" i="16"/>
  <c r="I2" i="17"/>
  <c r="H2" i="17"/>
  <c r="G2" i="17"/>
  <c r="J3" i="16"/>
  <c r="C2" i="16"/>
  <c r="I2" i="15"/>
  <c r="H2" i="14"/>
  <c r="C3" i="14"/>
  <c r="G2" i="12"/>
  <c r="J2" i="17"/>
  <c r="D2" i="17"/>
  <c r="I3" i="16"/>
  <c r="K3" i="15"/>
  <c r="D3" i="15"/>
  <c r="H3" i="14"/>
  <c r="I3" i="13"/>
  <c r="E2" i="13"/>
  <c r="H3" i="12"/>
  <c r="L2" i="11"/>
  <c r="I2" i="11"/>
  <c r="E3" i="11"/>
  <c r="K4" i="11"/>
  <c r="E2" i="14"/>
  <c r="K3" i="13"/>
  <c r="I3" i="12"/>
  <c r="G2" i="15"/>
  <c r="L3" i="15"/>
  <c r="C2" i="17"/>
  <c r="K2" i="16"/>
  <c r="K2" i="15"/>
  <c r="C3" i="15"/>
  <c r="G3" i="14"/>
  <c r="H3" i="13"/>
  <c r="D3" i="13"/>
  <c r="G3" i="12"/>
  <c r="L3" i="11"/>
  <c r="I4" i="11"/>
  <c r="E2" i="11"/>
  <c r="H3" i="16"/>
  <c r="J3" i="15"/>
  <c r="E2" i="15"/>
  <c r="J2" i="14"/>
  <c r="J3" i="13"/>
  <c r="D2" i="13"/>
  <c r="I2" i="12"/>
  <c r="L5" i="11"/>
  <c r="I5" i="11"/>
  <c r="E4" i="11"/>
  <c r="D3" i="16"/>
  <c r="L3" i="14"/>
  <c r="E3" i="14"/>
  <c r="J2" i="13"/>
  <c r="C3" i="12"/>
  <c r="D3" i="11"/>
  <c r="C3" i="16"/>
  <c r="H2" i="15"/>
  <c r="I2" i="14"/>
  <c r="D3" i="12"/>
  <c r="K2" i="11"/>
  <c r="H5" i="11"/>
  <c r="E2" i="16"/>
  <c r="H3" i="15"/>
  <c r="K3" i="14"/>
  <c r="H2" i="12"/>
  <c r="J5" i="11"/>
  <c r="C5" i="11"/>
  <c r="H2" i="16"/>
  <c r="J3" i="14"/>
  <c r="D3" i="14"/>
  <c r="E2" i="12"/>
  <c r="C4" i="11"/>
  <c r="L3" i="16"/>
  <c r="E3" i="16"/>
  <c r="J2" i="12"/>
  <c r="D2" i="12"/>
  <c r="J2" i="11"/>
  <c r="G2" i="13"/>
  <c r="C2" i="12"/>
  <c r="C2" i="11"/>
  <c r="C2" i="15"/>
  <c r="C3" i="13"/>
  <c r="K3" i="12"/>
  <c r="L4" i="11"/>
  <c r="E2" i="17"/>
  <c r="G5" i="11"/>
  <c r="G3" i="15"/>
  <c r="J4" i="11"/>
  <c r="K2" i="14"/>
  <c r="C3" i="11"/>
  <c r="G2" i="11"/>
  <c r="I3" i="14"/>
  <c r="L2" i="17"/>
  <c r="L2" i="16"/>
  <c r="I3" i="15"/>
  <c r="D2" i="15"/>
  <c r="G2" i="14"/>
  <c r="G3" i="13"/>
  <c r="E3" i="13"/>
  <c r="L3" i="12"/>
  <c r="K5" i="11"/>
  <c r="H4" i="11"/>
  <c r="D5" i="11"/>
  <c r="J2" i="15"/>
  <c r="H2" i="11"/>
  <c r="K2" i="13"/>
  <c r="D2" i="11"/>
  <c r="E3" i="12"/>
  <c r="D2" i="16"/>
  <c r="G4" i="11"/>
  <c r="H2" i="13"/>
  <c r="G3" i="11"/>
  <c r="J3" i="11"/>
  <c r="L3" i="13"/>
  <c r="I3" i="11"/>
  <c r="L4" i="10" l="1"/>
  <c r="E4" i="10"/>
  <c r="M4" i="10"/>
  <c r="P4" i="10"/>
  <c r="O4" i="10"/>
  <c r="N4" i="10"/>
  <c r="K4" i="17"/>
  <c r="L4" i="17"/>
  <c r="E4" i="17"/>
  <c r="D4" i="17"/>
  <c r="J4" i="17"/>
  <c r="G4" i="17"/>
  <c r="H4" i="17"/>
  <c r="I4" i="17"/>
  <c r="C4" i="17"/>
  <c r="P2" i="17"/>
  <c r="F2" i="17"/>
  <c r="M2" i="17"/>
  <c r="Q2" i="17"/>
  <c r="O2" i="17"/>
  <c r="N2" i="17"/>
  <c r="C5" i="16"/>
  <c r="D5" i="16"/>
  <c r="E5" i="16"/>
  <c r="I5" i="16"/>
  <c r="L5" i="16"/>
  <c r="K5" i="16"/>
  <c r="G5" i="16"/>
  <c r="H5" i="16"/>
  <c r="J5" i="16"/>
  <c r="Q2" i="16"/>
  <c r="M3" i="16"/>
  <c r="M2" i="16"/>
  <c r="Q3" i="16"/>
  <c r="N2" i="16"/>
  <c r="P2" i="16"/>
  <c r="N3" i="16"/>
  <c r="O3" i="16"/>
  <c r="P3" i="16"/>
  <c r="O2" i="16"/>
  <c r="F3" i="16"/>
  <c r="F2" i="16"/>
  <c r="D5" i="15"/>
  <c r="E5" i="15"/>
  <c r="C5" i="15"/>
  <c r="I5" i="15"/>
  <c r="G5" i="15"/>
  <c r="H5" i="15"/>
  <c r="J5" i="15"/>
  <c r="L5" i="15"/>
  <c r="K5" i="15"/>
  <c r="M3" i="15"/>
  <c r="M2" i="15"/>
  <c r="Q3" i="15"/>
  <c r="Q2" i="15"/>
  <c r="N2" i="15"/>
  <c r="O2" i="15"/>
  <c r="P2" i="15"/>
  <c r="N3" i="15"/>
  <c r="O3" i="15"/>
  <c r="P3" i="15"/>
  <c r="F3" i="15"/>
  <c r="F2" i="15"/>
  <c r="O2" i="10"/>
  <c r="L2" i="10"/>
  <c r="M2" i="10"/>
  <c r="P2" i="10"/>
  <c r="N2" i="10"/>
  <c r="F2" i="14"/>
  <c r="F3" i="14"/>
  <c r="C5" i="14"/>
  <c r="D5" i="14"/>
  <c r="E5" i="14"/>
  <c r="L5" i="14"/>
  <c r="G5" i="14"/>
  <c r="J5" i="14"/>
  <c r="H5" i="14"/>
  <c r="K5" i="14"/>
  <c r="I5" i="14"/>
  <c r="Q3" i="14"/>
  <c r="Q2" i="14"/>
  <c r="M2" i="14"/>
  <c r="M3" i="14"/>
  <c r="P2" i="14"/>
  <c r="O2" i="14"/>
  <c r="N3" i="14"/>
  <c r="O3" i="14"/>
  <c r="N2" i="14"/>
  <c r="P3" i="14"/>
  <c r="G5" i="13"/>
  <c r="H5" i="13"/>
  <c r="I5" i="13"/>
  <c r="K5" i="13"/>
  <c r="J5" i="13"/>
  <c r="L5" i="13"/>
  <c r="E5" i="13"/>
  <c r="D5" i="13"/>
  <c r="C5" i="13"/>
  <c r="M3" i="13"/>
  <c r="Q3" i="13"/>
  <c r="O3" i="13"/>
  <c r="N3" i="13"/>
  <c r="P3" i="13"/>
  <c r="Q2" i="13"/>
  <c r="M2" i="13"/>
  <c r="N2" i="13"/>
  <c r="O2" i="13"/>
  <c r="P2" i="13"/>
  <c r="F3" i="13"/>
  <c r="F2" i="13"/>
  <c r="K5" i="12"/>
  <c r="I5" i="12"/>
  <c r="G5" i="12"/>
  <c r="J5" i="12"/>
  <c r="H5" i="12"/>
  <c r="L5" i="12"/>
  <c r="E5" i="12"/>
  <c r="D5" i="12"/>
  <c r="C5" i="12"/>
  <c r="M3" i="12"/>
  <c r="Q3" i="12"/>
  <c r="P3" i="12"/>
  <c r="N3" i="12"/>
  <c r="O3" i="12"/>
  <c r="Q2" i="12"/>
  <c r="M2" i="12"/>
  <c r="N2" i="12"/>
  <c r="O2" i="12"/>
  <c r="P2" i="12"/>
  <c r="F3" i="12"/>
  <c r="F2" i="12"/>
  <c r="L7" i="11"/>
  <c r="L8" i="11"/>
  <c r="K7" i="11"/>
  <c r="K8" i="11"/>
  <c r="J7" i="11"/>
  <c r="J8" i="11"/>
  <c r="I8" i="11"/>
  <c r="I7" i="11"/>
  <c r="H7" i="11"/>
  <c r="H8" i="11"/>
  <c r="G7" i="11"/>
  <c r="G8" i="11"/>
  <c r="E8" i="11"/>
  <c r="E7" i="11"/>
  <c r="D7" i="11"/>
  <c r="D8" i="11"/>
  <c r="C8" i="11"/>
  <c r="C7" i="11"/>
  <c r="Q5" i="11"/>
  <c r="M5" i="11"/>
  <c r="N5" i="11"/>
  <c r="O5" i="11"/>
  <c r="P5" i="11"/>
  <c r="Q4" i="11"/>
  <c r="M4" i="11"/>
  <c r="N4" i="11"/>
  <c r="O4" i="11"/>
  <c r="P4" i="11"/>
  <c r="Q3" i="11"/>
  <c r="M3" i="11"/>
  <c r="N3" i="11"/>
  <c r="O3" i="11"/>
  <c r="P3" i="11"/>
  <c r="Q2" i="11"/>
  <c r="M2" i="11"/>
  <c r="N2" i="11"/>
  <c r="O2" i="11"/>
  <c r="P2" i="11"/>
  <c r="F4" i="11"/>
  <c r="F3" i="11"/>
  <c r="F5" i="11"/>
  <c r="F2" i="11"/>
  <c r="E2" i="10"/>
  <c r="F3" i="5"/>
  <c r="F4" i="5"/>
  <c r="F2" i="5"/>
  <c r="F3" i="9"/>
  <c r="F2" i="9"/>
  <c r="M4" i="9"/>
  <c r="M6" i="8"/>
  <c r="M4" i="8"/>
  <c r="F3" i="8"/>
  <c r="M5" i="8"/>
  <c r="F2" i="8"/>
  <c r="Q4" i="17" l="1"/>
  <c r="N4" i="17"/>
  <c r="O4" i="17"/>
  <c r="M4" i="17"/>
  <c r="P4" i="17"/>
  <c r="F4" i="17"/>
  <c r="O5" i="16"/>
  <c r="N5" i="16"/>
  <c r="P5" i="16"/>
  <c r="M5" i="16"/>
  <c r="F5" i="16"/>
  <c r="Q5" i="16"/>
  <c r="N5" i="15"/>
  <c r="Q5" i="15"/>
  <c r="F5" i="15"/>
  <c r="M5" i="15"/>
  <c r="P5" i="15"/>
  <c r="O5" i="15"/>
  <c r="N5" i="14"/>
  <c r="O5" i="14"/>
  <c r="P5" i="14"/>
  <c r="M5" i="14"/>
  <c r="F5" i="14"/>
  <c r="Q5" i="14"/>
  <c r="Q5" i="13"/>
  <c r="P5" i="13"/>
  <c r="O5" i="13"/>
  <c r="M5" i="13"/>
  <c r="N5" i="13"/>
  <c r="F5" i="13"/>
  <c r="Q5" i="12"/>
  <c r="M5" i="12"/>
  <c r="P5" i="12"/>
  <c r="O5" i="12"/>
  <c r="N5" i="12"/>
  <c r="F5" i="12"/>
  <c r="N8" i="11"/>
  <c r="O8" i="11"/>
  <c r="Q7" i="11"/>
  <c r="I9" i="11"/>
  <c r="N7" i="11"/>
  <c r="Q8" i="11"/>
  <c r="O7" i="11"/>
  <c r="M7" i="11"/>
  <c r="P8" i="11"/>
  <c r="M8" i="11"/>
  <c r="P7" i="11"/>
  <c r="F7" i="11"/>
  <c r="F8" i="11"/>
  <c r="L9" i="11"/>
  <c r="E9" i="11"/>
  <c r="J9" i="11"/>
  <c r="K9" i="11"/>
  <c r="G9" i="11"/>
  <c r="H9" i="11"/>
  <c r="D9" i="11"/>
  <c r="C9" i="11"/>
  <c r="P9" i="11" l="1"/>
  <c r="M9" i="11"/>
  <c r="Q9" i="11"/>
  <c r="O9" i="11"/>
  <c r="N9" i="11"/>
  <c r="F9" i="11"/>
</calcChain>
</file>

<file path=xl/sharedStrings.xml><?xml version="1.0" encoding="utf-8"?>
<sst xmlns="http://schemas.openxmlformats.org/spreadsheetml/2006/main" count="245" uniqueCount="37">
  <si>
    <t>America First Show</t>
  </si>
  <si>
    <t>Posts</t>
  </si>
  <si>
    <t>Growth Rate</t>
  </si>
  <si>
    <t>Avg. Post Reach</t>
  </si>
  <si>
    <t>Avg. Applause Rate</t>
  </si>
  <si>
    <t>Avg. Amplification Rate</t>
  </si>
  <si>
    <t>Avg. Engagement Rate</t>
  </si>
  <si>
    <t>Gab</t>
  </si>
  <si>
    <t>-</t>
  </si>
  <si>
    <t>Rumble</t>
  </si>
  <si>
    <t>Bitchute</t>
  </si>
  <si>
    <t>America First Foundation</t>
  </si>
  <si>
    <t>Instagram</t>
  </si>
  <si>
    <t>Good Morning Groyper</t>
  </si>
  <si>
    <t>Twitter</t>
  </si>
  <si>
    <t>Net Followers</t>
  </si>
  <si>
    <t>Old Follower Total</t>
  </si>
  <si>
    <r>
      <rPr>
        <b/>
        <sz val="10"/>
        <color rgb="FFFF0000"/>
        <rFont val="Arial"/>
        <family val="2"/>
      </rPr>
      <t>New</t>
    </r>
    <r>
      <rPr>
        <b/>
        <sz val="10"/>
        <rFont val="Arial"/>
      </rPr>
      <t xml:space="preserve"> Follower </t>
    </r>
    <r>
      <rPr>
        <b/>
        <sz val="10"/>
        <color rgb="FFFF0000"/>
        <rFont val="Arial"/>
        <family val="2"/>
      </rPr>
      <t>Total</t>
    </r>
  </si>
  <si>
    <t>Post Goal</t>
  </si>
  <si>
    <t>Total Views/Impressions</t>
  </si>
  <si>
    <t>Total Mentions/Comments</t>
  </si>
  <si>
    <t>Shares</t>
  </si>
  <si>
    <t>Platform</t>
  </si>
  <si>
    <t>Total Likes</t>
  </si>
  <si>
    <t>% New</t>
  </si>
  <si>
    <t>Nick</t>
  </si>
  <si>
    <t>Telegram</t>
  </si>
  <si>
    <t>Total AF:</t>
  </si>
  <si>
    <t>Total Nick:</t>
  </si>
  <si>
    <r>
      <t>Total</t>
    </r>
    <r>
      <rPr>
        <b/>
        <sz val="10"/>
        <rFont val="Arial"/>
      </rPr>
      <t>:</t>
    </r>
  </si>
  <si>
    <t>Odysee</t>
  </si>
  <si>
    <t>AFS</t>
  </si>
  <si>
    <t>AFF</t>
  </si>
  <si>
    <t>GMG</t>
  </si>
  <si>
    <t>Total</t>
  </si>
  <si>
    <t>Total AF</t>
  </si>
  <si>
    <t>Total 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</si>
</sst>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quotePrefix="1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quotePrefix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0" xfId="0" quotePrefix="1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3" fillId="0" borderId="0" xfId="0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0" xfId="0" quotePrefix="1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5" fillId="0" borderId="0" xfId="0" quotePrefix="1" applyNumberFormat="1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0" xfId="0" quotePrefix="1" applyNumberFormat="1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9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4" xfId="1" quotePrefix="1" applyNumberFormat="1" applyFont="1" applyBorder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/>
    </xf>
    <xf numFmtId="164" fontId="5" fillId="0" borderId="0" xfId="1" quotePrefix="1" applyNumberFormat="1" applyFont="1" applyBorder="1" applyAlignment="1">
      <alignment horizontal="center"/>
    </xf>
    <xf numFmtId="14" fontId="5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63500</xdr:rowOff>
    </xdr:from>
    <xdr:to>
      <xdr:col>21</xdr:col>
      <xdr:colOff>571499</xdr:colOff>
      <xdr:row>38</xdr:row>
      <xdr:rowOff>71954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C27E00-3B02-4221-8419-56345EF0F2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25" b="41556"/>
        <a:stretch/>
      </xdr:blipFill>
      <xdr:spPr bwMode="auto">
        <a:xfrm>
          <a:off x="17970500" y="63500"/>
          <a:ext cx="4635500" cy="7247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63500</xdr:rowOff>
    </xdr:from>
    <xdr:to>
      <xdr:col>21</xdr:col>
      <xdr:colOff>571498</xdr:colOff>
      <xdr:row>38</xdr:row>
      <xdr:rowOff>42072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40A6C7-F4A5-4E5A-933C-FEDBFDDD99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25" b="41556"/>
        <a:stretch/>
      </xdr:blipFill>
      <xdr:spPr bwMode="auto">
        <a:xfrm>
          <a:off x="18243176" y="63500"/>
          <a:ext cx="4426322" cy="750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63500</xdr:rowOff>
    </xdr:from>
    <xdr:to>
      <xdr:col>21</xdr:col>
      <xdr:colOff>571499</xdr:colOff>
      <xdr:row>37</xdr:row>
      <xdr:rowOff>176542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36C86-0995-48F7-BC82-45B0480A38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25" b="41556"/>
        <a:stretch/>
      </xdr:blipFill>
      <xdr:spPr bwMode="auto">
        <a:xfrm>
          <a:off x="19373850" y="63500"/>
          <a:ext cx="4610099" cy="7361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63500</xdr:rowOff>
    </xdr:from>
    <xdr:to>
      <xdr:col>20</xdr:col>
      <xdr:colOff>571500</xdr:colOff>
      <xdr:row>38</xdr:row>
      <xdr:rowOff>71954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15830-1BA2-46D4-A6F9-28DD7BE907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25" b="41556"/>
        <a:stretch/>
      </xdr:blipFill>
      <xdr:spPr bwMode="auto">
        <a:xfrm>
          <a:off x="19373850" y="63500"/>
          <a:ext cx="4610099" cy="7361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9"/>
  <sheetViews>
    <sheetView tabSelected="1" zoomScale="85" zoomScaleNormal="85" workbookViewId="0"/>
  </sheetViews>
  <sheetFormatPr defaultColWidth="14.42578125" defaultRowHeight="15.75" customHeight="1" x14ac:dyDescent="0.2"/>
  <cols>
    <col min="1" max="1" width="22.140625" customWidth="1"/>
    <col min="2" max="2" width="14" customWidth="1"/>
    <col min="3" max="3" width="18.42578125" customWidth="1"/>
    <col min="4" max="4" width="17.85546875" customWidth="1"/>
    <col min="8" max="8" width="14.42578125" style="14"/>
    <col min="9" max="9" width="25" style="14" bestFit="1" customWidth="1"/>
    <col min="10" max="10" width="12.42578125" style="14" customWidth="1"/>
    <col min="11" max="11" width="26.5703125" style="14" bestFit="1" customWidth="1"/>
    <col min="12" max="12" width="8.85546875" style="14" customWidth="1"/>
    <col min="14" max="14" width="16.5703125" customWidth="1"/>
    <col min="15" max="15" width="20" customWidth="1"/>
    <col min="16" max="16" width="21.85546875" customWidth="1"/>
    <col min="17" max="17" width="22" customWidth="1"/>
  </cols>
  <sheetData>
    <row r="1" spans="1:17" ht="12.75" x14ac:dyDescent="0.2">
      <c r="A1" s="16" t="s">
        <v>0</v>
      </c>
      <c r="B1" s="7" t="s">
        <v>22</v>
      </c>
      <c r="C1" s="12" t="s">
        <v>17</v>
      </c>
      <c r="D1" s="7" t="s">
        <v>16</v>
      </c>
      <c r="E1" s="7" t="s">
        <v>15</v>
      </c>
      <c r="F1" s="55" t="s">
        <v>24</v>
      </c>
      <c r="G1" s="1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ht="15.75" customHeight="1" x14ac:dyDescent="0.2">
      <c r="A2" s="56"/>
      <c r="B2" s="2" t="s">
        <v>7</v>
      </c>
      <c r="C2" s="3">
        <v>2624</v>
      </c>
      <c r="D2" s="8">
        <v>2009</v>
      </c>
      <c r="E2" s="9">
        <f>C2-D2</f>
        <v>615</v>
      </c>
      <c r="F2" s="57">
        <f>E2/C2</f>
        <v>0.234375</v>
      </c>
      <c r="G2" s="2">
        <v>30</v>
      </c>
      <c r="H2" s="66">
        <v>43101</v>
      </c>
      <c r="I2" s="15">
        <v>0</v>
      </c>
      <c r="J2" s="15">
        <v>2372</v>
      </c>
      <c r="K2" s="15">
        <v>71</v>
      </c>
      <c r="L2" s="15">
        <v>335</v>
      </c>
      <c r="M2" s="4">
        <f>E2/C2</f>
        <v>0.234375</v>
      </c>
      <c r="N2" s="4">
        <f>I2/C2</f>
        <v>0</v>
      </c>
      <c r="O2" s="4">
        <f>J2/C2</f>
        <v>0.90396341463414631</v>
      </c>
      <c r="P2" s="4">
        <f>L2/C2</f>
        <v>0.12766768292682926</v>
      </c>
      <c r="Q2" s="4">
        <f>SUM(J2:L2)/C2</f>
        <v>1.0586890243902438</v>
      </c>
    </row>
    <row r="3" spans="1:17" ht="15.75" customHeight="1" x14ac:dyDescent="0.2">
      <c r="A3" s="56"/>
      <c r="B3" s="2" t="s">
        <v>9</v>
      </c>
      <c r="C3" s="3">
        <v>219</v>
      </c>
      <c r="D3" s="8">
        <v>211</v>
      </c>
      <c r="E3" s="9">
        <f t="shared" ref="E3:E5" si="0">C3-D3</f>
        <v>8</v>
      </c>
      <c r="F3" s="57">
        <f>E3/C3</f>
        <v>3.6529680365296802E-2</v>
      </c>
      <c r="G3" s="2">
        <v>5</v>
      </c>
      <c r="H3" s="66">
        <v>43466</v>
      </c>
      <c r="I3" s="15">
        <v>103</v>
      </c>
      <c r="J3" s="15">
        <v>0</v>
      </c>
      <c r="K3" s="15">
        <v>0</v>
      </c>
      <c r="L3" s="15">
        <v>23</v>
      </c>
      <c r="M3" s="4">
        <f>E3/C3</f>
        <v>3.6529680365296802E-2</v>
      </c>
      <c r="N3" s="4">
        <f>I3/C3</f>
        <v>0.47031963470319632</v>
      </c>
      <c r="O3" s="4">
        <f>J3/C3</f>
        <v>0</v>
      </c>
      <c r="P3" s="4">
        <f>L3/C3</f>
        <v>0.1050228310502283</v>
      </c>
      <c r="Q3" s="4">
        <f t="shared" ref="Q3:Q5" si="1">SUM(J3:L3)/C3</f>
        <v>0.1050228310502283</v>
      </c>
    </row>
    <row r="4" spans="1:17" ht="15.75" customHeight="1" x14ac:dyDescent="0.2">
      <c r="A4" s="56"/>
      <c r="B4" s="61" t="s">
        <v>30</v>
      </c>
      <c r="C4" s="3">
        <v>349</v>
      </c>
      <c r="D4" s="8">
        <v>344</v>
      </c>
      <c r="E4" s="9">
        <f t="shared" si="0"/>
        <v>5</v>
      </c>
      <c r="F4" s="57">
        <f>E4/C4</f>
        <v>1.4326647564469915E-2</v>
      </c>
      <c r="G4" s="2">
        <v>6</v>
      </c>
      <c r="H4" s="66">
        <v>43831</v>
      </c>
      <c r="I4" s="15">
        <v>242</v>
      </c>
      <c r="J4" s="15">
        <v>52</v>
      </c>
      <c r="K4" s="15">
        <v>6</v>
      </c>
      <c r="L4" s="15">
        <v>13</v>
      </c>
      <c r="M4" s="4">
        <f>E4/C4</f>
        <v>1.4326647564469915E-2</v>
      </c>
      <c r="N4" s="4">
        <f>I4/C4</f>
        <v>0.69340974212034379</v>
      </c>
      <c r="O4" s="4">
        <f>J4/C4</f>
        <v>0.14899713467048711</v>
      </c>
      <c r="P4" s="4">
        <f>L4/C4</f>
        <v>3.7249283667621778E-2</v>
      </c>
      <c r="Q4" s="4">
        <f t="shared" si="1"/>
        <v>0.20343839541547279</v>
      </c>
    </row>
    <row r="5" spans="1:17" ht="15.75" customHeight="1" x14ac:dyDescent="0.2">
      <c r="A5" s="56"/>
      <c r="B5" s="2" t="s">
        <v>10</v>
      </c>
      <c r="C5" s="3">
        <v>406</v>
      </c>
      <c r="D5" s="8">
        <v>397</v>
      </c>
      <c r="E5" s="9">
        <f t="shared" si="0"/>
        <v>9</v>
      </c>
      <c r="F5" s="57">
        <f>E5/C5</f>
        <v>2.2167487684729065E-2</v>
      </c>
      <c r="G5" s="2">
        <v>5</v>
      </c>
      <c r="H5" s="66">
        <v>44197</v>
      </c>
      <c r="I5" s="15">
        <v>478</v>
      </c>
      <c r="J5" s="15">
        <v>52</v>
      </c>
      <c r="K5" s="15">
        <v>6</v>
      </c>
      <c r="L5" s="15">
        <v>0</v>
      </c>
      <c r="M5" s="4">
        <f>E5/C5</f>
        <v>2.2167487684729065E-2</v>
      </c>
      <c r="N5" s="4">
        <f>I5/C5</f>
        <v>1.1773399014778325</v>
      </c>
      <c r="O5" s="4">
        <f>J5/C5</f>
        <v>0.12807881773399016</v>
      </c>
      <c r="P5" s="4">
        <f>L5/C5</f>
        <v>0</v>
      </c>
      <c r="Q5" s="4">
        <f t="shared" si="1"/>
        <v>0.14285714285714285</v>
      </c>
    </row>
    <row r="6" spans="1:17" ht="15.75" customHeight="1" x14ac:dyDescent="0.2">
      <c r="C6" s="3"/>
      <c r="D6" s="8"/>
    </row>
    <row r="7" spans="1:17" s="38" customFormat="1" ht="12.75" x14ac:dyDescent="0.2">
      <c r="A7" s="34"/>
      <c r="B7" s="35"/>
      <c r="C7" s="36"/>
      <c r="D7" s="35"/>
      <c r="E7" s="35"/>
      <c r="G7" s="37"/>
      <c r="H7" s="35"/>
      <c r="I7" s="35"/>
      <c r="J7" s="35"/>
      <c r="K7" s="35"/>
      <c r="L7" s="35"/>
      <c r="M7" s="37"/>
      <c r="N7" s="37"/>
      <c r="O7" s="37"/>
      <c r="P7" s="37"/>
      <c r="Q7" s="37"/>
    </row>
    <row r="8" spans="1:17" s="38" customFormat="1" ht="15.75" customHeight="1" x14ac:dyDescent="0.2">
      <c r="B8" s="39"/>
      <c r="C8" s="40"/>
      <c r="D8" s="41"/>
      <c r="E8" s="42"/>
      <c r="G8" s="39"/>
      <c r="H8" s="43"/>
      <c r="I8" s="43"/>
      <c r="J8" s="43"/>
      <c r="K8" s="43"/>
      <c r="L8" s="43"/>
      <c r="M8" s="39"/>
      <c r="N8" s="39"/>
      <c r="O8" s="44"/>
      <c r="P8" s="44"/>
      <c r="Q8" s="44"/>
    </row>
    <row r="9" spans="1:17" s="38" customFormat="1" ht="15.75" customHeight="1" x14ac:dyDescent="0.2">
      <c r="B9" s="39"/>
      <c r="C9" s="39"/>
      <c r="D9" s="45"/>
      <c r="E9" s="42"/>
      <c r="G9" s="39"/>
      <c r="H9" s="43"/>
      <c r="I9" s="43"/>
      <c r="J9" s="43"/>
      <c r="K9" s="43"/>
      <c r="L9" s="43"/>
      <c r="M9" s="39"/>
      <c r="N9" s="44"/>
      <c r="O9" s="44"/>
      <c r="P9" s="44"/>
      <c r="Q9" s="44"/>
    </row>
    <row r="10" spans="1:17" s="38" customFormat="1" ht="15.75" customHeight="1" x14ac:dyDescent="0.2">
      <c r="B10" s="39"/>
      <c r="C10" s="39"/>
      <c r="D10" s="45"/>
      <c r="E10" s="42"/>
      <c r="G10" s="39"/>
      <c r="H10" s="43"/>
      <c r="I10" s="43"/>
      <c r="J10" s="43"/>
      <c r="K10" s="43"/>
      <c r="L10" s="43"/>
      <c r="M10" s="39"/>
      <c r="N10" s="39"/>
      <c r="O10" s="39"/>
      <c r="P10" s="39"/>
      <c r="Q10" s="39"/>
    </row>
    <row r="11" spans="1:17" s="38" customFormat="1" ht="15.75" customHeight="1" x14ac:dyDescent="0.2">
      <c r="B11" s="39"/>
      <c r="C11" s="39"/>
      <c r="D11" s="45"/>
      <c r="E11" s="42"/>
      <c r="G11" s="39"/>
      <c r="H11" s="43"/>
      <c r="I11" s="43"/>
      <c r="J11" s="43"/>
      <c r="K11" s="43"/>
      <c r="L11" s="43"/>
      <c r="M11" s="39"/>
      <c r="N11" s="44"/>
      <c r="O11" s="44"/>
      <c r="P11" s="39"/>
      <c r="Q11" s="44"/>
    </row>
    <row r="12" spans="1:17" s="38" customFormat="1" ht="15.75" customHeight="1" x14ac:dyDescent="0.2">
      <c r="B12" s="39"/>
      <c r="C12" s="39"/>
      <c r="D12" s="45"/>
      <c r="E12" s="42"/>
      <c r="G12" s="39"/>
      <c r="H12" s="43"/>
      <c r="I12" s="43"/>
      <c r="J12" s="43"/>
      <c r="K12" s="43"/>
      <c r="L12" s="43"/>
      <c r="M12" s="39"/>
      <c r="N12" s="39"/>
      <c r="O12" s="39"/>
      <c r="P12" s="39"/>
      <c r="Q12" s="39"/>
    </row>
    <row r="13" spans="1:17" s="38" customFormat="1" ht="15.75" customHeight="1" x14ac:dyDescent="0.2">
      <c r="H13" s="46"/>
      <c r="I13" s="46"/>
      <c r="J13" s="46"/>
      <c r="K13" s="46"/>
      <c r="L13" s="46"/>
    </row>
    <row r="14" spans="1:17" s="38" customFormat="1" ht="12.75" x14ac:dyDescent="0.2">
      <c r="A14" s="34"/>
      <c r="B14" s="35"/>
      <c r="C14" s="36"/>
      <c r="D14" s="35"/>
      <c r="E14" s="35"/>
      <c r="G14" s="47"/>
      <c r="H14" s="35"/>
      <c r="I14" s="35"/>
      <c r="J14" s="35"/>
      <c r="K14" s="35"/>
      <c r="L14" s="35"/>
      <c r="M14" s="37"/>
      <c r="N14" s="47"/>
      <c r="O14" s="47"/>
      <c r="P14" s="47"/>
      <c r="Q14" s="47"/>
    </row>
    <row r="15" spans="1:17" s="38" customFormat="1" ht="15.75" customHeight="1" x14ac:dyDescent="0.2">
      <c r="B15" s="39"/>
      <c r="C15" s="39"/>
      <c r="D15" s="41"/>
      <c r="E15" s="42"/>
      <c r="G15" s="39"/>
      <c r="H15" s="43"/>
      <c r="I15" s="43"/>
      <c r="J15" s="43"/>
      <c r="K15" s="43"/>
      <c r="L15" s="43"/>
      <c r="M15" s="39"/>
      <c r="N15" s="39"/>
      <c r="O15" s="44"/>
      <c r="P15" s="44"/>
      <c r="Q15" s="44"/>
    </row>
    <row r="16" spans="1:17" s="38" customFormat="1" ht="15.75" customHeight="1" x14ac:dyDescent="0.2">
      <c r="B16" s="39"/>
      <c r="C16" s="39"/>
      <c r="D16" s="45"/>
      <c r="E16" s="42"/>
      <c r="G16" s="39"/>
      <c r="H16" s="43"/>
      <c r="I16" s="43"/>
      <c r="J16" s="43"/>
      <c r="K16" s="43"/>
      <c r="L16" s="43"/>
      <c r="M16" s="39"/>
      <c r="N16" s="39"/>
      <c r="O16" s="44"/>
      <c r="P16" s="44"/>
      <c r="Q16" s="44"/>
    </row>
    <row r="17" spans="2:17" s="38" customFormat="1" ht="15.75" customHeight="1" x14ac:dyDescent="0.2">
      <c r="B17" s="39"/>
      <c r="C17" s="39"/>
      <c r="D17" s="45"/>
      <c r="E17" s="42"/>
      <c r="G17" s="39"/>
      <c r="H17" s="43"/>
      <c r="I17" s="43"/>
      <c r="J17" s="43"/>
      <c r="K17" s="43"/>
      <c r="L17" s="43"/>
      <c r="M17" s="39"/>
      <c r="N17" s="44"/>
      <c r="O17" s="48"/>
      <c r="P17" s="44"/>
      <c r="Q17" s="48"/>
    </row>
    <row r="18" spans="2:17" s="38" customFormat="1" ht="15.75" customHeight="1" x14ac:dyDescent="0.2">
      <c r="D18" s="45"/>
      <c r="H18" s="43"/>
      <c r="I18" s="43"/>
      <c r="J18" s="43"/>
      <c r="K18" s="43"/>
      <c r="L18" s="43"/>
    </row>
    <row r="19" spans="2:17" s="38" customFormat="1" ht="12.75" x14ac:dyDescent="0.2">
      <c r="B19" s="37"/>
      <c r="C19" s="49"/>
      <c r="D19" s="50"/>
      <c r="E19" s="51"/>
      <c r="G19" s="37"/>
      <c r="H19" s="52"/>
      <c r="I19" s="52"/>
      <c r="J19" s="52"/>
      <c r="K19" s="52"/>
      <c r="L19" s="52"/>
      <c r="M19" s="37"/>
      <c r="N19" s="53"/>
      <c r="O19" s="53"/>
      <c r="P19" s="53"/>
      <c r="Q19" s="53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5221-D826-43E3-BDFC-21397956A7E1}">
  <dimension ref="A1:Q5"/>
  <sheetViews>
    <sheetView zoomScale="85" zoomScaleNormal="85" workbookViewId="0"/>
  </sheetViews>
  <sheetFormatPr defaultRowHeight="12.75" x14ac:dyDescent="0.2"/>
  <cols>
    <col min="2" max="2" width="8.7109375" bestFit="1" customWidth="1"/>
    <col min="3" max="3" width="19.140625" bestFit="1" customWidth="1"/>
    <col min="4" max="4" width="18.140625" bestFit="1" customWidth="1"/>
    <col min="5" max="5" width="14.14062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25" bestFit="1" customWidth="1"/>
    <col min="10" max="10" width="11.42578125" bestFit="1" customWidth="1"/>
    <col min="11" max="11" width="26.5703125" bestFit="1" customWidth="1"/>
    <col min="12" max="12" width="7.7109375" bestFit="1" customWidth="1"/>
    <col min="13" max="13" width="13.140625" bestFit="1" customWidth="1"/>
    <col min="14" max="14" width="16.140625" bestFit="1" customWidth="1"/>
    <col min="15" max="15" width="19.28515625" bestFit="1" customWidth="1"/>
    <col min="16" max="16" width="22.85546875" bestFit="1" customWidth="1"/>
    <col min="17" max="17" width="22.28515625" bestFit="1" customWidth="1"/>
  </cols>
  <sheetData>
    <row r="1" spans="1:17" x14ac:dyDescent="0.2">
      <c r="A1" s="16" t="s">
        <v>30</v>
      </c>
      <c r="B1" s="7" t="s">
        <v>22</v>
      </c>
      <c r="C1" s="12" t="s">
        <v>17</v>
      </c>
      <c r="D1" s="7" t="s">
        <v>16</v>
      </c>
      <c r="E1" s="7" t="s">
        <v>15</v>
      </c>
      <c r="F1" s="7" t="s">
        <v>24</v>
      </c>
      <c r="G1" s="5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s="56"/>
      <c r="B2" s="56" t="s">
        <v>31</v>
      </c>
      <c r="C2" s="60">
        <f t="shared" ref="C2:C3" ca="1" si="0">SUMIF(INDEX(INDIRECT($B2&amp;"_data"),,MATCH($B$1,INDIRECT($B2&amp;"_header"),0)),$A$1,INDEX(INDIRECT($B2&amp;"_data"),,MATCH(C$1,INDIRECT($B2&amp;"_header"),0)))</f>
        <v>349</v>
      </c>
      <c r="D2" s="60">
        <f t="shared" ref="D2:L3" ca="1" si="1">SUMIF(INDEX(INDIRECT($B2&amp;"_data"),,MATCH($B$1,INDIRECT($B2&amp;"_header"),0)),$A$1,INDEX(INDIRECT($B2&amp;"_data"),,MATCH(D$1,INDIRECT($B2&amp;"_header"),0)))</f>
        <v>344</v>
      </c>
      <c r="E2" s="60">
        <f t="shared" ca="1" si="1"/>
        <v>5</v>
      </c>
      <c r="F2" s="57">
        <f t="shared" ref="F2:F3" ca="1" si="2">E2/C2</f>
        <v>1.4326647564469915E-2</v>
      </c>
      <c r="G2" s="60">
        <f t="shared" ca="1" si="1"/>
        <v>6</v>
      </c>
      <c r="H2" s="60">
        <f t="shared" ca="1" si="1"/>
        <v>43831</v>
      </c>
      <c r="I2" s="60">
        <f t="shared" ca="1" si="1"/>
        <v>242</v>
      </c>
      <c r="J2" s="60">
        <f t="shared" ca="1" si="1"/>
        <v>52</v>
      </c>
      <c r="K2" s="60">
        <f t="shared" ca="1" si="1"/>
        <v>6</v>
      </c>
      <c r="L2" s="60">
        <f t="shared" ca="1" si="1"/>
        <v>13</v>
      </c>
      <c r="M2" s="4">
        <f ca="1">E2/C2</f>
        <v>1.4326647564469915E-2</v>
      </c>
      <c r="N2" s="4">
        <f ca="1">I2/C2</f>
        <v>0.69340974212034379</v>
      </c>
      <c r="O2" s="4">
        <f ca="1">J2/C2</f>
        <v>0.14899713467048711</v>
      </c>
      <c r="P2" s="4">
        <f ca="1">L2/C2</f>
        <v>3.7249283667621778E-2</v>
      </c>
      <c r="Q2" s="4">
        <f ca="1">SUM(J2:L2)/C2</f>
        <v>0.20343839541547279</v>
      </c>
    </row>
    <row r="3" spans="1:17" x14ac:dyDescent="0.2">
      <c r="A3" s="56"/>
      <c r="B3" s="56" t="s">
        <v>32</v>
      </c>
      <c r="C3" s="60">
        <f t="shared" ca="1" si="0"/>
        <v>6</v>
      </c>
      <c r="D3" s="60">
        <f t="shared" ca="1" si="1"/>
        <v>2</v>
      </c>
      <c r="E3" s="60">
        <f t="shared" ca="1" si="1"/>
        <v>4</v>
      </c>
      <c r="F3" s="57">
        <f t="shared" ca="1" si="2"/>
        <v>0.66666666666666663</v>
      </c>
      <c r="G3" s="60">
        <f t="shared" ca="1" si="1"/>
        <v>8</v>
      </c>
      <c r="H3" s="60">
        <f t="shared" ca="1" si="1"/>
        <v>0</v>
      </c>
      <c r="I3" s="60">
        <f t="shared" ca="1" si="1"/>
        <v>22</v>
      </c>
      <c r="J3" s="60">
        <f t="shared" ca="1" si="1"/>
        <v>0</v>
      </c>
      <c r="K3" s="60">
        <f t="shared" ca="1" si="1"/>
        <v>0</v>
      </c>
      <c r="L3" s="60">
        <f t="shared" ca="1" si="1"/>
        <v>0</v>
      </c>
      <c r="M3" s="4">
        <f ca="1">E3/C3</f>
        <v>0.66666666666666663</v>
      </c>
      <c r="N3" s="4">
        <f ca="1">I3/C3</f>
        <v>3.6666666666666665</v>
      </c>
      <c r="O3" s="4">
        <f ca="1">J3/C3</f>
        <v>0</v>
      </c>
      <c r="P3" s="4">
        <f ca="1">L3/C3</f>
        <v>0</v>
      </c>
      <c r="Q3" s="4">
        <f ca="1">SUM(J3:L3)/C3</f>
        <v>0</v>
      </c>
    </row>
    <row r="4" spans="1:17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1:17" x14ac:dyDescent="0.2">
      <c r="A5" s="56"/>
      <c r="B5" s="56" t="s">
        <v>34</v>
      </c>
      <c r="C5" s="60">
        <f ca="1">SUM(C2:C3)</f>
        <v>355</v>
      </c>
      <c r="D5" s="60">
        <f ca="1">SUM(D2:D3)</f>
        <v>346</v>
      </c>
      <c r="E5" s="60">
        <f ca="1">SUM(E2:E3)</f>
        <v>9</v>
      </c>
      <c r="F5" s="57">
        <f ca="1">E5/C5</f>
        <v>2.5352112676056339E-2</v>
      </c>
      <c r="G5" s="60">
        <f t="shared" ref="G5:L5" ca="1" si="3">SUM(G2:G3)</f>
        <v>14</v>
      </c>
      <c r="H5" s="60">
        <f t="shared" ca="1" si="3"/>
        <v>43831</v>
      </c>
      <c r="I5" s="60">
        <f t="shared" ca="1" si="3"/>
        <v>264</v>
      </c>
      <c r="J5" s="60">
        <f t="shared" ca="1" si="3"/>
        <v>52</v>
      </c>
      <c r="K5" s="60">
        <f t="shared" ca="1" si="3"/>
        <v>6</v>
      </c>
      <c r="L5" s="60">
        <f t="shared" ca="1" si="3"/>
        <v>13</v>
      </c>
      <c r="M5" s="4">
        <f ca="1">E5/C5</f>
        <v>2.5352112676056339E-2</v>
      </c>
      <c r="N5" s="4">
        <f ca="1">I5/C5</f>
        <v>0.74366197183098592</v>
      </c>
      <c r="O5" s="4">
        <f ca="1">J5/C5</f>
        <v>0.14647887323943662</v>
      </c>
      <c r="P5" s="4">
        <f ca="1">L5/C5</f>
        <v>3.6619718309859155E-2</v>
      </c>
      <c r="Q5" s="4">
        <f ca="1">SUM(J5:L5)/C5</f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23D2-2B29-4689-9047-E6EC7908CD21}">
  <dimension ref="A1:Q8"/>
  <sheetViews>
    <sheetView zoomScale="85" zoomScaleNormal="85" workbookViewId="0"/>
  </sheetViews>
  <sheetFormatPr defaultRowHeight="12.75" x14ac:dyDescent="0.2"/>
  <cols>
    <col min="2" max="2" width="8.7109375" bestFit="1" customWidth="1"/>
    <col min="3" max="3" width="19.140625" bestFit="1" customWidth="1"/>
    <col min="4" max="4" width="18.140625" bestFit="1" customWidth="1"/>
    <col min="5" max="5" width="14.14062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25" bestFit="1" customWidth="1"/>
    <col min="10" max="10" width="11.42578125" bestFit="1" customWidth="1"/>
    <col min="11" max="11" width="26.5703125" bestFit="1" customWidth="1"/>
    <col min="12" max="12" width="7.7109375" bestFit="1" customWidth="1"/>
    <col min="13" max="13" width="13.140625" bestFit="1" customWidth="1"/>
    <col min="14" max="14" width="16.140625" bestFit="1" customWidth="1"/>
    <col min="15" max="15" width="19.28515625" bestFit="1" customWidth="1"/>
    <col min="16" max="16" width="22.85546875" bestFit="1" customWidth="1"/>
    <col min="17" max="17" width="22.28515625" bestFit="1" customWidth="1"/>
  </cols>
  <sheetData>
    <row r="1" spans="1:17" x14ac:dyDescent="0.2">
      <c r="A1" s="16" t="s">
        <v>10</v>
      </c>
      <c r="B1" s="7" t="s">
        <v>22</v>
      </c>
      <c r="C1" s="12" t="s">
        <v>17</v>
      </c>
      <c r="D1" s="7" t="s">
        <v>16</v>
      </c>
      <c r="E1" s="7" t="s">
        <v>15</v>
      </c>
      <c r="F1" s="7" t="s">
        <v>24</v>
      </c>
      <c r="G1" s="5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s="56"/>
      <c r="B2" s="56" t="s">
        <v>31</v>
      </c>
      <c r="C2" s="60">
        <f ca="1">SUMIF(INDEX(INDIRECT($B2&amp;"_data"),,MATCH($B$1,INDIRECT($B2&amp;"_header"),0)),$A$1,INDEX(INDIRECT($B2&amp;"_data"),,MATCH(C$1,INDIRECT($B2&amp;"_header"),0)))</f>
        <v>406</v>
      </c>
      <c r="D2" s="60">
        <f t="shared" ref="D2:L3" ca="1" si="0">SUMIF(INDEX(INDIRECT($B2&amp;"_data"),,MATCH($B$1,INDIRECT($B2&amp;"_header"),0)),$A$1,INDEX(INDIRECT($B2&amp;"_data"),,MATCH(D$1,INDIRECT($B2&amp;"_header"),0)))</f>
        <v>397</v>
      </c>
      <c r="E2" s="60">
        <f t="shared" ca="1" si="0"/>
        <v>9</v>
      </c>
      <c r="F2" s="57">
        <f t="shared" ref="F2:F3" ca="1" si="1">E2/C2</f>
        <v>2.2167487684729065E-2</v>
      </c>
      <c r="G2" s="60">
        <f t="shared" ca="1" si="0"/>
        <v>5</v>
      </c>
      <c r="H2" s="60">
        <f t="shared" ca="1" si="0"/>
        <v>44197</v>
      </c>
      <c r="I2" s="60">
        <f t="shared" ca="1" si="0"/>
        <v>478</v>
      </c>
      <c r="J2" s="60">
        <f t="shared" ca="1" si="0"/>
        <v>52</v>
      </c>
      <c r="K2" s="60">
        <f t="shared" ca="1" si="0"/>
        <v>6</v>
      </c>
      <c r="L2" s="60">
        <f t="shared" ca="1" si="0"/>
        <v>0</v>
      </c>
      <c r="M2" s="4">
        <f ca="1">E2/C2</f>
        <v>2.2167487684729065E-2</v>
      </c>
      <c r="N2" s="4">
        <f ca="1">I2/C2</f>
        <v>1.1773399014778325</v>
      </c>
      <c r="O2" s="4">
        <f ca="1">J2/C2</f>
        <v>0.12807881773399016</v>
      </c>
      <c r="P2" s="4">
        <f ca="1">L2/C2</f>
        <v>0</v>
      </c>
      <c r="Q2" s="4">
        <f ca="1">SUM(J2:L2)/C2</f>
        <v>0.14285714285714285</v>
      </c>
    </row>
    <row r="3" spans="1:17" x14ac:dyDescent="0.2">
      <c r="A3" s="56"/>
      <c r="B3" s="56" t="s">
        <v>32</v>
      </c>
      <c r="C3" s="60">
        <f t="shared" ref="C3" ca="1" si="2">SUMIF(INDEX(INDIRECT($B3&amp;"_data"),,MATCH($B$1,INDIRECT($B3&amp;"_header"),0)),$A$1,INDEX(INDIRECT($B3&amp;"_data"),,MATCH(C$1,INDIRECT($B3&amp;"_header"),0)))</f>
        <v>25</v>
      </c>
      <c r="D3" s="60">
        <f t="shared" ca="1" si="0"/>
        <v>25</v>
      </c>
      <c r="E3" s="60">
        <f t="shared" ca="1" si="0"/>
        <v>0</v>
      </c>
      <c r="F3" s="57">
        <f t="shared" ca="1" si="1"/>
        <v>0</v>
      </c>
      <c r="G3" s="60">
        <f t="shared" ca="1" si="0"/>
        <v>8</v>
      </c>
      <c r="H3" s="60">
        <f t="shared" ca="1" si="0"/>
        <v>0</v>
      </c>
      <c r="I3" s="60">
        <f t="shared" ca="1" si="0"/>
        <v>218</v>
      </c>
      <c r="J3" s="60">
        <f t="shared" ca="1" si="0"/>
        <v>7</v>
      </c>
      <c r="K3" s="60">
        <f t="shared" ca="1" si="0"/>
        <v>0</v>
      </c>
      <c r="L3" s="60">
        <f t="shared" ca="1" si="0"/>
        <v>0</v>
      </c>
      <c r="M3" s="4">
        <f ca="1">E3/C3</f>
        <v>0</v>
      </c>
      <c r="N3" s="4">
        <f ca="1">I3/C3</f>
        <v>8.7200000000000006</v>
      </c>
      <c r="O3" s="4">
        <f ca="1">J3/C3</f>
        <v>0.28000000000000003</v>
      </c>
      <c r="P3" s="4">
        <f ca="1">L3/C3</f>
        <v>0</v>
      </c>
      <c r="Q3" s="4">
        <f ca="1">SUM(J3:L3)/C3</f>
        <v>0.28000000000000003</v>
      </c>
    </row>
    <row r="4" spans="1:17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1:17" x14ac:dyDescent="0.2">
      <c r="A5" s="56"/>
      <c r="B5" s="56" t="s">
        <v>34</v>
      </c>
      <c r="C5" s="60">
        <f ca="1">SUM(C2:C3)</f>
        <v>431</v>
      </c>
      <c r="D5" s="60">
        <f ca="1">SUM(D2:D3)</f>
        <v>422</v>
      </c>
      <c r="E5" s="60">
        <f ca="1">SUM(E2:E3)</f>
        <v>9</v>
      </c>
      <c r="F5" s="57">
        <f ca="1">E5/C5</f>
        <v>2.0881670533642691E-2</v>
      </c>
      <c r="G5" s="60">
        <f t="shared" ref="G5:L5" ca="1" si="3">SUM(G2:G3)</f>
        <v>13</v>
      </c>
      <c r="H5" s="60">
        <f t="shared" ca="1" si="3"/>
        <v>44197</v>
      </c>
      <c r="I5" s="60">
        <f t="shared" ca="1" si="3"/>
        <v>696</v>
      </c>
      <c r="J5" s="60">
        <f t="shared" ca="1" si="3"/>
        <v>59</v>
      </c>
      <c r="K5" s="60">
        <f t="shared" ca="1" si="3"/>
        <v>6</v>
      </c>
      <c r="L5" s="60">
        <f t="shared" ca="1" si="3"/>
        <v>0</v>
      </c>
      <c r="M5" s="4">
        <f ca="1">E5/C5</f>
        <v>2.0881670533642691E-2</v>
      </c>
      <c r="N5" s="4">
        <f ca="1">I5/C5</f>
        <v>1.6148491879350348</v>
      </c>
      <c r="O5" s="4">
        <f ca="1">J5/C5</f>
        <v>0.1368909512761021</v>
      </c>
      <c r="P5" s="4">
        <f ca="1">L5/C5</f>
        <v>0</v>
      </c>
      <c r="Q5" s="4">
        <f ca="1">SUM(J5:L5)/C5</f>
        <v>0.15081206496519722</v>
      </c>
    </row>
    <row r="7" spans="1:17" x14ac:dyDescent="0.2">
      <c r="C7" s="59"/>
      <c r="D7" s="59"/>
      <c r="E7" s="59"/>
    </row>
    <row r="8" spans="1:17" x14ac:dyDescent="0.2">
      <c r="C8" s="5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592D-E761-4C02-9258-8BF4B897E1E2}">
  <dimension ref="A1:Q8"/>
  <sheetViews>
    <sheetView zoomScale="85" zoomScaleNormal="85" workbookViewId="0"/>
  </sheetViews>
  <sheetFormatPr defaultRowHeight="12.75" x14ac:dyDescent="0.2"/>
  <cols>
    <col min="2" max="2" width="8.7109375" bestFit="1" customWidth="1"/>
    <col min="3" max="3" width="19.140625" bestFit="1" customWidth="1"/>
    <col min="4" max="4" width="18.140625" bestFit="1" customWidth="1"/>
    <col min="5" max="5" width="14.14062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25" bestFit="1" customWidth="1"/>
    <col min="10" max="10" width="11.42578125" bestFit="1" customWidth="1"/>
    <col min="11" max="11" width="26.5703125" bestFit="1" customWidth="1"/>
    <col min="12" max="12" width="7.7109375" bestFit="1" customWidth="1"/>
    <col min="13" max="13" width="13.140625" bestFit="1" customWidth="1"/>
    <col min="14" max="14" width="16.140625" bestFit="1" customWidth="1"/>
    <col min="15" max="15" width="19.28515625" bestFit="1" customWidth="1"/>
    <col min="16" max="16" width="22.85546875" bestFit="1" customWidth="1"/>
    <col min="17" max="17" width="22.28515625" bestFit="1" customWidth="1"/>
  </cols>
  <sheetData>
    <row r="1" spans="1:17" x14ac:dyDescent="0.2">
      <c r="A1" s="16" t="s">
        <v>26</v>
      </c>
      <c r="B1" s="7" t="s">
        <v>22</v>
      </c>
      <c r="C1" s="12" t="s">
        <v>17</v>
      </c>
      <c r="D1" s="7" t="s">
        <v>16</v>
      </c>
      <c r="E1" s="7" t="s">
        <v>15</v>
      </c>
      <c r="F1" s="7" t="s">
        <v>24</v>
      </c>
      <c r="G1" s="5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s="56"/>
      <c r="B2" s="62" t="s">
        <v>25</v>
      </c>
      <c r="C2" s="60">
        <f ca="1">SUMIF(INDEX(INDIRECT($B2&amp;"_data"),,MATCH($B$1,INDIRECT($B2&amp;"_header"),0)),$A$1,INDEX(INDIRECT($B2&amp;"_data"),,MATCH(C$1,INDIRECT($B2&amp;"_header"),0)))</f>
        <v>35579</v>
      </c>
      <c r="D2" s="60">
        <f t="shared" ref="D2:L2" ca="1" si="0">SUMIF(INDEX(INDIRECT($B2&amp;"_data"),,MATCH($B$1,INDIRECT($B2&amp;"_header"),0)),$A$1,INDEX(INDIRECT($B2&amp;"_data"),,MATCH(D$1,INDIRECT($B2&amp;"_header"),0)))</f>
        <v>0</v>
      </c>
      <c r="E2" s="60">
        <f t="shared" ca="1" si="0"/>
        <v>35579</v>
      </c>
      <c r="F2" s="57">
        <f t="shared" ref="F2:F4" ca="1" si="1">E2/C2</f>
        <v>1</v>
      </c>
      <c r="G2" s="60">
        <f t="shared" ca="1" si="0"/>
        <v>71</v>
      </c>
      <c r="H2" s="60">
        <f t="shared" ca="1" si="0"/>
        <v>0</v>
      </c>
      <c r="I2" s="60">
        <f t="shared" ca="1" si="0"/>
        <v>1089500</v>
      </c>
      <c r="J2" s="60">
        <f t="shared" ca="1" si="0"/>
        <v>0</v>
      </c>
      <c r="K2" s="60">
        <f t="shared" ca="1" si="0"/>
        <v>0</v>
      </c>
      <c r="L2" s="60">
        <f t="shared" ca="1" si="0"/>
        <v>0</v>
      </c>
      <c r="M2" s="4">
        <f ca="1">E2/C2</f>
        <v>1</v>
      </c>
      <c r="N2" s="4">
        <f ca="1">I2/C2</f>
        <v>30.621996121307514</v>
      </c>
      <c r="O2" s="4">
        <f ca="1">J2/C2</f>
        <v>0</v>
      </c>
      <c r="P2" s="4">
        <f ca="1">L2/C2</f>
        <v>0</v>
      </c>
      <c r="Q2" s="4">
        <f ca="1">SUM(J2:L2)/C2</f>
        <v>0</v>
      </c>
    </row>
    <row r="3" spans="1:17" x14ac:dyDescent="0.2">
      <c r="A3" s="56"/>
      <c r="B3" s="56"/>
      <c r="C3" s="60"/>
      <c r="D3" s="60"/>
      <c r="E3" s="60"/>
      <c r="F3" s="57"/>
      <c r="G3" s="60"/>
      <c r="H3" s="60"/>
      <c r="I3" s="60"/>
      <c r="J3" s="60"/>
      <c r="K3" s="60"/>
      <c r="L3" s="60"/>
      <c r="M3" s="4"/>
      <c r="N3" s="4"/>
      <c r="O3" s="4"/>
      <c r="P3" s="4"/>
      <c r="Q3" s="4"/>
    </row>
    <row r="4" spans="1:17" x14ac:dyDescent="0.2">
      <c r="A4" s="56"/>
      <c r="B4" s="62" t="s">
        <v>34</v>
      </c>
      <c r="C4" s="60">
        <f ca="1">C2</f>
        <v>35579</v>
      </c>
      <c r="D4" s="60">
        <f t="shared" ref="D4:L4" ca="1" si="2">D2</f>
        <v>0</v>
      </c>
      <c r="E4" s="60">
        <f t="shared" ca="1" si="2"/>
        <v>35579</v>
      </c>
      <c r="F4" s="57">
        <f t="shared" ca="1" si="1"/>
        <v>1</v>
      </c>
      <c r="G4" s="60">
        <f t="shared" ca="1" si="2"/>
        <v>71</v>
      </c>
      <c r="H4" s="60">
        <f t="shared" ca="1" si="2"/>
        <v>0</v>
      </c>
      <c r="I4" s="60">
        <f t="shared" ca="1" si="2"/>
        <v>1089500</v>
      </c>
      <c r="J4" s="60">
        <f t="shared" ca="1" si="2"/>
        <v>0</v>
      </c>
      <c r="K4" s="60">
        <f t="shared" ca="1" si="2"/>
        <v>0</v>
      </c>
      <c r="L4" s="60">
        <f t="shared" ca="1" si="2"/>
        <v>0</v>
      </c>
      <c r="M4" s="4">
        <f ca="1">E4/C4</f>
        <v>1</v>
      </c>
      <c r="N4" s="4">
        <f ca="1">I4/C4</f>
        <v>30.621996121307514</v>
      </c>
      <c r="O4" s="4">
        <f ca="1">J4/C4</f>
        <v>0</v>
      </c>
      <c r="P4" s="4">
        <f ca="1">L4/C4</f>
        <v>0</v>
      </c>
      <c r="Q4" s="4">
        <f ca="1">SUM(J4:L4)/C4</f>
        <v>0</v>
      </c>
    </row>
    <row r="5" spans="1:17" x14ac:dyDescent="0.2">
      <c r="A5" s="56"/>
      <c r="B5" s="56"/>
      <c r="C5" s="60"/>
      <c r="D5" s="60"/>
      <c r="E5" s="60"/>
      <c r="F5" s="57"/>
      <c r="G5" s="60"/>
      <c r="H5" s="60"/>
      <c r="I5" s="60"/>
      <c r="J5" s="60"/>
      <c r="K5" s="60"/>
      <c r="L5" s="60"/>
      <c r="M5" s="4"/>
      <c r="N5" s="4"/>
      <c r="O5" s="4"/>
      <c r="P5" s="4"/>
      <c r="Q5" s="4"/>
    </row>
    <row r="7" spans="1:17" x14ac:dyDescent="0.2">
      <c r="C7" s="59"/>
      <c r="D7" s="59"/>
      <c r="E7" s="59"/>
    </row>
    <row r="8" spans="1:17" x14ac:dyDescent="0.2">
      <c r="C8" s="5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041F-DAD2-43B8-93E8-E0C8B54D6BF0}">
  <dimension ref="A1"/>
  <sheetViews>
    <sheetView zoomScale="85" zoomScaleNormal="85"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96E8-1B76-4ADB-962D-36811A729E4C}">
  <dimension ref="A1"/>
  <sheetViews>
    <sheetView zoomScale="85" zoomScaleNormal="85"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0F73-0D5B-4ACC-A270-63A5A222F2FE}">
  <sheetPr>
    <outlinePr summaryBelow="0" summaryRight="0"/>
  </sheetPr>
  <dimension ref="A1:Q20"/>
  <sheetViews>
    <sheetView zoomScale="85" zoomScaleNormal="85" workbookViewId="0"/>
  </sheetViews>
  <sheetFormatPr defaultColWidth="14.42578125" defaultRowHeight="15.75" customHeight="1" x14ac:dyDescent="0.2"/>
  <cols>
    <col min="1" max="1" width="24.85546875" bestFit="1" customWidth="1"/>
    <col min="2" max="2" width="9.140625" bestFit="1" customWidth="1"/>
    <col min="3" max="3" width="19.140625" bestFit="1" customWidth="1"/>
    <col min="4" max="4" width="18.140625" bestFit="1" customWidth="1"/>
    <col min="5" max="5" width="14.140625" bestFit="1" customWidth="1"/>
    <col min="6" max="6" width="7.140625" bestFit="1" customWidth="1"/>
    <col min="7" max="7" width="6.5703125" bestFit="1" customWidth="1"/>
    <col min="8" max="8" width="9.85546875" style="14" bestFit="1" customWidth="1"/>
    <col min="9" max="9" width="25" style="14" bestFit="1" customWidth="1"/>
    <col min="10" max="10" width="11.42578125" style="14" bestFit="1" customWidth="1"/>
    <col min="11" max="11" width="26.5703125" style="14" bestFit="1" customWidth="1"/>
    <col min="12" max="12" width="7.7109375" style="14" bestFit="1" customWidth="1"/>
    <col min="13" max="13" width="13.140625" bestFit="1" customWidth="1"/>
    <col min="14" max="14" width="16.140625" bestFit="1" customWidth="1"/>
    <col min="15" max="15" width="19.28515625" bestFit="1" customWidth="1"/>
    <col min="16" max="16" width="22.85546875" bestFit="1" customWidth="1"/>
    <col min="17" max="17" width="22.28515625" bestFit="1" customWidth="1"/>
  </cols>
  <sheetData>
    <row r="1" spans="1:17" ht="12.75" x14ac:dyDescent="0.2">
      <c r="A1" s="16" t="s">
        <v>11</v>
      </c>
      <c r="B1" s="7" t="s">
        <v>22</v>
      </c>
      <c r="C1" s="12" t="s">
        <v>17</v>
      </c>
      <c r="D1" s="7" t="s">
        <v>16</v>
      </c>
      <c r="E1" s="7" t="s">
        <v>15</v>
      </c>
      <c r="F1" s="55" t="s">
        <v>24</v>
      </c>
      <c r="G1" s="1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ht="15.75" customHeight="1" x14ac:dyDescent="0.2">
      <c r="A2" s="56"/>
      <c r="B2" s="2" t="s">
        <v>7</v>
      </c>
      <c r="C2" s="3">
        <v>5359</v>
      </c>
      <c r="D2" s="8">
        <v>4571</v>
      </c>
      <c r="E2" s="9">
        <f>C2-D2</f>
        <v>788</v>
      </c>
      <c r="F2" s="57">
        <f>E2/C2</f>
        <v>0.14704235864900167</v>
      </c>
      <c r="G2" s="2">
        <v>4</v>
      </c>
      <c r="H2" s="15"/>
      <c r="I2" s="15">
        <v>0</v>
      </c>
      <c r="J2" s="15">
        <v>484</v>
      </c>
      <c r="K2" s="15">
        <v>13</v>
      </c>
      <c r="L2" s="15">
        <v>72</v>
      </c>
      <c r="M2" s="4">
        <f>E2/C2</f>
        <v>0.14704235864900167</v>
      </c>
      <c r="N2" s="4">
        <f>I2/C2</f>
        <v>0</v>
      </c>
      <c r="O2" s="4">
        <f>J2/C2</f>
        <v>9.0315357342787839E-2</v>
      </c>
      <c r="P2" s="4">
        <f>L2/C2</f>
        <v>1.3435342414629596E-2</v>
      </c>
      <c r="Q2" s="4">
        <f>SUM(J2:L2)/C2</f>
        <v>0.10617652547117</v>
      </c>
    </row>
    <row r="3" spans="1:17" ht="15.75" customHeight="1" x14ac:dyDescent="0.2">
      <c r="A3" s="56"/>
      <c r="B3" s="2" t="s">
        <v>12</v>
      </c>
      <c r="C3" s="3">
        <v>303</v>
      </c>
      <c r="D3" s="8">
        <v>167</v>
      </c>
      <c r="E3" s="9">
        <f t="shared" ref="E3:E5" si="0">C3-D3</f>
        <v>136</v>
      </c>
      <c r="F3" s="57">
        <f>E3/C3</f>
        <v>0.44884488448844884</v>
      </c>
      <c r="G3" s="2">
        <v>2</v>
      </c>
      <c r="H3" s="15"/>
      <c r="I3" s="15">
        <v>1113</v>
      </c>
      <c r="J3" s="15">
        <v>262</v>
      </c>
      <c r="K3" s="15">
        <v>2</v>
      </c>
      <c r="L3" s="15">
        <v>23</v>
      </c>
      <c r="M3" s="4">
        <f>E3/C3</f>
        <v>0.44884488448844884</v>
      </c>
      <c r="N3" s="4">
        <f>I3/C3</f>
        <v>3.6732673267326734</v>
      </c>
      <c r="O3" s="4">
        <f>J3/C3</f>
        <v>0.86468646864686471</v>
      </c>
      <c r="P3" s="4">
        <f>L3/C3</f>
        <v>7.590759075907591E-2</v>
      </c>
      <c r="Q3" s="4">
        <f t="shared" ref="Q3:Q5" si="1">SUM(J3:L3)/C3</f>
        <v>0.94719471947194722</v>
      </c>
    </row>
    <row r="4" spans="1:17" ht="15.75" customHeight="1" x14ac:dyDescent="0.2">
      <c r="A4" s="56"/>
      <c r="B4" s="61" t="s">
        <v>30</v>
      </c>
      <c r="C4" s="3">
        <v>6</v>
      </c>
      <c r="D4" s="8">
        <v>2</v>
      </c>
      <c r="E4" s="9">
        <f t="shared" si="0"/>
        <v>4</v>
      </c>
      <c r="F4" s="57">
        <f>E4/C4</f>
        <v>0.66666666666666663</v>
      </c>
      <c r="G4" s="2">
        <v>8</v>
      </c>
      <c r="H4" s="15"/>
      <c r="I4" s="15">
        <v>22</v>
      </c>
      <c r="J4" s="15">
        <v>0</v>
      </c>
      <c r="K4" s="15">
        <v>0</v>
      </c>
      <c r="L4" s="15">
        <v>0</v>
      </c>
      <c r="M4" s="4">
        <f>E4/C4</f>
        <v>0.66666666666666663</v>
      </c>
      <c r="N4" s="4">
        <f>I4/C4</f>
        <v>3.6666666666666665</v>
      </c>
      <c r="O4" s="4">
        <f>J4/C4</f>
        <v>0</v>
      </c>
      <c r="P4" s="4">
        <f>L4/C4</f>
        <v>0</v>
      </c>
      <c r="Q4" s="4">
        <f t="shared" si="1"/>
        <v>0</v>
      </c>
    </row>
    <row r="5" spans="1:17" ht="15.75" customHeight="1" x14ac:dyDescent="0.2">
      <c r="A5" s="56"/>
      <c r="B5" s="2" t="s">
        <v>10</v>
      </c>
      <c r="C5" s="3">
        <v>25</v>
      </c>
      <c r="D5" s="8">
        <v>25</v>
      </c>
      <c r="E5" s="9">
        <f t="shared" si="0"/>
        <v>0</v>
      </c>
      <c r="F5" s="57">
        <f>E5/C5</f>
        <v>0</v>
      </c>
      <c r="G5" s="2">
        <v>8</v>
      </c>
      <c r="H5" s="15"/>
      <c r="I5" s="15">
        <v>218</v>
      </c>
      <c r="J5" s="15">
        <v>7</v>
      </c>
      <c r="K5" s="15">
        <v>0</v>
      </c>
      <c r="L5" s="15">
        <v>0</v>
      </c>
      <c r="M5" s="4">
        <f>E5/C5</f>
        <v>0</v>
      </c>
      <c r="N5" s="4">
        <f>I5/C5</f>
        <v>8.7200000000000006</v>
      </c>
      <c r="O5" s="4">
        <f>J5/C5</f>
        <v>0.28000000000000003</v>
      </c>
      <c r="P5" s="4">
        <f>L5/C5</f>
        <v>0</v>
      </c>
      <c r="Q5" s="4">
        <f t="shared" si="1"/>
        <v>0.28000000000000003</v>
      </c>
    </row>
    <row r="6" spans="1:17" ht="15.75" customHeight="1" x14ac:dyDescent="0.2">
      <c r="A6" s="56"/>
      <c r="B6" s="2" t="s">
        <v>9</v>
      </c>
      <c r="C6" s="3">
        <v>30</v>
      </c>
      <c r="D6" s="8">
        <v>2</v>
      </c>
      <c r="E6" s="9">
        <f t="shared" ref="E6" si="2">C6-D6</f>
        <v>28</v>
      </c>
      <c r="F6" s="57">
        <f>E6/C6</f>
        <v>0.93333333333333335</v>
      </c>
      <c r="G6" s="2">
        <v>8</v>
      </c>
      <c r="H6" s="15"/>
      <c r="I6" s="15">
        <v>23</v>
      </c>
      <c r="J6" s="15">
        <v>0</v>
      </c>
      <c r="K6" s="15">
        <v>0</v>
      </c>
      <c r="L6" s="15">
        <v>4</v>
      </c>
      <c r="M6" s="4">
        <f>E6/C6</f>
        <v>0.93333333333333335</v>
      </c>
      <c r="N6" s="4">
        <f>I6/C6</f>
        <v>0.76666666666666672</v>
      </c>
      <c r="O6" s="4">
        <f>J6/C6</f>
        <v>0</v>
      </c>
      <c r="P6" s="4">
        <f>L6/C6</f>
        <v>0.13333333333333333</v>
      </c>
      <c r="Q6" s="4">
        <f t="shared" ref="Q6" si="3">SUM(J6:L6)/C6</f>
        <v>0.13333333333333333</v>
      </c>
    </row>
    <row r="7" spans="1:17" ht="15.75" customHeight="1" x14ac:dyDescent="0.2">
      <c r="F7" s="38"/>
    </row>
    <row r="8" spans="1:17" ht="15.75" customHeight="1" x14ac:dyDescent="0.2">
      <c r="F8" s="38"/>
    </row>
    <row r="9" spans="1:17" ht="15.75" customHeight="1" x14ac:dyDescent="0.2">
      <c r="F9" s="38"/>
    </row>
    <row r="10" spans="1:17" ht="15.75" customHeight="1" x14ac:dyDescent="0.2">
      <c r="F10" s="38"/>
    </row>
    <row r="11" spans="1:17" ht="15.75" customHeight="1" x14ac:dyDescent="0.2">
      <c r="F11" s="38"/>
    </row>
    <row r="12" spans="1:17" ht="15.75" customHeight="1" x14ac:dyDescent="0.2">
      <c r="F12" s="38"/>
    </row>
    <row r="13" spans="1:17" ht="15.75" customHeight="1" x14ac:dyDescent="0.2">
      <c r="F13" s="38"/>
    </row>
    <row r="14" spans="1:17" s="20" customFormat="1" ht="12.75" x14ac:dyDescent="0.2">
      <c r="A14" s="34"/>
      <c r="B14" s="17"/>
      <c r="C14" s="18"/>
      <c r="D14" s="17"/>
      <c r="E14" s="17"/>
      <c r="F14" s="38"/>
      <c r="G14" s="28"/>
      <c r="H14" s="17"/>
      <c r="I14" s="17"/>
      <c r="J14" s="17"/>
      <c r="K14" s="17"/>
      <c r="L14" s="17"/>
      <c r="M14" s="19"/>
      <c r="N14" s="28"/>
      <c r="O14" s="28"/>
      <c r="P14" s="28"/>
      <c r="Q14" s="28"/>
    </row>
    <row r="15" spans="1:17" s="20" customFormat="1" ht="15.75" customHeight="1" x14ac:dyDescent="0.2">
      <c r="B15" s="21"/>
      <c r="C15" s="21"/>
      <c r="D15" s="22"/>
      <c r="E15" s="23"/>
      <c r="F15" s="38"/>
      <c r="G15" s="21"/>
      <c r="H15" s="24"/>
      <c r="I15" s="24"/>
      <c r="J15" s="24"/>
      <c r="K15" s="24"/>
      <c r="L15" s="24"/>
      <c r="M15" s="21"/>
      <c r="N15" s="21"/>
      <c r="O15" s="25"/>
      <c r="P15" s="25"/>
      <c r="Q15" s="25"/>
    </row>
    <row r="16" spans="1:17" s="20" customFormat="1" ht="15.75" customHeight="1" x14ac:dyDescent="0.2">
      <c r="B16" s="21"/>
      <c r="C16" s="21"/>
      <c r="D16" s="26"/>
      <c r="E16" s="23"/>
      <c r="F16" s="38"/>
      <c r="G16" s="21"/>
      <c r="H16" s="24"/>
      <c r="I16" s="24"/>
      <c r="J16" s="24"/>
      <c r="K16" s="24"/>
      <c r="L16" s="24"/>
      <c r="M16" s="21"/>
      <c r="N16" s="21"/>
      <c r="O16" s="25"/>
      <c r="P16" s="25"/>
      <c r="Q16" s="25"/>
    </row>
    <row r="17" spans="2:17" s="20" customFormat="1" ht="15.75" customHeight="1" x14ac:dyDescent="0.2">
      <c r="B17" s="21"/>
      <c r="C17" s="21"/>
      <c r="D17" s="26"/>
      <c r="E17" s="23"/>
      <c r="F17" s="38"/>
      <c r="G17" s="21"/>
      <c r="H17" s="24"/>
      <c r="I17" s="24"/>
      <c r="J17" s="24"/>
      <c r="K17" s="24"/>
      <c r="L17" s="24"/>
      <c r="M17" s="21"/>
      <c r="N17" s="25"/>
      <c r="O17" s="29"/>
      <c r="P17" s="25"/>
      <c r="Q17" s="29"/>
    </row>
    <row r="18" spans="2:17" s="20" customFormat="1" ht="15.75" customHeight="1" x14ac:dyDescent="0.2">
      <c r="D18" s="26"/>
      <c r="F18" s="38"/>
      <c r="H18" s="24"/>
      <c r="I18" s="24"/>
      <c r="J18" s="24"/>
      <c r="K18" s="24"/>
      <c r="L18" s="24"/>
    </row>
    <row r="19" spans="2:17" s="20" customFormat="1" ht="12.75" x14ac:dyDescent="0.2">
      <c r="B19" s="19"/>
      <c r="C19" s="11"/>
      <c r="D19" s="30"/>
      <c r="E19" s="31"/>
      <c r="F19" s="38"/>
      <c r="G19" s="19"/>
      <c r="H19" s="32"/>
      <c r="I19" s="32"/>
      <c r="J19" s="32"/>
      <c r="K19" s="32"/>
      <c r="L19" s="32"/>
      <c r="M19" s="19"/>
      <c r="N19" s="33"/>
      <c r="O19" s="33"/>
      <c r="P19" s="33"/>
      <c r="Q19" s="33"/>
    </row>
    <row r="20" spans="2:17" s="20" customFormat="1" ht="15.75" customHeight="1" x14ac:dyDescent="0.2">
      <c r="F20"/>
      <c r="H20" s="27"/>
      <c r="I20" s="27"/>
      <c r="J20" s="27"/>
      <c r="K20" s="27"/>
      <c r="L20" s="2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E57D-2355-4B98-B0AA-AA263448734B}">
  <sheetPr>
    <outlinePr summaryBelow="0" summaryRight="0"/>
  </sheetPr>
  <dimension ref="A1:Q19"/>
  <sheetViews>
    <sheetView zoomScale="85" zoomScaleNormal="85" workbookViewId="0"/>
  </sheetViews>
  <sheetFormatPr defaultColWidth="14.42578125" defaultRowHeight="15.75" customHeight="1" x14ac:dyDescent="0.2"/>
  <cols>
    <col min="1" max="1" width="22.140625" customWidth="1"/>
    <col min="2" max="2" width="9.140625" bestFit="1" customWidth="1"/>
    <col min="3" max="3" width="19.140625" bestFit="1" customWidth="1"/>
    <col min="4" max="4" width="18.140625" bestFit="1" customWidth="1"/>
    <col min="5" max="5" width="14.140625" bestFit="1" customWidth="1"/>
    <col min="6" max="6" width="7.140625" bestFit="1" customWidth="1"/>
    <col min="7" max="7" width="6.5703125" bestFit="1" customWidth="1"/>
    <col min="8" max="8" width="9.85546875" style="14" bestFit="1" customWidth="1"/>
    <col min="9" max="9" width="25" style="14" bestFit="1" customWidth="1"/>
    <col min="10" max="10" width="11.42578125" style="14" bestFit="1" customWidth="1"/>
    <col min="11" max="11" width="26.5703125" style="14" bestFit="1" customWidth="1"/>
    <col min="12" max="12" width="7.7109375" style="14" bestFit="1" customWidth="1"/>
    <col min="13" max="13" width="13.140625" bestFit="1" customWidth="1"/>
    <col min="14" max="14" width="16.140625" bestFit="1" customWidth="1"/>
    <col min="15" max="15" width="19.28515625" bestFit="1" customWidth="1"/>
    <col min="16" max="16" width="22.85546875" bestFit="1" customWidth="1"/>
    <col min="17" max="17" width="22.28515625" bestFit="1" customWidth="1"/>
  </cols>
  <sheetData>
    <row r="1" spans="1:17" ht="12.75" x14ac:dyDescent="0.2">
      <c r="A1" s="16" t="s">
        <v>13</v>
      </c>
      <c r="B1" s="7" t="s">
        <v>22</v>
      </c>
      <c r="C1" s="12" t="s">
        <v>17</v>
      </c>
      <c r="D1" s="7" t="s">
        <v>16</v>
      </c>
      <c r="E1" s="7" t="s">
        <v>15</v>
      </c>
      <c r="F1" s="7" t="s">
        <v>24</v>
      </c>
      <c r="G1" s="5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ht="15.75" customHeight="1" x14ac:dyDescent="0.2">
      <c r="A2" s="56"/>
      <c r="B2" s="2" t="s">
        <v>7</v>
      </c>
      <c r="C2" s="3">
        <v>329</v>
      </c>
      <c r="D2" s="8">
        <v>159</v>
      </c>
      <c r="E2" s="9">
        <f>C2-D2</f>
        <v>170</v>
      </c>
      <c r="F2" s="57">
        <f>E2/C2</f>
        <v>0.51671732522796354</v>
      </c>
      <c r="G2" s="2">
        <v>3</v>
      </c>
      <c r="H2" s="15"/>
      <c r="I2" s="15" t="s">
        <v>8</v>
      </c>
      <c r="J2" s="15">
        <v>45</v>
      </c>
      <c r="K2" s="15">
        <v>1</v>
      </c>
      <c r="L2" s="15">
        <v>8</v>
      </c>
      <c r="M2" s="4">
        <f>E2/C2</f>
        <v>0.51671732522796354</v>
      </c>
      <c r="N2" s="4" t="e">
        <f>I2/C2</f>
        <v>#VALUE!</v>
      </c>
      <c r="O2" s="4">
        <f>J2/C2</f>
        <v>0.13677811550151975</v>
      </c>
      <c r="P2" s="4">
        <f>L2/C2</f>
        <v>2.4316109422492401E-2</v>
      </c>
      <c r="Q2" s="4">
        <f>SUM(J2:L2)/C2</f>
        <v>0.1641337386018237</v>
      </c>
    </row>
    <row r="3" spans="1:17" ht="15.75" customHeight="1" x14ac:dyDescent="0.2">
      <c r="A3" s="56"/>
      <c r="B3" s="2" t="s">
        <v>12</v>
      </c>
      <c r="C3" s="3">
        <v>542</v>
      </c>
      <c r="D3" s="8">
        <v>414</v>
      </c>
      <c r="E3" s="9">
        <f t="shared" ref="E3:E4" si="0">C3-D3</f>
        <v>128</v>
      </c>
      <c r="F3" s="57">
        <f>E3/C3</f>
        <v>0.23616236162361623</v>
      </c>
      <c r="G3" s="2">
        <v>1</v>
      </c>
      <c r="H3" s="15"/>
      <c r="I3" s="15">
        <v>890</v>
      </c>
      <c r="J3" s="15">
        <v>161</v>
      </c>
      <c r="K3" s="15">
        <v>1</v>
      </c>
      <c r="L3" s="15">
        <v>9</v>
      </c>
      <c r="M3" s="4">
        <f>E3/C3</f>
        <v>0.23616236162361623</v>
      </c>
      <c r="N3" s="4">
        <f>I3/C3</f>
        <v>1.6420664206642066</v>
      </c>
      <c r="O3" s="4">
        <f>J3/C3</f>
        <v>0.29704797047970477</v>
      </c>
      <c r="P3" s="4">
        <f>L3/C3</f>
        <v>1.6605166051660517E-2</v>
      </c>
      <c r="Q3" s="4">
        <f t="shared" ref="Q3:Q4" si="1">SUM(J3:L3)/C3</f>
        <v>0.31549815498154982</v>
      </c>
    </row>
    <row r="4" spans="1:17" ht="15.75" customHeight="1" x14ac:dyDescent="0.2">
      <c r="A4" s="56"/>
      <c r="B4" s="2" t="s">
        <v>14</v>
      </c>
      <c r="C4" s="3">
        <v>1209</v>
      </c>
      <c r="D4" s="8">
        <v>1172</v>
      </c>
      <c r="E4" s="9">
        <f t="shared" si="0"/>
        <v>37</v>
      </c>
      <c r="F4" s="57">
        <f>E4/C4</f>
        <v>3.0603804797353185E-2</v>
      </c>
      <c r="G4" s="2">
        <v>3</v>
      </c>
      <c r="H4" s="15"/>
      <c r="I4" s="15">
        <v>9357</v>
      </c>
      <c r="J4" s="15">
        <v>221</v>
      </c>
      <c r="K4" s="15">
        <v>6</v>
      </c>
      <c r="L4" s="15">
        <v>24</v>
      </c>
      <c r="M4" s="4">
        <f>E4/C4</f>
        <v>3.0603804797353185E-2</v>
      </c>
      <c r="N4" s="4">
        <f>I4/C4</f>
        <v>7.7394540942928041</v>
      </c>
      <c r="O4" s="4">
        <f>J4/C4</f>
        <v>0.18279569892473119</v>
      </c>
      <c r="P4" s="4">
        <f>L4/C4</f>
        <v>1.9851116625310174E-2</v>
      </c>
      <c r="Q4" s="4">
        <f t="shared" si="1"/>
        <v>0.20760959470636889</v>
      </c>
    </row>
    <row r="5" spans="1:17" ht="15.75" customHeight="1" x14ac:dyDescent="0.2">
      <c r="D5" s="13"/>
      <c r="F5" s="9"/>
      <c r="H5" s="15"/>
      <c r="I5" s="15"/>
      <c r="J5" s="15"/>
      <c r="K5" s="15"/>
      <c r="L5" s="15"/>
    </row>
    <row r="7" spans="1:17" ht="15.75" customHeight="1" x14ac:dyDescent="0.2">
      <c r="F7" s="35"/>
    </row>
    <row r="8" spans="1:17" ht="15.75" customHeight="1" x14ac:dyDescent="0.2">
      <c r="F8" s="42"/>
    </row>
    <row r="9" spans="1:17" ht="15.75" customHeight="1" x14ac:dyDescent="0.2">
      <c r="F9" s="42"/>
    </row>
    <row r="10" spans="1:17" ht="15.75" customHeight="1" x14ac:dyDescent="0.2">
      <c r="F10" s="42"/>
    </row>
    <row r="11" spans="1:17" ht="15.75" customHeight="1" x14ac:dyDescent="0.2">
      <c r="F11" s="42"/>
    </row>
    <row r="12" spans="1:17" ht="15.75" customHeight="1" x14ac:dyDescent="0.2">
      <c r="F12" s="42"/>
    </row>
    <row r="13" spans="1:17" ht="15.75" customHeight="1" x14ac:dyDescent="0.2">
      <c r="F13" s="38"/>
    </row>
    <row r="14" spans="1:17" ht="15.75" customHeight="1" x14ac:dyDescent="0.2">
      <c r="F14" s="35"/>
    </row>
    <row r="15" spans="1:17" ht="15.75" customHeight="1" x14ac:dyDescent="0.2">
      <c r="F15" s="42"/>
    </row>
    <row r="16" spans="1:17" ht="15.75" customHeight="1" x14ac:dyDescent="0.2">
      <c r="F16" s="42"/>
    </row>
    <row r="17" spans="6:6" ht="15.75" customHeight="1" x14ac:dyDescent="0.2">
      <c r="F17" s="42"/>
    </row>
    <row r="18" spans="6:6" ht="15.75" customHeight="1" x14ac:dyDescent="0.2">
      <c r="F18" s="38"/>
    </row>
    <row r="19" spans="6:6" ht="15.75" customHeight="1" x14ac:dyDescent="0.2">
      <c r="F19" s="5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3C7-B1E5-49E6-9A3C-41864F4D458A}">
  <dimension ref="A1:Q4"/>
  <sheetViews>
    <sheetView zoomScale="85" zoomScaleNormal="85" workbookViewId="0"/>
  </sheetViews>
  <sheetFormatPr defaultRowHeight="12.75" x14ac:dyDescent="0.2"/>
  <cols>
    <col min="3" max="3" width="19.42578125" customWidth="1"/>
    <col min="4" max="4" width="17.5703125" customWidth="1"/>
    <col min="5" max="5" width="13.28515625" customWidth="1"/>
    <col min="6" max="6" width="14.140625" customWidth="1"/>
    <col min="8" max="8" width="12.140625" customWidth="1"/>
    <col min="9" max="9" width="22.140625" customWidth="1"/>
    <col min="10" max="10" width="12.28515625" customWidth="1"/>
    <col min="11" max="11" width="23.5703125" customWidth="1"/>
    <col min="13" max="13" width="13.140625" customWidth="1"/>
    <col min="14" max="14" width="18.42578125" customWidth="1"/>
    <col min="15" max="15" width="20.42578125" customWidth="1"/>
    <col min="16" max="16" width="21.7109375" customWidth="1"/>
    <col min="17" max="17" width="21.42578125" customWidth="1"/>
  </cols>
  <sheetData>
    <row r="1" spans="1:17" x14ac:dyDescent="0.2">
      <c r="A1" s="16" t="s">
        <v>25</v>
      </c>
      <c r="B1" s="7" t="s">
        <v>22</v>
      </c>
      <c r="C1" s="12" t="s">
        <v>17</v>
      </c>
      <c r="D1" s="7" t="s">
        <v>16</v>
      </c>
      <c r="E1" s="7" t="s">
        <v>15</v>
      </c>
      <c r="F1" s="7" t="s">
        <v>24</v>
      </c>
      <c r="G1" s="5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B2" s="2" t="s">
        <v>7</v>
      </c>
      <c r="C2" s="3">
        <v>23700</v>
      </c>
      <c r="D2" s="8"/>
      <c r="E2" s="9">
        <f>C2-D2</f>
        <v>23700</v>
      </c>
      <c r="F2" s="57">
        <f>E2/C2</f>
        <v>1</v>
      </c>
      <c r="G2" s="2">
        <v>7</v>
      </c>
      <c r="H2" s="15"/>
      <c r="I2" s="9">
        <v>0</v>
      </c>
      <c r="J2" s="9">
        <v>7519</v>
      </c>
      <c r="K2" s="9">
        <v>1123</v>
      </c>
      <c r="L2" s="9">
        <v>1171</v>
      </c>
      <c r="M2" s="4">
        <f>E2/C2</f>
        <v>1</v>
      </c>
      <c r="N2" s="4">
        <f>I2/C2</f>
        <v>0</v>
      </c>
      <c r="O2" s="4">
        <f>J2/C2</f>
        <v>0.3172573839662447</v>
      </c>
      <c r="P2" s="4">
        <f>L2/C2</f>
        <v>4.9409282700421941E-2</v>
      </c>
      <c r="Q2" s="4">
        <f>SUM(J2:L2)/C2</f>
        <v>0.41405063291139238</v>
      </c>
    </row>
    <row r="3" spans="1:17" x14ac:dyDescent="0.2">
      <c r="B3" s="2" t="s">
        <v>26</v>
      </c>
      <c r="C3" s="3">
        <v>35579</v>
      </c>
      <c r="D3" s="8"/>
      <c r="E3" s="9">
        <f t="shared" ref="E3:E4" si="0">C3-D3</f>
        <v>35579</v>
      </c>
      <c r="F3" s="57">
        <f>E3/C3</f>
        <v>1</v>
      </c>
      <c r="G3" s="2">
        <v>71</v>
      </c>
      <c r="H3" s="15"/>
      <c r="I3" s="9">
        <v>1089500</v>
      </c>
      <c r="J3" s="9">
        <v>0</v>
      </c>
      <c r="K3" s="9">
        <v>0</v>
      </c>
      <c r="L3" s="9">
        <v>0</v>
      </c>
      <c r="M3" s="4">
        <f>E3/C3</f>
        <v>1</v>
      </c>
      <c r="N3" s="4">
        <f>I3/C3</f>
        <v>30.621996121307514</v>
      </c>
      <c r="O3" s="4">
        <f>J3/C3</f>
        <v>0</v>
      </c>
      <c r="P3" s="4">
        <f>L3/C3</f>
        <v>0</v>
      </c>
      <c r="Q3" s="4">
        <f t="shared" ref="Q3:Q4" si="1">SUM(J3:L3)/C3</f>
        <v>0</v>
      </c>
    </row>
    <row r="4" spans="1:17" x14ac:dyDescent="0.2">
      <c r="B4" s="2" t="s">
        <v>14</v>
      </c>
      <c r="C4" s="3">
        <v>125600</v>
      </c>
      <c r="D4" s="8"/>
      <c r="E4" s="9">
        <f t="shared" si="0"/>
        <v>125600</v>
      </c>
      <c r="F4" s="57">
        <f>E4/C4</f>
        <v>1</v>
      </c>
      <c r="G4" s="2">
        <v>22</v>
      </c>
      <c r="H4" s="15"/>
      <c r="I4" s="9">
        <v>0</v>
      </c>
      <c r="J4" s="9">
        <v>49500</v>
      </c>
      <c r="K4" s="9">
        <v>1737</v>
      </c>
      <c r="L4" s="9">
        <v>4741</v>
      </c>
      <c r="M4" s="4">
        <f>E4/C4</f>
        <v>1</v>
      </c>
      <c r="N4" s="4">
        <f>I4/C4</f>
        <v>0</v>
      </c>
      <c r="O4" s="4">
        <f>J4/C4</f>
        <v>0.39410828025477707</v>
      </c>
      <c r="P4" s="4">
        <f>L4/C4</f>
        <v>3.7746815286624207E-2</v>
      </c>
      <c r="Q4" s="4">
        <f t="shared" si="1"/>
        <v>0.44568471337579618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8EB9-59E6-4729-9D2C-79108A5C0632}">
  <sheetPr>
    <outlinePr summaryBelow="0" summaryRight="0"/>
  </sheetPr>
  <dimension ref="A1:Q21"/>
  <sheetViews>
    <sheetView zoomScale="85" zoomScaleNormal="85" workbookViewId="0"/>
  </sheetViews>
  <sheetFormatPr defaultColWidth="14.42578125" defaultRowHeight="15.75" customHeight="1" x14ac:dyDescent="0.2"/>
  <cols>
    <col min="1" max="1" width="14" customWidth="1"/>
    <col min="2" max="2" width="19.140625" bestFit="1" customWidth="1"/>
    <col min="3" max="3" width="18.140625" bestFit="1" customWidth="1"/>
    <col min="4" max="4" width="14.140625" bestFit="1" customWidth="1"/>
    <col min="5" max="5" width="11.5703125" customWidth="1"/>
    <col min="6" max="6" width="6.5703125" bestFit="1" customWidth="1"/>
    <col min="7" max="7" width="9.85546875" style="14" bestFit="1" customWidth="1"/>
    <col min="8" max="8" width="25" style="14" bestFit="1" customWidth="1"/>
    <col min="9" max="9" width="11.42578125" style="14" bestFit="1" customWidth="1"/>
    <col min="10" max="10" width="26.5703125" style="14" bestFit="1" customWidth="1"/>
    <col min="11" max="11" width="7.7109375" style="14" bestFit="1" customWidth="1"/>
    <col min="12" max="12" width="12.5703125" bestFit="1" customWidth="1"/>
    <col min="13" max="13" width="16.140625" bestFit="1" customWidth="1"/>
    <col min="14" max="14" width="19.28515625" bestFit="1" customWidth="1"/>
    <col min="15" max="15" width="22.85546875" bestFit="1" customWidth="1"/>
    <col min="16" max="16" width="22.28515625" bestFit="1" customWidth="1"/>
  </cols>
  <sheetData>
    <row r="1" spans="1:17" ht="15.75" customHeight="1" x14ac:dyDescent="0.2">
      <c r="A1" s="2"/>
      <c r="B1" s="12" t="s">
        <v>17</v>
      </c>
      <c r="C1" s="7" t="s">
        <v>16</v>
      </c>
      <c r="D1" s="7" t="s">
        <v>15</v>
      </c>
      <c r="E1" s="7" t="s">
        <v>24</v>
      </c>
      <c r="F1" s="1" t="s">
        <v>1</v>
      </c>
      <c r="G1" s="7" t="s">
        <v>18</v>
      </c>
      <c r="H1" s="7" t="s">
        <v>19</v>
      </c>
      <c r="I1" s="7" t="s">
        <v>23</v>
      </c>
      <c r="J1" s="7" t="s">
        <v>20</v>
      </c>
      <c r="K1" s="7" t="s">
        <v>21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</row>
    <row r="2" spans="1:17" ht="12.75" x14ac:dyDescent="0.2">
      <c r="A2" s="12" t="s">
        <v>29</v>
      </c>
      <c r="B2" s="10">
        <f>SUM(INDEX(AFS_data,,MATCH(B$1,AFS_header,0)))+SUM(INDEX(AFF_data,,MATCH(B$1,AFF_header,0)))+SUM(INDEX(GMG_data,,MATCH(B$1,GMG_header,0)))+SUM(INDEX(Nick_data,,MATCH(B$1,Nick_header,0)))</f>
        <v>196280</v>
      </c>
      <c r="C2" s="10">
        <f>SUM(INDEX(AFS_data,,MATCH(C$1,AFS_header,0)))+SUM(INDEX(AFF_data,,MATCH(C$1,AFF_header,0)))+SUM(INDEX(GMG_data,,MATCH(C$1,GMG_header,0)))+SUM(INDEX(Nick_data,,MATCH(C$1,Nick_header,0)))</f>
        <v>9473</v>
      </c>
      <c r="D2" s="10">
        <f>SUM(INDEX(AFS_data,,MATCH(D$1,AFS_header,0)))+SUM(INDEX(AFF_data,,MATCH(D$1,AFF_header,0)))+SUM(INDEX(GMG_data,,MATCH(D$1,GMG_header,0)))+SUM(INDEX(Nick_data,,MATCH(D$1,Nick_header,0)))</f>
        <v>186807</v>
      </c>
      <c r="E2" s="58">
        <f>D2/B2</f>
        <v>0.95173731404116568</v>
      </c>
      <c r="F2" s="10">
        <f t="shared" ref="F2:K2" si="0">SUM(INDEX(AFS_data,,MATCH(F$1,AFS_header,0)))+SUM(INDEX(AFF_data,,MATCH(F$1,AFF_header,0)))+SUM(INDEX(GMG_data,,MATCH(F$1,GMG_header,0)))+SUM(INDEX(Nick_data,,MATCH(F$1,Nick_header,0)))</f>
        <v>183</v>
      </c>
      <c r="G2" s="10">
        <f t="shared" si="0"/>
        <v>174595</v>
      </c>
      <c r="H2" s="10">
        <f t="shared" si="0"/>
        <v>1101946</v>
      </c>
      <c r="I2" s="10">
        <f t="shared" si="0"/>
        <v>60675</v>
      </c>
      <c r="J2" s="10">
        <f t="shared" si="0"/>
        <v>2966</v>
      </c>
      <c r="K2" s="10">
        <f t="shared" si="0"/>
        <v>6423</v>
      </c>
      <c r="L2" s="6">
        <f>D2/B2</f>
        <v>0.95173731404116568</v>
      </c>
      <c r="M2" s="6">
        <f>H2/B2</f>
        <v>5.6141532504585285</v>
      </c>
      <c r="N2" s="6">
        <f>I2/B2</f>
        <v>0.30912471978805789</v>
      </c>
      <c r="O2" s="6">
        <f>K2/B2</f>
        <v>3.2723660077440389E-2</v>
      </c>
      <c r="P2" s="6">
        <f>SUM(I2:K2)/B2</f>
        <v>0.35695944568983085</v>
      </c>
    </row>
    <row r="3" spans="1:17" ht="15.75" customHeight="1" x14ac:dyDescent="0.2">
      <c r="E3" s="9"/>
    </row>
    <row r="4" spans="1:17" ht="15.75" customHeight="1" x14ac:dyDescent="0.2">
      <c r="A4" s="63" t="s">
        <v>27</v>
      </c>
      <c r="B4" s="64">
        <f>SUM(INDEX(AFS_data,,MATCH(B$1,AFS_header,0)))+SUM(INDEX(AFF_data,,MATCH(B$1,AFF_header,0)))</f>
        <v>9321</v>
      </c>
      <c r="C4" s="64">
        <f>SUM(INDEX(AFS_data,,MATCH(C$1,AFS_header,0)))+SUM(INDEX(AFF_data,,MATCH(C$1,AFF_header,0)))</f>
        <v>7728</v>
      </c>
      <c r="D4" s="64">
        <f>SUM(INDEX(AFS_data,,MATCH(D$1,AFS_header,0)))+SUM(INDEX(AFF_data,,MATCH(D$1,AFF_header,0)))</f>
        <v>1593</v>
      </c>
      <c r="E4" s="65">
        <f>D4/B4</f>
        <v>0.17090440939813326</v>
      </c>
      <c r="F4" s="64">
        <f>SUM(INDEX(AFS_data,,MATCH(F$1,AFS_header,0)))+SUM(INDEX(AFF_data,,MATCH(F$1,AFF_header,0)))</f>
        <v>76</v>
      </c>
      <c r="G4" s="64">
        <f>SUM(INDEX(AFS_data,,MATCH(G$1,AFS_header,0)))+SUM(INDEX(AFF_data,,MATCH(G$1,AFF_header,0)))</f>
        <v>174595</v>
      </c>
      <c r="H4" s="64">
        <f>SUM(INDEX(AFS_data,,MATCH(H$1,AFS_header,0)))+SUM(INDEX(AFF_data,,MATCH(H$1,AFF_header,0)))</f>
        <v>2199</v>
      </c>
      <c r="I4" s="64">
        <f>SUM(INDEX(AFS_data,,MATCH(I$1,AFS_header,0)))+SUM(INDEX(AFF_data,,MATCH(I$1,AFF_header,0)))</f>
        <v>3229</v>
      </c>
      <c r="J4" s="64">
        <f>SUM(INDEX(AFS_data,,MATCH(J$1,AFS_header,0)))+SUM(INDEX(AFF_data,,MATCH(J$1,AFF_header,0)))</f>
        <v>98</v>
      </c>
      <c r="K4" s="64">
        <f>SUM(INDEX(AFS_data,,MATCH(K$1,AFS_header,0)))+SUM(INDEX(AFF_data,,MATCH(K$1,AFF_header,0)))</f>
        <v>470</v>
      </c>
      <c r="L4" s="33">
        <f>D4/B4</f>
        <v>0.17090440939813326</v>
      </c>
      <c r="M4" s="33">
        <f>H4/B4</f>
        <v>0.23591889282265852</v>
      </c>
      <c r="N4" s="33">
        <f>I4/B4</f>
        <v>0.34642205771912887</v>
      </c>
      <c r="O4" s="33">
        <f>K4/B4</f>
        <v>5.0423774273146656E-2</v>
      </c>
      <c r="P4" s="33">
        <f>SUM(I4:K4)/B4</f>
        <v>0.40735972535135717</v>
      </c>
      <c r="Q4" s="20"/>
    </row>
    <row r="5" spans="1:17" s="38" customFormat="1" ht="15.75" customHeight="1" x14ac:dyDescent="0.2">
      <c r="A5" s="39"/>
      <c r="B5" s="39"/>
      <c r="C5" s="39"/>
      <c r="D5" s="39"/>
      <c r="E5" s="20"/>
      <c r="F5" s="39"/>
      <c r="G5" s="39"/>
      <c r="H5" s="39"/>
      <c r="I5" s="39"/>
      <c r="J5" s="39"/>
      <c r="K5" s="39"/>
      <c r="L5" s="44"/>
      <c r="M5" s="44"/>
      <c r="N5" s="44"/>
      <c r="O5" s="39"/>
      <c r="P5" s="44"/>
    </row>
    <row r="6" spans="1:17" s="38" customFormat="1" ht="15.75" customHeight="1" x14ac:dyDescent="0.2">
      <c r="A6" s="54" t="s">
        <v>28</v>
      </c>
      <c r="B6" s="64">
        <f>SUM(INDEX(GMG_data,,MATCH(B$1,GMG_header,0)))+SUM(INDEX(Nick_data,,MATCH(B$1,Nick_header,0)))</f>
        <v>186959</v>
      </c>
      <c r="C6" s="64">
        <f>SUM(INDEX(GMG_data,,MATCH(C$1,GMG_header,0)))+SUM(INDEX(Nick_data,,MATCH(C$1,Nick_header,0)))</f>
        <v>1745</v>
      </c>
      <c r="D6" s="64">
        <f>SUM(INDEX(GMG_data,,MATCH(D$1,GMG_header,0)))+SUM(INDEX(Nick_data,,MATCH(D$1,Nick_header,0)))</f>
        <v>185214</v>
      </c>
      <c r="E6" s="65">
        <f>D6/B6</f>
        <v>0.99066640279419549</v>
      </c>
      <c r="F6" s="64">
        <f>SUM(INDEX(GMG_data,,MATCH(F$1,GMG_header,0)))+SUM(INDEX(Nick_data,,MATCH(F$1,Nick_header,0)))</f>
        <v>107</v>
      </c>
      <c r="G6" s="64">
        <f>SUM(INDEX(GMG_data,,MATCH(G$1,GMG_header,0)))+SUM(INDEX(Nick_data,,MATCH(G$1,Nick_header,0)))</f>
        <v>0</v>
      </c>
      <c r="H6" s="64">
        <f>SUM(INDEX(GMG_data,,MATCH(H$1,GMG_header,0)))+SUM(INDEX(Nick_data,,MATCH(H$1,Nick_header,0)))</f>
        <v>1099747</v>
      </c>
      <c r="I6" s="64">
        <f>SUM(INDEX(GMG_data,,MATCH(I$1,GMG_header,0)))+SUM(INDEX(Nick_data,,MATCH(I$1,Nick_header,0)))</f>
        <v>57446</v>
      </c>
      <c r="J6" s="64">
        <f>SUM(INDEX(GMG_data,,MATCH(J$1,GMG_header,0)))+SUM(INDEX(Nick_data,,MATCH(J$1,Nick_header,0)))</f>
        <v>2868</v>
      </c>
      <c r="K6" s="64">
        <f>SUM(INDEX(GMG_data,,MATCH(K$1,GMG_header,0)))+SUM(INDEX(Nick_data,,MATCH(K$1,Nick_header,0)))</f>
        <v>5953</v>
      </c>
      <c r="L6" s="33">
        <f>D6/B6</f>
        <v>0.99066640279419549</v>
      </c>
      <c r="M6" s="33">
        <f>H6/B6</f>
        <v>5.8822896998807224</v>
      </c>
      <c r="N6" s="33">
        <f>I6/B6</f>
        <v>0.30726522927486777</v>
      </c>
      <c r="O6" s="33">
        <f>K6/B6</f>
        <v>3.1841205825876261E-2</v>
      </c>
      <c r="P6" s="33">
        <f>SUM(I6:K6)/B6</f>
        <v>0.35444669686936708</v>
      </c>
    </row>
    <row r="7" spans="1:17" s="38" customFormat="1" ht="12.75" x14ac:dyDescent="0.2">
      <c r="A7" s="35"/>
      <c r="B7" s="36"/>
      <c r="C7" s="35"/>
      <c r="D7" s="35"/>
      <c r="E7" s="20"/>
      <c r="F7" s="37"/>
      <c r="G7" s="35"/>
      <c r="H7" s="35"/>
      <c r="I7" s="35"/>
      <c r="J7" s="35"/>
      <c r="K7" s="35"/>
      <c r="L7" s="37"/>
      <c r="M7" s="37"/>
      <c r="N7" s="37"/>
      <c r="O7" s="37"/>
      <c r="P7" s="37"/>
    </row>
    <row r="8" spans="1:17" s="38" customFormat="1" ht="15.75" customHeight="1" x14ac:dyDescent="0.2">
      <c r="A8" s="39"/>
      <c r="B8" s="40"/>
      <c r="C8" s="41"/>
      <c r="D8" s="42"/>
      <c r="E8" s="20"/>
      <c r="F8" s="39"/>
      <c r="G8" s="43"/>
      <c r="H8" s="43"/>
      <c r="I8" s="43"/>
      <c r="J8" s="43"/>
      <c r="K8" s="43"/>
      <c r="L8" s="39"/>
      <c r="M8" s="39"/>
      <c r="N8" s="44"/>
      <c r="O8" s="44"/>
      <c r="P8" s="44"/>
    </row>
    <row r="9" spans="1:17" s="38" customFormat="1" ht="15.75" customHeight="1" x14ac:dyDescent="0.2">
      <c r="A9" s="39"/>
      <c r="B9" s="39"/>
      <c r="C9" s="45"/>
      <c r="D9" s="42"/>
      <c r="E9" s="20"/>
      <c r="F9" s="39"/>
      <c r="G9" s="43"/>
      <c r="H9" s="43"/>
      <c r="I9" s="43"/>
      <c r="J9" s="43"/>
      <c r="K9" s="43"/>
      <c r="L9" s="39"/>
      <c r="M9" s="44"/>
      <c r="N9" s="44"/>
      <c r="O9" s="44"/>
      <c r="P9" s="44"/>
    </row>
    <row r="10" spans="1:17" s="38" customFormat="1" ht="15.75" customHeight="1" x14ac:dyDescent="0.2">
      <c r="A10" s="39"/>
      <c r="B10" s="39"/>
      <c r="C10" s="45"/>
      <c r="D10" s="42"/>
      <c r="E10" s="20"/>
      <c r="F10" s="39"/>
      <c r="G10" s="43"/>
      <c r="H10" s="43"/>
      <c r="I10" s="43"/>
      <c r="J10" s="43"/>
      <c r="K10" s="43"/>
      <c r="L10" s="39"/>
      <c r="M10" s="39"/>
      <c r="N10" s="39"/>
      <c r="O10" s="39"/>
      <c r="P10" s="39"/>
    </row>
    <row r="11" spans="1:17" s="38" customFormat="1" ht="15.75" customHeight="1" x14ac:dyDescent="0.2">
      <c r="A11" s="39"/>
      <c r="B11" s="39"/>
      <c r="C11" s="45"/>
      <c r="D11" s="42"/>
      <c r="E11" s="20"/>
      <c r="F11" s="39"/>
      <c r="G11" s="43"/>
      <c r="H11" s="43"/>
      <c r="I11" s="43"/>
      <c r="J11" s="43"/>
      <c r="K11" s="43"/>
      <c r="L11" s="39"/>
      <c r="M11" s="44"/>
      <c r="N11" s="44"/>
      <c r="O11" s="39"/>
      <c r="P11" s="44"/>
    </row>
    <row r="12" spans="1:17" s="38" customFormat="1" ht="15.75" customHeight="1" x14ac:dyDescent="0.2">
      <c r="A12" s="39"/>
      <c r="B12" s="39"/>
      <c r="C12" s="45"/>
      <c r="D12" s="42"/>
      <c r="E12" s="20"/>
      <c r="F12" s="39"/>
      <c r="G12" s="43"/>
      <c r="H12" s="43"/>
      <c r="I12" s="43"/>
      <c r="J12" s="43"/>
      <c r="K12" s="43"/>
      <c r="L12" s="39"/>
      <c r="M12" s="39"/>
      <c r="N12" s="39"/>
      <c r="O12" s="39"/>
      <c r="P12" s="39"/>
    </row>
    <row r="13" spans="1:17" s="38" customFormat="1" ht="15.75" customHeight="1" x14ac:dyDescent="0.2">
      <c r="E13" s="20"/>
      <c r="G13" s="46"/>
      <c r="H13" s="46"/>
      <c r="I13" s="46"/>
      <c r="J13" s="46"/>
      <c r="K13" s="46"/>
    </row>
    <row r="14" spans="1:17" s="38" customFormat="1" ht="12.75" x14ac:dyDescent="0.2">
      <c r="A14" s="35"/>
      <c r="B14" s="36"/>
      <c r="C14" s="35"/>
      <c r="D14" s="35"/>
      <c r="E14" s="20"/>
      <c r="F14" s="47"/>
      <c r="G14" s="35"/>
      <c r="H14" s="35"/>
      <c r="I14" s="35"/>
      <c r="J14" s="35"/>
      <c r="K14" s="35"/>
      <c r="L14" s="37"/>
      <c r="M14" s="47"/>
      <c r="N14" s="47"/>
      <c r="O14" s="47"/>
      <c r="P14" s="47"/>
    </row>
    <row r="15" spans="1:17" s="38" customFormat="1" ht="15.75" customHeight="1" x14ac:dyDescent="0.2">
      <c r="A15" s="39"/>
      <c r="B15" s="39"/>
      <c r="C15" s="41"/>
      <c r="D15" s="42"/>
      <c r="E15"/>
      <c r="F15" s="39"/>
      <c r="G15" s="43"/>
      <c r="H15" s="43"/>
      <c r="I15" s="43"/>
      <c r="J15" s="43"/>
      <c r="K15" s="43"/>
      <c r="L15" s="39"/>
      <c r="M15" s="39"/>
      <c r="N15" s="44"/>
      <c r="O15" s="44"/>
      <c r="P15" s="44"/>
    </row>
    <row r="16" spans="1:17" s="38" customFormat="1" ht="15.75" customHeight="1" x14ac:dyDescent="0.2">
      <c r="A16" s="39"/>
      <c r="B16" s="39"/>
      <c r="C16" s="45"/>
      <c r="D16" s="42"/>
      <c r="E16"/>
      <c r="F16" s="39"/>
      <c r="G16" s="43"/>
      <c r="H16" s="43"/>
      <c r="I16" s="43"/>
      <c r="J16" s="43"/>
      <c r="K16" s="43"/>
      <c r="L16" s="39"/>
      <c r="M16" s="39"/>
      <c r="N16" s="44"/>
      <c r="O16" s="44"/>
      <c r="P16" s="44"/>
    </row>
    <row r="17" spans="1:16" s="38" customFormat="1" ht="15.75" customHeight="1" x14ac:dyDescent="0.2">
      <c r="A17" s="39"/>
      <c r="B17" s="39"/>
      <c r="C17" s="45"/>
      <c r="D17" s="42"/>
      <c r="E17"/>
      <c r="F17" s="39"/>
      <c r="G17" s="43"/>
      <c r="H17" s="43"/>
      <c r="I17" s="43"/>
      <c r="J17" s="43"/>
      <c r="K17" s="43"/>
      <c r="L17" s="39"/>
      <c r="M17" s="44"/>
      <c r="N17" s="48"/>
      <c r="O17" s="44"/>
      <c r="P17" s="48"/>
    </row>
    <row r="18" spans="1:16" s="38" customFormat="1" ht="15.75" customHeight="1" x14ac:dyDescent="0.2">
      <c r="C18" s="45"/>
      <c r="E18"/>
      <c r="G18" s="43"/>
      <c r="H18" s="43"/>
      <c r="I18" s="43"/>
      <c r="J18" s="43"/>
      <c r="K18" s="43"/>
    </row>
    <row r="19" spans="1:16" s="38" customFormat="1" ht="12.75" x14ac:dyDescent="0.2">
      <c r="A19" s="37"/>
      <c r="B19" s="49"/>
      <c r="C19" s="50"/>
      <c r="D19" s="51"/>
      <c r="E19"/>
      <c r="F19" s="37"/>
      <c r="G19" s="52"/>
      <c r="H19" s="52"/>
      <c r="I19" s="52"/>
      <c r="J19" s="52"/>
      <c r="K19" s="52"/>
      <c r="L19" s="37"/>
      <c r="M19" s="53"/>
      <c r="N19" s="53"/>
      <c r="O19" s="53"/>
      <c r="P19" s="53"/>
    </row>
    <row r="20" spans="1:16" s="38" customFormat="1" ht="15.75" customHeight="1" x14ac:dyDescent="0.2">
      <c r="E20"/>
      <c r="G20" s="46"/>
      <c r="H20" s="46"/>
      <c r="I20" s="46"/>
      <c r="J20" s="46"/>
      <c r="K20" s="46"/>
    </row>
    <row r="21" spans="1:16" s="38" customFormat="1" ht="15.75" customHeight="1" x14ac:dyDescent="0.2">
      <c r="E21"/>
      <c r="G21" s="46"/>
      <c r="H21" s="46"/>
      <c r="I21" s="46"/>
      <c r="J21" s="46"/>
      <c r="K21" s="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77B8-163E-454D-9486-E3DBE5BFC499}">
  <dimension ref="A1:Q11"/>
  <sheetViews>
    <sheetView zoomScale="85" zoomScaleNormal="85" workbookViewId="0"/>
  </sheetViews>
  <sheetFormatPr defaultRowHeight="12.75" x14ac:dyDescent="0.2"/>
  <cols>
    <col min="2" max="2" width="9.28515625" bestFit="1" customWidth="1"/>
    <col min="3" max="3" width="19.140625" bestFit="1" customWidth="1"/>
    <col min="4" max="4" width="18.140625" bestFit="1" customWidth="1"/>
    <col min="5" max="5" width="14.14062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25" bestFit="1" customWidth="1"/>
    <col min="10" max="10" width="11.42578125" bestFit="1" customWidth="1"/>
    <col min="11" max="11" width="26.5703125" bestFit="1" customWidth="1"/>
    <col min="12" max="12" width="7.7109375" bestFit="1" customWidth="1"/>
    <col min="13" max="13" width="13.140625" bestFit="1" customWidth="1"/>
    <col min="14" max="14" width="16.140625" bestFit="1" customWidth="1"/>
    <col min="15" max="15" width="19.28515625" bestFit="1" customWidth="1"/>
    <col min="16" max="16" width="22.85546875" bestFit="1" customWidth="1"/>
    <col min="17" max="17" width="22.28515625" bestFit="1" customWidth="1"/>
  </cols>
  <sheetData>
    <row r="1" spans="1:17" x14ac:dyDescent="0.2">
      <c r="A1" s="16" t="s">
        <v>7</v>
      </c>
      <c r="B1" s="7" t="s">
        <v>22</v>
      </c>
      <c r="C1" s="12" t="s">
        <v>17</v>
      </c>
      <c r="D1" s="7" t="s">
        <v>16</v>
      </c>
      <c r="E1" s="7" t="s">
        <v>15</v>
      </c>
      <c r="F1" s="7" t="s">
        <v>24</v>
      </c>
      <c r="G1" s="5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B2" s="56" t="s">
        <v>31</v>
      </c>
      <c r="C2" s="60">
        <f ca="1">SUMIF(INDEX(INDIRECT($B2&amp;"_data"),,MATCH($B$1,INDIRECT($B2&amp;"_header"),0)),$A$1,INDEX(INDIRECT($B2&amp;"_data"),,MATCH(C$1,INDIRECT($B2&amp;"_header"),0)))</f>
        <v>2624</v>
      </c>
      <c r="D2" s="60">
        <f ca="1">SUMIF(INDEX(INDIRECT($B2&amp;"_data"),,MATCH($B$1,INDIRECT($B2&amp;"_header"),0)),$A$1,INDEX(INDIRECT($B2&amp;"_data"),,MATCH(D$1,INDIRECT($B2&amp;"_header"),0)))</f>
        <v>2009</v>
      </c>
      <c r="E2" s="60">
        <f ca="1">SUMIF(INDEX(INDIRECT($B2&amp;"_data"),,MATCH($B$1,INDIRECT($B2&amp;"_header"),0)),$A$1,INDEX(INDIRECT($B2&amp;"_data"),,MATCH(E$1,INDIRECT($B2&amp;"_header"),0)))</f>
        <v>615</v>
      </c>
      <c r="F2" s="57">
        <f ca="1">E2/C2</f>
        <v>0.234375</v>
      </c>
      <c r="G2" s="60">
        <f t="shared" ref="G2:L2" ca="1" si="0">SUMIF(INDEX(INDIRECT($B2&amp;"_data"),,MATCH($B$1,INDIRECT($B2&amp;"_header"),0)),$A$1,INDEX(INDIRECT($B2&amp;"_data"),,MATCH(G$1,INDIRECT($B2&amp;"_header"),0)))</f>
        <v>30</v>
      </c>
      <c r="H2" s="60">
        <f t="shared" ca="1" si="0"/>
        <v>43101</v>
      </c>
      <c r="I2" s="60">
        <f t="shared" ca="1" si="0"/>
        <v>0</v>
      </c>
      <c r="J2" s="60">
        <f t="shared" ca="1" si="0"/>
        <v>2372</v>
      </c>
      <c r="K2" s="60">
        <f t="shared" ca="1" si="0"/>
        <v>71</v>
      </c>
      <c r="L2" s="60">
        <f t="shared" ca="1" si="0"/>
        <v>335</v>
      </c>
      <c r="M2" s="4">
        <f ca="1">E2/C2</f>
        <v>0.234375</v>
      </c>
      <c r="N2" s="4">
        <f ca="1">I2/C2</f>
        <v>0</v>
      </c>
      <c r="O2" s="4">
        <f ca="1">J2/C2</f>
        <v>0.90396341463414631</v>
      </c>
      <c r="P2" s="4">
        <f ca="1">L2/C2</f>
        <v>0.12766768292682926</v>
      </c>
      <c r="Q2" s="4">
        <f ca="1">SUM(J2:L2)/C2</f>
        <v>1.0586890243902438</v>
      </c>
    </row>
    <row r="3" spans="1:17" x14ac:dyDescent="0.2">
      <c r="B3" s="56" t="s">
        <v>32</v>
      </c>
      <c r="C3" s="60">
        <f t="shared" ref="C3:L5" ca="1" si="1">SUMIF(INDEX(INDIRECT($B3&amp;"_data"),,MATCH($B$1,INDIRECT($B3&amp;"_header"),0)),$A$1,INDEX(INDIRECT($B3&amp;"_data"),,MATCH(C$1,INDIRECT($B3&amp;"_header"),0)))</f>
        <v>5359</v>
      </c>
      <c r="D3" s="60">
        <f t="shared" ca="1" si="1"/>
        <v>4571</v>
      </c>
      <c r="E3" s="60">
        <f t="shared" ca="1" si="1"/>
        <v>788</v>
      </c>
      <c r="F3" s="57">
        <f t="shared" ref="F3:F9" ca="1" si="2">E3/C3</f>
        <v>0.14704235864900167</v>
      </c>
      <c r="G3" s="60">
        <f t="shared" ca="1" si="1"/>
        <v>4</v>
      </c>
      <c r="H3" s="60">
        <f t="shared" ca="1" si="1"/>
        <v>0</v>
      </c>
      <c r="I3" s="60">
        <f t="shared" ca="1" si="1"/>
        <v>0</v>
      </c>
      <c r="J3" s="60">
        <f t="shared" ca="1" si="1"/>
        <v>484</v>
      </c>
      <c r="K3" s="60">
        <f t="shared" ca="1" si="1"/>
        <v>13</v>
      </c>
      <c r="L3" s="60">
        <f t="shared" ca="1" si="1"/>
        <v>72</v>
      </c>
      <c r="M3" s="4">
        <f ca="1">E3/C3</f>
        <v>0.14704235864900167</v>
      </c>
      <c r="N3" s="4">
        <f ca="1">I3/C3</f>
        <v>0</v>
      </c>
      <c r="O3" s="4">
        <f ca="1">J3/C3</f>
        <v>9.0315357342787839E-2</v>
      </c>
      <c r="P3" s="4">
        <f ca="1">L3/C3</f>
        <v>1.3435342414629596E-2</v>
      </c>
      <c r="Q3" s="4">
        <f ca="1">SUM(J3:L3)/C3</f>
        <v>0.10617652547117</v>
      </c>
    </row>
    <row r="4" spans="1:17" x14ac:dyDescent="0.2">
      <c r="B4" s="56" t="s">
        <v>33</v>
      </c>
      <c r="C4" s="60">
        <f t="shared" ca="1" si="1"/>
        <v>329</v>
      </c>
      <c r="D4" s="60">
        <f t="shared" ca="1" si="1"/>
        <v>159</v>
      </c>
      <c r="E4" s="60">
        <f t="shared" ca="1" si="1"/>
        <v>170</v>
      </c>
      <c r="F4" s="57">
        <f t="shared" ca="1" si="2"/>
        <v>0.51671732522796354</v>
      </c>
      <c r="G4" s="60">
        <f t="shared" ca="1" si="1"/>
        <v>3</v>
      </c>
      <c r="H4" s="60">
        <f t="shared" ca="1" si="1"/>
        <v>0</v>
      </c>
      <c r="I4" s="60">
        <f t="shared" ca="1" si="1"/>
        <v>0</v>
      </c>
      <c r="J4" s="60">
        <f t="shared" ca="1" si="1"/>
        <v>45</v>
      </c>
      <c r="K4" s="60">
        <f t="shared" ca="1" si="1"/>
        <v>1</v>
      </c>
      <c r="L4" s="60">
        <f t="shared" ca="1" si="1"/>
        <v>8</v>
      </c>
      <c r="M4" s="4">
        <f ca="1">E4/C4</f>
        <v>0.51671732522796354</v>
      </c>
      <c r="N4" s="4">
        <f ca="1">I4/C4</f>
        <v>0</v>
      </c>
      <c r="O4" s="4">
        <f ca="1">J4/C4</f>
        <v>0.13677811550151975</v>
      </c>
      <c r="P4" s="4">
        <f ca="1">L4/C4</f>
        <v>2.4316109422492401E-2</v>
      </c>
      <c r="Q4" s="4">
        <f ca="1">SUM(J4:L4)/C4</f>
        <v>0.1641337386018237</v>
      </c>
    </row>
    <row r="5" spans="1:17" x14ac:dyDescent="0.2">
      <c r="B5" s="56" t="s">
        <v>25</v>
      </c>
      <c r="C5" s="60">
        <f t="shared" ca="1" si="1"/>
        <v>23700</v>
      </c>
      <c r="D5" s="60">
        <f t="shared" ca="1" si="1"/>
        <v>0</v>
      </c>
      <c r="E5" s="60">
        <f t="shared" ca="1" si="1"/>
        <v>23700</v>
      </c>
      <c r="F5" s="57">
        <f t="shared" ca="1" si="2"/>
        <v>1</v>
      </c>
      <c r="G5" s="60">
        <f t="shared" ca="1" si="1"/>
        <v>7</v>
      </c>
      <c r="H5" s="60">
        <f t="shared" ca="1" si="1"/>
        <v>0</v>
      </c>
      <c r="I5" s="60">
        <f t="shared" ca="1" si="1"/>
        <v>0</v>
      </c>
      <c r="J5" s="60">
        <f t="shared" ca="1" si="1"/>
        <v>7519</v>
      </c>
      <c r="K5" s="60">
        <f t="shared" ca="1" si="1"/>
        <v>1123</v>
      </c>
      <c r="L5" s="60">
        <f t="shared" ca="1" si="1"/>
        <v>1171</v>
      </c>
      <c r="M5" s="4">
        <f ca="1">E5/C5</f>
        <v>1</v>
      </c>
      <c r="N5" s="4">
        <f ca="1">I5/C5</f>
        <v>0</v>
      </c>
      <c r="O5" s="4">
        <f ca="1">J5/C5</f>
        <v>0.3172573839662447</v>
      </c>
      <c r="P5" s="4">
        <f ca="1">L5/C5</f>
        <v>4.9409282700421941E-2</v>
      </c>
      <c r="Q5" s="4">
        <f ca="1">SUM(J5:L5)/C5</f>
        <v>0.41405063291139238</v>
      </c>
    </row>
    <row r="6" spans="1:17" x14ac:dyDescent="0.2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</row>
    <row r="7" spans="1:17" x14ac:dyDescent="0.2">
      <c r="B7" s="56" t="s">
        <v>35</v>
      </c>
      <c r="C7" s="60">
        <f ca="1">SUM(C2:C3)</f>
        <v>7983</v>
      </c>
      <c r="D7" s="60">
        <f ca="1">SUM(D2:D3)</f>
        <v>6580</v>
      </c>
      <c r="E7" s="60">
        <f ca="1">SUM(E2:E3)</f>
        <v>1403</v>
      </c>
      <c r="F7" s="57">
        <f t="shared" ca="1" si="2"/>
        <v>0.17574846548916448</v>
      </c>
      <c r="G7" s="60">
        <f t="shared" ref="G7:L7" ca="1" si="3">SUM(G2:G3)</f>
        <v>34</v>
      </c>
      <c r="H7" s="60">
        <f t="shared" ca="1" si="3"/>
        <v>43101</v>
      </c>
      <c r="I7" s="60">
        <f t="shared" ca="1" si="3"/>
        <v>0</v>
      </c>
      <c r="J7" s="60">
        <f t="shared" ca="1" si="3"/>
        <v>2856</v>
      </c>
      <c r="K7" s="60">
        <f t="shared" ca="1" si="3"/>
        <v>84</v>
      </c>
      <c r="L7" s="60">
        <f t="shared" ca="1" si="3"/>
        <v>407</v>
      </c>
      <c r="M7" s="4">
        <f t="shared" ref="M7:M9" ca="1" si="4">E7/C7</f>
        <v>0.17574846548916448</v>
      </c>
      <c r="N7" s="4">
        <f t="shared" ref="N7:N9" ca="1" si="5">I7/C7</f>
        <v>0</v>
      </c>
      <c r="O7" s="4">
        <f t="shared" ref="O7:O9" ca="1" si="6">J7/C7</f>
        <v>0.35776024051108607</v>
      </c>
      <c r="P7" s="4">
        <f t="shared" ref="P7:P9" ca="1" si="7">L7/C7</f>
        <v>5.0983339596642863E-2</v>
      </c>
      <c r="Q7" s="4">
        <f t="shared" ref="Q7:Q9" ca="1" si="8">SUM(J7:L7)/C7</f>
        <v>0.41926594012276086</v>
      </c>
    </row>
    <row r="8" spans="1:17" x14ac:dyDescent="0.2">
      <c r="B8" s="56" t="s">
        <v>36</v>
      </c>
      <c r="C8" s="60">
        <f ca="1">SUM(C4:C5)</f>
        <v>24029</v>
      </c>
      <c r="D8" s="60">
        <f ca="1">SUM(D4:D5)</f>
        <v>159</v>
      </c>
      <c r="E8" s="60">
        <f ca="1">SUM(E4:E5)</f>
        <v>23870</v>
      </c>
      <c r="F8" s="57">
        <f t="shared" ca="1" si="2"/>
        <v>0.99338299554704734</v>
      </c>
      <c r="G8" s="60">
        <f t="shared" ref="G8:L8" ca="1" si="9">SUM(G4:G5)</f>
        <v>10</v>
      </c>
      <c r="H8" s="60">
        <f t="shared" ca="1" si="9"/>
        <v>0</v>
      </c>
      <c r="I8" s="60">
        <f t="shared" ca="1" si="9"/>
        <v>0</v>
      </c>
      <c r="J8" s="60">
        <f t="shared" ca="1" si="9"/>
        <v>7564</v>
      </c>
      <c r="K8" s="60">
        <f t="shared" ca="1" si="9"/>
        <v>1124</v>
      </c>
      <c r="L8" s="60">
        <f t="shared" ca="1" si="9"/>
        <v>1179</v>
      </c>
      <c r="M8" s="4">
        <f t="shared" ca="1" si="4"/>
        <v>0.99338299554704734</v>
      </c>
      <c r="N8" s="4">
        <f t="shared" ca="1" si="5"/>
        <v>0</v>
      </c>
      <c r="O8" s="4">
        <f t="shared" ca="1" si="6"/>
        <v>0.31478629988763579</v>
      </c>
      <c r="P8" s="4">
        <f t="shared" ca="1" si="7"/>
        <v>4.906571226434725E-2</v>
      </c>
      <c r="Q8" s="4">
        <f t="shared" ca="1" si="8"/>
        <v>0.41062882350493152</v>
      </c>
    </row>
    <row r="9" spans="1:17" x14ac:dyDescent="0.2">
      <c r="B9" s="56" t="s">
        <v>34</v>
      </c>
      <c r="C9" s="60">
        <f ca="1">SUM(C7:C8)</f>
        <v>32012</v>
      </c>
      <c r="D9" s="60">
        <f ca="1">SUM(D7:D8)</f>
        <v>6739</v>
      </c>
      <c r="E9" s="60">
        <f ca="1">SUM(E7:E8)</f>
        <v>25273</v>
      </c>
      <c r="F9" s="57">
        <f t="shared" ca="1" si="2"/>
        <v>0.78948519305260523</v>
      </c>
      <c r="G9" s="60">
        <f t="shared" ref="G9:L9" ca="1" si="10">SUM(G7:G8)</f>
        <v>44</v>
      </c>
      <c r="H9" s="60">
        <f t="shared" ca="1" si="10"/>
        <v>43101</v>
      </c>
      <c r="I9" s="60">
        <f t="shared" ca="1" si="10"/>
        <v>0</v>
      </c>
      <c r="J9" s="60">
        <f t="shared" ca="1" si="10"/>
        <v>10420</v>
      </c>
      <c r="K9" s="60">
        <f t="shared" ca="1" si="10"/>
        <v>1208</v>
      </c>
      <c r="L9" s="60">
        <f t="shared" ca="1" si="10"/>
        <v>1586</v>
      </c>
      <c r="M9" s="4">
        <f t="shared" ca="1" si="4"/>
        <v>0.78948519305260523</v>
      </c>
      <c r="N9" s="4">
        <f t="shared" ca="1" si="5"/>
        <v>0</v>
      </c>
      <c r="O9" s="4">
        <f t="shared" ca="1" si="6"/>
        <v>0.32550293639885042</v>
      </c>
      <c r="P9" s="4">
        <f t="shared" ca="1" si="7"/>
        <v>4.9543921029613892E-2</v>
      </c>
      <c r="Q9" s="4">
        <f t="shared" ca="1" si="8"/>
        <v>0.4127827064850681</v>
      </c>
    </row>
    <row r="11" spans="1:17" x14ac:dyDescent="0.2">
      <c r="C11" s="5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75BB-B568-41F0-A318-70A49AFF6AEE}">
  <dimension ref="A1:Q5"/>
  <sheetViews>
    <sheetView zoomScale="85" zoomScaleNormal="85" workbookViewId="0"/>
  </sheetViews>
  <sheetFormatPr defaultRowHeight="12.75" x14ac:dyDescent="0.2"/>
  <cols>
    <col min="1" max="1" width="10.5703125" bestFit="1" customWidth="1"/>
    <col min="3" max="3" width="19.140625" bestFit="1" customWidth="1"/>
    <col min="4" max="4" width="18.140625" bestFit="1" customWidth="1"/>
    <col min="5" max="5" width="14.14062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25" bestFit="1" customWidth="1"/>
    <col min="10" max="10" width="11.42578125" bestFit="1" customWidth="1"/>
    <col min="11" max="11" width="26.5703125" bestFit="1" customWidth="1"/>
    <col min="12" max="12" width="7.7109375" bestFit="1" customWidth="1"/>
    <col min="13" max="13" width="13.140625" bestFit="1" customWidth="1"/>
    <col min="14" max="14" width="16.140625" bestFit="1" customWidth="1"/>
    <col min="15" max="15" width="19.28515625" bestFit="1" customWidth="1"/>
    <col min="16" max="16" width="22.85546875" bestFit="1" customWidth="1"/>
    <col min="17" max="17" width="22.28515625" bestFit="1" customWidth="1"/>
  </cols>
  <sheetData>
    <row r="1" spans="1:17" x14ac:dyDescent="0.2">
      <c r="A1" s="16" t="s">
        <v>12</v>
      </c>
      <c r="B1" s="7" t="s">
        <v>22</v>
      </c>
      <c r="C1" s="12" t="s">
        <v>17</v>
      </c>
      <c r="D1" s="7" t="s">
        <v>16</v>
      </c>
      <c r="E1" s="7" t="s">
        <v>15</v>
      </c>
      <c r="F1" s="7" t="s">
        <v>24</v>
      </c>
      <c r="G1" s="5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s="56"/>
      <c r="B2" s="56" t="s">
        <v>32</v>
      </c>
      <c r="C2" s="60">
        <f ca="1">SUMIF(INDEX(INDIRECT($B2&amp;"_data"),,MATCH($B$1,INDIRECT($B2&amp;"_header"),0)),$A$1,INDEX(INDIRECT($B2&amp;"_data"),,MATCH(C$1,INDIRECT($B2&amp;"_header"),0)))</f>
        <v>303</v>
      </c>
      <c r="D2" s="60">
        <f ca="1">SUMIF(INDEX(INDIRECT($B2&amp;"_data"),,MATCH($B$1,INDIRECT($B2&amp;"_header"),0)),$A$1,INDEX(INDIRECT($B2&amp;"_data"),,MATCH(D$1,INDIRECT($B2&amp;"_header"),0)))</f>
        <v>167</v>
      </c>
      <c r="E2" s="60">
        <f ca="1">SUMIF(INDEX(INDIRECT($B2&amp;"_data"),,MATCH($B$1,INDIRECT($B2&amp;"_header"),0)),$A$1,INDEX(INDIRECT($B2&amp;"_data"),,MATCH(E$1,INDIRECT($B2&amp;"_header"),0)))</f>
        <v>136</v>
      </c>
      <c r="F2" s="57">
        <f ca="1">E2/C2</f>
        <v>0.44884488448844884</v>
      </c>
      <c r="G2" s="60">
        <f t="shared" ref="G2:L2" ca="1" si="0">SUMIF(INDEX(INDIRECT($B2&amp;"_data"),,MATCH($B$1,INDIRECT($B2&amp;"_header"),0)),$A$1,INDEX(INDIRECT($B2&amp;"_data"),,MATCH(G$1,INDIRECT($B2&amp;"_header"),0)))</f>
        <v>2</v>
      </c>
      <c r="H2" s="60">
        <f t="shared" ca="1" si="0"/>
        <v>0</v>
      </c>
      <c r="I2" s="60">
        <f t="shared" ca="1" si="0"/>
        <v>1113</v>
      </c>
      <c r="J2" s="60">
        <f t="shared" ca="1" si="0"/>
        <v>262</v>
      </c>
      <c r="K2" s="60">
        <f t="shared" ca="1" si="0"/>
        <v>2</v>
      </c>
      <c r="L2" s="60">
        <f t="shared" ca="1" si="0"/>
        <v>23</v>
      </c>
      <c r="M2" s="4">
        <f ca="1">E2/C2</f>
        <v>0.44884488448844884</v>
      </c>
      <c r="N2" s="4">
        <f ca="1">I2/C2</f>
        <v>3.6732673267326734</v>
      </c>
      <c r="O2" s="4">
        <f ca="1">J2/C2</f>
        <v>0.86468646864686471</v>
      </c>
      <c r="P2" s="4">
        <f ca="1">L2/C2</f>
        <v>7.590759075907591E-2</v>
      </c>
      <c r="Q2" s="4">
        <f ca="1">SUM(J2:L2)/C2</f>
        <v>0.94719471947194722</v>
      </c>
    </row>
    <row r="3" spans="1:17" x14ac:dyDescent="0.2">
      <c r="A3" s="56"/>
      <c r="B3" s="56" t="s">
        <v>33</v>
      </c>
      <c r="C3" s="60">
        <f t="shared" ref="C3:L3" ca="1" si="1">SUMIF(INDEX(INDIRECT($B3&amp;"_data"),,MATCH($B$1,INDIRECT($B3&amp;"_header"),0)),$A$1,INDEX(INDIRECT($B3&amp;"_data"),,MATCH(C$1,INDIRECT($B3&amp;"_header"),0)))</f>
        <v>542</v>
      </c>
      <c r="D3" s="60">
        <f t="shared" ca="1" si="1"/>
        <v>414</v>
      </c>
      <c r="E3" s="60">
        <f t="shared" ca="1" si="1"/>
        <v>128</v>
      </c>
      <c r="F3" s="57">
        <f ca="1">E3/C3</f>
        <v>0.23616236162361623</v>
      </c>
      <c r="G3" s="60">
        <f t="shared" ca="1" si="1"/>
        <v>1</v>
      </c>
      <c r="H3" s="60">
        <f t="shared" ca="1" si="1"/>
        <v>0</v>
      </c>
      <c r="I3" s="60">
        <f t="shared" ca="1" si="1"/>
        <v>890</v>
      </c>
      <c r="J3" s="60">
        <f t="shared" ca="1" si="1"/>
        <v>161</v>
      </c>
      <c r="K3" s="60">
        <f t="shared" ca="1" si="1"/>
        <v>1</v>
      </c>
      <c r="L3" s="60">
        <f t="shared" ca="1" si="1"/>
        <v>9</v>
      </c>
      <c r="M3" s="4">
        <f ca="1">E3/C3</f>
        <v>0.23616236162361623</v>
      </c>
      <c r="N3" s="4">
        <f ca="1">I3/C3</f>
        <v>1.6420664206642066</v>
      </c>
      <c r="O3" s="4">
        <f ca="1">J3/C3</f>
        <v>0.29704797047970477</v>
      </c>
      <c r="P3" s="4">
        <f ca="1">L3/C3</f>
        <v>1.6605166051660517E-2</v>
      </c>
      <c r="Q3" s="4">
        <f ca="1">SUM(J3:L3)/C3</f>
        <v>0.31549815498154982</v>
      </c>
    </row>
    <row r="4" spans="1:17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1:17" x14ac:dyDescent="0.2">
      <c r="A5" s="56"/>
      <c r="B5" s="56" t="s">
        <v>34</v>
      </c>
      <c r="C5" s="60">
        <f ca="1">SUM(C2:C3)</f>
        <v>845</v>
      </c>
      <c r="D5" s="60">
        <f ca="1">SUM(D2:D3)</f>
        <v>581</v>
      </c>
      <c r="E5" s="60">
        <f ca="1">SUM(E2:E3)</f>
        <v>264</v>
      </c>
      <c r="F5" s="57">
        <f ca="1">E5/C5</f>
        <v>0.31242603550295855</v>
      </c>
      <c r="G5" s="60">
        <f t="shared" ref="G5:L5" ca="1" si="2">SUM(G2:G3)</f>
        <v>3</v>
      </c>
      <c r="H5" s="60">
        <f t="shared" ca="1" si="2"/>
        <v>0</v>
      </c>
      <c r="I5" s="60">
        <f t="shared" ca="1" si="2"/>
        <v>2003</v>
      </c>
      <c r="J5" s="60">
        <f t="shared" ca="1" si="2"/>
        <v>423</v>
      </c>
      <c r="K5" s="60">
        <f t="shared" ca="1" si="2"/>
        <v>3</v>
      </c>
      <c r="L5" s="60">
        <f t="shared" ca="1" si="2"/>
        <v>32</v>
      </c>
      <c r="M5" s="4">
        <f ca="1">E5/C5</f>
        <v>0.31242603550295855</v>
      </c>
      <c r="N5" s="4">
        <f ca="1">I5/C5</f>
        <v>2.3704142011834319</v>
      </c>
      <c r="O5" s="4">
        <f ca="1">J5/C5</f>
        <v>0.50059171597633134</v>
      </c>
      <c r="P5" s="4">
        <f ca="1">L5/C5</f>
        <v>3.7869822485207101E-2</v>
      </c>
      <c r="Q5" s="4">
        <f ca="1">SUM(J5:L5)/C5</f>
        <v>0.5420118343195266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7615-6970-482A-B00D-4ECBBA3012F1}">
  <dimension ref="A1:Q5"/>
  <sheetViews>
    <sheetView zoomScale="85" zoomScaleNormal="85" workbookViewId="0"/>
  </sheetViews>
  <sheetFormatPr defaultRowHeight="12.75" x14ac:dyDescent="0.2"/>
  <cols>
    <col min="2" max="2" width="8.7109375" bestFit="1" customWidth="1"/>
    <col min="3" max="3" width="19.140625" bestFit="1" customWidth="1"/>
    <col min="4" max="4" width="18.140625" bestFit="1" customWidth="1"/>
    <col min="5" max="5" width="14.14062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25" bestFit="1" customWidth="1"/>
    <col min="10" max="10" width="11.42578125" bestFit="1" customWidth="1"/>
    <col min="11" max="11" width="26.5703125" bestFit="1" customWidth="1"/>
    <col min="12" max="12" width="7.7109375" bestFit="1" customWidth="1"/>
    <col min="13" max="13" width="12.5703125" bestFit="1" customWidth="1"/>
    <col min="14" max="14" width="16.140625" bestFit="1" customWidth="1"/>
    <col min="15" max="15" width="19.28515625" bestFit="1" customWidth="1"/>
    <col min="16" max="16" width="22.85546875" bestFit="1" customWidth="1"/>
    <col min="17" max="17" width="22.28515625" bestFit="1" customWidth="1"/>
  </cols>
  <sheetData>
    <row r="1" spans="1:17" x14ac:dyDescent="0.2">
      <c r="A1" s="16" t="s">
        <v>14</v>
      </c>
      <c r="B1" s="7" t="s">
        <v>22</v>
      </c>
      <c r="C1" s="12" t="s">
        <v>17</v>
      </c>
      <c r="D1" s="7" t="s">
        <v>16</v>
      </c>
      <c r="E1" s="7" t="s">
        <v>15</v>
      </c>
      <c r="F1" s="7" t="s">
        <v>24</v>
      </c>
      <c r="G1" s="5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s="56"/>
      <c r="B2" s="56" t="s">
        <v>33</v>
      </c>
      <c r="C2" s="60">
        <f ca="1">SUMIF(INDEX(INDIRECT($B2&amp;"_data"),,MATCH($B$1,INDIRECT($B2&amp;"_header"),0)),$A$1,INDEX(INDIRECT($B2&amp;"_data"),,MATCH(C$1,INDIRECT($B2&amp;"_header"),0)))</f>
        <v>1209</v>
      </c>
      <c r="D2" s="60">
        <f t="shared" ref="D2:L3" ca="1" si="0">SUMIF(INDEX(INDIRECT($B2&amp;"_data"),,MATCH($B$1,INDIRECT($B2&amp;"_header"),0)),$A$1,INDEX(INDIRECT($B2&amp;"_data"),,MATCH(D$1,INDIRECT($B2&amp;"_header"),0)))</f>
        <v>1172</v>
      </c>
      <c r="E2" s="60">
        <f t="shared" ca="1" si="0"/>
        <v>37</v>
      </c>
      <c r="F2" s="57">
        <f ca="1">E2/C2</f>
        <v>3.0603804797353185E-2</v>
      </c>
      <c r="G2" s="60">
        <f t="shared" ca="1" si="0"/>
        <v>3</v>
      </c>
      <c r="H2" s="60">
        <f t="shared" ca="1" si="0"/>
        <v>0</v>
      </c>
      <c r="I2" s="60">
        <f t="shared" ca="1" si="0"/>
        <v>9357</v>
      </c>
      <c r="J2" s="60">
        <f t="shared" ca="1" si="0"/>
        <v>221</v>
      </c>
      <c r="K2" s="60">
        <f t="shared" ca="1" si="0"/>
        <v>6</v>
      </c>
      <c r="L2" s="60">
        <f t="shared" ca="1" si="0"/>
        <v>24</v>
      </c>
      <c r="M2" s="4">
        <f ca="1">E2/C2</f>
        <v>3.0603804797353185E-2</v>
      </c>
      <c r="N2" s="4">
        <f ca="1">I2/C2</f>
        <v>7.7394540942928041</v>
      </c>
      <c r="O2" s="4">
        <f ca="1">J2/C2</f>
        <v>0.18279569892473119</v>
      </c>
      <c r="P2" s="4">
        <f ca="1">L2/C2</f>
        <v>1.9851116625310174E-2</v>
      </c>
      <c r="Q2" s="4">
        <f ca="1">SUM(J2:L2)/C2</f>
        <v>0.20760959470636889</v>
      </c>
    </row>
    <row r="3" spans="1:17" x14ac:dyDescent="0.2">
      <c r="A3" s="56"/>
      <c r="B3" s="56" t="s">
        <v>25</v>
      </c>
      <c r="C3" s="60">
        <f t="shared" ref="C3" ca="1" si="1">SUMIF(INDEX(INDIRECT($B3&amp;"_data"),,MATCH($B$1,INDIRECT($B3&amp;"_header"),0)),$A$1,INDEX(INDIRECT($B3&amp;"_data"),,MATCH(C$1,INDIRECT($B3&amp;"_header"),0)))</f>
        <v>125600</v>
      </c>
      <c r="D3" s="60">
        <f t="shared" ca="1" si="0"/>
        <v>0</v>
      </c>
      <c r="E3" s="60">
        <f t="shared" ca="1" si="0"/>
        <v>125600</v>
      </c>
      <c r="F3" s="57">
        <f ca="1">E3/C3</f>
        <v>1</v>
      </c>
      <c r="G3" s="60">
        <f t="shared" ca="1" si="0"/>
        <v>22</v>
      </c>
      <c r="H3" s="60">
        <f t="shared" ca="1" si="0"/>
        <v>0</v>
      </c>
      <c r="I3" s="60">
        <f t="shared" ca="1" si="0"/>
        <v>0</v>
      </c>
      <c r="J3" s="60">
        <f t="shared" ca="1" si="0"/>
        <v>49500</v>
      </c>
      <c r="K3" s="60">
        <f t="shared" ca="1" si="0"/>
        <v>1737</v>
      </c>
      <c r="L3" s="60">
        <f t="shared" ca="1" si="0"/>
        <v>4741</v>
      </c>
      <c r="M3" s="4">
        <f ca="1">E3/C3</f>
        <v>1</v>
      </c>
      <c r="N3" s="4">
        <f ca="1">I3/C3</f>
        <v>0</v>
      </c>
      <c r="O3" s="4">
        <f ca="1">J3/C3</f>
        <v>0.39410828025477707</v>
      </c>
      <c r="P3" s="4">
        <f ca="1">L3/C3</f>
        <v>3.7746815286624207E-2</v>
      </c>
      <c r="Q3" s="4">
        <f ca="1">SUM(J3:L3)/C3</f>
        <v>0.44568471337579618</v>
      </c>
    </row>
    <row r="4" spans="1:17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1:17" x14ac:dyDescent="0.2">
      <c r="A5" s="56"/>
      <c r="B5" s="56" t="s">
        <v>34</v>
      </c>
      <c r="C5" s="60">
        <f ca="1">SUM(C2:C3)</f>
        <v>126809</v>
      </c>
      <c r="D5" s="60">
        <f ca="1">SUM(D2:D3)</f>
        <v>1172</v>
      </c>
      <c r="E5" s="60">
        <f ca="1">SUM(E2:E3)</f>
        <v>125637</v>
      </c>
      <c r="F5" s="57">
        <f ca="1">E5/C5</f>
        <v>0.99075775378719177</v>
      </c>
      <c r="G5" s="60">
        <f t="shared" ref="G5:L5" ca="1" si="2">SUM(G2:G3)</f>
        <v>25</v>
      </c>
      <c r="H5" s="60">
        <f t="shared" ca="1" si="2"/>
        <v>0</v>
      </c>
      <c r="I5" s="60">
        <f t="shared" ca="1" si="2"/>
        <v>9357</v>
      </c>
      <c r="J5" s="60">
        <f t="shared" ca="1" si="2"/>
        <v>49721</v>
      </c>
      <c r="K5" s="60">
        <f t="shared" ca="1" si="2"/>
        <v>1743</v>
      </c>
      <c r="L5" s="60">
        <f t="shared" ca="1" si="2"/>
        <v>4765</v>
      </c>
      <c r="M5" s="4">
        <f ca="1">E5/C5</f>
        <v>0.99075775378719177</v>
      </c>
      <c r="N5" s="4">
        <f ca="1">I5/C5</f>
        <v>7.3788138065910142E-2</v>
      </c>
      <c r="O5" s="4">
        <f ca="1">J5/C5</f>
        <v>0.3920936211152205</v>
      </c>
      <c r="P5" s="4">
        <f ca="1">L5/C5</f>
        <v>3.7576197273064216E-2</v>
      </c>
      <c r="Q5" s="4">
        <f ca="1">SUM(J5:L5)/C5</f>
        <v>0.44341489957337415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24F5-9FA5-4308-A4DC-169D010594CD}">
  <dimension ref="A1:Q5"/>
  <sheetViews>
    <sheetView zoomScale="85" zoomScaleNormal="85" workbookViewId="0"/>
  </sheetViews>
  <sheetFormatPr defaultRowHeight="12.75" x14ac:dyDescent="0.2"/>
  <cols>
    <col min="2" max="2" width="8.7109375" bestFit="1" customWidth="1"/>
    <col min="3" max="3" width="19.140625" bestFit="1" customWidth="1"/>
    <col min="4" max="4" width="18.140625" bestFit="1" customWidth="1"/>
    <col min="5" max="5" width="14.14062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25" bestFit="1" customWidth="1"/>
    <col min="10" max="10" width="11.42578125" bestFit="1" customWidth="1"/>
    <col min="11" max="11" width="26.5703125" bestFit="1" customWidth="1"/>
    <col min="12" max="12" width="7.7109375" bestFit="1" customWidth="1"/>
    <col min="13" max="13" width="13.140625" bestFit="1" customWidth="1"/>
    <col min="14" max="14" width="16.140625" bestFit="1" customWidth="1"/>
    <col min="15" max="15" width="19.28515625" bestFit="1" customWidth="1"/>
    <col min="16" max="16" width="22.85546875" bestFit="1" customWidth="1"/>
    <col min="17" max="17" width="22.28515625" bestFit="1" customWidth="1"/>
  </cols>
  <sheetData>
    <row r="1" spans="1:17" x14ac:dyDescent="0.2">
      <c r="A1" s="16" t="s">
        <v>9</v>
      </c>
      <c r="B1" s="7" t="s">
        <v>22</v>
      </c>
      <c r="C1" s="12" t="s">
        <v>17</v>
      </c>
      <c r="D1" s="7" t="s">
        <v>16</v>
      </c>
      <c r="E1" s="7" t="s">
        <v>15</v>
      </c>
      <c r="F1" s="7" t="s">
        <v>24</v>
      </c>
      <c r="G1" s="5" t="s">
        <v>1</v>
      </c>
      <c r="H1" s="7" t="s">
        <v>18</v>
      </c>
      <c r="I1" s="7" t="s">
        <v>19</v>
      </c>
      <c r="J1" s="7" t="s">
        <v>23</v>
      </c>
      <c r="K1" s="7" t="s">
        <v>20</v>
      </c>
      <c r="L1" s="7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">
      <c r="A2" s="56"/>
      <c r="B2" s="56" t="s">
        <v>31</v>
      </c>
      <c r="C2" s="60">
        <f t="shared" ref="C2:L3" ca="1" si="0">SUMIF(INDEX(INDIRECT($B2&amp;"_data"),,MATCH($B$1,INDIRECT($B2&amp;"_header"),0)),$A$1,INDEX(INDIRECT($B2&amp;"_data"),,MATCH(C$1,INDIRECT($B2&amp;"_header"),0)))</f>
        <v>219</v>
      </c>
      <c r="D2" s="60">
        <f t="shared" ca="1" si="0"/>
        <v>211</v>
      </c>
      <c r="E2" s="60">
        <f t="shared" ca="1" si="0"/>
        <v>8</v>
      </c>
      <c r="F2" s="57">
        <f t="shared" ref="F2:F3" ca="1" si="1">E2/C2</f>
        <v>3.6529680365296802E-2</v>
      </c>
      <c r="G2" s="60">
        <f t="shared" ca="1" si="0"/>
        <v>5</v>
      </c>
      <c r="H2" s="60">
        <f t="shared" ca="1" si="0"/>
        <v>43466</v>
      </c>
      <c r="I2" s="60">
        <f t="shared" ca="1" si="0"/>
        <v>103</v>
      </c>
      <c r="J2" s="60">
        <f t="shared" ca="1" si="0"/>
        <v>0</v>
      </c>
      <c r="K2" s="60">
        <f t="shared" ca="1" si="0"/>
        <v>0</v>
      </c>
      <c r="L2" s="60">
        <f t="shared" ca="1" si="0"/>
        <v>23</v>
      </c>
      <c r="M2" s="4">
        <f ca="1">E2/C2</f>
        <v>3.6529680365296802E-2</v>
      </c>
      <c r="N2" s="4">
        <f ca="1">I2/C2</f>
        <v>0.47031963470319632</v>
      </c>
      <c r="O2" s="4">
        <f ca="1">J2/C2</f>
        <v>0</v>
      </c>
      <c r="P2" s="4">
        <f ca="1">L2/C2</f>
        <v>0.1050228310502283</v>
      </c>
      <c r="Q2" s="4">
        <f ca="1">SUM(J2:L2)/C2</f>
        <v>0.1050228310502283</v>
      </c>
    </row>
    <row r="3" spans="1:17" x14ac:dyDescent="0.2">
      <c r="A3" s="56"/>
      <c r="B3" s="56" t="s">
        <v>32</v>
      </c>
      <c r="C3" s="60">
        <f t="shared" ca="1" si="0"/>
        <v>30</v>
      </c>
      <c r="D3" s="60">
        <f t="shared" ca="1" si="0"/>
        <v>2</v>
      </c>
      <c r="E3" s="60">
        <f t="shared" ca="1" si="0"/>
        <v>28</v>
      </c>
      <c r="F3" s="57">
        <f t="shared" ca="1" si="1"/>
        <v>0.93333333333333335</v>
      </c>
      <c r="G3" s="60">
        <f t="shared" ca="1" si="0"/>
        <v>8</v>
      </c>
      <c r="H3" s="60">
        <f t="shared" ca="1" si="0"/>
        <v>0</v>
      </c>
      <c r="I3" s="60">
        <f t="shared" ca="1" si="0"/>
        <v>23</v>
      </c>
      <c r="J3" s="60">
        <f t="shared" ca="1" si="0"/>
        <v>0</v>
      </c>
      <c r="K3" s="60">
        <f t="shared" ca="1" si="0"/>
        <v>0</v>
      </c>
      <c r="L3" s="60">
        <f t="shared" ca="1" si="0"/>
        <v>4</v>
      </c>
      <c r="M3" s="4">
        <f ca="1">E3/C3</f>
        <v>0.93333333333333335</v>
      </c>
      <c r="N3" s="4">
        <f ca="1">I3/C3</f>
        <v>0.76666666666666672</v>
      </c>
      <c r="O3" s="4">
        <f ca="1">J3/C3</f>
        <v>0</v>
      </c>
      <c r="P3" s="4">
        <f ca="1">L3/C3</f>
        <v>0.13333333333333333</v>
      </c>
      <c r="Q3" s="4">
        <f ca="1">SUM(J3:L3)/C3</f>
        <v>0.13333333333333333</v>
      </c>
    </row>
    <row r="4" spans="1:17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1:17" x14ac:dyDescent="0.2">
      <c r="A5" s="56"/>
      <c r="B5" s="56" t="s">
        <v>34</v>
      </c>
      <c r="C5" s="60">
        <f ca="1">SUM(C2:C3)</f>
        <v>249</v>
      </c>
      <c r="D5" s="60">
        <f ca="1">SUM(D2:D3)</f>
        <v>213</v>
      </c>
      <c r="E5" s="60">
        <f ca="1">SUM(E2:E3)</f>
        <v>36</v>
      </c>
      <c r="F5" s="57">
        <f ca="1">E5/C5</f>
        <v>0.14457831325301204</v>
      </c>
      <c r="G5" s="60">
        <f t="shared" ref="G5:L5" ca="1" si="2">SUM(G2:G3)</f>
        <v>13</v>
      </c>
      <c r="H5" s="60">
        <f t="shared" ca="1" si="2"/>
        <v>43466</v>
      </c>
      <c r="I5" s="60">
        <f t="shared" ca="1" si="2"/>
        <v>126</v>
      </c>
      <c r="J5" s="60">
        <f t="shared" ca="1" si="2"/>
        <v>0</v>
      </c>
      <c r="K5" s="60">
        <f t="shared" ca="1" si="2"/>
        <v>0</v>
      </c>
      <c r="L5" s="60">
        <f t="shared" ca="1" si="2"/>
        <v>27</v>
      </c>
      <c r="M5" s="4">
        <f ca="1">E5/C5</f>
        <v>0.14457831325301204</v>
      </c>
      <c r="N5" s="4">
        <f ca="1">I5/C5</f>
        <v>0.50602409638554213</v>
      </c>
      <c r="O5" s="4">
        <f ca="1">J5/C5</f>
        <v>0</v>
      </c>
      <c r="P5" s="4">
        <f ca="1">L5/C5</f>
        <v>0.10843373493975904</v>
      </c>
      <c r="Q5" s="4">
        <f ca="1">SUM(J5:L5)/C5</f>
        <v>0.10843373493975904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AFS</vt:lpstr>
      <vt:lpstr>AFF</vt:lpstr>
      <vt:lpstr>GMG</vt:lpstr>
      <vt:lpstr>Nick</vt:lpstr>
      <vt:lpstr>Shows Totals</vt:lpstr>
      <vt:lpstr>Gab</vt:lpstr>
      <vt:lpstr>Insta</vt:lpstr>
      <vt:lpstr>Twitter</vt:lpstr>
      <vt:lpstr>Rumble</vt:lpstr>
      <vt:lpstr>Odysee</vt:lpstr>
      <vt:lpstr>Bitchute</vt:lpstr>
      <vt:lpstr>Telegram</vt:lpstr>
      <vt:lpstr>AFUpdates(MAYBE)</vt:lpstr>
      <vt:lpstr>Am1stReels(MAYBE)</vt:lpstr>
      <vt:lpstr>AFF_data</vt:lpstr>
      <vt:lpstr>AFF_header</vt:lpstr>
      <vt:lpstr>AFS_data</vt:lpstr>
      <vt:lpstr>AFS_header</vt:lpstr>
      <vt:lpstr>GMG_data</vt:lpstr>
      <vt:lpstr>GMG_header</vt:lpstr>
      <vt:lpstr>Nick_data</vt:lpstr>
      <vt:lpstr>Nick_header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2021-04-09T06:13:28Z</dcterms:modified>
</cp:coreProperties>
</file>