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diaz\Desktop\Otros\CARTERA MONICA\"/>
    </mc:Choice>
  </mc:AlternateContent>
  <xr:revisionPtr revIDLastSave="0" documentId="13_ncr:1_{5617F298-834B-41E9-9C8A-383EF107F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erre diario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'cierre diario'!$A$4:$AN$173</definedName>
    <definedName name="clasificacion">'[1]Acrop Ok.'!$F$7:$F$110</definedName>
    <definedName name="Clasificacion_Nadic" localSheetId="0">'[2]Nadic OK'!#REF!</definedName>
    <definedName name="Clasificacion_Nadic">'[2]Nadic OK'!#REF!</definedName>
    <definedName name="DEPOSITO">'[3]RESUMEN CUPON'!$H$68:$H$228</definedName>
    <definedName name="DEPOSITO_2">[3]MAQUIPERU!$H$12:$H$337</definedName>
    <definedName name="Inicio_prestamo" localSheetId="0">#REF!</definedName>
    <definedName name="Inicio_prestamo">#REF!</definedName>
    <definedName name="NOMBRE">'[3]RESUMEN CUPON'!$L$68:$L$228</definedName>
    <definedName name="OCUPACION" localSheetId="0">'[2]Nadic OK'!#REF!</definedName>
    <definedName name="OCUPACION">'[2]Nadic OK'!#REF!</definedName>
    <definedName name="Ocupacion_Ac">'[1]Acrop Ok.'!$G$7:$G$110</definedName>
    <definedName name="Pais" localSheetId="0">'[2]Nadic OK'!#REF!</definedName>
    <definedName name="Pais">'[2]Nadic OK'!#REF!</definedName>
    <definedName name="Pais_Ac.">'[1]Acrop Ok.'!$E$7:$E$110</definedName>
    <definedName name="Restablecer_área_de_impresión">#N/A</definedName>
    <definedName name="V.MERCADO_Ac">'[1]Acrop Ok.'!$R$7:$R$110</definedName>
    <definedName name="XXXXX" localSheetId="0">'[2]Nadic OK'!#REF!</definedName>
    <definedName name="XXXXX">'[2]Nadic OK'!#REF!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73" i="1" l="1"/>
  <c r="Z173" i="1"/>
  <c r="AA173" i="1" s="1"/>
  <c r="X173" i="1"/>
  <c r="W173" i="1"/>
  <c r="AI172" i="1"/>
  <c r="Z172" i="1"/>
  <c r="AA172" i="1" s="1"/>
  <c r="X172" i="1"/>
  <c r="W172" i="1"/>
  <c r="AI171" i="1"/>
  <c r="Z171" i="1"/>
  <c r="AA171" i="1" s="1"/>
  <c r="X171" i="1"/>
  <c r="W171" i="1"/>
  <c r="AI170" i="1"/>
  <c r="Z170" i="1"/>
  <c r="AA170" i="1" s="1"/>
  <c r="X170" i="1"/>
  <c r="W170" i="1"/>
  <c r="AI169" i="1"/>
  <c r="Z169" i="1"/>
  <c r="X169" i="1"/>
  <c r="W169" i="1"/>
  <c r="AI168" i="1"/>
  <c r="X168" i="1"/>
  <c r="W168" i="1"/>
  <c r="AI167" i="1"/>
  <c r="AA167" i="1"/>
  <c r="X167" i="1"/>
  <c r="W167" i="1"/>
  <c r="AI166" i="1"/>
  <c r="Z166" i="1"/>
  <c r="AA166" i="1" s="1"/>
  <c r="X166" i="1"/>
  <c r="W166" i="1"/>
  <c r="AI165" i="1"/>
  <c r="Z165" i="1"/>
  <c r="AA165" i="1" s="1"/>
  <c r="X165" i="1"/>
  <c r="W165" i="1"/>
  <c r="AI164" i="1"/>
  <c r="Z164" i="1"/>
  <c r="AA164" i="1" s="1"/>
  <c r="AK164" i="1" s="1"/>
  <c r="X164" i="1"/>
  <c r="W164" i="1"/>
  <c r="AI163" i="1"/>
  <c r="Z163" i="1"/>
  <c r="X163" i="1"/>
  <c r="W163" i="1"/>
  <c r="AI162" i="1"/>
  <c r="Z162" i="1"/>
  <c r="AA162" i="1" s="1"/>
  <c r="X162" i="1"/>
  <c r="W162" i="1"/>
  <c r="AI161" i="1"/>
  <c r="Z161" i="1"/>
  <c r="AA161" i="1" s="1"/>
  <c r="X161" i="1"/>
  <c r="W161" i="1"/>
  <c r="AI160" i="1"/>
  <c r="Z160" i="1"/>
  <c r="X160" i="1"/>
  <c r="W160" i="1"/>
  <c r="AI159" i="1"/>
  <c r="Z159" i="1"/>
  <c r="X159" i="1"/>
  <c r="W159" i="1"/>
  <c r="AI158" i="1"/>
  <c r="Z158" i="1"/>
  <c r="AA158" i="1" s="1"/>
  <c r="X158" i="1"/>
  <c r="W158" i="1"/>
  <c r="AI157" i="1"/>
  <c r="Z157" i="1"/>
  <c r="X157" i="1"/>
  <c r="W157" i="1"/>
  <c r="AI156" i="1"/>
  <c r="Z156" i="1"/>
  <c r="AA156" i="1" s="1"/>
  <c r="X156" i="1"/>
  <c r="W156" i="1"/>
  <c r="AI155" i="1"/>
  <c r="Z155" i="1"/>
  <c r="X155" i="1"/>
  <c r="W155" i="1"/>
  <c r="AI154" i="1"/>
  <c r="Z154" i="1"/>
  <c r="AA154" i="1" s="1"/>
  <c r="X154" i="1"/>
  <c r="W154" i="1"/>
  <c r="AI153" i="1"/>
  <c r="Z153" i="1"/>
  <c r="AA153" i="1" s="1"/>
  <c r="AK153" i="1" s="1"/>
  <c r="X153" i="1"/>
  <c r="W153" i="1"/>
  <c r="AI152" i="1"/>
  <c r="Z152" i="1"/>
  <c r="AA152" i="1" s="1"/>
  <c r="X152" i="1"/>
  <c r="W152" i="1"/>
  <c r="AI151" i="1"/>
  <c r="Z151" i="1"/>
  <c r="AA151" i="1" s="1"/>
  <c r="X151" i="1"/>
  <c r="W151" i="1"/>
  <c r="AI150" i="1"/>
  <c r="AA150" i="1"/>
  <c r="X150" i="1"/>
  <c r="W150" i="1"/>
  <c r="AI149" i="1"/>
  <c r="X149" i="1"/>
  <c r="W149" i="1"/>
  <c r="AI148" i="1"/>
  <c r="AA148" i="1"/>
  <c r="X148" i="1"/>
  <c r="W148" i="1"/>
  <c r="AI147" i="1"/>
  <c r="AA147" i="1"/>
  <c r="AK147" i="1" s="1"/>
  <c r="X147" i="1"/>
  <c r="W147" i="1"/>
  <c r="AI146" i="1"/>
  <c r="Z146" i="1"/>
  <c r="AA146" i="1" s="1"/>
  <c r="X146" i="1"/>
  <c r="W146" i="1"/>
  <c r="AI145" i="1"/>
  <c r="Z145" i="1"/>
  <c r="AA145" i="1" s="1"/>
  <c r="AK145" i="1" s="1"/>
  <c r="X145" i="1"/>
  <c r="W145" i="1"/>
  <c r="AI144" i="1"/>
  <c r="Z144" i="1"/>
  <c r="AA144" i="1" s="1"/>
  <c r="X144" i="1"/>
  <c r="W144" i="1"/>
  <c r="AI143" i="1"/>
  <c r="Z143" i="1"/>
  <c r="X143" i="1"/>
  <c r="W143" i="1"/>
  <c r="AI142" i="1"/>
  <c r="Z142" i="1"/>
  <c r="X142" i="1"/>
  <c r="W142" i="1"/>
  <c r="AI141" i="1"/>
  <c r="Z141" i="1"/>
  <c r="AA141" i="1" s="1"/>
  <c r="X141" i="1"/>
  <c r="W141" i="1"/>
  <c r="AI140" i="1"/>
  <c r="Z140" i="1"/>
  <c r="AA140" i="1" s="1"/>
  <c r="X140" i="1"/>
  <c r="W140" i="1"/>
  <c r="AI139" i="1"/>
  <c r="Z139" i="1"/>
  <c r="X139" i="1"/>
  <c r="W139" i="1"/>
  <c r="AI138" i="1"/>
  <c r="Z138" i="1"/>
  <c r="X138" i="1"/>
  <c r="W138" i="1"/>
  <c r="AI137" i="1"/>
  <c r="X137" i="1"/>
  <c r="W137" i="1"/>
  <c r="AI136" i="1"/>
  <c r="X136" i="1"/>
  <c r="W136" i="1"/>
  <c r="AI135" i="1"/>
  <c r="Z135" i="1"/>
  <c r="AA135" i="1" s="1"/>
  <c r="X135" i="1"/>
  <c r="W135" i="1"/>
  <c r="AI134" i="1"/>
  <c r="Z134" i="1"/>
  <c r="AA134" i="1" s="1"/>
  <c r="X134" i="1"/>
  <c r="W134" i="1"/>
  <c r="AN133" i="1"/>
  <c r="AI133" i="1"/>
  <c r="Z133" i="1"/>
  <c r="AA133" i="1" s="1"/>
  <c r="X133" i="1"/>
  <c r="W133" i="1"/>
  <c r="AI132" i="1"/>
  <c r="AA132" i="1"/>
  <c r="X132" i="1"/>
  <c r="W132" i="1"/>
  <c r="AI131" i="1"/>
  <c r="AA131" i="1"/>
  <c r="X131" i="1"/>
  <c r="W131" i="1"/>
  <c r="AI130" i="1"/>
  <c r="Z130" i="1"/>
  <c r="AA130" i="1" s="1"/>
  <c r="X130" i="1"/>
  <c r="W130" i="1"/>
  <c r="AI129" i="1"/>
  <c r="Z129" i="1"/>
  <c r="AA129" i="1" s="1"/>
  <c r="X129" i="1"/>
  <c r="W129" i="1"/>
  <c r="AI128" i="1"/>
  <c r="Z128" i="1"/>
  <c r="AA128" i="1" s="1"/>
  <c r="X128" i="1"/>
  <c r="W128" i="1"/>
  <c r="AI127" i="1"/>
  <c r="Z127" i="1"/>
  <c r="AA127" i="1" s="1"/>
  <c r="X127" i="1"/>
  <c r="W127" i="1"/>
  <c r="AI126" i="1"/>
  <c r="Z126" i="1"/>
  <c r="X126" i="1"/>
  <c r="W126" i="1"/>
  <c r="AI125" i="1"/>
  <c r="Z125" i="1"/>
  <c r="AA125" i="1" s="1"/>
  <c r="X125" i="1"/>
  <c r="W125" i="1"/>
  <c r="AI124" i="1"/>
  <c r="Z124" i="1"/>
  <c r="X124" i="1"/>
  <c r="W124" i="1"/>
  <c r="AI123" i="1"/>
  <c r="Z123" i="1"/>
  <c r="AA123" i="1" s="1"/>
  <c r="X123" i="1"/>
  <c r="W123" i="1"/>
  <c r="AI122" i="1"/>
  <c r="Z122" i="1"/>
  <c r="AA122" i="1" s="1"/>
  <c r="X122" i="1"/>
  <c r="W122" i="1"/>
  <c r="AI121" i="1"/>
  <c r="Z121" i="1"/>
  <c r="AA121" i="1" s="1"/>
  <c r="X121" i="1"/>
  <c r="W121" i="1"/>
  <c r="AI120" i="1"/>
  <c r="AA120" i="1"/>
  <c r="X120" i="1"/>
  <c r="W120" i="1"/>
  <c r="AI119" i="1"/>
  <c r="AA119" i="1"/>
  <c r="X119" i="1"/>
  <c r="W119" i="1"/>
  <c r="AI118" i="1"/>
  <c r="AA118" i="1"/>
  <c r="X118" i="1"/>
  <c r="W118" i="1"/>
  <c r="AI117" i="1"/>
  <c r="X117" i="1"/>
  <c r="W117" i="1"/>
  <c r="AI116" i="1"/>
  <c r="AA116" i="1"/>
  <c r="X116" i="1"/>
  <c r="W116" i="1"/>
  <c r="AI115" i="1"/>
  <c r="AA115" i="1"/>
  <c r="AK115" i="1" s="1"/>
  <c r="X115" i="1"/>
  <c r="W115" i="1"/>
  <c r="AI114" i="1"/>
  <c r="Z114" i="1"/>
  <c r="AA114" i="1" s="1"/>
  <c r="X114" i="1"/>
  <c r="W114" i="1"/>
  <c r="AI113" i="1"/>
  <c r="Z113" i="1"/>
  <c r="AA113" i="1" s="1"/>
  <c r="AK113" i="1" s="1"/>
  <c r="X113" i="1"/>
  <c r="W113" i="1"/>
  <c r="AI112" i="1"/>
  <c r="Z112" i="1"/>
  <c r="AA112" i="1" s="1"/>
  <c r="X112" i="1"/>
  <c r="W112" i="1"/>
  <c r="AI111" i="1"/>
  <c r="Z111" i="1"/>
  <c r="AA111" i="1" s="1"/>
  <c r="X111" i="1"/>
  <c r="W111" i="1"/>
  <c r="AI110" i="1"/>
  <c r="Z110" i="1"/>
  <c r="AA110" i="1" s="1"/>
  <c r="X110" i="1"/>
  <c r="W110" i="1"/>
  <c r="AI109" i="1"/>
  <c r="AA109" i="1"/>
  <c r="X109" i="1"/>
  <c r="W109" i="1"/>
  <c r="AI108" i="1"/>
  <c r="X108" i="1"/>
  <c r="W108" i="1"/>
  <c r="AI107" i="1"/>
  <c r="AA107" i="1"/>
  <c r="X107" i="1"/>
  <c r="W107" i="1"/>
  <c r="AI106" i="1"/>
  <c r="AA106" i="1"/>
  <c r="X106" i="1"/>
  <c r="W106" i="1"/>
  <c r="AI105" i="1"/>
  <c r="AA105" i="1"/>
  <c r="X105" i="1"/>
  <c r="W105" i="1"/>
  <c r="AI104" i="1"/>
  <c r="AA104" i="1"/>
  <c r="AK104" i="1" s="1"/>
  <c r="X104" i="1"/>
  <c r="W104" i="1"/>
  <c r="AI103" i="1"/>
  <c r="AA103" i="1"/>
  <c r="AK103" i="1" s="1"/>
  <c r="X103" i="1"/>
  <c r="W103" i="1"/>
  <c r="AI102" i="1"/>
  <c r="AA102" i="1"/>
  <c r="AK102" i="1" s="1"/>
  <c r="X102" i="1"/>
  <c r="W102" i="1"/>
  <c r="AI101" i="1"/>
  <c r="AA101" i="1"/>
  <c r="X101" i="1"/>
  <c r="W101" i="1"/>
  <c r="AI100" i="1"/>
  <c r="AA100" i="1"/>
  <c r="AK100" i="1" s="1"/>
  <c r="X100" i="1"/>
  <c r="W100" i="1"/>
  <c r="AI99" i="1"/>
  <c r="AA99" i="1"/>
  <c r="X99" i="1"/>
  <c r="W99" i="1"/>
  <c r="AI98" i="1"/>
  <c r="Z98" i="1"/>
  <c r="X98" i="1"/>
  <c r="W98" i="1"/>
  <c r="AI97" i="1"/>
  <c r="Z97" i="1"/>
  <c r="AA97" i="1" s="1"/>
  <c r="X97" i="1"/>
  <c r="W97" i="1"/>
  <c r="AA96" i="1"/>
  <c r="Z96" i="1"/>
  <c r="W96" i="1"/>
  <c r="AI95" i="1"/>
  <c r="Z95" i="1"/>
  <c r="AA95" i="1" s="1"/>
  <c r="X95" i="1"/>
  <c r="W95" i="1"/>
  <c r="AI94" i="1"/>
  <c r="Z94" i="1"/>
  <c r="AA94" i="1" s="1"/>
  <c r="X94" i="1"/>
  <c r="W94" i="1"/>
  <c r="AI93" i="1"/>
  <c r="Z93" i="1"/>
  <c r="AA93" i="1" s="1"/>
  <c r="X93" i="1"/>
  <c r="W93" i="1"/>
  <c r="AI92" i="1"/>
  <c r="X92" i="1"/>
  <c r="W92" i="1"/>
  <c r="AI91" i="1"/>
  <c r="AA91" i="1"/>
  <c r="AK91" i="1" s="1"/>
  <c r="X91" i="1"/>
  <c r="W91" i="1"/>
  <c r="AI90" i="1"/>
  <c r="AA90" i="1"/>
  <c r="AK90" i="1" s="1"/>
  <c r="X90" i="1"/>
  <c r="W90" i="1"/>
  <c r="AI89" i="1"/>
  <c r="AA89" i="1"/>
  <c r="AK89" i="1" s="1"/>
  <c r="X89" i="1"/>
  <c r="W89" i="1"/>
  <c r="AI88" i="1"/>
  <c r="AA88" i="1"/>
  <c r="AK88" i="1" s="1"/>
  <c r="X88" i="1"/>
  <c r="W88" i="1"/>
  <c r="AI87" i="1"/>
  <c r="Z87" i="1"/>
  <c r="AA87" i="1" s="1"/>
  <c r="X87" i="1"/>
  <c r="W87" i="1"/>
  <c r="AI86" i="1"/>
  <c r="Z86" i="1"/>
  <c r="X86" i="1"/>
  <c r="W86" i="1"/>
  <c r="AI85" i="1"/>
  <c r="Z85" i="1"/>
  <c r="AA85" i="1" s="1"/>
  <c r="X85" i="1"/>
  <c r="W85" i="1"/>
  <c r="AI84" i="1"/>
  <c r="Z84" i="1"/>
  <c r="AA84" i="1" s="1"/>
  <c r="AK84" i="1" s="1"/>
  <c r="X84" i="1"/>
  <c r="W84" i="1"/>
  <c r="AI83" i="1"/>
  <c r="Z83" i="1"/>
  <c r="X83" i="1"/>
  <c r="W83" i="1"/>
  <c r="AI82" i="1"/>
  <c r="Z82" i="1"/>
  <c r="AA82" i="1" s="1"/>
  <c r="AK82" i="1" s="1"/>
  <c r="X82" i="1"/>
  <c r="W82" i="1"/>
  <c r="AI81" i="1"/>
  <c r="Z81" i="1"/>
  <c r="AA81" i="1" s="1"/>
  <c r="X81" i="1"/>
  <c r="W81" i="1"/>
  <c r="AI80" i="1"/>
  <c r="Z80" i="1"/>
  <c r="AA80" i="1" s="1"/>
  <c r="X80" i="1"/>
  <c r="W80" i="1"/>
  <c r="AI79" i="1"/>
  <c r="Z79" i="1"/>
  <c r="AA79" i="1" s="1"/>
  <c r="X79" i="1"/>
  <c r="W79" i="1"/>
  <c r="AI78" i="1"/>
  <c r="Z78" i="1"/>
  <c r="AA78" i="1" s="1"/>
  <c r="X78" i="1"/>
  <c r="W78" i="1"/>
  <c r="AI77" i="1"/>
  <c r="Z77" i="1"/>
  <c r="AA77" i="1" s="1"/>
  <c r="X77" i="1"/>
  <c r="W77" i="1"/>
  <c r="AI76" i="1"/>
  <c r="Z76" i="1"/>
  <c r="AA76" i="1" s="1"/>
  <c r="AK76" i="1" s="1"/>
  <c r="X76" i="1"/>
  <c r="W76" i="1"/>
  <c r="AI75" i="1"/>
  <c r="AA75" i="1"/>
  <c r="AK75" i="1" s="1"/>
  <c r="X75" i="1"/>
  <c r="W75" i="1"/>
  <c r="AI74" i="1"/>
  <c r="AA74" i="1"/>
  <c r="AK74" i="1" s="1"/>
  <c r="X74" i="1"/>
  <c r="W74" i="1"/>
  <c r="AI73" i="1"/>
  <c r="AA73" i="1"/>
  <c r="AK73" i="1" s="1"/>
  <c r="X73" i="1"/>
  <c r="W73" i="1"/>
  <c r="AI72" i="1"/>
  <c r="AA72" i="1"/>
  <c r="AK72" i="1" s="1"/>
  <c r="X72" i="1"/>
  <c r="W72" i="1"/>
  <c r="AI71" i="1"/>
  <c r="AA71" i="1"/>
  <c r="X71" i="1"/>
  <c r="W71" i="1"/>
  <c r="AI70" i="1"/>
  <c r="AA70" i="1"/>
  <c r="X70" i="1"/>
  <c r="W70" i="1"/>
  <c r="AI69" i="1"/>
  <c r="AA69" i="1"/>
  <c r="AK69" i="1" s="1"/>
  <c r="X69" i="1"/>
  <c r="W69" i="1"/>
  <c r="AI68" i="1"/>
  <c r="X68" i="1"/>
  <c r="W68" i="1"/>
  <c r="AI67" i="1"/>
  <c r="AA67" i="1"/>
  <c r="X67" i="1"/>
  <c r="W67" i="1"/>
  <c r="AI66" i="1"/>
  <c r="X66" i="1"/>
  <c r="W66" i="1"/>
  <c r="AI65" i="1"/>
  <c r="Z65" i="1"/>
  <c r="X65" i="1"/>
  <c r="W65" i="1"/>
  <c r="AI64" i="1"/>
  <c r="Z64" i="1"/>
  <c r="X64" i="1"/>
  <c r="W64" i="1"/>
  <c r="AI63" i="1"/>
  <c r="Z63" i="1"/>
  <c r="AA63" i="1" s="1"/>
  <c r="X63" i="1"/>
  <c r="W63" i="1"/>
  <c r="AI62" i="1"/>
  <c r="Z62" i="1"/>
  <c r="AA62" i="1" s="1"/>
  <c r="X62" i="1"/>
  <c r="W62" i="1"/>
  <c r="AI61" i="1"/>
  <c r="Z61" i="1"/>
  <c r="X61" i="1"/>
  <c r="W61" i="1"/>
  <c r="AI60" i="1"/>
  <c r="Z60" i="1"/>
  <c r="AA60" i="1" s="1"/>
  <c r="AK60" i="1" s="1"/>
  <c r="X60" i="1"/>
  <c r="W60" i="1"/>
  <c r="AI59" i="1"/>
  <c r="Z59" i="1"/>
  <c r="AA59" i="1" s="1"/>
  <c r="AK59" i="1" s="1"/>
  <c r="X59" i="1"/>
  <c r="W59" i="1"/>
  <c r="AI58" i="1"/>
  <c r="Z58" i="1"/>
  <c r="AA58" i="1" s="1"/>
  <c r="X58" i="1"/>
  <c r="W58" i="1"/>
  <c r="AI57" i="1"/>
  <c r="Z57" i="1"/>
  <c r="AA57" i="1" s="1"/>
  <c r="AK57" i="1" s="1"/>
  <c r="AI56" i="1"/>
  <c r="Z56" i="1"/>
  <c r="AA56" i="1" s="1"/>
  <c r="X56" i="1"/>
  <c r="W56" i="1"/>
  <c r="AI55" i="1"/>
  <c r="AA55" i="1"/>
  <c r="X55" i="1"/>
  <c r="W55" i="1"/>
  <c r="AI54" i="1"/>
  <c r="AA54" i="1"/>
  <c r="X54" i="1"/>
  <c r="W54" i="1"/>
  <c r="AI53" i="1"/>
  <c r="Z53" i="1"/>
  <c r="AA53" i="1" s="1"/>
  <c r="X53" i="1"/>
  <c r="W53" i="1"/>
  <c r="AI52" i="1"/>
  <c r="Z52" i="1"/>
  <c r="X52" i="1"/>
  <c r="W52" i="1"/>
  <c r="AI51" i="1"/>
  <c r="Z51" i="1"/>
  <c r="AA51" i="1" s="1"/>
  <c r="X51" i="1"/>
  <c r="W51" i="1"/>
  <c r="AI50" i="1"/>
  <c r="AA50" i="1"/>
  <c r="X50" i="1"/>
  <c r="W50" i="1"/>
  <c r="AI49" i="1"/>
  <c r="AA49" i="1"/>
  <c r="X49" i="1"/>
  <c r="W49" i="1"/>
  <c r="AI48" i="1"/>
  <c r="AA48" i="1"/>
  <c r="AK48" i="1" s="1"/>
  <c r="X48" i="1"/>
  <c r="W48" i="1"/>
  <c r="AI47" i="1"/>
  <c r="AA47" i="1"/>
  <c r="X47" i="1"/>
  <c r="W47" i="1"/>
  <c r="AI46" i="1"/>
  <c r="X46" i="1"/>
  <c r="W46" i="1"/>
  <c r="AI45" i="1"/>
  <c r="AA45" i="1"/>
  <c r="AK45" i="1" s="1"/>
  <c r="X45" i="1"/>
  <c r="W45" i="1"/>
  <c r="AI44" i="1"/>
  <c r="AD44" i="1"/>
  <c r="Z44" i="1"/>
  <c r="AA44" i="1" s="1"/>
  <c r="X44" i="1"/>
  <c r="W44" i="1"/>
  <c r="AI43" i="1"/>
  <c r="AA43" i="1"/>
  <c r="X43" i="1"/>
  <c r="W43" i="1"/>
  <c r="AI42" i="1"/>
  <c r="AA42" i="1"/>
  <c r="AK42" i="1" s="1"/>
  <c r="X42" i="1"/>
  <c r="W42" i="1"/>
  <c r="AI41" i="1"/>
  <c r="Z41" i="1"/>
  <c r="AA41" i="1" s="1"/>
  <c r="X41" i="1"/>
  <c r="W41" i="1"/>
  <c r="AI40" i="1"/>
  <c r="Z40" i="1"/>
  <c r="AA40" i="1" s="1"/>
  <c r="X40" i="1"/>
  <c r="W40" i="1"/>
  <c r="AI39" i="1"/>
  <c r="Z39" i="1"/>
  <c r="X39" i="1"/>
  <c r="W39" i="1"/>
  <c r="AI38" i="1"/>
  <c r="Z38" i="1"/>
  <c r="AA38" i="1" s="1"/>
  <c r="X38" i="1"/>
  <c r="W38" i="1"/>
  <c r="AI37" i="1"/>
  <c r="Z37" i="1"/>
  <c r="X37" i="1"/>
  <c r="W37" i="1"/>
  <c r="AI36" i="1"/>
  <c r="Z36" i="1"/>
  <c r="AA36" i="1" s="1"/>
  <c r="X36" i="1"/>
  <c r="W36" i="1"/>
  <c r="AI35" i="1"/>
  <c r="Z35" i="1"/>
  <c r="AA35" i="1" s="1"/>
  <c r="X35" i="1"/>
  <c r="W35" i="1"/>
  <c r="AI34" i="1"/>
  <c r="AA34" i="1"/>
  <c r="AK34" i="1" s="1"/>
  <c r="X34" i="1"/>
  <c r="W34" i="1"/>
  <c r="AI33" i="1"/>
  <c r="Z33" i="1"/>
  <c r="AA33" i="1" s="1"/>
  <c r="AK33" i="1" s="1"/>
  <c r="X33" i="1"/>
  <c r="W33" i="1"/>
  <c r="AI32" i="1"/>
  <c r="Z32" i="1"/>
  <c r="AA32" i="1" s="1"/>
  <c r="AK32" i="1" s="1"/>
  <c r="X32" i="1"/>
  <c r="W32" i="1"/>
  <c r="AI31" i="1"/>
  <c r="AA31" i="1"/>
  <c r="X31" i="1"/>
  <c r="W31" i="1"/>
  <c r="AI30" i="1"/>
  <c r="AA30" i="1"/>
  <c r="X30" i="1"/>
  <c r="W30" i="1"/>
  <c r="AI29" i="1"/>
  <c r="X29" i="1"/>
  <c r="W29" i="1"/>
  <c r="AI28" i="1"/>
  <c r="AA28" i="1"/>
  <c r="X28" i="1"/>
  <c r="W28" i="1"/>
  <c r="AI27" i="1"/>
  <c r="X27" i="1"/>
  <c r="W27" i="1"/>
  <c r="AI26" i="1"/>
  <c r="Z26" i="1"/>
  <c r="X26" i="1"/>
  <c r="W26" i="1"/>
  <c r="AI25" i="1"/>
  <c r="Z25" i="1"/>
  <c r="AA25" i="1" s="1"/>
  <c r="X25" i="1"/>
  <c r="W25" i="1"/>
  <c r="AI24" i="1"/>
  <c r="AA24" i="1"/>
  <c r="AK24" i="1" s="1"/>
  <c r="X24" i="1"/>
  <c r="W24" i="1"/>
  <c r="AI23" i="1"/>
  <c r="Z23" i="1"/>
  <c r="X23" i="1"/>
  <c r="W23" i="1"/>
  <c r="AI22" i="1"/>
  <c r="Z22" i="1"/>
  <c r="AA22" i="1" s="1"/>
  <c r="X22" i="1"/>
  <c r="W22" i="1"/>
  <c r="AI21" i="1"/>
  <c r="Z21" i="1"/>
  <c r="AA21" i="1" s="1"/>
  <c r="X21" i="1"/>
  <c r="W21" i="1"/>
  <c r="AI20" i="1"/>
  <c r="Z20" i="1"/>
  <c r="X20" i="1"/>
  <c r="W20" i="1"/>
  <c r="AI19" i="1"/>
  <c r="Z19" i="1"/>
  <c r="X19" i="1"/>
  <c r="W19" i="1"/>
  <c r="AI18" i="1"/>
  <c r="Z18" i="1"/>
  <c r="AA18" i="1" s="1"/>
  <c r="X18" i="1"/>
  <c r="W18" i="1"/>
  <c r="AI17" i="1"/>
  <c r="Z17" i="1"/>
  <c r="AA17" i="1" s="1"/>
  <c r="AK17" i="1" s="1"/>
  <c r="X17" i="1"/>
  <c r="W17" i="1"/>
  <c r="AK16" i="1"/>
  <c r="AI16" i="1"/>
  <c r="Z16" i="1"/>
  <c r="X16" i="1"/>
  <c r="W16" i="1"/>
  <c r="AC16" i="1" s="1"/>
  <c r="AK15" i="1"/>
  <c r="AI15" i="1"/>
  <c r="X15" i="1"/>
  <c r="W15" i="1"/>
  <c r="AB15" i="1" s="1"/>
  <c r="AK14" i="1"/>
  <c r="AI14" i="1"/>
  <c r="Z14" i="1"/>
  <c r="X14" i="1"/>
  <c r="W14" i="1"/>
  <c r="AB14" i="1" s="1"/>
  <c r="AI13" i="1"/>
  <c r="Z13" i="1"/>
  <c r="X13" i="1"/>
  <c r="W13" i="1"/>
  <c r="AI12" i="1"/>
  <c r="Z12" i="1"/>
  <c r="AA12" i="1" s="1"/>
  <c r="AK12" i="1" s="1"/>
  <c r="X12" i="1"/>
  <c r="W12" i="1"/>
  <c r="AI11" i="1"/>
  <c r="Z11" i="1"/>
  <c r="X11" i="1"/>
  <c r="W11" i="1"/>
  <c r="AI10" i="1"/>
  <c r="Z10" i="1"/>
  <c r="AA10" i="1" s="1"/>
  <c r="AK10" i="1" s="1"/>
  <c r="X10" i="1"/>
  <c r="W10" i="1"/>
  <c r="AI9" i="1"/>
  <c r="Z9" i="1"/>
  <c r="AA9" i="1" s="1"/>
  <c r="X9" i="1"/>
  <c r="W9" i="1"/>
  <c r="AI8" i="1"/>
  <c r="Z8" i="1"/>
  <c r="AA8" i="1" s="1"/>
  <c r="X8" i="1"/>
  <c r="W8" i="1"/>
  <c r="AI7" i="1"/>
  <c r="Z7" i="1"/>
  <c r="AA7" i="1" s="1"/>
  <c r="X7" i="1"/>
  <c r="W7" i="1"/>
  <c r="AI6" i="1"/>
  <c r="AA6" i="1"/>
  <c r="X6" i="1"/>
  <c r="W6" i="1"/>
  <c r="AI5" i="1"/>
  <c r="X5" i="1"/>
  <c r="W5" i="1"/>
  <c r="AH3" i="1"/>
  <c r="AD31" i="1" s="1"/>
  <c r="W1" i="1"/>
  <c r="AF172" i="1"/>
  <c r="Y163" i="1"/>
  <c r="AF151" i="1"/>
  <c r="AF145" i="1"/>
  <c r="AF142" i="1"/>
  <c r="AF139" i="1"/>
  <c r="Y160" i="1"/>
  <c r="AF152" i="1"/>
  <c r="AF146" i="1"/>
  <c r="AF143" i="1"/>
  <c r="Y138" i="1"/>
  <c r="AF114" i="1"/>
  <c r="AG110" i="1"/>
  <c r="AF109" i="1"/>
  <c r="Y108" i="1"/>
  <c r="Y169" i="1"/>
  <c r="Y159" i="1"/>
  <c r="AF149" i="1"/>
  <c r="Y142" i="1"/>
  <c r="AF140" i="1"/>
  <c r="Y139" i="1"/>
  <c r="Y137" i="1"/>
  <c r="AF133" i="1"/>
  <c r="Y168" i="1"/>
  <c r="Y157" i="1"/>
  <c r="Y155" i="1"/>
  <c r="Y149" i="1"/>
  <c r="AF144" i="1"/>
  <c r="Y143" i="1"/>
  <c r="AF141" i="1"/>
  <c r="AF138" i="1"/>
  <c r="Y136" i="1"/>
  <c r="Y126" i="1"/>
  <c r="AF112" i="1"/>
  <c r="AF100" i="1"/>
  <c r="Y98" i="1"/>
  <c r="AF92" i="1"/>
  <c r="AF88" i="1"/>
  <c r="Y86" i="1"/>
  <c r="AF111" i="1"/>
  <c r="AF93" i="1"/>
  <c r="Y92" i="1"/>
  <c r="Y83" i="1"/>
  <c r="AG81" i="1"/>
  <c r="AF80" i="1"/>
  <c r="AG76" i="1"/>
  <c r="Y68" i="1"/>
  <c r="Y117" i="1"/>
  <c r="AF113" i="1"/>
  <c r="AF101" i="1"/>
  <c r="AG87" i="1"/>
  <c r="AF81" i="1"/>
  <c r="AF77" i="1"/>
  <c r="AF76" i="1"/>
  <c r="AF127" i="1"/>
  <c r="Y124" i="1"/>
  <c r="AF110" i="1"/>
  <c r="AG92" i="1"/>
  <c r="AG88" i="1"/>
  <c r="AF87" i="1"/>
  <c r="AF72" i="1"/>
  <c r="AF57" i="1"/>
  <c r="Y66" i="1"/>
  <c r="Y65" i="1"/>
  <c r="Y64" i="1"/>
  <c r="AF59" i="1"/>
  <c r="AF48" i="1"/>
  <c r="AF46" i="1"/>
  <c r="AF44" i="1"/>
  <c r="AF42" i="1"/>
  <c r="Y20" i="1"/>
  <c r="AG15" i="1"/>
  <c r="AG7" i="1"/>
  <c r="AA2" i="1"/>
  <c r="Y61" i="1"/>
  <c r="AF58" i="1"/>
  <c r="AF56" i="1"/>
  <c r="Y52" i="1"/>
  <c r="Y46" i="1"/>
  <c r="AF60" i="1"/>
  <c r="AF47" i="1"/>
  <c r="AF43" i="1"/>
  <c r="Y37" i="1"/>
  <c r="AF32" i="1"/>
  <c r="AF51" i="1"/>
  <c r="AF45" i="1"/>
  <c r="Y39" i="1"/>
  <c r="AF8" i="1"/>
  <c r="Y29" i="1"/>
  <c r="Y15" i="1"/>
  <c r="Y5" i="1"/>
  <c r="A3" i="1"/>
  <c r="AF7" i="1"/>
  <c r="Y27" i="1"/>
  <c r="AF26" i="1"/>
  <c r="Y26" i="1"/>
  <c r="AF20" i="1"/>
  <c r="AF19" i="1"/>
  <c r="AG16" i="1"/>
  <c r="AG14" i="1"/>
  <c r="AF25" i="1"/>
  <c r="Y23" i="1"/>
  <c r="Y19" i="1"/>
  <c r="AF16" i="1"/>
  <c r="AF15" i="1"/>
  <c r="AF14" i="1"/>
  <c r="Y13" i="1"/>
  <c r="Y11" i="1"/>
  <c r="AF17" i="1"/>
  <c r="AB140" i="1" l="1"/>
  <c r="AB97" i="1"/>
  <c r="AC54" i="1"/>
  <c r="AC118" i="1"/>
  <c r="AC120" i="1"/>
  <c r="AB122" i="1"/>
  <c r="AB128" i="1"/>
  <c r="AB49" i="1"/>
  <c r="AB34" i="1"/>
  <c r="AB125" i="1"/>
  <c r="AC28" i="1"/>
  <c r="AC42" i="1"/>
  <c r="AC75" i="1"/>
  <c r="AB109" i="1"/>
  <c r="AC106" i="1"/>
  <c r="AC112" i="1"/>
  <c r="AC148" i="1"/>
  <c r="AC6" i="1"/>
  <c r="AC38" i="1"/>
  <c r="AB173" i="1"/>
  <c r="AB69" i="1"/>
  <c r="AB129" i="1"/>
  <c r="AC133" i="1"/>
  <c r="AB31" i="1"/>
  <c r="AB47" i="1"/>
  <c r="AC77" i="1"/>
  <c r="AC79" i="1"/>
  <c r="AC81" i="1"/>
  <c r="AB100" i="1"/>
  <c r="AK109" i="1"/>
  <c r="AB70" i="1"/>
  <c r="AB150" i="1"/>
  <c r="AC48" i="1"/>
  <c r="AB57" i="1"/>
  <c r="AC21" i="1"/>
  <c r="AC30" i="1"/>
  <c r="AC55" i="1"/>
  <c r="AB135" i="1"/>
  <c r="AC167" i="1"/>
  <c r="AB16" i="1"/>
  <c r="AB93" i="1"/>
  <c r="AC103" i="1"/>
  <c r="AC164" i="1"/>
  <c r="AC34" i="1"/>
  <c r="AC41" i="1"/>
  <c r="AC45" i="1"/>
  <c r="AB87" i="1"/>
  <c r="AB101" i="1"/>
  <c r="AC18" i="1"/>
  <c r="AB38" i="1"/>
  <c r="AC43" i="1"/>
  <c r="AC47" i="1"/>
  <c r="AC96" i="1"/>
  <c r="AB134" i="1"/>
  <c r="AB148" i="1"/>
  <c r="AC69" i="1"/>
  <c r="AC88" i="1"/>
  <c r="AK101" i="1"/>
  <c r="AB105" i="1"/>
  <c r="AC119" i="1"/>
  <c r="AB121" i="1"/>
  <c r="AK51" i="1"/>
  <c r="AC51" i="1"/>
  <c r="AK151" i="1"/>
  <c r="AC151" i="1"/>
  <c r="AK25" i="1"/>
  <c r="AC25" i="1"/>
  <c r="AC156" i="1"/>
  <c r="AK156" i="1"/>
  <c r="AC36" i="1"/>
  <c r="AK36" i="1"/>
  <c r="AB35" i="1"/>
  <c r="AB12" i="1"/>
  <c r="AB6" i="1"/>
  <c r="AB21" i="1"/>
  <c r="AB43" i="1"/>
  <c r="AB55" i="1"/>
  <c r="AC76" i="1"/>
  <c r="AB104" i="1"/>
  <c r="AK120" i="1"/>
  <c r="AC140" i="1"/>
  <c r="AB167" i="1"/>
  <c r="AB25" i="1"/>
  <c r="AB28" i="1"/>
  <c r="AB36" i="1"/>
  <c r="AB67" i="1"/>
  <c r="AB71" i="1"/>
  <c r="AB106" i="1"/>
  <c r="AB119" i="1"/>
  <c r="AC129" i="1"/>
  <c r="AC10" i="1"/>
  <c r="AC12" i="1"/>
  <c r="AB51" i="1"/>
  <c r="AB10" i="1"/>
  <c r="AB22" i="1"/>
  <c r="AC24" i="1"/>
  <c r="AC31" i="1"/>
  <c r="AB41" i="1"/>
  <c r="AC49" i="1"/>
  <c r="AB54" i="1"/>
  <c r="AC63" i="1"/>
  <c r="AB96" i="1"/>
  <c r="AC100" i="1"/>
  <c r="AB103" i="1"/>
  <c r="AC109" i="1"/>
  <c r="AC131" i="1"/>
  <c r="AC150" i="1"/>
  <c r="AK167" i="1"/>
  <c r="AC50" i="1"/>
  <c r="AB59" i="1"/>
  <c r="AC72" i="1"/>
  <c r="AB73" i="1"/>
  <c r="AB77" i="1"/>
  <c r="AC84" i="1"/>
  <c r="AC104" i="1"/>
  <c r="AB107" i="1"/>
  <c r="AK112" i="1"/>
  <c r="AB114" i="1"/>
  <c r="AC116" i="1"/>
  <c r="AB130" i="1"/>
  <c r="AC147" i="1"/>
  <c r="AB156" i="1"/>
  <c r="AB30" i="1"/>
  <c r="AC70" i="1"/>
  <c r="AB99" i="1"/>
  <c r="AC101" i="1"/>
  <c r="AC130" i="1"/>
  <c r="AC132" i="1"/>
  <c r="AB147" i="1"/>
  <c r="AK148" i="1"/>
  <c r="AD11" i="1"/>
  <c r="AD13" i="1"/>
  <c r="AH13" i="1" s="1"/>
  <c r="AD19" i="1"/>
  <c r="AH19" i="1" s="1"/>
  <c r="AD23" i="1"/>
  <c r="AA23" i="1"/>
  <c r="AD26" i="1"/>
  <c r="AA26" i="1"/>
  <c r="AA27" i="1"/>
  <c r="AD27" i="1"/>
  <c r="AA5" i="1"/>
  <c r="AD5" i="1"/>
  <c r="AH5" i="1" s="1"/>
  <c r="AA29" i="1"/>
  <c r="AD29" i="1"/>
  <c r="AA39" i="1"/>
  <c r="AD39" i="1"/>
  <c r="AH39" i="1" s="1"/>
  <c r="AD37" i="1"/>
  <c r="AH37" i="1" s="1"/>
  <c r="AA46" i="1"/>
  <c r="AD46" i="1"/>
  <c r="AH46" i="1" s="1"/>
  <c r="AD52" i="1"/>
  <c r="AH52" i="1" s="1"/>
  <c r="AA52" i="1"/>
  <c r="AD61" i="1"/>
  <c r="AH61" i="1" s="1"/>
  <c r="AA61" i="1"/>
  <c r="AD20" i="1"/>
  <c r="AH20" i="1" s="1"/>
  <c r="AD64" i="1"/>
  <c r="AD65" i="1"/>
  <c r="AA66" i="1"/>
  <c r="AD66" i="1"/>
  <c r="AD124" i="1"/>
  <c r="AA117" i="1"/>
  <c r="AD68" i="1"/>
  <c r="AA68" i="1"/>
  <c r="AD83" i="1"/>
  <c r="AA83" i="1"/>
  <c r="AA92" i="1"/>
  <c r="AD92" i="1"/>
  <c r="AH92" i="1" s="1"/>
  <c r="AA86" i="1"/>
  <c r="AD86" i="1"/>
  <c r="AD98" i="1"/>
  <c r="AH98" i="1" s="1"/>
  <c r="AA126" i="1"/>
  <c r="AD126" i="1"/>
  <c r="AA136" i="1"/>
  <c r="AD136" i="1"/>
  <c r="AH136" i="1" s="1"/>
  <c r="AD143" i="1"/>
  <c r="AH143" i="1" s="1"/>
  <c r="AA149" i="1"/>
  <c r="AD149" i="1"/>
  <c r="AH149" i="1" s="1"/>
  <c r="AD155" i="1"/>
  <c r="AH155" i="1" s="1"/>
  <c r="AD157" i="1"/>
  <c r="AA168" i="1"/>
  <c r="AD168" i="1"/>
  <c r="AA137" i="1"/>
  <c r="AD137" i="1"/>
  <c r="AH137" i="1" s="1"/>
  <c r="AA139" i="1"/>
  <c r="AD139" i="1"/>
  <c r="AH139" i="1" s="1"/>
  <c r="AA142" i="1"/>
  <c r="AD142" i="1"/>
  <c r="AH142" i="1" s="1"/>
  <c r="AD159" i="1"/>
  <c r="AD169" i="1"/>
  <c r="AD108" i="1"/>
  <c r="AA108" i="1"/>
  <c r="AD138" i="1"/>
  <c r="AH138" i="1" s="1"/>
  <c r="AD160" i="1"/>
  <c r="AA163" i="1"/>
  <c r="AD163" i="1"/>
  <c r="AH163" i="1" s="1"/>
  <c r="AA13" i="1"/>
  <c r="AA11" i="1"/>
  <c r="AA19" i="1"/>
  <c r="AA20" i="1"/>
  <c r="AB7" i="1"/>
  <c r="AC7" i="1"/>
  <c r="AK7" i="1"/>
  <c r="AB8" i="1"/>
  <c r="AK8" i="1"/>
  <c r="AC8" i="1"/>
  <c r="AD24" i="1"/>
  <c r="AD6" i="1"/>
  <c r="AH6" i="1" s="1"/>
  <c r="AD7" i="1"/>
  <c r="AH7" i="1" s="1"/>
  <c r="AD22" i="1"/>
  <c r="AB58" i="1"/>
  <c r="AK58" i="1"/>
  <c r="AC58" i="1"/>
  <c r="AD18" i="1"/>
  <c r="AH18" i="1" s="1"/>
  <c r="AC22" i="1"/>
  <c r="AH15" i="1"/>
  <c r="AB17" i="1"/>
  <c r="AB18" i="1"/>
  <c r="AK18" i="1"/>
  <c r="AD21" i="1"/>
  <c r="AB24" i="1"/>
  <c r="AC40" i="1"/>
  <c r="AB40" i="1"/>
  <c r="AC44" i="1"/>
  <c r="AB44" i="1"/>
  <c r="AB56" i="1"/>
  <c r="AK56" i="1"/>
  <c r="AC56" i="1"/>
  <c r="AD12" i="1"/>
  <c r="AH12" i="1" s="1"/>
  <c r="AK9" i="1"/>
  <c r="AC9" i="1"/>
  <c r="AD8" i="1"/>
  <c r="AH8" i="1" s="1"/>
  <c r="AB9" i="1"/>
  <c r="AH16" i="1"/>
  <c r="AC17" i="1"/>
  <c r="AD28" i="1"/>
  <c r="AC32" i="1"/>
  <c r="AB32" i="1"/>
  <c r="AD167" i="1"/>
  <c r="AD166" i="1"/>
  <c r="AD165" i="1"/>
  <c r="AD161" i="1"/>
  <c r="AH161" i="1" s="1"/>
  <c r="AD156" i="1"/>
  <c r="AD148" i="1"/>
  <c r="AD147" i="1"/>
  <c r="AD144" i="1"/>
  <c r="AH144" i="1" s="1"/>
  <c r="AD141" i="1"/>
  <c r="AH141" i="1" s="1"/>
  <c r="AD172" i="1"/>
  <c r="AH172" i="1" s="1"/>
  <c r="AD171" i="1"/>
  <c r="AD170" i="1"/>
  <c r="AD164" i="1"/>
  <c r="AD154" i="1"/>
  <c r="AH154" i="1" s="1"/>
  <c r="AD151" i="1"/>
  <c r="AH151" i="1" s="1"/>
  <c r="AD150" i="1"/>
  <c r="AD145" i="1"/>
  <c r="AH145" i="1" s="1"/>
  <c r="AD127" i="1"/>
  <c r="AH127" i="1" s="1"/>
  <c r="AD123" i="1"/>
  <c r="AD121" i="1"/>
  <c r="AH121" i="1" s="1"/>
  <c r="AD115" i="1"/>
  <c r="AH115" i="1" s="1"/>
  <c r="AD113" i="1"/>
  <c r="AH113" i="1" s="1"/>
  <c r="AD173" i="1"/>
  <c r="AD162" i="1"/>
  <c r="AH162" i="1" s="1"/>
  <c r="AD158" i="1"/>
  <c r="AD152" i="1"/>
  <c r="AH152" i="1" s="1"/>
  <c r="AD146" i="1"/>
  <c r="AH146" i="1" s="1"/>
  <c r="AH126" i="1"/>
  <c r="AD125" i="1"/>
  <c r="AH125" i="1" s="1"/>
  <c r="AD153" i="1"/>
  <c r="AH153" i="1" s="1"/>
  <c r="AD140" i="1"/>
  <c r="AH140" i="1" s="1"/>
  <c r="AD135" i="1"/>
  <c r="AD134" i="1"/>
  <c r="AD133" i="1"/>
  <c r="AH133" i="1" s="1"/>
  <c r="AD130" i="1"/>
  <c r="AD129" i="1"/>
  <c r="AD128" i="1"/>
  <c r="AD122" i="1"/>
  <c r="AH122" i="1" s="1"/>
  <c r="AD110" i="1"/>
  <c r="AH110" i="1" s="1"/>
  <c r="AD103" i="1"/>
  <c r="AH103" i="1" s="1"/>
  <c r="AD87" i="1"/>
  <c r="AH87" i="1" s="1"/>
  <c r="AD84" i="1"/>
  <c r="AH84" i="1" s="1"/>
  <c r="AD78" i="1"/>
  <c r="AD75" i="1"/>
  <c r="AD72" i="1"/>
  <c r="AH72" i="1" s="1"/>
  <c r="AD118" i="1"/>
  <c r="AD112" i="1"/>
  <c r="AH112" i="1" s="1"/>
  <c r="AD109" i="1"/>
  <c r="AH109" i="1" s="1"/>
  <c r="AD106" i="1"/>
  <c r="AD102" i="1"/>
  <c r="AH102" i="1" s="1"/>
  <c r="AD100" i="1"/>
  <c r="AH100" i="1" s="1"/>
  <c r="AD95" i="1"/>
  <c r="AH95" i="1" s="1"/>
  <c r="AD88" i="1"/>
  <c r="AH88" i="1" s="1"/>
  <c r="AD74" i="1"/>
  <c r="AH74" i="1" s="1"/>
  <c r="AD67" i="1"/>
  <c r="AH132" i="1"/>
  <c r="AD119" i="1"/>
  <c r="AD114" i="1"/>
  <c r="AH114" i="1" s="1"/>
  <c r="AD111" i="1"/>
  <c r="AH111" i="1" s="1"/>
  <c r="AD107" i="1"/>
  <c r="AD105" i="1"/>
  <c r="AH105" i="1" s="1"/>
  <c r="AD99" i="1"/>
  <c r="AH99" i="1" s="1"/>
  <c r="AD97" i="1"/>
  <c r="AH97" i="1" s="1"/>
  <c r="AD93" i="1"/>
  <c r="AH93" i="1" s="1"/>
  <c r="AD91" i="1"/>
  <c r="AD90" i="1"/>
  <c r="AD89" i="1"/>
  <c r="AD85" i="1"/>
  <c r="AH85" i="1" s="1"/>
  <c r="AD80" i="1"/>
  <c r="AH80" i="1" s="1"/>
  <c r="AD73" i="1"/>
  <c r="AH73" i="1" s="1"/>
  <c r="AD70" i="1"/>
  <c r="AD69" i="1"/>
  <c r="AH131" i="1"/>
  <c r="AH117" i="1"/>
  <c r="AH116" i="1"/>
  <c r="AD104" i="1"/>
  <c r="AH104" i="1" s="1"/>
  <c r="AD101" i="1"/>
  <c r="AH101" i="1" s="1"/>
  <c r="AD94" i="1"/>
  <c r="AH94" i="1" s="1"/>
  <c r="AD82" i="1"/>
  <c r="AH82" i="1" s="1"/>
  <c r="AD81" i="1"/>
  <c r="AH81" i="1" s="1"/>
  <c r="AD79" i="1"/>
  <c r="AD77" i="1"/>
  <c r="AH77" i="1" s="1"/>
  <c r="AD76" i="1"/>
  <c r="AH76" i="1" s="1"/>
  <c r="AD71" i="1"/>
  <c r="AD60" i="1"/>
  <c r="AH60" i="1" s="1"/>
  <c r="AD54" i="1"/>
  <c r="AD51" i="1"/>
  <c r="AH51" i="1" s="1"/>
  <c r="AD50" i="1"/>
  <c r="AD45" i="1"/>
  <c r="AH45" i="1" s="1"/>
  <c r="AD41" i="1"/>
  <c r="AD38" i="1"/>
  <c r="AH38" i="1" s="1"/>
  <c r="AD36" i="1"/>
  <c r="AH36" i="1" s="1"/>
  <c r="AD33" i="1"/>
  <c r="AH33" i="1" s="1"/>
  <c r="AD25" i="1"/>
  <c r="AH25" i="1" s="1"/>
  <c r="AD17" i="1"/>
  <c r="AH17" i="1" s="1"/>
  <c r="AH14" i="1"/>
  <c r="AD63" i="1"/>
  <c r="AH63" i="1" s="1"/>
  <c r="AD62" i="1"/>
  <c r="AH62" i="1" s="1"/>
  <c r="AD59" i="1"/>
  <c r="AH59" i="1" s="1"/>
  <c r="AD48" i="1"/>
  <c r="AH48" i="1" s="1"/>
  <c r="AD42" i="1"/>
  <c r="AH42" i="1" s="1"/>
  <c r="AD40" i="1"/>
  <c r="AH40" i="1" s="1"/>
  <c r="AD58" i="1"/>
  <c r="AH58" i="1" s="1"/>
  <c r="AD56" i="1"/>
  <c r="AH56" i="1" s="1"/>
  <c r="AD55" i="1"/>
  <c r="AD35" i="1"/>
  <c r="AH35" i="1" s="1"/>
  <c r="AD30" i="1"/>
  <c r="AH26" i="1"/>
  <c r="AD57" i="1"/>
  <c r="AH57" i="1" s="1"/>
  <c r="AD53" i="1"/>
  <c r="AH53" i="1" s="1"/>
  <c r="AD49" i="1"/>
  <c r="AD47" i="1"/>
  <c r="AH47" i="1" s="1"/>
  <c r="AH44" i="1"/>
  <c r="AD43" i="1"/>
  <c r="AH43" i="1" s="1"/>
  <c r="AD34" i="1"/>
  <c r="AD9" i="1"/>
  <c r="AH9" i="1" s="1"/>
  <c r="AD10" i="1"/>
  <c r="AH10" i="1" s="1"/>
  <c r="AD32" i="1"/>
  <c r="AH32" i="1" s="1"/>
  <c r="AA37" i="1"/>
  <c r="AK62" i="1"/>
  <c r="AC62" i="1"/>
  <c r="AB62" i="1"/>
  <c r="AA64" i="1"/>
  <c r="AC35" i="1"/>
  <c r="AK35" i="1"/>
  <c r="AB42" i="1"/>
  <c r="AK47" i="1"/>
  <c r="AB48" i="1"/>
  <c r="AC59" i="1"/>
  <c r="AC60" i="1"/>
  <c r="AB63" i="1"/>
  <c r="AK63" i="1"/>
  <c r="AA65" i="1"/>
  <c r="AC71" i="1"/>
  <c r="AB33" i="1"/>
  <c r="AB45" i="1"/>
  <c r="AB50" i="1"/>
  <c r="AC78" i="1"/>
  <c r="AK78" i="1"/>
  <c r="AB78" i="1"/>
  <c r="AC33" i="1"/>
  <c r="AK53" i="1"/>
  <c r="AC53" i="1"/>
  <c r="AB80" i="1"/>
  <c r="AK80" i="1"/>
  <c r="AC80" i="1"/>
  <c r="AB85" i="1"/>
  <c r="AK85" i="1"/>
  <c r="AC85" i="1"/>
  <c r="AB53" i="1"/>
  <c r="AK55" i="1"/>
  <c r="AC57" i="1"/>
  <c r="AB60" i="1"/>
  <c r="AC67" i="1"/>
  <c r="AK94" i="1"/>
  <c r="AC94" i="1"/>
  <c r="AB94" i="1"/>
  <c r="AK95" i="1"/>
  <c r="AC95" i="1"/>
  <c r="AB95" i="1"/>
  <c r="AA98" i="1"/>
  <c r="AB110" i="1"/>
  <c r="AK110" i="1"/>
  <c r="AC110" i="1"/>
  <c r="AB111" i="1"/>
  <c r="AK111" i="1"/>
  <c r="AC111" i="1"/>
  <c r="AC73" i="1"/>
  <c r="AB74" i="1"/>
  <c r="AK77" i="1"/>
  <c r="AK87" i="1"/>
  <c r="AB88" i="1"/>
  <c r="AC89" i="1"/>
  <c r="AC90" i="1"/>
  <c r="AC91" i="1"/>
  <c r="AC93" i="1"/>
  <c r="AC97" i="1"/>
  <c r="AK97" i="1"/>
  <c r="AC99" i="1"/>
  <c r="AK99" i="1"/>
  <c r="AB102" i="1"/>
  <c r="AC105" i="1"/>
  <c r="AK105" i="1"/>
  <c r="AC107" i="1"/>
  <c r="AC113" i="1"/>
  <c r="AC114" i="1"/>
  <c r="AC115" i="1"/>
  <c r="AK118" i="1"/>
  <c r="AK121" i="1"/>
  <c r="AK122" i="1"/>
  <c r="AC123" i="1"/>
  <c r="AK123" i="1"/>
  <c r="AB123" i="1"/>
  <c r="AC134" i="1"/>
  <c r="AK154" i="1"/>
  <c r="AC154" i="1"/>
  <c r="AB154" i="1"/>
  <c r="AA155" i="1"/>
  <c r="AC165" i="1"/>
  <c r="AB165" i="1"/>
  <c r="AC166" i="1"/>
  <c r="AK166" i="1"/>
  <c r="AB166" i="1"/>
  <c r="AB72" i="1"/>
  <c r="AC74" i="1"/>
  <c r="AB75" i="1"/>
  <c r="AK81" i="1"/>
  <c r="AB84" i="1"/>
  <c r="AK93" i="1"/>
  <c r="AC102" i="1"/>
  <c r="AB112" i="1"/>
  <c r="AB118" i="1"/>
  <c r="AB120" i="1"/>
  <c r="AC121" i="1"/>
  <c r="AC122" i="1"/>
  <c r="AA124" i="1"/>
  <c r="AC128" i="1"/>
  <c r="AB133" i="1"/>
  <c r="AK133" i="1"/>
  <c r="AC135" i="1"/>
  <c r="AC141" i="1"/>
  <c r="AB141" i="1"/>
  <c r="AA143" i="1"/>
  <c r="AK144" i="1"/>
  <c r="AC144" i="1"/>
  <c r="AB144" i="1"/>
  <c r="AA169" i="1"/>
  <c r="AC170" i="1"/>
  <c r="AB170" i="1"/>
  <c r="AC171" i="1"/>
  <c r="AB171" i="1"/>
  <c r="AK172" i="1"/>
  <c r="AC172" i="1"/>
  <c r="AB172" i="1"/>
  <c r="AB76" i="1"/>
  <c r="AB79" i="1"/>
  <c r="AK79" i="1"/>
  <c r="AB81" i="1"/>
  <c r="AB82" i="1"/>
  <c r="AK116" i="1"/>
  <c r="AK125" i="1"/>
  <c r="AC125" i="1"/>
  <c r="AB146" i="1"/>
  <c r="AK146" i="1"/>
  <c r="AC146" i="1"/>
  <c r="AA157" i="1"/>
  <c r="AB158" i="1"/>
  <c r="AC158" i="1"/>
  <c r="AA159" i="1"/>
  <c r="AA160" i="1"/>
  <c r="AK161" i="1"/>
  <c r="AC161" i="1"/>
  <c r="AB161" i="1"/>
  <c r="AB162" i="1"/>
  <c r="AK162" i="1"/>
  <c r="AC162" i="1"/>
  <c r="AC82" i="1"/>
  <c r="AB89" i="1"/>
  <c r="AB90" i="1"/>
  <c r="AB91" i="1"/>
  <c r="AB113" i="1"/>
  <c r="AB115" i="1"/>
  <c r="AB116" i="1"/>
  <c r="AC127" i="1"/>
  <c r="AB127" i="1"/>
  <c r="AA138" i="1"/>
  <c r="AB152" i="1"/>
  <c r="AK152" i="1"/>
  <c r="AC152" i="1"/>
  <c r="AK140" i="1"/>
  <c r="AB145" i="1"/>
  <c r="AB151" i="1"/>
  <c r="AB164" i="1"/>
  <c r="AC173" i="1"/>
  <c r="AB131" i="1"/>
  <c r="AK131" i="1"/>
  <c r="AB132" i="1"/>
  <c r="AK132" i="1"/>
  <c r="AC145" i="1"/>
  <c r="AB153" i="1"/>
  <c r="AC153" i="1"/>
  <c r="AB143" i="1" l="1"/>
  <c r="AC143" i="1"/>
  <c r="AC138" i="1"/>
  <c r="AB138" i="1"/>
  <c r="AC160" i="1"/>
  <c r="AB160" i="1"/>
  <c r="AB157" i="1"/>
  <c r="AC157" i="1"/>
  <c r="AB64" i="1"/>
  <c r="AC64" i="1"/>
  <c r="AC37" i="1"/>
  <c r="AB37" i="1"/>
  <c r="AB13" i="1"/>
  <c r="AK13" i="1"/>
  <c r="AC13" i="1"/>
  <c r="AC139" i="1"/>
  <c r="AB139" i="1"/>
  <c r="AC168" i="1"/>
  <c r="AK168" i="1"/>
  <c r="AB168" i="1"/>
  <c r="AC149" i="1"/>
  <c r="AB149" i="1"/>
  <c r="AK149" i="1"/>
  <c r="AC86" i="1"/>
  <c r="AB86" i="1"/>
  <c r="AK52" i="1"/>
  <c r="AC52" i="1"/>
  <c r="AB52" i="1"/>
  <c r="AC29" i="1"/>
  <c r="AB29" i="1"/>
  <c r="AC27" i="1"/>
  <c r="AB27" i="1"/>
  <c r="AK27" i="1"/>
  <c r="AC20" i="1"/>
  <c r="AB20" i="1"/>
  <c r="AC108" i="1"/>
  <c r="AB108" i="1"/>
  <c r="AB126" i="1"/>
  <c r="AK126" i="1"/>
  <c r="AC126" i="1"/>
  <c r="AB68" i="1"/>
  <c r="AC68" i="1"/>
  <c r="AK26" i="1"/>
  <c r="AB26" i="1"/>
  <c r="AC26" i="1"/>
  <c r="AK124" i="1"/>
  <c r="AB124" i="1"/>
  <c r="AC124" i="1"/>
  <c r="AK98" i="1"/>
  <c r="AC98" i="1"/>
  <c r="AB98" i="1"/>
  <c r="AC65" i="1"/>
  <c r="AB65" i="1"/>
  <c r="AB19" i="1"/>
  <c r="AC19" i="1"/>
  <c r="AK163" i="1"/>
  <c r="AC163" i="1"/>
  <c r="AB163" i="1"/>
  <c r="AC142" i="1"/>
  <c r="AB142" i="1"/>
  <c r="AB137" i="1"/>
  <c r="AC137" i="1"/>
  <c r="AC92" i="1"/>
  <c r="AB92" i="1"/>
  <c r="AC66" i="1"/>
  <c r="AB66" i="1"/>
  <c r="AC61" i="1"/>
  <c r="AB61" i="1"/>
  <c r="AB39" i="1"/>
  <c r="AC39" i="1"/>
  <c r="AC5" i="1"/>
  <c r="AB5" i="1"/>
  <c r="AC159" i="1"/>
  <c r="AB159" i="1"/>
  <c r="AB155" i="1"/>
  <c r="AK155" i="1"/>
  <c r="AC155" i="1"/>
  <c r="AC169" i="1"/>
  <c r="AB169" i="1"/>
  <c r="AK11" i="1"/>
  <c r="AB11" i="1"/>
  <c r="AC11" i="1"/>
  <c r="AC136" i="1"/>
  <c r="AB136" i="1"/>
  <c r="AC83" i="1"/>
  <c r="AB83" i="1"/>
  <c r="AB117" i="1"/>
  <c r="AC117" i="1"/>
  <c r="AK46" i="1"/>
  <c r="AC46" i="1"/>
  <c r="AB46" i="1"/>
  <c r="AB23" i="1"/>
  <c r="AC23" i="1"/>
</calcChain>
</file>

<file path=xl/sharedStrings.xml><?xml version="1.0" encoding="utf-8"?>
<sst xmlns="http://schemas.openxmlformats.org/spreadsheetml/2006/main" count="3094" uniqueCount="526">
  <si>
    <t>usd</t>
  </si>
  <si>
    <t>EUR</t>
  </si>
  <si>
    <t>EUR HIST</t>
  </si>
  <si>
    <t>PX_LAST</t>
  </si>
  <si>
    <t>EUR CURNCY</t>
  </si>
  <si>
    <t>USD</t>
  </si>
  <si>
    <t>hoy</t>
  </si>
  <si>
    <t>ISIN</t>
  </si>
  <si>
    <t>EMPRESA</t>
  </si>
  <si>
    <t>BANCO</t>
  </si>
  <si>
    <t>CRNCY</t>
  </si>
  <si>
    <t>INDUSTRY_SECTOR</t>
  </si>
  <si>
    <t>RTG_MOODY</t>
  </si>
  <si>
    <t>RTG_FITCH</t>
  </si>
  <si>
    <t>COUNTRY_FULL_NAME</t>
  </si>
  <si>
    <t>CNTRY_OF_DOMICILE</t>
  </si>
  <si>
    <t>CNTRY_OF_RISK</t>
  </si>
  <si>
    <t>COUNTRY_ISO</t>
  </si>
  <si>
    <t>IS_EMERGING_MARKET</t>
  </si>
  <si>
    <t>MARKET_SECTOR_DES</t>
  </si>
  <si>
    <t>CPN_FREQ</t>
  </si>
  <si>
    <t>PREV_CPN_DT</t>
  </si>
  <si>
    <t>NXT_CPN_DT</t>
  </si>
  <si>
    <t>MONTO</t>
  </si>
  <si>
    <t>TITULO</t>
  </si>
  <si>
    <t>CPN</t>
  </si>
  <si>
    <t>FECHACOMPRA</t>
  </si>
  <si>
    <t>MATURITY</t>
  </si>
  <si>
    <t>COSTO%</t>
  </si>
  <si>
    <t xml:space="preserve">COSTO </t>
  </si>
  <si>
    <t>YTM% END.</t>
  </si>
  <si>
    <t>V.MERCADO</t>
  </si>
  <si>
    <t>UTILIDAD</t>
  </si>
  <si>
    <t>PERDIDA</t>
  </si>
  <si>
    <t>YTM% actual</t>
  </si>
  <si>
    <t>INT_ACC</t>
  </si>
  <si>
    <t>CALLABLE</t>
  </si>
  <si>
    <t>NXT_CALL_DT</t>
  </si>
  <si>
    <t>Duración modificada</t>
  </si>
  <si>
    <t>AÑO</t>
  </si>
  <si>
    <t>LV</t>
  </si>
  <si>
    <t>Monto LV</t>
  </si>
  <si>
    <t>Cambio</t>
  </si>
  <si>
    <t>Ponderación</t>
  </si>
  <si>
    <t>CAPITAL_TYPE_COCO_ACTION</t>
  </si>
  <si>
    <t>XS1264600310 CORP</t>
  </si>
  <si>
    <t>atenea</t>
  </si>
  <si>
    <t>Santander</t>
  </si>
  <si>
    <t>Financial</t>
  </si>
  <si>
    <t>Baa2</t>
  </si>
  <si>
    <t>A-</t>
  </si>
  <si>
    <t>NETHERLANDS</t>
  </si>
  <si>
    <t>NL</t>
  </si>
  <si>
    <t>N</t>
  </si>
  <si>
    <t>Corp</t>
  </si>
  <si>
    <t>28/07/2019</t>
  </si>
  <si>
    <t>28/01/2020</t>
  </si>
  <si>
    <t>ABN AMRO BANK NV</t>
  </si>
  <si>
    <t>28/07/2025</t>
  </si>
  <si>
    <t>INVESTMENT GRADE</t>
  </si>
  <si>
    <t xml:space="preserve">Coliseo   </t>
  </si>
  <si>
    <t>USN01766AA73 CORP</t>
  </si>
  <si>
    <t>Acropolis</t>
  </si>
  <si>
    <t>Chase</t>
  </si>
  <si>
    <t>Consumer, Non-cyclical</t>
  </si>
  <si>
    <t>#N/A N/A</t>
  </si>
  <si>
    <t>B</t>
  </si>
  <si>
    <t>ES</t>
  </si>
  <si>
    <t>14/05/2019</t>
  </si>
  <si>
    <t>14/11/2019</t>
  </si>
  <si>
    <t>AJECORP BV</t>
  </si>
  <si>
    <t>14/05/2022</t>
  </si>
  <si>
    <t>US FIXED INCOME</t>
  </si>
  <si>
    <t>US02406PAL40 CORP</t>
  </si>
  <si>
    <t>Consumer, Cyclical</t>
  </si>
  <si>
    <t>B2</t>
  </si>
  <si>
    <t>BB-</t>
  </si>
  <si>
    <t>UNITED STATES</t>
  </si>
  <si>
    <t>US</t>
  </si>
  <si>
    <t>15/04/2019</t>
  </si>
  <si>
    <t>15/10/2019</t>
  </si>
  <si>
    <t>AMERICAN AXLE &amp; MFG INC</t>
  </si>
  <si>
    <t>15/10/2022</t>
  </si>
  <si>
    <t>US013817AW16 CORP</t>
  </si>
  <si>
    <t>Industrial</t>
  </si>
  <si>
    <t>Ba2</t>
  </si>
  <si>
    <t>BB+</t>
  </si>
  <si>
    <t>01/04/2019</t>
  </si>
  <si>
    <t>01/10/2019</t>
  </si>
  <si>
    <t>ARCONIC INC</t>
  </si>
  <si>
    <t>01/10/2024</t>
  </si>
  <si>
    <t>USG05891AA76 CORP</t>
  </si>
  <si>
    <t>B3</t>
  </si>
  <si>
    <t>B-</t>
  </si>
  <si>
    <t>JERSEY</t>
  </si>
  <si>
    <t>JE</t>
  </si>
  <si>
    <t>ASTON MARTIN CAPITAL HOL</t>
  </si>
  <si>
    <t>15/04/2022</t>
  </si>
  <si>
    <t>USP06006AD58 CORP</t>
  </si>
  <si>
    <t>WD</t>
  </si>
  <si>
    <t>CHILE</t>
  </si>
  <si>
    <t>CL</t>
  </si>
  <si>
    <t>Y</t>
  </si>
  <si>
    <t>30/06/2019</t>
  </si>
  <si>
    <t>30/09/2019</t>
  </si>
  <si>
    <t>AUTOMOTORES GILDEMEISTER</t>
  </si>
  <si>
    <t>23/05/2021</t>
  </si>
  <si>
    <t>NON US FIXED INCOME</t>
  </si>
  <si>
    <t>Olympos</t>
  </si>
  <si>
    <t>HSBC</t>
  </si>
  <si>
    <t>Nadic</t>
  </si>
  <si>
    <t>usp0918zax44 corp</t>
  </si>
  <si>
    <t>BBB-</t>
  </si>
  <si>
    <t>COLOMBIA</t>
  </si>
  <si>
    <t>CO</t>
  </si>
  <si>
    <t>09/07/2019</t>
  </si>
  <si>
    <t>09/01/2020</t>
  </si>
  <si>
    <t>BANCO DAVIVIENDA SA</t>
  </si>
  <si>
    <t>09/07/2022</t>
  </si>
  <si>
    <t>EMERGENTES</t>
  </si>
  <si>
    <t>USP14996AG02 corp</t>
  </si>
  <si>
    <t>B2u</t>
  </si>
  <si>
    <t>BRAZIL</t>
  </si>
  <si>
    <t>BR</t>
  </si>
  <si>
    <t>23/04/2019</t>
  </si>
  <si>
    <t>23/10/2019</t>
  </si>
  <si>
    <t>BANCO PAN SA</t>
  </si>
  <si>
    <t>23/04/2020</t>
  </si>
  <si>
    <t>US05968LAH50 corp</t>
  </si>
  <si>
    <t>11/03/2019</t>
  </si>
  <si>
    <t>11/09/2019</t>
  </si>
  <si>
    <t>BANCOLOMBIA SA</t>
  </si>
  <si>
    <t>11/09/2022</t>
  </si>
  <si>
    <t>US06738EAE59 CORP</t>
  </si>
  <si>
    <t>Baa3</t>
  </si>
  <si>
    <t>A</t>
  </si>
  <si>
    <t>BRITAIN</t>
  </si>
  <si>
    <t>GB</t>
  </si>
  <si>
    <t>16/03/2019</t>
  </si>
  <si>
    <t>16/09/2019</t>
  </si>
  <si>
    <t>BARCLAYS PLC</t>
  </si>
  <si>
    <t>16/03/2025</t>
  </si>
  <si>
    <t>US06738EAU91 CORP</t>
  </si>
  <si>
    <t>10/07/2019</t>
  </si>
  <si>
    <t>10/01/2020</t>
  </si>
  <si>
    <t>10/01/2028</t>
  </si>
  <si>
    <t>US06738EAP07 corp</t>
  </si>
  <si>
    <t>Atenea</t>
  </si>
  <si>
    <t>Ba1</t>
  </si>
  <si>
    <t>12/05/2019</t>
  </si>
  <si>
    <t>12/11/2019</t>
  </si>
  <si>
    <t>12/05/2026</t>
  </si>
  <si>
    <t>US05890PZA73 CORP</t>
  </si>
  <si>
    <t>A2</t>
  </si>
  <si>
    <t>12/04/2019</t>
  </si>
  <si>
    <t>12/10/2019</t>
  </si>
  <si>
    <t>BANC CREDITO INVERSIONES</t>
  </si>
  <si>
    <t>12/10/2027</t>
  </si>
  <si>
    <t>USC10602AW79 CORP</t>
  </si>
  <si>
    <t>Caa1</t>
  </si>
  <si>
    <t>CANADA</t>
  </si>
  <si>
    <t>CA</t>
  </si>
  <si>
    <t>15/07/2019</t>
  </si>
  <si>
    <t>15/01/2020</t>
  </si>
  <si>
    <t>BOMBARDIER INC</t>
  </si>
  <si>
    <t>15/01/2023</t>
  </si>
  <si>
    <t>US14040HBK05 CORP</t>
  </si>
  <si>
    <t>Baa1</t>
  </si>
  <si>
    <t>BBB+</t>
  </si>
  <si>
    <t>CAPITAL ONE FINANCIAL CO</t>
  </si>
  <si>
    <t>28/07/2026</t>
  </si>
  <si>
    <t>US151191BB89 corp</t>
  </si>
  <si>
    <t>Basic Materials</t>
  </si>
  <si>
    <t>02/05/2019</t>
  </si>
  <si>
    <t>02/11/2019</t>
  </si>
  <si>
    <t>CELULOSA ARAUCO CONSTITU</t>
  </si>
  <si>
    <t>02/11/2027</t>
  </si>
  <si>
    <t>USP2194PAA77 CORP</t>
  </si>
  <si>
    <t>PERU</t>
  </si>
  <si>
    <t>PE</t>
  </si>
  <si>
    <t>08/02/2019</t>
  </si>
  <si>
    <t>08/08/2019</t>
  </si>
  <si>
    <t>CEMENTOS PACASMAYO SAA</t>
  </si>
  <si>
    <t>08/02/2023</t>
  </si>
  <si>
    <t>USP3143NAZ70 CORP</t>
  </si>
  <si>
    <t>A3</t>
  </si>
  <si>
    <t>01/02/2019</t>
  </si>
  <si>
    <t>01/08/2019</t>
  </si>
  <si>
    <t>CODELCO INC</t>
  </si>
  <si>
    <t>01/08/2047</t>
  </si>
  <si>
    <t>USP2205JAQ33 CORP</t>
  </si>
  <si>
    <t>BBB- *-</t>
  </si>
  <si>
    <t>17/07/2019</t>
  </si>
  <si>
    <t>17/01/2020</t>
  </si>
  <si>
    <t>CENCOSUD SA</t>
  </si>
  <si>
    <t>17/07/2027</t>
  </si>
  <si>
    <t>USP28768AA04 CORP</t>
  </si>
  <si>
    <t>Communications</t>
  </si>
  <si>
    <t>27/03/2019</t>
  </si>
  <si>
    <t>27/09/2019</t>
  </si>
  <si>
    <t>COLOMBIA TELECOMM SA ESP</t>
  </si>
  <si>
    <t>27/09/2022</t>
  </si>
  <si>
    <t>US20259DAA54 CORP</t>
  </si>
  <si>
    <t>BBB</t>
  </si>
  <si>
    <t>GERMANY</t>
  </si>
  <si>
    <t>DE</t>
  </si>
  <si>
    <t>19/03/2019</t>
  </si>
  <si>
    <t>19/09/2019</t>
  </si>
  <si>
    <t>COMMERZBANK AG</t>
  </si>
  <si>
    <t>19/09/2023</t>
  </si>
  <si>
    <t>USP3100SAA26 CORP</t>
  </si>
  <si>
    <t>NR</t>
  </si>
  <si>
    <t>MEXICO</t>
  </si>
  <si>
    <t>MX</t>
  </si>
  <si>
    <t>28/04/2019</t>
  </si>
  <si>
    <t>28/10/2019</t>
  </si>
  <si>
    <t>CONTROLADORA MABE SA CV</t>
  </si>
  <si>
    <t>USP31925AD54 CORP</t>
  </si>
  <si>
    <t>WR</t>
  </si>
  <si>
    <t>CCC+</t>
  </si>
  <si>
    <t>15/03/2019</t>
  </si>
  <si>
    <t>15/09/2019</t>
  </si>
  <si>
    <t>CORP GROUP BANKING SA</t>
  </si>
  <si>
    <t>15/03/2023</t>
  </si>
  <si>
    <t>C</t>
  </si>
  <si>
    <t>USL21779AA88 corp</t>
  </si>
  <si>
    <t>LUXEMBOURG</t>
  </si>
  <si>
    <t>LU</t>
  </si>
  <si>
    <t>21/07/2019</t>
  </si>
  <si>
    <t>21/01/2020</t>
  </si>
  <si>
    <t>CSN RESOURCES SA</t>
  </si>
  <si>
    <t>21/07/2020</t>
  </si>
  <si>
    <t>US23918KAR95 CORP</t>
  </si>
  <si>
    <t>Ba3</t>
  </si>
  <si>
    <t>01/05/2019</t>
  </si>
  <si>
    <t>01/11/2019</t>
  </si>
  <si>
    <t>DAVITA INC</t>
  </si>
  <si>
    <t>01/05/2025</t>
  </si>
  <si>
    <t>BB</t>
  </si>
  <si>
    <t>USU24724AL78 CORP</t>
  </si>
  <si>
    <t>Technology</t>
  </si>
  <si>
    <t>20/03/2019</t>
  </si>
  <si>
    <t>DELL INT LLC / EMC CORP</t>
  </si>
  <si>
    <t>01/10/2029</t>
  </si>
  <si>
    <t>US24823UAH14 CORP</t>
  </si>
  <si>
    <t>Energy</t>
  </si>
  <si>
    <t>Caa2</t>
  </si>
  <si>
    <t>DENBURY RESOURCES INC</t>
  </si>
  <si>
    <t>15/07/2023</t>
  </si>
  <si>
    <t>HIGH YIELD</t>
  </si>
  <si>
    <t>US247916AH27 CORP</t>
  </si>
  <si>
    <t>31/03/2019</t>
  </si>
  <si>
    <t>31/03/2022</t>
  </si>
  <si>
    <t>US25470XAL91 CORP</t>
  </si>
  <si>
    <t>B1 *-</t>
  </si>
  <si>
    <t>DISH DBS CORP</t>
  </si>
  <si>
    <t>us256882ad30 corp</t>
  </si>
  <si>
    <t>Utilities</t>
  </si>
  <si>
    <t>Ba1 *-</t>
  </si>
  <si>
    <t>DPL INC</t>
  </si>
  <si>
    <t>15/10/2021</t>
  </si>
  <si>
    <t>US279158AL39 CORP</t>
  </si>
  <si>
    <t>26/06/2019</t>
  </si>
  <si>
    <t>26/12/2019</t>
  </si>
  <si>
    <t>ECOPETROL SA</t>
  </si>
  <si>
    <t>26/06/2026</t>
  </si>
  <si>
    <t>USP3713LAA63 CORP</t>
  </si>
  <si>
    <t>ELEMENTIA SA</t>
  </si>
  <si>
    <t>15/01/2025</t>
  </si>
  <si>
    <t>US29082HAB87 CORP</t>
  </si>
  <si>
    <t>EMBRAER NETHERLANDS FINA</t>
  </si>
  <si>
    <t>01/02/2027</t>
  </si>
  <si>
    <t>US29274FAF18 CORP</t>
  </si>
  <si>
    <t>25/04/2019</t>
  </si>
  <si>
    <t>25/10/2019</t>
  </si>
  <si>
    <t>ENEL AMERICAS SA</t>
  </si>
  <si>
    <t>25/10/2026</t>
  </si>
  <si>
    <t xml:space="preserve"> </t>
  </si>
  <si>
    <t>USP37115AF26 CORP</t>
  </si>
  <si>
    <t>Baa3u</t>
  </si>
  <si>
    <t>ENTEL CHILE SA</t>
  </si>
  <si>
    <t>01/08/2026</t>
  </si>
  <si>
    <t>US29444UAM80 CORP</t>
  </si>
  <si>
    <t>EQUINIX INC</t>
  </si>
  <si>
    <t>01/04/2023</t>
  </si>
  <si>
    <t>US31572UAF30 CORP</t>
  </si>
  <si>
    <t>CAYMAN ISLANDS</t>
  </si>
  <si>
    <t>KY</t>
  </si>
  <si>
    <t>FIBRIA OVERSEAS FINANCE</t>
  </si>
  <si>
    <t>17/01/2027</t>
  </si>
  <si>
    <t>US345370CR99 CORP</t>
  </si>
  <si>
    <t>08/06/2019</t>
  </si>
  <si>
    <t>08/12/2019</t>
  </si>
  <si>
    <t>FORD MOTOR COMPANY</t>
  </si>
  <si>
    <t>08/12/2026</t>
  </si>
  <si>
    <t>US35671DAU90 CORP</t>
  </si>
  <si>
    <t>01/03/2019</t>
  </si>
  <si>
    <t>01/09/2019</t>
  </si>
  <si>
    <t>FREEPORT-MCMORAN INC</t>
  </si>
  <si>
    <t>01/03/2022</t>
  </si>
  <si>
    <t>US35906AAM09 CORP</t>
  </si>
  <si>
    <t>Caa3</t>
  </si>
  <si>
    <t>CCC</t>
  </si>
  <si>
    <t>FRONTIER COMMUNICATIONS</t>
  </si>
  <si>
    <t>US37045VAN01 CORP</t>
  </si>
  <si>
    <t>GENERAL MOTORS CO</t>
  </si>
  <si>
    <t>01/10/2027</t>
  </si>
  <si>
    <t>US37247DAP15 corp</t>
  </si>
  <si>
    <t>24/03/2019</t>
  </si>
  <si>
    <t>24/09/2019</t>
  </si>
  <si>
    <t>GENWORTH HOLDINGS INC</t>
  </si>
  <si>
    <t>24/09/2021</t>
  </si>
  <si>
    <t>USG42045AB32 CORP</t>
  </si>
  <si>
    <t>26/03/2019</t>
  </si>
  <si>
    <t>26/09/2019</t>
  </si>
  <si>
    <t>GRUPO AVAL LTD</t>
  </si>
  <si>
    <t>26/09/2022</t>
  </si>
  <si>
    <t>USG24422AA83 CORP</t>
  </si>
  <si>
    <t>BRITISH VIRGIN</t>
  </si>
  <si>
    <t>VG</t>
  </si>
  <si>
    <t>29/04/2019</t>
  </si>
  <si>
    <t>29/10/2019</t>
  </si>
  <si>
    <t>GTL TRADE FIN / GERDAU</t>
  </si>
  <si>
    <t>29/04/2024</t>
  </si>
  <si>
    <t>USP3711HAF66 CORP</t>
  </si>
  <si>
    <t>30/04/2019</t>
  </si>
  <si>
    <t>30/10/2019</t>
  </si>
  <si>
    <t>EMPRESA ELEC GUACOLDA</t>
  </si>
  <si>
    <t>30/04/2025</t>
  </si>
  <si>
    <t>USG4182JAA19 CORP</t>
  </si>
  <si>
    <t>15/06/2019</t>
  </si>
  <si>
    <t>GUANAY FINANCE LTD</t>
  </si>
  <si>
    <t>15/12/2020</t>
  </si>
  <si>
    <t>US404121AG00 CORP</t>
  </si>
  <si>
    <t>HCA INC</t>
  </si>
  <si>
    <t>01/05/2023</t>
  </si>
  <si>
    <t>US404119BU21 CORP</t>
  </si>
  <si>
    <t>15/02/2019</t>
  </si>
  <si>
    <t>15/08/2019</t>
  </si>
  <si>
    <t>15/02/2027</t>
  </si>
  <si>
    <t>US44891CAK99 CORP</t>
  </si>
  <si>
    <t>HYUNDAI CAPITAL AMERICA</t>
  </si>
  <si>
    <t>27/09/2026</t>
  </si>
  <si>
    <t>US451102BF38 CORP</t>
  </si>
  <si>
    <t>B+</t>
  </si>
  <si>
    <t>ICAHN ENTERPRISES/FIN</t>
  </si>
  <si>
    <t>01/02/2022</t>
  </si>
  <si>
    <t>USP58072AG71 CORP</t>
  </si>
  <si>
    <t>15/05/2019</t>
  </si>
  <si>
    <t>15/11/2019</t>
  </si>
  <si>
    <t>INVERSIONES CMPC CI</t>
  </si>
  <si>
    <t>15/05/2023</t>
  </si>
  <si>
    <t>USP58072AL66 CORP</t>
  </si>
  <si>
    <t>04/04/2019</t>
  </si>
  <si>
    <t>04/10/2019</t>
  </si>
  <si>
    <t>INVERSIONES CMPC SA</t>
  </si>
  <si>
    <t>04/04/2027</t>
  </si>
  <si>
    <t>EWZ US EQUITY</t>
  </si>
  <si>
    <t>Aeropago</t>
  </si>
  <si>
    <t>Funds</t>
  </si>
  <si>
    <t>Equity</t>
  </si>
  <si>
    <t>ISHARES MSCI BRAZIL ETF</t>
  </si>
  <si>
    <t>us46556maf95 corp</t>
  </si>
  <si>
    <t>ITAU UNIBANCO HLDG SA/KY</t>
  </si>
  <si>
    <t>19/03/2022</t>
  </si>
  <si>
    <t>USU52494AA62 CORP</t>
  </si>
  <si>
    <t>J2 CLOUD LLC/CLOUD INC</t>
  </si>
  <si>
    <t>15/07/2025</t>
  </si>
  <si>
    <t>USG50027AE42 CORP</t>
  </si>
  <si>
    <t>B1</t>
  </si>
  <si>
    <t>JAGUAR LAND ROVER AUTOMO</t>
  </si>
  <si>
    <t>01/02/2023</t>
  </si>
  <si>
    <t>US708130AD14 CORP</t>
  </si>
  <si>
    <t>01/06/2019</t>
  </si>
  <si>
    <t>01/12/2019</t>
  </si>
  <si>
    <t>JC PENNEY CORP INC</t>
  </si>
  <si>
    <t>01/06/2020</t>
  </si>
  <si>
    <t>SHORT TERM</t>
  </si>
  <si>
    <t>US47233JAG31 CORP</t>
  </si>
  <si>
    <t>JEFFERIES GRP LLC / CAP</t>
  </si>
  <si>
    <t>15/01/2027</t>
  </si>
  <si>
    <t>USC4949AAD21 CORP</t>
  </si>
  <si>
    <t>KINROSS GOLD CORP</t>
  </si>
  <si>
    <t>15/03/2024</t>
  </si>
  <si>
    <t>US501797AJ37 CORP</t>
  </si>
  <si>
    <t>L BRANDS INC</t>
  </si>
  <si>
    <t>15/10/2023</t>
  </si>
  <si>
    <t>USP62138AA30 CORP</t>
  </si>
  <si>
    <t>09/06/2019</t>
  </si>
  <si>
    <t>09/12/2019</t>
  </si>
  <si>
    <t>LATAM AIRLINES GROUP SA</t>
  </si>
  <si>
    <t>09/06/2020</t>
  </si>
  <si>
    <t>USG53770AB22 CORP</t>
  </si>
  <si>
    <t>11/04/2019</t>
  </si>
  <si>
    <t>11/10/2019</t>
  </si>
  <si>
    <t>LATAM FINANCE LTD</t>
  </si>
  <si>
    <t>11/04/2024</t>
  </si>
  <si>
    <t>USG53770AC05 CORP</t>
  </si>
  <si>
    <t>11/02/2019</t>
  </si>
  <si>
    <t>01/03/2026</t>
  </si>
  <si>
    <t>US529772AF23 CORP</t>
  </si>
  <si>
    <t>LEXMARK INTL INC</t>
  </si>
  <si>
    <t>15/03/2020</t>
  </si>
  <si>
    <t>USU54634AA51 CORP</t>
  </si>
  <si>
    <t>LSC COMMUNICATIONS INC</t>
  </si>
  <si>
    <t>US577081AT97 CORP</t>
  </si>
  <si>
    <t>MATTEL INC</t>
  </si>
  <si>
    <t>01/10/2020</t>
  </si>
  <si>
    <t>XS1204091588 CORP</t>
  </si>
  <si>
    <t>MILLICOM INTL CELLULAR</t>
  </si>
  <si>
    <t>15/03/2025</t>
  </si>
  <si>
    <t>USP6811TAA36 CORP</t>
  </si>
  <si>
    <t>Ba3u</t>
  </si>
  <si>
    <t>07/02/2019</t>
  </si>
  <si>
    <t>07/08/2019</t>
  </si>
  <si>
    <t>MINSUR SA</t>
  </si>
  <si>
    <t>07/02/2024</t>
  </si>
  <si>
    <t>US620076BN89 CORP</t>
  </si>
  <si>
    <t>23/05/2019</t>
  </si>
  <si>
    <t>23/11/2019</t>
  </si>
  <si>
    <t>MOTOROLA SOLUTIONS INC</t>
  </si>
  <si>
    <t>23/05/2029</t>
  </si>
  <si>
    <t>US63860UAK60 CORP</t>
  </si>
  <si>
    <t>01/07/2019</t>
  </si>
  <si>
    <t>01/01/2020</t>
  </si>
  <si>
    <t>NATIONSTAR MORT/CAP CORP</t>
  </si>
  <si>
    <t>01/07/2021</t>
  </si>
  <si>
    <t>US78442FEJ30 corp</t>
  </si>
  <si>
    <t>25/03/2019</t>
  </si>
  <si>
    <t>25/09/2019</t>
  </si>
  <si>
    <t>NAVIENT CORP</t>
  </si>
  <si>
    <t>25/03/2020</t>
  </si>
  <si>
    <t>USP98118AA38 CORP</t>
  </si>
  <si>
    <t>04/05/2019</t>
  </si>
  <si>
    <t>04/11/2019</t>
  </si>
  <si>
    <t>NEXA RESOURCES SA</t>
  </si>
  <si>
    <t>04/05/2027</t>
  </si>
  <si>
    <t>US71656MBQ15 CORP</t>
  </si>
  <si>
    <t>13/03/2019</t>
  </si>
  <si>
    <t>13/09/2019</t>
  </si>
  <si>
    <t>PETROLEOS MEXICANOS</t>
  </si>
  <si>
    <t>13/03/2027</t>
  </si>
  <si>
    <t>XS0922301717 CORP</t>
  </si>
  <si>
    <t>RU</t>
  </si>
  <si>
    <t>POLYUS FINANCE PLC</t>
  </si>
  <si>
    <t>29/04/2020</t>
  </si>
  <si>
    <t>US74733VAC46 CORP</t>
  </si>
  <si>
    <t>QEP RESOURCES INC</t>
  </si>
  <si>
    <t>US780099CH81 CORP</t>
  </si>
  <si>
    <t>28/05/2019</t>
  </si>
  <si>
    <t>28/11/2019</t>
  </si>
  <si>
    <t>ROYAL BK SCOTLND GRP PLC</t>
  </si>
  <si>
    <t>28/05/2024</t>
  </si>
  <si>
    <t>US780097AZ42 CORP</t>
  </si>
  <si>
    <t>19/06/2019</t>
  </si>
  <si>
    <t>19/12/2019</t>
  </si>
  <si>
    <t>19/12/2023</t>
  </si>
  <si>
    <t>us780099ce50 corp</t>
  </si>
  <si>
    <t>15/12/2019</t>
  </si>
  <si>
    <t>15/12/2022</t>
  </si>
  <si>
    <t>USP82290AR17 CORP</t>
  </si>
  <si>
    <t>SACI FALABELLA</t>
  </si>
  <si>
    <t>30/10/2027</t>
  </si>
  <si>
    <t>US05971KAA79 CORP</t>
  </si>
  <si>
    <t>SPAIN</t>
  </si>
  <si>
    <t>19/05/2019</t>
  </si>
  <si>
    <t>19/11/2019</t>
  </si>
  <si>
    <t>BANCO SANTANDER SA</t>
  </si>
  <si>
    <t>19/11/2025</t>
  </si>
  <si>
    <t>USP8542TAP23 CORP</t>
  </si>
  <si>
    <t>13/06/2019</t>
  </si>
  <si>
    <t>13/12/2019</t>
  </si>
  <si>
    <t>SCOTIABANK PERU SA</t>
  </si>
  <si>
    <t>13/12/2027</t>
  </si>
  <si>
    <t>US81180WAT80 CORP</t>
  </si>
  <si>
    <t>SEAGATE HDD CAYMAN</t>
  </si>
  <si>
    <t>01/03/2024</t>
  </si>
  <si>
    <t>US845467AH21 CORP</t>
  </si>
  <si>
    <t>SOUTHWESTERN ENERGY CO</t>
  </si>
  <si>
    <t>15/03/2022</t>
  </si>
  <si>
    <t>USP8718AAL00 CORP</t>
  </si>
  <si>
    <t>07/05/2019</t>
  </si>
  <si>
    <t>07/11/2019</t>
  </si>
  <si>
    <t>SOCIEDAD QUIMICA Y MINER</t>
  </si>
  <si>
    <t>07/05/2029</t>
  </si>
  <si>
    <t>USP8803LAA63 CORP</t>
  </si>
  <si>
    <t>SURA ASSET MANAGEMENT</t>
  </si>
  <si>
    <t>11/04/2027</t>
  </si>
  <si>
    <t>USA9890AAA81 CORP</t>
  </si>
  <si>
    <t>AUSTRIA</t>
  </si>
  <si>
    <t>AT</t>
  </si>
  <si>
    <t>14/07/2019</t>
  </si>
  <si>
    <t>14/01/2020</t>
  </si>
  <si>
    <t>SUZANO AUSTRIA GMBH</t>
  </si>
  <si>
    <t>14/07/2026</t>
  </si>
  <si>
    <t>US88023UAG67 CORP</t>
  </si>
  <si>
    <t>TEMPUR SEALY INTL INC</t>
  </si>
  <si>
    <t>15/06/2026</t>
  </si>
  <si>
    <t>US880779AZ60 CORP</t>
  </si>
  <si>
    <t>TEREX CORP</t>
  </si>
  <si>
    <t>01/02/2025</t>
  </si>
  <si>
    <t>XS1617531063 CORP</t>
  </si>
  <si>
    <t>TURKEY</t>
  </si>
  <si>
    <t>TR</t>
  </si>
  <si>
    <t>24/05/2019</t>
  </si>
  <si>
    <t>24/11/2019</t>
  </si>
  <si>
    <t>TURKIYE GARANTI BANKASI</t>
  </si>
  <si>
    <t>24/05/2027</t>
  </si>
  <si>
    <t>USP98047AA42 CORP</t>
  </si>
  <si>
    <t>02/02/2019</t>
  </si>
  <si>
    <t>02/08/2019</t>
  </si>
  <si>
    <t>VOLCAN CIA MINERA SAA-CM</t>
  </si>
  <si>
    <t>02/02/2022</t>
  </si>
  <si>
    <t>US963320AW61 CORP</t>
  </si>
  <si>
    <t>26/02/2019</t>
  </si>
  <si>
    <t>26/08/2019</t>
  </si>
  <si>
    <t>WHIRLPOOL CORP</t>
  </si>
  <si>
    <t>26/02/2029</t>
  </si>
  <si>
    <t>USY9896RAB79 CORP</t>
  </si>
  <si>
    <t>HONG KONG</t>
  </si>
  <si>
    <t>HK</t>
  </si>
  <si>
    <t>CN</t>
  </si>
  <si>
    <t>20/06/2019</t>
  </si>
  <si>
    <t>20/12/2019</t>
  </si>
  <si>
    <t>ZOOMLION HK SPV CO LTD</t>
  </si>
  <si>
    <t>20/12/2022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</si>
</sst>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-C0A]d\-mmm\-yy;@"/>
    <numFmt numFmtId="167" formatCode="#,##0.00_ ;[Red]\-#,##0.00\ "/>
    <numFmt numFmtId="168" formatCode="_-* #,##0.00_-;\-* #,##0.00_-;_-* &quot;-&quot;??_-;_-@_-"/>
    <numFmt numFmtId="169" formatCode="#,##0.00_ ;\-#,##0.00\ "/>
    <numFmt numFmtId="170" formatCode="#,##0_ ;\-#,##0\ "/>
    <numFmt numFmtId="171" formatCode="0.000%"/>
    <numFmt numFmtId="172" formatCode="#,##0.0_);[Red]\(#,##0\)"/>
    <numFmt numFmtId="173" formatCode="#,##0.00\ _€"/>
    <numFmt numFmtId="174" formatCode="0_ ;\-0\ "/>
    <numFmt numFmtId="175" formatCode="#,##0.0"/>
    <numFmt numFmtId="176" formatCode="#,##0.000"/>
    <numFmt numFmtId="178" formatCode="dd/mm/yyyy;@"/>
    <numFmt numFmtId="179" formatCode="_-* #,##0\ _€_-;\-* #,##0\ _€_-;_-* &quot;-&quot;??\ _€_-;_-@_-"/>
    <numFmt numFmtId="181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8"/>
      <name val="Palatino Linotype"/>
      <family val="1"/>
    </font>
    <font>
      <b/>
      <sz val="11"/>
      <name val="Calibri"/>
      <family val="2"/>
      <scheme val="minor"/>
    </font>
    <font>
      <b/>
      <sz val="10"/>
      <color theme="1"/>
      <name val="Trebuchet MS"/>
      <family val="2"/>
    </font>
    <font>
      <sz val="10"/>
      <color indexed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1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1"/>
      <color rgb="FF3F3F76"/>
      <name val="Agency FB"/>
      <family val="2"/>
    </font>
    <font>
      <u/>
      <sz val="10"/>
      <color theme="10"/>
      <name val="Arial"/>
      <family val="2"/>
    </font>
    <font>
      <u/>
      <sz val="8.6999999999999993"/>
      <color theme="10"/>
      <name val="Arial"/>
      <family val="2"/>
    </font>
    <font>
      <u/>
      <sz val="9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0">
    <xf numFmtId="166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3" fillId="0" borderId="0"/>
    <xf numFmtId="164" fontId="3" fillId="0" borderId="0"/>
    <xf numFmtId="166" fontId="3" fillId="0" borderId="0"/>
    <xf numFmtId="9" fontId="3" fillId="0" borderId="0" applyFont="0" applyFill="0" applyBorder="0" applyAlignment="0" applyProtection="0"/>
    <xf numFmtId="166" fontId="3" fillId="0" borderId="0"/>
    <xf numFmtId="166" fontId="3" fillId="0" borderId="0"/>
    <xf numFmtId="166" fontId="3" fillId="0" borderId="0"/>
    <xf numFmtId="166" fontId="3" fillId="0" borderId="0" applyFont="0" applyFill="0" applyBorder="0" applyAlignment="0" applyProtection="0"/>
    <xf numFmtId="166" fontId="12" fillId="5" borderId="0" applyNumberFormat="0" applyBorder="0" applyAlignment="0" applyProtection="0"/>
    <xf numFmtId="166" fontId="13" fillId="3" borderId="1" applyNumberFormat="0" applyAlignment="0" applyProtection="0"/>
    <xf numFmtId="166" fontId="14" fillId="2" borderId="1" applyNumberFormat="0" applyAlignment="0" applyProtection="0"/>
    <xf numFmtId="166" fontId="3" fillId="0" borderId="0" applyFont="0" applyFill="0" applyBorder="0" applyAlignment="0" applyProtection="0"/>
    <xf numFmtId="166" fontId="15" fillId="0" borderId="0" applyNumberFormat="0" applyFill="0" applyBorder="0" applyAlignment="0" applyProtection="0">
      <alignment vertical="top"/>
      <protection locked="0"/>
    </xf>
    <xf numFmtId="166" fontId="16" fillId="0" borderId="0" applyNumberFormat="0" applyFill="0" applyBorder="0" applyAlignment="0" applyProtection="0">
      <alignment vertical="top"/>
      <protection locked="0"/>
    </xf>
    <xf numFmtId="166" fontId="17" fillId="0" borderId="0" applyNumberFormat="0" applyFill="0" applyBorder="0" applyAlignment="0" applyProtection="0">
      <alignment vertical="top"/>
      <protection locked="0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3" fillId="0" borderId="0"/>
    <xf numFmtId="179" fontId="3" fillId="0" borderId="0"/>
    <xf numFmtId="179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1" fillId="0" borderId="0"/>
    <xf numFmtId="166" fontId="3" fillId="0" borderId="0"/>
    <xf numFmtId="166" fontId="3" fillId="0" borderId="0"/>
    <xf numFmtId="166" fontId="1" fillId="0" borderId="0"/>
    <xf numFmtId="17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166" fontId="0" fillId="0" borderId="0" xfId="0"/>
    <xf numFmtId="14" fontId="0" fillId="0" borderId="0" xfId="0" applyNumberFormat="1"/>
    <xf numFmtId="166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1" applyFont="1"/>
    <xf numFmtId="166" fontId="5" fillId="0" borderId="0" xfId="0" applyFont="1"/>
    <xf numFmtId="168" fontId="0" fillId="0" borderId="0" xfId="1" applyFont="1" applyFill="1" applyAlignment="1">
      <alignment horizontal="center"/>
    </xf>
    <xf numFmtId="166" fontId="3" fillId="0" borderId="0" xfId="3" applyNumberFormat="1" applyAlignment="1">
      <alignment horizontal="center"/>
    </xf>
    <xf numFmtId="169" fontId="0" fillId="0" borderId="0" xfId="0" applyNumberFormat="1"/>
    <xf numFmtId="166" fontId="5" fillId="0" borderId="0" xfId="0" applyFont="1" applyAlignment="1">
      <alignment horizontal="center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166" fontId="4" fillId="0" borderId="5" xfId="3" applyNumberFormat="1" applyFont="1" applyBorder="1" applyAlignment="1">
      <alignment horizontal="center" vertical="center" wrapText="1"/>
    </xf>
    <xf numFmtId="14" fontId="4" fillId="0" borderId="5" xfId="3" applyNumberFormat="1" applyFont="1" applyBorder="1" applyAlignment="1">
      <alignment horizontal="center" vertical="center" wrapText="1"/>
    </xf>
    <xf numFmtId="166" fontId="4" fillId="0" borderId="6" xfId="3" applyNumberFormat="1" applyFont="1" applyBorder="1" applyAlignment="1">
      <alignment horizontal="center" vertical="center" wrapText="1"/>
    </xf>
    <xf numFmtId="166" fontId="6" fillId="0" borderId="0" xfId="0" applyFont="1"/>
    <xf numFmtId="166" fontId="7" fillId="0" borderId="0" xfId="4" applyNumberFormat="1" applyFont="1"/>
    <xf numFmtId="166" fontId="8" fillId="0" borderId="0" xfId="3" applyNumberFormat="1" applyFont="1" applyAlignment="1">
      <alignment horizontal="center"/>
    </xf>
    <xf numFmtId="170" fontId="8" fillId="0" borderId="0" xfId="3" applyNumberFormat="1" applyFont="1" applyAlignment="1">
      <alignment horizontal="center"/>
    </xf>
    <xf numFmtId="3" fontId="8" fillId="0" borderId="0" xfId="4" applyNumberFormat="1" applyFont="1" applyAlignment="1">
      <alignment horizontal="center"/>
    </xf>
    <xf numFmtId="166" fontId="8" fillId="0" borderId="0" xfId="5" applyFont="1" applyAlignment="1">
      <alignment horizontal="left"/>
    </xf>
    <xf numFmtId="171" fontId="8" fillId="0" borderId="0" xfId="2" applyNumberFormat="1" applyFont="1" applyFill="1" applyAlignment="1">
      <alignment horizontal="center"/>
    </xf>
    <xf numFmtId="14" fontId="8" fillId="0" borderId="0" xfId="6" applyNumberFormat="1" applyFont="1" applyFill="1" applyBorder="1" applyAlignment="1">
      <alignment horizontal="center"/>
    </xf>
    <xf numFmtId="14" fontId="8" fillId="0" borderId="0" xfId="3" applyNumberFormat="1" applyFont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4" fontId="8" fillId="0" borderId="0" xfId="3" applyNumberFormat="1" applyFont="1"/>
    <xf numFmtId="171" fontId="8" fillId="0" borderId="0" xfId="6" applyNumberFormat="1" applyFont="1" applyFill="1" applyBorder="1" applyAlignment="1">
      <alignment horizontal="center"/>
    </xf>
    <xf numFmtId="3" fontId="8" fillId="0" borderId="0" xfId="4" applyNumberFormat="1" applyFont="1"/>
    <xf numFmtId="172" fontId="8" fillId="0" borderId="0" xfId="4" applyNumberFormat="1" applyFont="1" applyAlignment="1">
      <alignment horizontal="center"/>
    </xf>
    <xf numFmtId="173" fontId="8" fillId="0" borderId="0" xfId="3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4" fontId="0" fillId="0" borderId="0" xfId="1" applyNumberFormat="1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/>
    <xf numFmtId="10" fontId="0" fillId="0" borderId="0" xfId="2" applyNumberFormat="1" applyFont="1"/>
    <xf numFmtId="166" fontId="9" fillId="0" borderId="0" xfId="7" applyFont="1"/>
    <xf numFmtId="3" fontId="8" fillId="0" borderId="0" xfId="8" applyNumberFormat="1" applyFont="1" applyAlignment="1">
      <alignment horizontal="center"/>
    </xf>
    <xf numFmtId="175" fontId="8" fillId="0" borderId="0" xfId="4" applyNumberFormat="1" applyFont="1" applyAlignment="1">
      <alignment horizontal="center"/>
    </xf>
    <xf numFmtId="166" fontId="7" fillId="0" borderId="0" xfId="3" applyNumberFormat="1" applyFont="1"/>
    <xf numFmtId="3" fontId="8" fillId="0" borderId="0" xfId="3" applyNumberFormat="1" applyFont="1" applyAlignment="1">
      <alignment horizontal="center"/>
    </xf>
    <xf numFmtId="4" fontId="8" fillId="0" borderId="0" xfId="4" applyNumberFormat="1" applyFont="1" applyAlignment="1">
      <alignment horizontal="center"/>
    </xf>
    <xf numFmtId="4" fontId="8" fillId="0" borderId="0" xfId="5" applyNumberFormat="1" applyFont="1" applyAlignment="1">
      <alignment horizontal="center"/>
    </xf>
    <xf numFmtId="3" fontId="8" fillId="0" borderId="0" xfId="5" applyNumberFormat="1" applyFont="1" applyAlignment="1">
      <alignment horizontal="center"/>
    </xf>
    <xf numFmtId="14" fontId="8" fillId="4" borderId="0" xfId="3" applyNumberFormat="1" applyFont="1" applyFill="1" applyAlignment="1">
      <alignment horizontal="center"/>
    </xf>
    <xf numFmtId="166" fontId="2" fillId="0" borderId="0" xfId="0" applyFont="1"/>
    <xf numFmtId="166" fontId="9" fillId="0" borderId="0" xfId="0" applyFont="1"/>
    <xf numFmtId="166" fontId="6" fillId="4" borderId="0" xfId="0" applyFont="1" applyFill="1"/>
    <xf numFmtId="171" fontId="8" fillId="0" borderId="0" xfId="2" applyNumberFormat="1" applyFont="1" applyFill="1" applyBorder="1" applyAlignment="1">
      <alignment horizontal="center"/>
    </xf>
    <xf numFmtId="10" fontId="10" fillId="0" borderId="0" xfId="2" applyNumberFormat="1" applyFont="1" applyFill="1" applyAlignment="1">
      <alignment horizontal="center"/>
    </xf>
    <xf numFmtId="168" fontId="10" fillId="0" borderId="0" xfId="1" applyFont="1" applyFill="1" applyAlignment="1">
      <alignment horizontal="center"/>
    </xf>
    <xf numFmtId="166" fontId="10" fillId="0" borderId="0" xfId="0" applyFont="1"/>
    <xf numFmtId="10" fontId="10" fillId="0" borderId="0" xfId="2" applyNumberFormat="1" applyFont="1" applyFill="1"/>
    <xf numFmtId="168" fontId="0" fillId="0" borderId="0" xfId="1" applyFont="1" applyAlignment="1">
      <alignment horizontal="center"/>
    </xf>
    <xf numFmtId="10" fontId="0" fillId="4" borderId="0" xfId="2" applyNumberFormat="1" applyFont="1" applyFill="1" applyAlignment="1">
      <alignment horizontal="center"/>
    </xf>
    <xf numFmtId="168" fontId="0" fillId="4" borderId="0" xfId="1" applyFont="1" applyFill="1" applyAlignment="1">
      <alignment horizontal="center"/>
    </xf>
    <xf numFmtId="176" fontId="8" fillId="0" borderId="0" xfId="6" applyNumberFormat="1" applyFont="1" applyFill="1" applyBorder="1" applyAlignment="1">
      <alignment horizontal="center"/>
    </xf>
    <xf numFmtId="3" fontId="8" fillId="0" borderId="0" xfId="9" applyNumberFormat="1" applyFont="1" applyAlignment="1">
      <alignment horizontal="center"/>
    </xf>
    <xf numFmtId="171" fontId="11" fillId="0" borderId="0" xfId="2" applyNumberFormat="1" applyFont="1" applyFill="1" applyAlignment="1">
      <alignment horizontal="center"/>
    </xf>
    <xf numFmtId="9" fontId="0" fillId="0" borderId="0" xfId="2" applyFont="1"/>
    <xf numFmtId="170" fontId="0" fillId="0" borderId="0" xfId="0" applyNumberFormat="1"/>
    <xf numFmtId="166" fontId="4" fillId="0" borderId="0" xfId="3" applyNumberFormat="1" applyFont="1" applyAlignment="1">
      <alignment horizontal="center"/>
    </xf>
    <xf numFmtId="14" fontId="4" fillId="0" borderId="2" xfId="3" applyNumberFormat="1" applyFont="1" applyBorder="1" applyAlignment="1">
      <alignment horizontal="center" vertical="center" wrapText="1"/>
    </xf>
    <xf numFmtId="166" fontId="4" fillId="0" borderId="2" xfId="3" applyNumberFormat="1" applyFont="1" applyBorder="1" applyAlignment="1">
      <alignment horizontal="center" vertical="center" wrapText="1"/>
    </xf>
  </cellXfs>
  <cellStyles count="70">
    <cellStyle name="20% - Énfasis3 2" xfId="11" xr:uid="{00000000-0005-0000-0000-000000000000}"/>
    <cellStyle name="Cálculo 2" xfId="12" xr:uid="{00000000-0005-0000-0000-000001000000}"/>
    <cellStyle name="Comma" xfId="1" builtinId="3"/>
    <cellStyle name="Entrada 2" xfId="13" xr:uid="{00000000-0005-0000-0000-000002000000}"/>
    <cellStyle name="Euro" xfId="14" xr:uid="{00000000-0005-0000-0000-000003000000}"/>
    <cellStyle name="Hipervínculo 2" xfId="15" xr:uid="{00000000-0005-0000-0000-000004000000}"/>
    <cellStyle name="Hipervínculo 3" xfId="16" xr:uid="{00000000-0005-0000-0000-000005000000}"/>
    <cellStyle name="Hipervínculo 4" xfId="17" xr:uid="{00000000-0005-0000-0000-000006000000}"/>
    <cellStyle name="Millares 2" xfId="18" xr:uid="{00000000-0005-0000-0000-000008000000}"/>
    <cellStyle name="Millares 2 10" xfId="19" xr:uid="{00000000-0005-0000-0000-000009000000}"/>
    <cellStyle name="Millares 2 11" xfId="20" xr:uid="{00000000-0005-0000-0000-00000A000000}"/>
    <cellStyle name="Millares 2 2" xfId="21" xr:uid="{00000000-0005-0000-0000-00000B000000}"/>
    <cellStyle name="Millares 2 2 2" xfId="22" xr:uid="{00000000-0005-0000-0000-00000C000000}"/>
    <cellStyle name="Millares 2 2 2 2" xfId="23" xr:uid="{00000000-0005-0000-0000-00000D000000}"/>
    <cellStyle name="Millares 2 3" xfId="24" xr:uid="{00000000-0005-0000-0000-00000E000000}"/>
    <cellStyle name="Millares 2 4" xfId="25" xr:uid="{00000000-0005-0000-0000-00000F000000}"/>
    <cellStyle name="Millares 2 4 2" xfId="26" xr:uid="{00000000-0005-0000-0000-000010000000}"/>
    <cellStyle name="Millares 2 5" xfId="27" xr:uid="{00000000-0005-0000-0000-000011000000}"/>
    <cellStyle name="Millares 2 5 2" xfId="28" xr:uid="{00000000-0005-0000-0000-000012000000}"/>
    <cellStyle name="Millares 2 6" xfId="29" xr:uid="{00000000-0005-0000-0000-000013000000}"/>
    <cellStyle name="Millares 2 6 2" xfId="30" xr:uid="{00000000-0005-0000-0000-000014000000}"/>
    <cellStyle name="Millares 2 6 3" xfId="31" xr:uid="{00000000-0005-0000-0000-000015000000}"/>
    <cellStyle name="Millares 2 6 4" xfId="32" xr:uid="{00000000-0005-0000-0000-000016000000}"/>
    <cellStyle name="Millares 2 6 5" xfId="10" xr:uid="{00000000-0005-0000-0000-000017000000}"/>
    <cellStyle name="Millares 2 7" xfId="33" xr:uid="{00000000-0005-0000-0000-000018000000}"/>
    <cellStyle name="Millares 2 8" xfId="34" xr:uid="{00000000-0005-0000-0000-000019000000}"/>
    <cellStyle name="Millares 2 9" xfId="35" xr:uid="{00000000-0005-0000-0000-00001A000000}"/>
    <cellStyle name="Millares 3" xfId="36" xr:uid="{00000000-0005-0000-0000-00001B000000}"/>
    <cellStyle name="Millares 3 2" xfId="37" xr:uid="{00000000-0005-0000-0000-00001C000000}"/>
    <cellStyle name="Millares 4" xfId="38" xr:uid="{00000000-0005-0000-0000-00001D000000}"/>
    <cellStyle name="Millares 4 2" xfId="39" xr:uid="{00000000-0005-0000-0000-00001E000000}"/>
    <cellStyle name="Millares 5" xfId="40" xr:uid="{00000000-0005-0000-0000-00001F000000}"/>
    <cellStyle name="Millares 6" xfId="41" xr:uid="{00000000-0005-0000-0000-000020000000}"/>
    <cellStyle name="Millares 7" xfId="42" xr:uid="{00000000-0005-0000-0000-000021000000}"/>
    <cellStyle name="Moneda 2" xfId="43" xr:uid="{00000000-0005-0000-0000-000022000000}"/>
    <cellStyle name="Normal" xfId="0" builtinId="0"/>
    <cellStyle name="Normal 10" xfId="44" xr:uid="{00000000-0005-0000-0000-000024000000}"/>
    <cellStyle name="Normal 11" xfId="45" xr:uid="{00000000-0005-0000-0000-000025000000}"/>
    <cellStyle name="Normal 12" xfId="46" xr:uid="{00000000-0005-0000-0000-000026000000}"/>
    <cellStyle name="Normal 2" xfId="3" xr:uid="{00000000-0005-0000-0000-000027000000}"/>
    <cellStyle name="Normal 2 2" xfId="7" xr:uid="{00000000-0005-0000-0000-000028000000}"/>
    <cellStyle name="Normal 2 3" xfId="47" xr:uid="{00000000-0005-0000-0000-000029000000}"/>
    <cellStyle name="Normal 2 4" xfId="5" xr:uid="{00000000-0005-0000-0000-00002A000000}"/>
    <cellStyle name="Normal 2 5" xfId="48" xr:uid="{00000000-0005-0000-0000-00002B000000}"/>
    <cellStyle name="Normal 2 6" xfId="49" xr:uid="{00000000-0005-0000-0000-00002C000000}"/>
    <cellStyle name="Normal 2 7" xfId="4" xr:uid="{00000000-0005-0000-0000-00002D000000}"/>
    <cellStyle name="Normal 3" xfId="50" xr:uid="{00000000-0005-0000-0000-00002E000000}"/>
    <cellStyle name="Normal 3 2" xfId="51" xr:uid="{00000000-0005-0000-0000-00002F000000}"/>
    <cellStyle name="Normal 3 3" xfId="52" xr:uid="{00000000-0005-0000-0000-000030000000}"/>
    <cellStyle name="Normal 3 4" xfId="53" xr:uid="{00000000-0005-0000-0000-000031000000}"/>
    <cellStyle name="Normal 3 5" xfId="54" xr:uid="{00000000-0005-0000-0000-000032000000}"/>
    <cellStyle name="Normal 4" xfId="55" xr:uid="{00000000-0005-0000-0000-000033000000}"/>
    <cellStyle name="Normal 4 2" xfId="56" xr:uid="{00000000-0005-0000-0000-000034000000}"/>
    <cellStyle name="Normal 4 3" xfId="57" xr:uid="{00000000-0005-0000-0000-000035000000}"/>
    <cellStyle name="Normal 4 3 2" xfId="58" xr:uid="{00000000-0005-0000-0000-000036000000}"/>
    <cellStyle name="Normal 5" xfId="59" xr:uid="{00000000-0005-0000-0000-000037000000}"/>
    <cellStyle name="Normal 5 2" xfId="60" xr:uid="{00000000-0005-0000-0000-000038000000}"/>
    <cellStyle name="Normal 6" xfId="61" xr:uid="{00000000-0005-0000-0000-000039000000}"/>
    <cellStyle name="Normal 7" xfId="8" xr:uid="{00000000-0005-0000-0000-00003A000000}"/>
    <cellStyle name="Normal 7 2" xfId="9" xr:uid="{00000000-0005-0000-0000-00003B000000}"/>
    <cellStyle name="Normal 8" xfId="62" xr:uid="{00000000-0005-0000-0000-00003C000000}"/>
    <cellStyle name="Normal 9" xfId="63" xr:uid="{00000000-0005-0000-0000-00003D000000}"/>
    <cellStyle name="Percent" xfId="2" builtinId="5"/>
    <cellStyle name="Porcentual 2" xfId="6" xr:uid="{00000000-0005-0000-0000-00003F000000}"/>
    <cellStyle name="Porcentual 3" xfId="64" xr:uid="{00000000-0005-0000-0000-000040000000}"/>
    <cellStyle name="Porcentual 3 2" xfId="65" xr:uid="{00000000-0005-0000-0000-000041000000}"/>
    <cellStyle name="Porcentual 4" xfId="66" xr:uid="{00000000-0005-0000-0000-000042000000}"/>
    <cellStyle name="Porcentual 5" xfId="67" xr:uid="{00000000-0005-0000-0000-000043000000}"/>
    <cellStyle name="Porcentual 6" xfId="68" xr:uid="{00000000-0005-0000-0000-000044000000}"/>
    <cellStyle name="Porcentual 6 2" xfId="69" xr:uid="{00000000-0005-0000-0000-00004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s/TRABAJOS%20OFICINA/XIMENA/Acropolis/Bancos%202010/Bonos%20Acropol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Escritorio/BONOS%20EN%20EU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s/TRABAJOS%20OFICINA/CLAUDIA/ARCH.EXTERIOR%202011/NADIC%20CO/BANCOS/SANTANDER/Nadic_Santander_2010/Santander%20Nad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op 31.12.2009"/>
      <sheetName val="Acrop Ok."/>
    </sheetNames>
    <sheetDataSet>
      <sheetData sheetId="0" refreshError="1"/>
      <sheetData sheetId="1">
        <row r="7">
          <cell r="E7" t="str">
            <v>CHILE</v>
          </cell>
          <cell r="F7" t="str">
            <v>A</v>
          </cell>
          <cell r="G7" t="str">
            <v>COBRE</v>
          </cell>
          <cell r="R7">
            <v>183170.99999999997</v>
          </cell>
        </row>
        <row r="8">
          <cell r="E8" t="str">
            <v>BRASIL</v>
          </cell>
          <cell r="F8" t="str">
            <v>BBB-</v>
          </cell>
          <cell r="G8" t="str">
            <v>ACEROS</v>
          </cell>
          <cell r="R8">
            <v>231300.00000000003</v>
          </cell>
        </row>
        <row r="9">
          <cell r="E9" t="str">
            <v>BRASIL</v>
          </cell>
          <cell r="F9" t="str">
            <v>BBB-</v>
          </cell>
          <cell r="G9" t="str">
            <v>ACEROS</v>
          </cell>
          <cell r="R9">
            <v>163425</v>
          </cell>
        </row>
        <row r="10">
          <cell r="E10" t="str">
            <v>BRASIL</v>
          </cell>
          <cell r="F10" t="str">
            <v>B</v>
          </cell>
          <cell r="G10" t="str">
            <v>BANCOS</v>
          </cell>
          <cell r="R10">
            <v>34083.329924999998</v>
          </cell>
        </row>
        <row r="11">
          <cell r="E11" t="str">
            <v>BRASIL</v>
          </cell>
          <cell r="F11" t="str">
            <v>BBB</v>
          </cell>
          <cell r="G11" t="str">
            <v>BANCOS</v>
          </cell>
          <cell r="R11">
            <v>107000</v>
          </cell>
        </row>
        <row r="12">
          <cell r="E12" t="str">
            <v>BRASIL</v>
          </cell>
          <cell r="F12" t="str">
            <v>BBB-</v>
          </cell>
          <cell r="G12" t="str">
            <v>BANCOS</v>
          </cell>
          <cell r="R12">
            <v>206468.6</v>
          </cell>
        </row>
        <row r="13">
          <cell r="E13" t="str">
            <v>CHILE</v>
          </cell>
          <cell r="F13" t="str">
            <v>BBB</v>
          </cell>
          <cell r="G13" t="str">
            <v>QUIMICA</v>
          </cell>
          <cell r="R13">
            <v>102870</v>
          </cell>
        </row>
        <row r="14">
          <cell r="E14" t="str">
            <v>BRASIL</v>
          </cell>
          <cell r="F14" t="str">
            <v>BB+</v>
          </cell>
          <cell r="G14" t="str">
            <v>ACEROS</v>
          </cell>
          <cell r="R14">
            <v>125770</v>
          </cell>
        </row>
        <row r="15">
          <cell r="E15" t="str">
            <v>CHILE</v>
          </cell>
          <cell r="F15" t="str">
            <v>BBB</v>
          </cell>
          <cell r="G15" t="str">
            <v>QUIMICA</v>
          </cell>
          <cell r="R15">
            <v>125770</v>
          </cell>
        </row>
        <row r="16">
          <cell r="E16" t="str">
            <v>LAT.AMERICA</v>
          </cell>
          <cell r="F16" t="str">
            <v>A+e</v>
          </cell>
          <cell r="G16" t="str">
            <v>INDUSTRIA</v>
          </cell>
          <cell r="R16">
            <v>117758</v>
          </cell>
        </row>
        <row r="17">
          <cell r="E17" t="str">
            <v>CHILE</v>
          </cell>
          <cell r="F17" t="str">
            <v>BBB</v>
          </cell>
          <cell r="G17" t="str">
            <v>PETROLEOS</v>
          </cell>
          <cell r="R17">
            <v>108087.20000000001</v>
          </cell>
        </row>
        <row r="18">
          <cell r="E18" t="str">
            <v>BRASIL</v>
          </cell>
          <cell r="F18" t="str">
            <v>N.A</v>
          </cell>
          <cell r="G18" t="str">
            <v>BANCOS</v>
          </cell>
          <cell r="R18">
            <v>158250</v>
          </cell>
        </row>
        <row r="19">
          <cell r="E19" t="str">
            <v>BRASIL</v>
          </cell>
          <cell r="F19" t="str">
            <v>BBB-</v>
          </cell>
          <cell r="G19" t="str">
            <v>BANCOS</v>
          </cell>
          <cell r="R19">
            <v>114500</v>
          </cell>
        </row>
        <row r="20">
          <cell r="E20" t="str">
            <v>BRASIL</v>
          </cell>
          <cell r="F20" t="str">
            <v>BBB-</v>
          </cell>
          <cell r="G20" t="str">
            <v>BANCOS</v>
          </cell>
          <cell r="R20">
            <v>105750.00000000001</v>
          </cell>
        </row>
        <row r="21">
          <cell r="E21" t="str">
            <v>BRASIL</v>
          </cell>
          <cell r="F21" t="str">
            <v>N.A</v>
          </cell>
          <cell r="G21" t="str">
            <v>BANCOS</v>
          </cell>
          <cell r="R21">
            <v>104650</v>
          </cell>
        </row>
        <row r="22">
          <cell r="E22" t="str">
            <v>USA</v>
          </cell>
          <cell r="F22" t="str">
            <v>BB+</v>
          </cell>
          <cell r="G22" t="str">
            <v>INDUSTRIA</v>
          </cell>
          <cell r="R22">
            <v>107500</v>
          </cell>
        </row>
        <row r="23">
          <cell r="E23" t="str">
            <v>BRASIL</v>
          </cell>
          <cell r="F23" t="str">
            <v>N.A</v>
          </cell>
          <cell r="G23" t="str">
            <v>BANCOS</v>
          </cell>
          <cell r="R23">
            <v>101750</v>
          </cell>
        </row>
        <row r="24">
          <cell r="E24" t="str">
            <v>USA</v>
          </cell>
          <cell r="F24" t="str">
            <v>BBB-</v>
          </cell>
          <cell r="G24" t="str">
            <v>FINANCIERO</v>
          </cell>
          <cell r="R24">
            <v>101391.00000000001</v>
          </cell>
        </row>
        <row r="25">
          <cell r="E25" t="str">
            <v>EUROPA</v>
          </cell>
          <cell r="F25" t="str">
            <v>B</v>
          </cell>
          <cell r="G25" t="str">
            <v>ACEROS</v>
          </cell>
          <cell r="R25">
            <v>106549</v>
          </cell>
        </row>
        <row r="26">
          <cell r="E26" t="str">
            <v>BRASIL</v>
          </cell>
          <cell r="F26" t="str">
            <v>NA</v>
          </cell>
          <cell r="G26" t="str">
            <v>BANCOS</v>
          </cell>
          <cell r="R26">
            <v>103309.99999999999</v>
          </cell>
        </row>
        <row r="27">
          <cell r="E27" t="str">
            <v>BRASIL</v>
          </cell>
          <cell r="F27" t="str">
            <v>N.A</v>
          </cell>
          <cell r="G27" t="str">
            <v>BANCOS</v>
          </cell>
          <cell r="R27">
            <v>103499.99999999999</v>
          </cell>
        </row>
        <row r="28">
          <cell r="E28" t="str">
            <v>BRASIL</v>
          </cell>
          <cell r="F28" t="str">
            <v>N.A</v>
          </cell>
          <cell r="G28" t="str">
            <v>BANCOS</v>
          </cell>
          <cell r="R28">
            <v>103499.99999999999</v>
          </cell>
        </row>
        <row r="29">
          <cell r="E29" t="str">
            <v>BRASIL</v>
          </cell>
          <cell r="F29" t="str">
            <v>B</v>
          </cell>
          <cell r="G29" t="str">
            <v>BANCOS</v>
          </cell>
          <cell r="R29">
            <v>109250</v>
          </cell>
        </row>
        <row r="30">
          <cell r="E30" t="str">
            <v>CHILE</v>
          </cell>
          <cell r="F30" t="str">
            <v>BBB-</v>
          </cell>
          <cell r="G30" t="str">
            <v>ELECTRICIDAD</v>
          </cell>
          <cell r="R30">
            <v>104500</v>
          </cell>
        </row>
        <row r="31">
          <cell r="E31" t="str">
            <v>BRASIL</v>
          </cell>
          <cell r="F31" t="str">
            <v>N.A</v>
          </cell>
          <cell r="G31" t="str">
            <v>BANCOS</v>
          </cell>
          <cell r="R31">
            <v>209300</v>
          </cell>
        </row>
        <row r="32">
          <cell r="E32" t="str">
            <v>BRASIL</v>
          </cell>
          <cell r="F32" t="str">
            <v>N.A</v>
          </cell>
          <cell r="G32" t="str">
            <v>BANCOS</v>
          </cell>
          <cell r="R32">
            <v>114375</v>
          </cell>
        </row>
        <row r="33">
          <cell r="E33" t="str">
            <v>BRASIL</v>
          </cell>
          <cell r="F33" t="str">
            <v>BB</v>
          </cell>
          <cell r="G33" t="str">
            <v>ACEROS</v>
          </cell>
          <cell r="R33">
            <v>110500</v>
          </cell>
        </row>
        <row r="34">
          <cell r="E34" t="str">
            <v>CHILE</v>
          </cell>
          <cell r="F34" t="str">
            <v>BBBe</v>
          </cell>
          <cell r="G34" t="str">
            <v>FORESTAL</v>
          </cell>
          <cell r="R34">
            <v>229788</v>
          </cell>
        </row>
        <row r="35">
          <cell r="E35" t="str">
            <v>BRASIL</v>
          </cell>
          <cell r="F35" t="str">
            <v>B</v>
          </cell>
          <cell r="G35" t="str">
            <v>BANCOS</v>
          </cell>
          <cell r="R35">
            <v>111064.99999999999</v>
          </cell>
        </row>
        <row r="36">
          <cell r="E36" t="str">
            <v>BRASIL</v>
          </cell>
          <cell r="F36" t="str">
            <v>BB</v>
          </cell>
          <cell r="G36" t="str">
            <v>INDUSTRIA</v>
          </cell>
          <cell r="R36">
            <v>211000</v>
          </cell>
        </row>
        <row r="37">
          <cell r="E37" t="str">
            <v>COLOMBIA</v>
          </cell>
          <cell r="F37" t="str">
            <v>BBB-</v>
          </cell>
          <cell r="G37" t="str">
            <v>BANCOS</v>
          </cell>
          <cell r="R37">
            <v>109349.99999999999</v>
          </cell>
        </row>
        <row r="38">
          <cell r="E38" t="str">
            <v>BRASIL</v>
          </cell>
          <cell r="F38" t="str">
            <v>BBB-</v>
          </cell>
          <cell r="G38" t="str">
            <v>PETROLEOS</v>
          </cell>
          <cell r="R38">
            <v>156523.5</v>
          </cell>
        </row>
        <row r="39">
          <cell r="E39" t="str">
            <v>EUROPA</v>
          </cell>
          <cell r="F39" t="str">
            <v>BBB-e</v>
          </cell>
          <cell r="G39" t="str">
            <v>RETAIL</v>
          </cell>
          <cell r="R39">
            <v>108500</v>
          </cell>
        </row>
        <row r="40">
          <cell r="E40" t="str">
            <v>EUROPA</v>
          </cell>
          <cell r="F40" t="str">
            <v>AA-</v>
          </cell>
          <cell r="G40" t="str">
            <v>BANCOS</v>
          </cell>
          <cell r="R40">
            <v>124250.00000000001</v>
          </cell>
        </row>
        <row r="41">
          <cell r="E41" t="str">
            <v>BRASIL</v>
          </cell>
          <cell r="F41" t="str">
            <v>BB+e</v>
          </cell>
          <cell r="G41" t="str">
            <v>TELEPHONE</v>
          </cell>
          <cell r="R41">
            <v>104000</v>
          </cell>
        </row>
        <row r="42">
          <cell r="E42" t="str">
            <v>BRASIL</v>
          </cell>
          <cell r="F42" t="str">
            <v>BBB-e</v>
          </cell>
          <cell r="G42" t="str">
            <v>TELEPHONE</v>
          </cell>
          <cell r="R42">
            <v>193250</v>
          </cell>
        </row>
        <row r="43">
          <cell r="E43" t="str">
            <v>EUROPA</v>
          </cell>
          <cell r="F43" t="str">
            <v>B+</v>
          </cell>
          <cell r="G43" t="str">
            <v>ACEROS</v>
          </cell>
          <cell r="R43">
            <v>107250</v>
          </cell>
        </row>
        <row r="44">
          <cell r="E44" t="str">
            <v>MEXICO</v>
          </cell>
          <cell r="F44" t="str">
            <v>BBB-</v>
          </cell>
          <cell r="G44" t="str">
            <v>ALIMENTACION</v>
          </cell>
          <cell r="R44">
            <v>105457.09999999999</v>
          </cell>
        </row>
        <row r="45">
          <cell r="E45" t="str">
            <v>CHILE</v>
          </cell>
          <cell r="F45" t="str">
            <v>BBB</v>
          </cell>
          <cell r="G45" t="str">
            <v>FORESTAL</v>
          </cell>
          <cell r="R45">
            <v>106500</v>
          </cell>
        </row>
        <row r="46">
          <cell r="E46" t="str">
            <v>MEXICO</v>
          </cell>
          <cell r="F46" t="str">
            <v>BBB+</v>
          </cell>
          <cell r="G46" t="str">
            <v>BANCOS</v>
          </cell>
          <cell r="R46">
            <v>106030</v>
          </cell>
        </row>
        <row r="47">
          <cell r="E47" t="str">
            <v>COLOMBIA</v>
          </cell>
          <cell r="F47" t="str">
            <v>BB+</v>
          </cell>
          <cell r="G47" t="str">
            <v>BANCOS</v>
          </cell>
          <cell r="R47">
            <v>205760</v>
          </cell>
        </row>
        <row r="48">
          <cell r="E48" t="str">
            <v>MEXICO</v>
          </cell>
          <cell r="F48" t="str">
            <v>BB-</v>
          </cell>
          <cell r="G48" t="str">
            <v>INDUSTRIA</v>
          </cell>
          <cell r="R48">
            <v>99250</v>
          </cell>
        </row>
        <row r="49">
          <cell r="E49" t="str">
            <v>CHILE</v>
          </cell>
          <cell r="F49" t="str">
            <v>BBB+e</v>
          </cell>
          <cell r="G49" t="str">
            <v>FORESTAL</v>
          </cell>
          <cell r="R49">
            <v>211578</v>
          </cell>
        </row>
        <row r="50">
          <cell r="E50" t="str">
            <v>USA</v>
          </cell>
          <cell r="F50" t="str">
            <v>BB</v>
          </cell>
          <cell r="G50" t="str">
            <v>CONSTRUCCION</v>
          </cell>
          <cell r="R50">
            <v>108000</v>
          </cell>
        </row>
        <row r="51">
          <cell r="E51" t="str">
            <v>COLOMBIA</v>
          </cell>
          <cell r="F51" t="str">
            <v>BBB+</v>
          </cell>
          <cell r="G51" t="str">
            <v>BANCOS</v>
          </cell>
          <cell r="R51">
            <v>203799.99999999997</v>
          </cell>
        </row>
        <row r="52">
          <cell r="E52" t="str">
            <v>COLOMBIA</v>
          </cell>
          <cell r="F52" t="str">
            <v>BB+e</v>
          </cell>
          <cell r="G52" t="str">
            <v>PETROLEOS</v>
          </cell>
          <cell r="R52">
            <v>110440</v>
          </cell>
        </row>
        <row r="53">
          <cell r="E53" t="str">
            <v>USA</v>
          </cell>
          <cell r="F53" t="str">
            <v>BB+</v>
          </cell>
          <cell r="G53" t="str">
            <v>QUIMICA</v>
          </cell>
          <cell r="R53">
            <v>108000</v>
          </cell>
        </row>
        <row r="54">
          <cell r="E54" t="str">
            <v>USA</v>
          </cell>
          <cell r="F54" t="str">
            <v>A-</v>
          </cell>
          <cell r="G54" t="str">
            <v>INDUSTRIA</v>
          </cell>
          <cell r="R54">
            <v>230414</v>
          </cell>
        </row>
        <row r="55">
          <cell r="E55" t="str">
            <v>EUROPA</v>
          </cell>
          <cell r="F55" t="str">
            <v>BBB+e</v>
          </cell>
          <cell r="G55" t="str">
            <v>ACEROS</v>
          </cell>
          <cell r="R55">
            <v>105000</v>
          </cell>
        </row>
        <row r="56">
          <cell r="E56" t="str">
            <v>EUROPA</v>
          </cell>
          <cell r="F56" t="str">
            <v>BBB-e</v>
          </cell>
          <cell r="G56" t="str">
            <v>ACEROS</v>
          </cell>
          <cell r="R56">
            <v>200880</v>
          </cell>
        </row>
        <row r="57">
          <cell r="E57" t="str">
            <v>EUROPA</v>
          </cell>
          <cell r="F57" t="str">
            <v>BB+</v>
          </cell>
          <cell r="G57" t="str">
            <v>ACEROS</v>
          </cell>
          <cell r="R57">
            <v>103850</v>
          </cell>
        </row>
        <row r="58">
          <cell r="E58" t="str">
            <v>EUROPA</v>
          </cell>
          <cell r="F58" t="str">
            <v>BB-</v>
          </cell>
          <cell r="G58" t="str">
            <v>ALIMENTACION</v>
          </cell>
          <cell r="R58">
            <v>99485</v>
          </cell>
        </row>
        <row r="59">
          <cell r="E59" t="str">
            <v>EUROPA</v>
          </cell>
          <cell r="F59" t="str">
            <v>BBB</v>
          </cell>
          <cell r="G59" t="str">
            <v>INDUSTRIA</v>
          </cell>
          <cell r="R59">
            <v>100750</v>
          </cell>
        </row>
        <row r="60">
          <cell r="E60" t="str">
            <v>EUROPA</v>
          </cell>
          <cell r="F60" t="str">
            <v>BBB-</v>
          </cell>
          <cell r="G60" t="str">
            <v>INDUSTRIA</v>
          </cell>
          <cell r="R60">
            <v>115625</v>
          </cell>
        </row>
        <row r="61">
          <cell r="E61" t="str">
            <v>MEXICO</v>
          </cell>
          <cell r="F61" t="str">
            <v>BB</v>
          </cell>
          <cell r="G61" t="str">
            <v>PETROLEOS</v>
          </cell>
          <cell r="R61">
            <v>116750</v>
          </cell>
        </row>
        <row r="62">
          <cell r="E62" t="str">
            <v>EUROPA</v>
          </cell>
          <cell r="F62" t="str">
            <v>BBB-e</v>
          </cell>
          <cell r="G62" t="str">
            <v>RETAIL</v>
          </cell>
          <cell r="R62">
            <v>112810.00000000001</v>
          </cell>
        </row>
        <row r="63">
          <cell r="E63" t="str">
            <v>EUROPA</v>
          </cell>
          <cell r="F63" t="str">
            <v>BBB-e</v>
          </cell>
          <cell r="G63" t="str">
            <v>RETAIL</v>
          </cell>
          <cell r="R63">
            <v>112810.00000000001</v>
          </cell>
        </row>
        <row r="64">
          <cell r="E64" t="str">
            <v>USA</v>
          </cell>
          <cell r="F64" t="str">
            <v>BB+</v>
          </cell>
          <cell r="G64" t="str">
            <v>LEASING</v>
          </cell>
          <cell r="R64">
            <v>101625.00000000001</v>
          </cell>
        </row>
        <row r="65">
          <cell r="E65" t="str">
            <v>MEXICO</v>
          </cell>
          <cell r="F65" t="str">
            <v>BBB+</v>
          </cell>
          <cell r="G65" t="str">
            <v>BANCOS</v>
          </cell>
          <cell r="R65">
            <v>105750.00000000001</v>
          </cell>
        </row>
        <row r="66">
          <cell r="E66" t="str">
            <v>MEXICO</v>
          </cell>
          <cell r="F66" t="str">
            <v>BBB+</v>
          </cell>
          <cell r="G66" t="str">
            <v>BANCOS</v>
          </cell>
          <cell r="R66">
            <v>105750.00000000001</v>
          </cell>
        </row>
        <row r="67">
          <cell r="E67" t="str">
            <v>MEXICO</v>
          </cell>
          <cell r="F67" t="str">
            <v>BBB+</v>
          </cell>
          <cell r="G67" t="str">
            <v>PETROLEOS</v>
          </cell>
          <cell r="R67">
            <v>211000</v>
          </cell>
        </row>
        <row r="68">
          <cell r="E68" t="str">
            <v>USA</v>
          </cell>
          <cell r="F68" t="str">
            <v>BB-</v>
          </cell>
          <cell r="G68" t="str">
            <v>ELECTRICIDAD</v>
          </cell>
          <cell r="R68">
            <v>107250</v>
          </cell>
        </row>
        <row r="69">
          <cell r="E69" t="str">
            <v>USA</v>
          </cell>
          <cell r="F69" t="str">
            <v>CCC+</v>
          </cell>
          <cell r="G69" t="str">
            <v>CASINO Y HOT.</v>
          </cell>
          <cell r="R69">
            <v>101125</v>
          </cell>
        </row>
        <row r="70">
          <cell r="E70" t="str">
            <v>MEXICO</v>
          </cell>
          <cell r="F70" t="str">
            <v>B+</v>
          </cell>
          <cell r="G70" t="str">
            <v>TELEPHONE</v>
          </cell>
          <cell r="R70">
            <v>101750</v>
          </cell>
        </row>
        <row r="71">
          <cell r="E71" t="str">
            <v>MEXICO</v>
          </cell>
          <cell r="F71" t="str">
            <v>BBB+</v>
          </cell>
          <cell r="G71" t="str">
            <v>BANCOS</v>
          </cell>
          <cell r="R71">
            <v>212060</v>
          </cell>
        </row>
        <row r="72">
          <cell r="E72" t="str">
            <v>USA</v>
          </cell>
          <cell r="F72" t="str">
            <v>BBB-</v>
          </cell>
          <cell r="G72" t="str">
            <v>ACEROS</v>
          </cell>
          <cell r="R72">
            <v>99250</v>
          </cell>
        </row>
        <row r="73">
          <cell r="E73" t="str">
            <v>USA</v>
          </cell>
          <cell r="F73" t="str">
            <v>BB-</v>
          </cell>
          <cell r="G73" t="str">
            <v>ACEROS</v>
          </cell>
          <cell r="R73">
            <v>230300</v>
          </cell>
        </row>
        <row r="74">
          <cell r="E74" t="str">
            <v>USA</v>
          </cell>
          <cell r="F74" t="str">
            <v>BBB-</v>
          </cell>
          <cell r="G74" t="str">
            <v>AEROLINEAS</v>
          </cell>
          <cell r="R74">
            <v>108500</v>
          </cell>
        </row>
        <row r="75">
          <cell r="E75" t="str">
            <v>PERU</v>
          </cell>
          <cell r="F75" t="str">
            <v>BB</v>
          </cell>
          <cell r="G75" t="str">
            <v>LEASING TOTAL</v>
          </cell>
          <cell r="R75" t="e">
            <v>#REF!</v>
          </cell>
        </row>
        <row r="76">
          <cell r="E76" t="str">
            <v>USA</v>
          </cell>
          <cell r="F76" t="str">
            <v>B+</v>
          </cell>
          <cell r="G76" t="str">
            <v>AEROLINEAS</v>
          </cell>
          <cell r="R76">
            <v>107250</v>
          </cell>
        </row>
        <row r="77">
          <cell r="E77" t="str">
            <v>ARGENTINA</v>
          </cell>
          <cell r="F77" t="str">
            <v>BB-</v>
          </cell>
          <cell r="G77" t="str">
            <v>PETROLEOS</v>
          </cell>
          <cell r="R77">
            <v>106250</v>
          </cell>
        </row>
        <row r="78">
          <cell r="E78" t="str">
            <v>USA</v>
          </cell>
          <cell r="F78" t="str">
            <v>BB</v>
          </cell>
          <cell r="G78" t="str">
            <v>ACEROS</v>
          </cell>
          <cell r="R78">
            <v>98625</v>
          </cell>
        </row>
        <row r="79">
          <cell r="E79" t="str">
            <v>USA</v>
          </cell>
          <cell r="F79" t="str">
            <v>B+</v>
          </cell>
          <cell r="G79" t="str">
            <v>AEROLINEAS</v>
          </cell>
          <cell r="R79">
            <v>106349.99999999999</v>
          </cell>
        </row>
        <row r="80">
          <cell r="E80" t="str">
            <v>USA</v>
          </cell>
          <cell r="F80" t="str">
            <v>BB</v>
          </cell>
          <cell r="G80" t="str">
            <v>TRANSPORTE</v>
          </cell>
          <cell r="R80">
            <v>112750</v>
          </cell>
        </row>
        <row r="81">
          <cell r="E81" t="str">
            <v>USA</v>
          </cell>
          <cell r="F81" t="str">
            <v>B+</v>
          </cell>
          <cell r="G81" t="str">
            <v>AEROLINEAS</v>
          </cell>
          <cell r="R81">
            <v>106349.99999999999</v>
          </cell>
        </row>
        <row r="82">
          <cell r="E82" t="str">
            <v>MEXICO</v>
          </cell>
          <cell r="F82" t="str">
            <v>BB-</v>
          </cell>
          <cell r="G82" t="str">
            <v>CONSTRUCCION</v>
          </cell>
          <cell r="R82">
            <v>114999.99999999999</v>
          </cell>
        </row>
        <row r="83">
          <cell r="E83" t="str">
            <v>USA</v>
          </cell>
          <cell r="F83" t="str">
            <v>B+</v>
          </cell>
          <cell r="G83" t="str">
            <v>AEROLINEAS</v>
          </cell>
          <cell r="R83">
            <v>104004.99999999999</v>
          </cell>
        </row>
        <row r="84">
          <cell r="E84" t="str">
            <v>PERU</v>
          </cell>
          <cell r="F84" t="str">
            <v>BB</v>
          </cell>
          <cell r="G84" t="str">
            <v>LEASING TOTAL</v>
          </cell>
          <cell r="R84" t="e">
            <v>#REF!</v>
          </cell>
        </row>
        <row r="85">
          <cell r="E85" t="str">
            <v>PERU</v>
          </cell>
          <cell r="F85" t="str">
            <v>BB</v>
          </cell>
          <cell r="G85" t="str">
            <v>LEASING TOTAL</v>
          </cell>
          <cell r="R85" t="e">
            <v>#REF!</v>
          </cell>
        </row>
        <row r="86">
          <cell r="E86" t="str">
            <v>PERU</v>
          </cell>
          <cell r="F86" t="str">
            <v>BB</v>
          </cell>
          <cell r="G86" t="str">
            <v>LEASING TOTAL</v>
          </cell>
          <cell r="R86" t="e">
            <v>#REF!</v>
          </cell>
        </row>
        <row r="87">
          <cell r="E87" t="str">
            <v>USA</v>
          </cell>
          <cell r="F87" t="str">
            <v>A</v>
          </cell>
          <cell r="G87" t="str">
            <v>BANCOS</v>
          </cell>
          <cell r="R87">
            <v>224640</v>
          </cell>
        </row>
        <row r="88">
          <cell r="E88" t="str">
            <v>USA</v>
          </cell>
          <cell r="F88" t="str">
            <v>A</v>
          </cell>
          <cell r="G88" t="str">
            <v>BANCOS</v>
          </cell>
          <cell r="R88">
            <v>209180</v>
          </cell>
        </row>
        <row r="89">
          <cell r="E89" t="str">
            <v>USA</v>
          </cell>
          <cell r="F89" t="str">
            <v>B</v>
          </cell>
          <cell r="G89" t="str">
            <v>INDUSTRIA</v>
          </cell>
          <cell r="R89">
            <v>102000</v>
          </cell>
        </row>
        <row r="90">
          <cell r="E90" t="str">
            <v>USA</v>
          </cell>
          <cell r="F90" t="str">
            <v>BBB-</v>
          </cell>
          <cell r="G90" t="str">
            <v>BANCOS</v>
          </cell>
          <cell r="R90">
            <v>197000</v>
          </cell>
        </row>
        <row r="91">
          <cell r="E91" t="str">
            <v>USA</v>
          </cell>
          <cell r="F91" t="str">
            <v>A</v>
          </cell>
          <cell r="G91" t="str">
            <v>BANCOS</v>
          </cell>
          <cell r="R91">
            <v>262920</v>
          </cell>
        </row>
        <row r="92">
          <cell r="E92" t="str">
            <v>USA</v>
          </cell>
          <cell r="F92" t="str">
            <v>B+</v>
          </cell>
          <cell r="G92" t="str">
            <v>CASINO Y HOT.</v>
          </cell>
          <cell r="R92">
            <v>0</v>
          </cell>
        </row>
        <row r="93">
          <cell r="E93" t="str">
            <v>USA</v>
          </cell>
          <cell r="F93" t="str">
            <v>CCC+</v>
          </cell>
          <cell r="G93" t="str">
            <v>CASINO Y HOT.</v>
          </cell>
          <cell r="R93">
            <v>100000</v>
          </cell>
        </row>
        <row r="94">
          <cell r="E94" t="str">
            <v>USA</v>
          </cell>
          <cell r="F94" t="str">
            <v>BBe</v>
          </cell>
          <cell r="G94" t="str">
            <v>CONSTRUCCION</v>
          </cell>
          <cell r="R94">
            <v>104750.00000000001</v>
          </cell>
        </row>
        <row r="95">
          <cell r="E95" t="str">
            <v>USA</v>
          </cell>
          <cell r="F95" t="str">
            <v>B</v>
          </cell>
          <cell r="G95" t="str">
            <v>CONSTRUCCION</v>
          </cell>
          <cell r="R95">
            <v>109250</v>
          </cell>
        </row>
        <row r="96">
          <cell r="E96" t="str">
            <v>USA</v>
          </cell>
          <cell r="F96" t="str">
            <v>BBB+</v>
          </cell>
          <cell r="G96" t="str">
            <v>ELECTRICIDAD</v>
          </cell>
          <cell r="R96">
            <v>306250</v>
          </cell>
        </row>
        <row r="97">
          <cell r="E97" t="str">
            <v>USA</v>
          </cell>
          <cell r="F97" t="str">
            <v>BBB-</v>
          </cell>
          <cell r="G97" t="str">
            <v>FINANCIERO</v>
          </cell>
          <cell r="R97">
            <v>208000</v>
          </cell>
        </row>
        <row r="98">
          <cell r="E98" t="str">
            <v>USA</v>
          </cell>
          <cell r="F98" t="str">
            <v>BB</v>
          </cell>
          <cell r="G98" t="str">
            <v>ELECTRICIDAD</v>
          </cell>
          <cell r="R98">
            <v>106989</v>
          </cell>
        </row>
        <row r="99">
          <cell r="E99" t="str">
            <v>USA</v>
          </cell>
          <cell r="F99" t="str">
            <v>B+</v>
          </cell>
          <cell r="G99" t="str">
            <v>NEUMATICOS</v>
          </cell>
          <cell r="R99">
            <v>105250</v>
          </cell>
        </row>
        <row r="100">
          <cell r="E100" t="str">
            <v>USA</v>
          </cell>
          <cell r="F100" t="str">
            <v>BB</v>
          </cell>
          <cell r="G100" t="str">
            <v>ELECTRICIDAD</v>
          </cell>
          <cell r="R100">
            <v>53494.5</v>
          </cell>
        </row>
        <row r="101">
          <cell r="E101" t="str">
            <v>USA</v>
          </cell>
          <cell r="F101" t="str">
            <v>BBB-</v>
          </cell>
          <cell r="G101" t="str">
            <v>FINANCIERO</v>
          </cell>
          <cell r="R101">
            <v>100125</v>
          </cell>
        </row>
        <row r="102">
          <cell r="E102" t="str">
            <v>USA</v>
          </cell>
          <cell r="F102" t="str">
            <v>A</v>
          </cell>
          <cell r="G102" t="str">
            <v>INDUSTRIA</v>
          </cell>
          <cell r="R102">
            <v>96462</v>
          </cell>
        </row>
        <row r="103">
          <cell r="E103" t="str">
            <v>USA</v>
          </cell>
          <cell r="G103" t="str">
            <v>INDUSTRIA</v>
          </cell>
          <cell r="R103">
            <v>91750</v>
          </cell>
        </row>
        <row r="104">
          <cell r="E104" t="str">
            <v>USA</v>
          </cell>
          <cell r="G104" t="str">
            <v>INDUSTRIA</v>
          </cell>
          <cell r="R104">
            <v>66500</v>
          </cell>
        </row>
        <row r="105">
          <cell r="E105" t="str">
            <v>USA</v>
          </cell>
          <cell r="F105" t="str">
            <v>B+</v>
          </cell>
          <cell r="G105" t="str">
            <v>INDUSTRIA</v>
          </cell>
          <cell r="R105">
            <v>98650</v>
          </cell>
        </row>
        <row r="106">
          <cell r="E106" t="str">
            <v>USA</v>
          </cell>
          <cell r="F106" t="str">
            <v>B+</v>
          </cell>
          <cell r="G106" t="str">
            <v>INDUSTRIA</v>
          </cell>
          <cell r="R106">
            <v>208000</v>
          </cell>
        </row>
        <row r="107">
          <cell r="E107" t="str">
            <v>USA</v>
          </cell>
          <cell r="F107" t="str">
            <v>CCC</v>
          </cell>
          <cell r="G107" t="str">
            <v>FOTOGRAFIA</v>
          </cell>
          <cell r="R107">
            <v>197500</v>
          </cell>
        </row>
        <row r="108">
          <cell r="E108" t="str">
            <v>USA</v>
          </cell>
          <cell r="F108" t="str">
            <v>BBB</v>
          </cell>
          <cell r="G108" t="str">
            <v>MADERERAS</v>
          </cell>
          <cell r="R108">
            <v>105400</v>
          </cell>
        </row>
        <row r="109">
          <cell r="E109" t="str">
            <v>USA</v>
          </cell>
          <cell r="F109" t="str">
            <v>BB+</v>
          </cell>
          <cell r="G109" t="str">
            <v>PETROLEOS</v>
          </cell>
          <cell r="R109">
            <v>112690</v>
          </cell>
        </row>
        <row r="110">
          <cell r="E110" t="str">
            <v>USA</v>
          </cell>
          <cell r="F110" t="str">
            <v>A</v>
          </cell>
          <cell r="G110" t="str">
            <v>BANCOS</v>
          </cell>
          <cell r="R110">
            <v>80986.499999999985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dic O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50226189 (3)"/>
      <sheetName val="Portfolio"/>
      <sheetName val="Cuenta EUR"/>
      <sheetName val="DPP"/>
      <sheetName val="1150226189"/>
      <sheetName val="FILTRO"/>
      <sheetName val="VENTAS"/>
      <sheetName val="INFORME 30,03"/>
      <sheetName val="INFORME 20.04"/>
      <sheetName val="1150226189 (2)"/>
      <sheetName val="VENTA"/>
      <sheetName val="RESUMEN CUPON"/>
      <sheetName val="MAQUIPE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8">
          <cell r="H68">
            <v>2969.25</v>
          </cell>
          <cell r="L68" t="str">
            <v>VERIZON</v>
          </cell>
        </row>
        <row r="69">
          <cell r="H69">
            <v>1333.75</v>
          </cell>
          <cell r="L69" t="str">
            <v>ATT</v>
          </cell>
        </row>
        <row r="70">
          <cell r="H70">
            <v>2750</v>
          </cell>
          <cell r="L70" t="str">
            <v>ROCHE HOLDING</v>
          </cell>
        </row>
        <row r="71">
          <cell r="H71">
            <v>3687.5</v>
          </cell>
          <cell r="L71" t="str">
            <v>COCA COLA</v>
          </cell>
        </row>
        <row r="73">
          <cell r="H73">
            <v>27.861111111111111</v>
          </cell>
          <cell r="L73" t="str">
            <v>ALTRIA GROUP</v>
          </cell>
        </row>
        <row r="75">
          <cell r="H75">
            <v>35.777777777777779</v>
          </cell>
          <cell r="L75" t="str">
            <v>KONINKLIJKE</v>
          </cell>
        </row>
        <row r="77">
          <cell r="H77">
            <v>25.083333333333332</v>
          </cell>
          <cell r="L77" t="str">
            <v>CABEI</v>
          </cell>
        </row>
        <row r="79">
          <cell r="H79">
            <v>47.9375</v>
          </cell>
          <cell r="L79" t="str">
            <v>PEMEX</v>
          </cell>
        </row>
        <row r="80">
          <cell r="H80">
            <v>3976.875</v>
          </cell>
          <cell r="L80" t="str">
            <v>PETROBRAS</v>
          </cell>
        </row>
        <row r="81">
          <cell r="H81">
            <v>2061.3125</v>
          </cell>
          <cell r="L81" t="str">
            <v>PEMEX</v>
          </cell>
        </row>
        <row r="82">
          <cell r="H82">
            <v>3255</v>
          </cell>
          <cell r="L82" t="str">
            <v>TELEFONICA EUROP</v>
          </cell>
        </row>
        <row r="84">
          <cell r="H84">
            <v>34.375</v>
          </cell>
          <cell r="L84" t="str">
            <v>VALE OVERSEAS</v>
          </cell>
        </row>
        <row r="90">
          <cell r="H90">
            <v>588.19444444444446</v>
          </cell>
          <cell r="L90" t="str">
            <v>TELEFON MEXICO</v>
          </cell>
        </row>
        <row r="92">
          <cell r="H92">
            <v>408</v>
          </cell>
          <cell r="L92" t="str">
            <v>ANHEUSER 7,2%</v>
          </cell>
        </row>
        <row r="93">
          <cell r="H93">
            <v>3413.1250000000005</v>
          </cell>
          <cell r="L93" t="str">
            <v>CABEI</v>
          </cell>
        </row>
        <row r="95">
          <cell r="H95">
            <v>4560</v>
          </cell>
          <cell r="L95" t="str">
            <v>KONINKLIJKE</v>
          </cell>
        </row>
        <row r="96">
          <cell r="H96">
            <v>865.16666666666663</v>
          </cell>
          <cell r="L96" t="str">
            <v>ANHEUSER 3,0%</v>
          </cell>
        </row>
        <row r="97">
          <cell r="L97" t="str">
            <v>DEUTSCHE</v>
          </cell>
        </row>
        <row r="98">
          <cell r="H98">
            <v>13.812499999999998</v>
          </cell>
          <cell r="L98" t="str">
            <v>DEUTSCHE</v>
          </cell>
        </row>
        <row r="99">
          <cell r="H99">
            <v>1811.25</v>
          </cell>
          <cell r="L99" t="str">
            <v>WELLS FARGO 5,25%</v>
          </cell>
        </row>
        <row r="101">
          <cell r="H101">
            <v>2089.5833333333335</v>
          </cell>
          <cell r="L101" t="str">
            <v>DIAGEO</v>
          </cell>
        </row>
        <row r="103">
          <cell r="H103">
            <v>972.125</v>
          </cell>
          <cell r="L103" t="str">
            <v>PETROBRAS</v>
          </cell>
        </row>
        <row r="105">
          <cell r="L105" t="str">
            <v>BANCO SANTANDER</v>
          </cell>
        </row>
        <row r="113">
          <cell r="H113">
            <v>1555.5555555555554</v>
          </cell>
          <cell r="L113" t="str">
            <v>KRAFT FOODS</v>
          </cell>
        </row>
        <row r="114">
          <cell r="H114">
            <v>4250</v>
          </cell>
          <cell r="L114" t="str">
            <v>ALTRIA GROUP</v>
          </cell>
        </row>
        <row r="115">
          <cell r="H115">
            <v>1078.125</v>
          </cell>
          <cell r="L115" t="str">
            <v>SANTANEDR CHILE</v>
          </cell>
        </row>
        <row r="116">
          <cell r="H116">
            <v>2667.5</v>
          </cell>
          <cell r="L116" t="str">
            <v>GLAXOSMITHKLINE</v>
          </cell>
        </row>
        <row r="117">
          <cell r="H117">
            <v>2887.5</v>
          </cell>
          <cell r="L117" t="str">
            <v>POTASH</v>
          </cell>
        </row>
        <row r="119">
          <cell r="H119">
            <v>266.75</v>
          </cell>
          <cell r="L119" t="str">
            <v>ATT</v>
          </cell>
        </row>
        <row r="122">
          <cell r="H122">
            <v>3190</v>
          </cell>
          <cell r="L122" t="str">
            <v>BANK OF AMERICA</v>
          </cell>
        </row>
        <row r="124">
          <cell r="H124">
            <v>2365.5</v>
          </cell>
          <cell r="L124" t="str">
            <v>VODAFONE</v>
          </cell>
        </row>
        <row r="125">
          <cell r="H125">
            <v>3156.5</v>
          </cell>
          <cell r="L125" t="str">
            <v>HUSKY ENERGY</v>
          </cell>
        </row>
        <row r="126">
          <cell r="H126">
            <v>1771.3541666666667</v>
          </cell>
          <cell r="L126" t="str">
            <v>ANZ NATL</v>
          </cell>
        </row>
        <row r="127">
          <cell r="H127">
            <v>2103.75</v>
          </cell>
          <cell r="L127" t="str">
            <v>REP. COLOMBIA</v>
          </cell>
        </row>
        <row r="128">
          <cell r="H128">
            <v>2047.5</v>
          </cell>
          <cell r="L128" t="str">
            <v>DEUTSCHE</v>
          </cell>
        </row>
        <row r="129">
          <cell r="H129">
            <v>3437.5</v>
          </cell>
          <cell r="L129" t="str">
            <v>VALE OVERSEAS</v>
          </cell>
        </row>
        <row r="130">
          <cell r="H130">
            <v>3750</v>
          </cell>
          <cell r="L130" t="str">
            <v>CODELCO</v>
          </cell>
        </row>
        <row r="131">
          <cell r="H131">
            <v>3192</v>
          </cell>
          <cell r="L131" t="str">
            <v>ENTEL FINANCE</v>
          </cell>
        </row>
        <row r="132">
          <cell r="H132">
            <v>925.18</v>
          </cell>
          <cell r="L132" t="str">
            <v>US TREASURY 2,0%</v>
          </cell>
        </row>
        <row r="133">
          <cell r="H133">
            <v>2592</v>
          </cell>
          <cell r="L133" t="str">
            <v>ANHEUSER 7,2%</v>
          </cell>
        </row>
        <row r="134">
          <cell r="H134">
            <v>1155</v>
          </cell>
          <cell r="L134" t="str">
            <v>TELEFON MEXICO</v>
          </cell>
        </row>
        <row r="136">
          <cell r="H136">
            <v>2969.25</v>
          </cell>
          <cell r="L136" t="str">
            <v>VERIZON</v>
          </cell>
        </row>
        <row r="143">
          <cell r="H143">
            <v>818.11</v>
          </cell>
          <cell r="L143" t="str">
            <v>REP. COLOMBIA</v>
          </cell>
        </row>
        <row r="144">
          <cell r="H144">
            <v>2750</v>
          </cell>
          <cell r="L144" t="str">
            <v>ROCHE HOLDING</v>
          </cell>
        </row>
        <row r="145">
          <cell r="H145">
            <v>3687.5</v>
          </cell>
          <cell r="L145" t="str">
            <v>COCA COLA</v>
          </cell>
        </row>
        <row r="146">
          <cell r="H146">
            <v>2096.25</v>
          </cell>
          <cell r="L146" t="str">
            <v>PEMEX</v>
          </cell>
        </row>
        <row r="148">
          <cell r="H148">
            <v>3255</v>
          </cell>
          <cell r="L148" t="str">
            <v>TELEFONICA EUROP</v>
          </cell>
        </row>
        <row r="149">
          <cell r="H149">
            <v>3413.1250000000005</v>
          </cell>
          <cell r="L149" t="str">
            <v>CABEI</v>
          </cell>
        </row>
        <row r="152">
          <cell r="H152">
            <v>4560</v>
          </cell>
          <cell r="L152" t="str">
            <v>KONINKLIJKE</v>
          </cell>
        </row>
        <row r="153">
          <cell r="H153">
            <v>870</v>
          </cell>
          <cell r="L153" t="str">
            <v>ANHEUSER 3,0%</v>
          </cell>
        </row>
        <row r="154">
          <cell r="H154">
            <v>2336.6145833333335</v>
          </cell>
          <cell r="L154" t="str">
            <v>WELLS FARGO 3,625%</v>
          </cell>
        </row>
        <row r="155">
          <cell r="H155">
            <v>228.5</v>
          </cell>
          <cell r="L155" t="str">
            <v>US TREASURY 0,5%</v>
          </cell>
        </row>
        <row r="156">
          <cell r="H156">
            <v>1780</v>
          </cell>
          <cell r="L156" t="str">
            <v>NWB</v>
          </cell>
        </row>
        <row r="158">
          <cell r="H158">
            <v>2552</v>
          </cell>
          <cell r="L158" t="str">
            <v>BANK OF AMERICA</v>
          </cell>
        </row>
        <row r="160">
          <cell r="L160" t="str">
            <v>JP MOGAN</v>
          </cell>
        </row>
        <row r="162">
          <cell r="H162">
            <v>1811.25</v>
          </cell>
          <cell r="L162" t="str">
            <v>WELLS FARGO 5,25%</v>
          </cell>
        </row>
        <row r="165">
          <cell r="L165" t="str">
            <v>ANHEUSER 3,0%</v>
          </cell>
        </row>
        <row r="166">
          <cell r="H166">
            <v>2707.5</v>
          </cell>
          <cell r="L166" t="str">
            <v>JP MOGAN</v>
          </cell>
        </row>
        <row r="168">
          <cell r="H168">
            <v>25.222222222222221</v>
          </cell>
          <cell r="L168" t="str">
            <v>US TREASURY 0,5%</v>
          </cell>
        </row>
        <row r="170">
          <cell r="H170">
            <v>542.62222222222226</v>
          </cell>
          <cell r="L170" t="str">
            <v>US TREASURY 2,0%</v>
          </cell>
        </row>
        <row r="171">
          <cell r="H171">
            <v>4250</v>
          </cell>
          <cell r="L171" t="str">
            <v>ALTRIA GROUP</v>
          </cell>
        </row>
        <row r="172">
          <cell r="H172">
            <v>1078.125</v>
          </cell>
          <cell r="L172" t="str">
            <v>SANTANEDR CHILE</v>
          </cell>
        </row>
        <row r="173">
          <cell r="H173">
            <v>2887.5</v>
          </cell>
          <cell r="L173" t="str">
            <v>POTASH</v>
          </cell>
        </row>
        <row r="174">
          <cell r="H174">
            <v>2667.5</v>
          </cell>
          <cell r="L174" t="str">
            <v>GLAXOSMITHKLINE</v>
          </cell>
        </row>
        <row r="178">
          <cell r="H178">
            <v>1761.8055555555554</v>
          </cell>
          <cell r="L178" t="str">
            <v>COCA COLA</v>
          </cell>
        </row>
        <row r="180">
          <cell r="H180">
            <v>448.61111111111109</v>
          </cell>
          <cell r="L180" t="str">
            <v>ALTRIA GROUP</v>
          </cell>
        </row>
        <row r="182">
          <cell r="H182">
            <v>1929.6000000000001</v>
          </cell>
          <cell r="L182" t="str">
            <v>ANHEUSER 7,2%</v>
          </cell>
        </row>
        <row r="184">
          <cell r="H184">
            <v>233.84333333333331</v>
          </cell>
          <cell r="L184" t="str">
            <v>ANHEUSER 3,0%</v>
          </cell>
        </row>
        <row r="186">
          <cell r="H186">
            <v>144.375</v>
          </cell>
          <cell r="L186" t="str">
            <v>POTASH</v>
          </cell>
        </row>
        <row r="188">
          <cell r="H188">
            <v>421.16666666666663</v>
          </cell>
          <cell r="L188" t="str">
            <v>JP MOGAN</v>
          </cell>
        </row>
        <row r="190">
          <cell r="H190">
            <v>2823.3238888888891</v>
          </cell>
          <cell r="L190" t="str">
            <v>HUSKY ENERGY</v>
          </cell>
        </row>
        <row r="192">
          <cell r="H192">
            <v>207.47222222222223</v>
          </cell>
          <cell r="L192" t="str">
            <v>GLAXOSMITHKLINE</v>
          </cell>
        </row>
        <row r="194">
          <cell r="H194">
            <v>301.875</v>
          </cell>
          <cell r="L194" t="str">
            <v>WELLS FARGO 5,25%</v>
          </cell>
        </row>
        <row r="196">
          <cell r="H196">
            <v>527.24611111111108</v>
          </cell>
          <cell r="L196" t="str">
            <v>WELLS FARGO 3,625%</v>
          </cell>
        </row>
        <row r="198">
          <cell r="H198">
            <v>2220.9416666666666</v>
          </cell>
          <cell r="L198" t="str">
            <v>VODAFONE</v>
          </cell>
        </row>
        <row r="200">
          <cell r="H200">
            <v>1344.4444444444446</v>
          </cell>
          <cell r="L200" t="str">
            <v>ROCHE HOLDING</v>
          </cell>
        </row>
        <row r="202">
          <cell r="H202">
            <v>1232.5173611111113</v>
          </cell>
          <cell r="L202" t="str">
            <v>CABEI</v>
          </cell>
        </row>
        <row r="204">
          <cell r="H204">
            <v>395.3125</v>
          </cell>
          <cell r="L204" t="str">
            <v>SANTANEDR CHILE</v>
          </cell>
        </row>
        <row r="206">
          <cell r="H206">
            <v>1563.5416666666667</v>
          </cell>
          <cell r="L206" t="str">
            <v>ANZ NATL</v>
          </cell>
        </row>
        <row r="208">
          <cell r="H208">
            <v>1638</v>
          </cell>
          <cell r="L208" t="str">
            <v>DEUTSCHE</v>
          </cell>
        </row>
        <row r="210">
          <cell r="H210">
            <v>2791.6666666666665</v>
          </cell>
          <cell r="L210" t="str">
            <v>CODELCO</v>
          </cell>
        </row>
        <row r="213">
          <cell r="H213">
            <v>2376.2766666666671</v>
          </cell>
          <cell r="L213" t="str">
            <v>ENTEL FINANCE</v>
          </cell>
        </row>
        <row r="215">
          <cell r="H215">
            <v>178</v>
          </cell>
          <cell r="L215" t="str">
            <v>NWB</v>
          </cell>
        </row>
        <row r="217">
          <cell r="H217">
            <v>2237.083333333333</v>
          </cell>
          <cell r="L217" t="str">
            <v>ENERSIS</v>
          </cell>
        </row>
        <row r="219">
          <cell r="H219">
            <v>861.79166666666674</v>
          </cell>
          <cell r="L219" t="str">
            <v>PEMEX</v>
          </cell>
        </row>
        <row r="221">
          <cell r="H221">
            <v>2750</v>
          </cell>
          <cell r="L221" t="str">
            <v>VALE OVERSEAS</v>
          </cell>
        </row>
        <row r="223">
          <cell r="H223">
            <v>403</v>
          </cell>
          <cell r="L223" t="str">
            <v>FPL GROUP</v>
          </cell>
        </row>
        <row r="226">
          <cell r="H226">
            <v>159.98375000000001</v>
          </cell>
          <cell r="L226" t="str">
            <v>US TREASURY 2,625%</v>
          </cell>
        </row>
        <row r="228">
          <cell r="H228">
            <v>859.83333333333337</v>
          </cell>
          <cell r="L228" t="str">
            <v>TELEFON MEXICO</v>
          </cell>
        </row>
      </sheetData>
      <sheetData sheetId="12">
        <row r="12">
          <cell r="H12" t="str">
            <v>DEPOSITOS</v>
          </cell>
        </row>
        <row r="13">
          <cell r="H13">
            <v>3750</v>
          </cell>
        </row>
        <row r="14">
          <cell r="H14">
            <v>425000</v>
          </cell>
        </row>
        <row r="15">
          <cell r="H15">
            <v>250000</v>
          </cell>
        </row>
        <row r="16">
          <cell r="H16">
            <v>4750</v>
          </cell>
        </row>
        <row r="17">
          <cell r="H17">
            <v>2468.75</v>
          </cell>
        </row>
        <row r="18">
          <cell r="H18">
            <v>4068.75</v>
          </cell>
        </row>
        <row r="24">
          <cell r="H24">
            <v>3750</v>
          </cell>
        </row>
        <row r="26">
          <cell r="H26">
            <v>1462.5</v>
          </cell>
        </row>
        <row r="27">
          <cell r="H27">
            <v>4375</v>
          </cell>
        </row>
        <row r="28">
          <cell r="H28">
            <v>45430</v>
          </cell>
        </row>
        <row r="29">
          <cell r="H29">
            <v>250000</v>
          </cell>
        </row>
        <row r="30">
          <cell r="H30">
            <v>600000</v>
          </cell>
        </row>
        <row r="31">
          <cell r="H31">
            <v>1312.5</v>
          </cell>
        </row>
        <row r="32">
          <cell r="H32">
            <v>1625.0000000000002</v>
          </cell>
        </row>
        <row r="33">
          <cell r="H33">
            <v>500000</v>
          </cell>
        </row>
        <row r="34">
          <cell r="H34">
            <v>10875</v>
          </cell>
        </row>
        <row r="35">
          <cell r="H35">
            <v>3437.5000000000005</v>
          </cell>
        </row>
        <row r="44">
          <cell r="H44">
            <v>3130.5555555555557</v>
          </cell>
        </row>
        <row r="45">
          <cell r="H45">
            <v>1950</v>
          </cell>
        </row>
        <row r="46">
          <cell r="H46">
            <v>1812.4999999999998</v>
          </cell>
        </row>
        <row r="49">
          <cell r="H49">
            <v>3187.5</v>
          </cell>
        </row>
        <row r="51">
          <cell r="H51">
            <v>2125</v>
          </cell>
        </row>
        <row r="52">
          <cell r="H52">
            <v>3098</v>
          </cell>
        </row>
        <row r="53">
          <cell r="H53">
            <v>2562.5</v>
          </cell>
        </row>
        <row r="54">
          <cell r="H54">
            <v>2468.75</v>
          </cell>
        </row>
        <row r="55">
          <cell r="H55">
            <v>4068.75</v>
          </cell>
        </row>
        <row r="57">
          <cell r="H57">
            <v>1337.5</v>
          </cell>
        </row>
        <row r="59">
          <cell r="H59">
            <v>1577.4305555555554</v>
          </cell>
        </row>
        <row r="61">
          <cell r="H61">
            <v>4049.2955555555554</v>
          </cell>
        </row>
        <row r="74">
          <cell r="H74">
            <v>5437.5</v>
          </cell>
        </row>
        <row r="75">
          <cell r="H75">
            <v>22883.13</v>
          </cell>
        </row>
        <row r="76">
          <cell r="H76">
            <v>1000095.88</v>
          </cell>
        </row>
        <row r="77">
          <cell r="H77">
            <v>27.4</v>
          </cell>
        </row>
        <row r="80">
          <cell r="H80">
            <v>3187.5</v>
          </cell>
        </row>
        <row r="81">
          <cell r="H81">
            <v>3687.5</v>
          </cell>
        </row>
        <row r="82">
          <cell r="H82">
            <v>143000</v>
          </cell>
        </row>
        <row r="83">
          <cell r="H83">
            <v>7031.25</v>
          </cell>
        </row>
        <row r="84">
          <cell r="H84">
            <v>94000</v>
          </cell>
        </row>
        <row r="87">
          <cell r="H87">
            <v>4000</v>
          </cell>
        </row>
        <row r="88">
          <cell r="H88">
            <v>2700</v>
          </cell>
        </row>
        <row r="89">
          <cell r="H89">
            <v>1950</v>
          </cell>
        </row>
        <row r="91">
          <cell r="H91">
            <v>4687.5</v>
          </cell>
        </row>
        <row r="92">
          <cell r="H92">
            <v>3750</v>
          </cell>
        </row>
        <row r="93">
          <cell r="H93">
            <v>2125</v>
          </cell>
        </row>
        <row r="94">
          <cell r="H94">
            <v>7125</v>
          </cell>
        </row>
        <row r="95">
          <cell r="H95">
            <v>2468.75</v>
          </cell>
        </row>
        <row r="96">
          <cell r="H96">
            <v>4068.75</v>
          </cell>
        </row>
        <row r="97">
          <cell r="H97">
            <v>2875</v>
          </cell>
        </row>
        <row r="98">
          <cell r="H98">
            <v>3750</v>
          </cell>
        </row>
        <row r="102">
          <cell r="H102">
            <v>420004.03</v>
          </cell>
        </row>
        <row r="104">
          <cell r="H104">
            <v>3304.5</v>
          </cell>
        </row>
        <row r="105">
          <cell r="H105">
            <v>1462.5</v>
          </cell>
        </row>
        <row r="107">
          <cell r="H107">
            <v>6562.5</v>
          </cell>
        </row>
        <row r="108">
          <cell r="H108">
            <v>1312.5</v>
          </cell>
        </row>
        <row r="109">
          <cell r="H109">
            <v>3250.0000000000005</v>
          </cell>
        </row>
        <row r="110">
          <cell r="H110">
            <v>3437.5000000000005</v>
          </cell>
        </row>
        <row r="111">
          <cell r="H111">
            <v>3062.5</v>
          </cell>
        </row>
        <row r="116">
          <cell r="H116">
            <v>580151.31999999995</v>
          </cell>
        </row>
        <row r="117">
          <cell r="H117">
            <v>5.56</v>
          </cell>
        </row>
        <row r="121">
          <cell r="H121">
            <v>1950</v>
          </cell>
        </row>
        <row r="122">
          <cell r="H122">
            <v>3624.9999999999995</v>
          </cell>
        </row>
        <row r="123">
          <cell r="H123">
            <v>2687.5</v>
          </cell>
        </row>
        <row r="124">
          <cell r="H124">
            <v>3187.5</v>
          </cell>
        </row>
        <row r="126">
          <cell r="H126">
            <v>2125</v>
          </cell>
        </row>
        <row r="127">
          <cell r="H127">
            <v>3115.2111111111112</v>
          </cell>
        </row>
        <row r="128">
          <cell r="H128">
            <v>2562.5</v>
          </cell>
        </row>
        <row r="129">
          <cell r="H129">
            <v>2468.75</v>
          </cell>
        </row>
        <row r="130">
          <cell r="H130">
            <v>4068.75</v>
          </cell>
        </row>
        <row r="131">
          <cell r="H131">
            <v>5437.5</v>
          </cell>
        </row>
        <row r="132">
          <cell r="H132">
            <v>3187.5</v>
          </cell>
        </row>
        <row r="134">
          <cell r="H134">
            <v>3687.5</v>
          </cell>
        </row>
        <row r="135">
          <cell r="H135">
            <v>49990</v>
          </cell>
        </row>
        <row r="136">
          <cell r="H136">
            <v>40990</v>
          </cell>
        </row>
        <row r="139">
          <cell r="H139">
            <v>15937.5</v>
          </cell>
        </row>
        <row r="140">
          <cell r="H140">
            <v>7031.25</v>
          </cell>
        </row>
        <row r="141">
          <cell r="H141">
            <v>2700</v>
          </cell>
        </row>
        <row r="142">
          <cell r="H142">
            <v>4000</v>
          </cell>
        </row>
        <row r="143">
          <cell r="H143">
            <v>1950</v>
          </cell>
        </row>
        <row r="144">
          <cell r="H144">
            <v>4687.5</v>
          </cell>
        </row>
        <row r="147">
          <cell r="H147">
            <v>3750</v>
          </cell>
        </row>
        <row r="148">
          <cell r="H148">
            <v>2125</v>
          </cell>
        </row>
        <row r="149">
          <cell r="H149">
            <v>7125</v>
          </cell>
        </row>
        <row r="150">
          <cell r="H150">
            <v>2468.75</v>
          </cell>
        </row>
        <row r="151">
          <cell r="H151">
            <v>4068.75</v>
          </cell>
        </row>
        <row r="152">
          <cell r="H152">
            <v>3937.5</v>
          </cell>
        </row>
        <row r="153">
          <cell r="H153">
            <v>3750</v>
          </cell>
        </row>
        <row r="154">
          <cell r="H154">
            <v>2500000</v>
          </cell>
        </row>
        <row r="158">
          <cell r="H158">
            <v>3304.5</v>
          </cell>
        </row>
        <row r="159">
          <cell r="H159">
            <v>1462.5</v>
          </cell>
        </row>
        <row r="160">
          <cell r="H160">
            <v>6562.5</v>
          </cell>
        </row>
        <row r="161">
          <cell r="H161">
            <v>1312.5</v>
          </cell>
        </row>
        <row r="162">
          <cell r="H162">
            <v>80000</v>
          </cell>
        </row>
        <row r="163">
          <cell r="H163">
            <v>50000</v>
          </cell>
        </row>
        <row r="164">
          <cell r="H164">
            <v>3250.0000000000005</v>
          </cell>
        </row>
        <row r="167">
          <cell r="H167">
            <v>3437.5000000000005</v>
          </cell>
        </row>
        <row r="168">
          <cell r="H168">
            <v>3062.5</v>
          </cell>
        </row>
        <row r="169">
          <cell r="H169">
            <v>42000</v>
          </cell>
        </row>
        <row r="170">
          <cell r="H170">
            <v>58000</v>
          </cell>
        </row>
        <row r="171">
          <cell r="H171">
            <v>1950</v>
          </cell>
        </row>
        <row r="172">
          <cell r="H172">
            <v>3624.9999999999995</v>
          </cell>
        </row>
        <row r="173">
          <cell r="H173">
            <v>2687.5</v>
          </cell>
        </row>
        <row r="174">
          <cell r="H174">
            <v>20000</v>
          </cell>
        </row>
        <row r="175">
          <cell r="H175">
            <v>30000</v>
          </cell>
        </row>
        <row r="176">
          <cell r="H176">
            <v>3187.5</v>
          </cell>
        </row>
        <row r="193">
          <cell r="H193">
            <v>2125</v>
          </cell>
        </row>
        <row r="194">
          <cell r="H194">
            <v>3080.7888888888892</v>
          </cell>
        </row>
        <row r="195">
          <cell r="H195">
            <v>8965</v>
          </cell>
        </row>
        <row r="196">
          <cell r="H196">
            <v>24000</v>
          </cell>
        </row>
        <row r="197">
          <cell r="H197">
            <v>26000</v>
          </cell>
        </row>
        <row r="201">
          <cell r="H201">
            <v>2468.75</v>
          </cell>
        </row>
        <row r="202">
          <cell r="H202">
            <v>4068.75</v>
          </cell>
        </row>
        <row r="203">
          <cell r="H203">
            <v>5437.5</v>
          </cell>
        </row>
        <row r="204">
          <cell r="H204">
            <v>3187.5</v>
          </cell>
        </row>
        <row r="205">
          <cell r="H205">
            <v>3687.5</v>
          </cell>
        </row>
        <row r="207">
          <cell r="H207">
            <v>7031.25</v>
          </cell>
        </row>
        <row r="208">
          <cell r="H208">
            <v>58965</v>
          </cell>
        </row>
        <row r="209">
          <cell r="H209">
            <v>58965</v>
          </cell>
        </row>
        <row r="211">
          <cell r="H211">
            <v>2700</v>
          </cell>
        </row>
        <row r="212">
          <cell r="H212">
            <v>58965</v>
          </cell>
        </row>
        <row r="213">
          <cell r="H213">
            <v>58965</v>
          </cell>
        </row>
        <row r="214">
          <cell r="H214">
            <v>58965</v>
          </cell>
        </row>
        <row r="215">
          <cell r="H215">
            <v>58965</v>
          </cell>
        </row>
        <row r="216">
          <cell r="H216">
            <v>1950</v>
          </cell>
        </row>
        <row r="218">
          <cell r="H218">
            <v>58965</v>
          </cell>
        </row>
        <row r="219">
          <cell r="H219">
            <v>58965</v>
          </cell>
        </row>
        <row r="221">
          <cell r="H221">
            <v>51829.15</v>
          </cell>
        </row>
        <row r="224">
          <cell r="H224">
            <v>2125</v>
          </cell>
        </row>
        <row r="225">
          <cell r="H225">
            <v>7125</v>
          </cell>
        </row>
        <row r="226">
          <cell r="H226">
            <v>58965</v>
          </cell>
        </row>
        <row r="227">
          <cell r="H227">
            <v>2468.75</v>
          </cell>
        </row>
        <row r="228">
          <cell r="H228">
            <v>4068.75</v>
          </cell>
        </row>
        <row r="229">
          <cell r="H229">
            <v>58965</v>
          </cell>
        </row>
        <row r="230">
          <cell r="H230">
            <v>58965</v>
          </cell>
        </row>
        <row r="232">
          <cell r="H232">
            <v>3750</v>
          </cell>
        </row>
        <row r="234">
          <cell r="H234">
            <v>855</v>
          </cell>
        </row>
        <row r="235">
          <cell r="H235">
            <v>1462.5</v>
          </cell>
        </row>
        <row r="236">
          <cell r="H236">
            <v>6562.5</v>
          </cell>
        </row>
        <row r="238">
          <cell r="H238">
            <v>58965</v>
          </cell>
        </row>
        <row r="240">
          <cell r="H240">
            <v>154.375</v>
          </cell>
        </row>
        <row r="242">
          <cell r="H242">
            <v>19655</v>
          </cell>
        </row>
        <row r="243">
          <cell r="H243">
            <v>19655</v>
          </cell>
        </row>
        <row r="244">
          <cell r="H244">
            <v>19655</v>
          </cell>
        </row>
        <row r="246">
          <cell r="H246">
            <v>3437.5000000000005</v>
          </cell>
        </row>
        <row r="247">
          <cell r="H247">
            <v>58965</v>
          </cell>
        </row>
        <row r="249">
          <cell r="H249">
            <v>3062.5</v>
          </cell>
        </row>
        <row r="250">
          <cell r="H250">
            <v>1950</v>
          </cell>
        </row>
        <row r="251">
          <cell r="H251">
            <v>3624.9999999999995</v>
          </cell>
        </row>
        <row r="253">
          <cell r="H253">
            <v>1354.1666666666665</v>
          </cell>
        </row>
        <row r="255">
          <cell r="H255">
            <v>362.49999999999994</v>
          </cell>
        </row>
        <row r="257">
          <cell r="H257">
            <v>1932.2916666666667</v>
          </cell>
        </row>
        <row r="259">
          <cell r="H259">
            <v>534.72222222222229</v>
          </cell>
        </row>
        <row r="267">
          <cell r="H267">
            <v>2727.083333333333</v>
          </cell>
        </row>
        <row r="269">
          <cell r="H269">
            <v>3364.5833333333335</v>
          </cell>
        </row>
        <row r="271">
          <cell r="H271">
            <v>678.125</v>
          </cell>
        </row>
        <row r="277">
          <cell r="H277">
            <v>4893.75</v>
          </cell>
        </row>
        <row r="285">
          <cell r="H285">
            <v>58965</v>
          </cell>
        </row>
        <row r="286">
          <cell r="H286">
            <v>58965</v>
          </cell>
        </row>
        <row r="287">
          <cell r="H287">
            <v>3098</v>
          </cell>
        </row>
        <row r="289">
          <cell r="H289">
            <v>3400.6944444444443</v>
          </cell>
        </row>
        <row r="290">
          <cell r="H290">
            <v>2468.75</v>
          </cell>
        </row>
        <row r="291">
          <cell r="H291">
            <v>35000</v>
          </cell>
        </row>
        <row r="292">
          <cell r="H292">
            <v>11472.222222222223</v>
          </cell>
        </row>
        <row r="293">
          <cell r="H293">
            <v>13980</v>
          </cell>
        </row>
        <row r="297">
          <cell r="H297">
            <v>43990</v>
          </cell>
        </row>
        <row r="298">
          <cell r="H298">
            <v>49990</v>
          </cell>
        </row>
        <row r="299">
          <cell r="H299">
            <v>15990</v>
          </cell>
        </row>
        <row r="300">
          <cell r="H300">
            <v>19990</v>
          </cell>
        </row>
        <row r="301">
          <cell r="H301">
            <v>22965</v>
          </cell>
        </row>
        <row r="304">
          <cell r="H304">
            <v>1950</v>
          </cell>
        </row>
        <row r="305">
          <cell r="H305">
            <v>58955</v>
          </cell>
        </row>
        <row r="306">
          <cell r="H306">
            <v>22990</v>
          </cell>
        </row>
        <row r="307">
          <cell r="H307">
            <v>58965</v>
          </cell>
        </row>
        <row r="308">
          <cell r="H308">
            <v>58965</v>
          </cell>
        </row>
        <row r="309">
          <cell r="H309">
            <v>35955</v>
          </cell>
        </row>
        <row r="312">
          <cell r="H312">
            <v>58955</v>
          </cell>
        </row>
        <row r="313">
          <cell r="H313">
            <v>58955</v>
          </cell>
        </row>
        <row r="316">
          <cell r="H316">
            <v>58965</v>
          </cell>
        </row>
        <row r="317">
          <cell r="H317">
            <v>10468.75</v>
          </cell>
        </row>
        <row r="318">
          <cell r="H318">
            <v>58955</v>
          </cell>
        </row>
        <row r="319">
          <cell r="H319">
            <v>58955</v>
          </cell>
        </row>
        <row r="320">
          <cell r="H320">
            <v>2468.75</v>
          </cell>
        </row>
        <row r="323">
          <cell r="H323">
            <v>58965</v>
          </cell>
        </row>
        <row r="324">
          <cell r="H324">
            <v>58965</v>
          </cell>
        </row>
        <row r="325">
          <cell r="H325">
            <v>58965</v>
          </cell>
        </row>
        <row r="326">
          <cell r="H326">
            <v>43990</v>
          </cell>
        </row>
        <row r="327">
          <cell r="H327">
            <v>49990</v>
          </cell>
        </row>
        <row r="328">
          <cell r="H328">
            <v>43963</v>
          </cell>
        </row>
        <row r="329">
          <cell r="H329">
            <v>50000</v>
          </cell>
        </row>
        <row r="331">
          <cell r="H331">
            <v>50000</v>
          </cell>
        </row>
        <row r="332">
          <cell r="H332">
            <v>13900</v>
          </cell>
        </row>
        <row r="333">
          <cell r="H333">
            <v>15729.92</v>
          </cell>
        </row>
        <row r="334">
          <cell r="H334">
            <v>3062.5</v>
          </cell>
        </row>
        <row r="335">
          <cell r="H335">
            <v>45000</v>
          </cell>
        </row>
        <row r="336">
          <cell r="H336">
            <v>48000</v>
          </cell>
        </row>
        <row r="337">
          <cell r="H337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73"/>
  <sheetViews>
    <sheetView showGridLines="0" tabSelected="1" zoomScale="85" zoomScaleNormal="85" zoomScaleSheetLayoutView="85" workbookViewId="0">
      <selection activeCell="A4" sqref="A4"/>
    </sheetView>
  </sheetViews>
  <sheetFormatPr defaultColWidth="11.5546875" defaultRowHeight="14.4" x14ac:dyDescent="0.3"/>
  <cols>
    <col min="1" max="1" width="13.6640625" customWidth="1"/>
    <col min="2" max="2" width="14.33203125" customWidth="1"/>
    <col min="3" max="3" width="14.44140625" customWidth="1"/>
    <col min="4" max="4" width="13.6640625" customWidth="1"/>
    <col min="5" max="5" width="28.44140625" bestFit="1" customWidth="1"/>
    <col min="6" max="6" width="17.5546875" style="59" customWidth="1"/>
    <col min="7" max="7" width="16.6640625" style="59" customWidth="1"/>
    <col min="8" max="8" width="22.44140625" customWidth="1"/>
    <col min="9" max="9" width="16.44140625" customWidth="1"/>
    <col min="10" max="10" width="13.5546875" customWidth="1"/>
    <col min="11" max="11" width="24.33203125" customWidth="1"/>
    <col min="12" max="13" width="25.109375" customWidth="1"/>
    <col min="14" max="14" width="14" customWidth="1"/>
    <col min="15" max="15" width="22.5546875" customWidth="1"/>
    <col min="16" max="16" width="20.33203125" customWidth="1"/>
    <col min="17" max="17" width="19.88671875" customWidth="1"/>
    <col min="18" max="18" width="32.44140625" customWidth="1"/>
    <col min="19" max="19" width="8.44140625" style="58" customWidth="1"/>
    <col min="20" max="20" width="19.6640625" style="1" customWidth="1"/>
    <col min="21" max="21" width="16.88671875" customWidth="1"/>
    <col min="22" max="22" width="13.88671875" customWidth="1"/>
    <col min="23" max="23" width="13.33203125" customWidth="1"/>
    <col min="24" max="24" width="18.5546875" customWidth="1"/>
    <col min="25" max="25" width="16.6640625" customWidth="1"/>
    <col min="26" max="26" width="9.109375" customWidth="1"/>
    <col min="27" max="27" width="27.88671875" style="2" customWidth="1"/>
    <col min="28" max="29" width="17.5546875" style="2" customWidth="1"/>
    <col min="30" max="30" width="16.6640625" style="2" customWidth="1"/>
    <col min="31" max="31" width="17.5546875" style="2" customWidth="1"/>
    <col min="32" max="33" width="22.5546875" style="2" hidden="1" customWidth="1"/>
    <col min="34" max="34" width="16.33203125" style="2" hidden="1" customWidth="1"/>
    <col min="35" max="35" width="11.44140625" style="2" customWidth="1"/>
    <col min="36" max="36" width="14.5546875" style="2" hidden="1" customWidth="1"/>
    <col min="37" max="37" width="19.109375" style="2" hidden="1" customWidth="1"/>
    <col min="39" max="39" width="14.44140625" customWidth="1"/>
    <col min="40" max="40" width="13.109375" bestFit="1" customWidth="1"/>
  </cols>
  <sheetData>
    <row r="1" spans="1:42" ht="15" x14ac:dyDescent="0.35">
      <c r="A1" t="s">
        <v>0</v>
      </c>
      <c r="B1" s="60">
        <v>41274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/>
      <c r="W1">
        <f ca="1">TODAY()</f>
        <v>44823</v>
      </c>
      <c r="AB1" s="3">
        <v>41275</v>
      </c>
    </row>
    <row r="2" spans="1:42" ht="15.6" thickBot="1" x14ac:dyDescent="0.35">
      <c r="A2" t="s">
        <v>1</v>
      </c>
      <c r="B2" s="61">
        <v>41394</v>
      </c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/>
      <c r="W2" t="s">
        <v>2</v>
      </c>
      <c r="X2" s="4">
        <v>1.3</v>
      </c>
      <c r="Z2" s="5" t="s">
        <v>3</v>
      </c>
      <c r="AA2" s="6" t="e">
        <f ca="1">_xll.BDP(Z3,Z2)</f>
        <v>#NAME?</v>
      </c>
      <c r="AD2" s="7"/>
      <c r="AE2" s="7"/>
      <c r="AF2" s="7"/>
      <c r="AG2" s="7">
        <v>43765</v>
      </c>
    </row>
    <row r="3" spans="1:42" ht="15.6" thickTop="1" thickBot="1" x14ac:dyDescent="0.35">
      <c r="A3" s="8" t="e">
        <f ca="1">_xll.BDH(#REF!,D3,B2,B2)</f>
        <v>#NAME?</v>
      </c>
      <c r="D3" t="s">
        <v>3</v>
      </c>
      <c r="F3"/>
      <c r="G3"/>
      <c r="S3"/>
      <c r="Z3" s="9" t="s">
        <v>4</v>
      </c>
      <c r="AA3" s="9" t="s">
        <v>5</v>
      </c>
      <c r="AD3" s="2" t="s">
        <v>6</v>
      </c>
      <c r="AH3" s="3">
        <f ca="1">TODAY()</f>
        <v>44823</v>
      </c>
    </row>
    <row r="4" spans="1:42" ht="30.6" thickBot="1" x14ac:dyDescent="0.35">
      <c r="A4" s="10" t="s">
        <v>7</v>
      </c>
      <c r="B4" s="11" t="s">
        <v>8</v>
      </c>
      <c r="C4" s="12" t="s">
        <v>9</v>
      </c>
      <c r="D4" s="11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2" t="s">
        <v>17</v>
      </c>
      <c r="L4" s="12" t="s">
        <v>18</v>
      </c>
      <c r="M4" s="12" t="s">
        <v>19</v>
      </c>
      <c r="N4" s="12" t="s">
        <v>20</v>
      </c>
      <c r="O4" s="12" t="s">
        <v>21</v>
      </c>
      <c r="P4" s="10" t="s">
        <v>22</v>
      </c>
      <c r="Q4" s="12" t="s">
        <v>23</v>
      </c>
      <c r="R4" s="12" t="s">
        <v>24</v>
      </c>
      <c r="S4" s="12" t="s">
        <v>25</v>
      </c>
      <c r="T4" s="13" t="s">
        <v>26</v>
      </c>
      <c r="U4" s="12" t="s">
        <v>27</v>
      </c>
      <c r="V4" s="12" t="s">
        <v>28</v>
      </c>
      <c r="W4" s="12" t="s">
        <v>29</v>
      </c>
      <c r="X4" s="12" t="s">
        <v>30</v>
      </c>
      <c r="Y4" s="12" t="s">
        <v>3</v>
      </c>
      <c r="Z4" s="14" t="s">
        <v>31</v>
      </c>
      <c r="AA4" s="12" t="s">
        <v>31</v>
      </c>
      <c r="AB4" s="11" t="s">
        <v>32</v>
      </c>
      <c r="AC4" s="12" t="s">
        <v>33</v>
      </c>
      <c r="AD4" s="12" t="s">
        <v>34</v>
      </c>
      <c r="AE4" s="12" t="s">
        <v>35</v>
      </c>
      <c r="AF4" s="12" t="s">
        <v>36</v>
      </c>
      <c r="AG4" s="12" t="s">
        <v>37</v>
      </c>
      <c r="AH4" s="12" t="s">
        <v>38</v>
      </c>
      <c r="AI4" s="2" t="s">
        <v>39</v>
      </c>
      <c r="AJ4" s="12" t="s">
        <v>40</v>
      </c>
      <c r="AK4" s="12" t="s">
        <v>41</v>
      </c>
      <c r="AL4" t="s">
        <v>42</v>
      </c>
      <c r="AN4" t="s">
        <v>43</v>
      </c>
      <c r="AP4" t="s">
        <v>44</v>
      </c>
    </row>
    <row r="5" spans="1:42" ht="15.75" customHeight="1" x14ac:dyDescent="0.35">
      <c r="A5" s="15" t="s">
        <v>45</v>
      </c>
      <c r="B5" s="16" t="s">
        <v>46</v>
      </c>
      <c r="C5" s="16" t="s">
        <v>47</v>
      </c>
      <c r="D5" s="17" t="s">
        <v>5</v>
      </c>
      <c r="E5" s="17" t="s">
        <v>48</v>
      </c>
      <c r="F5" s="17" t="s">
        <v>49</v>
      </c>
      <c r="G5" s="17" t="s">
        <v>50</v>
      </c>
      <c r="H5" s="17" t="s">
        <v>51</v>
      </c>
      <c r="I5" s="17" t="s">
        <v>52</v>
      </c>
      <c r="J5" s="17" t="s">
        <v>52</v>
      </c>
      <c r="K5" s="17" t="s">
        <v>52</v>
      </c>
      <c r="L5" s="17" t="s">
        <v>53</v>
      </c>
      <c r="M5" s="17" t="s">
        <v>54</v>
      </c>
      <c r="N5" s="18">
        <v>2</v>
      </c>
      <c r="O5" s="17" t="s">
        <v>55</v>
      </c>
      <c r="P5" s="17" t="s">
        <v>56</v>
      </c>
      <c r="Q5" s="19">
        <v>200000</v>
      </c>
      <c r="R5" s="20" t="s">
        <v>57</v>
      </c>
      <c r="S5" s="21">
        <v>4.7500000000000001E-2</v>
      </c>
      <c r="T5" s="22">
        <v>42943</v>
      </c>
      <c r="U5" s="23" t="s">
        <v>58</v>
      </c>
      <c r="V5" s="24">
        <v>1.07104</v>
      </c>
      <c r="W5" s="25">
        <f t="shared" ref="W5:W68" si="0">+Q5*V5</f>
        <v>214208</v>
      </c>
      <c r="X5" s="26">
        <f t="shared" ref="X5:X68" si="1">YIELD(T5,U5,S5,V5*100,100,N5,0)</f>
        <v>3.7156199136701387E-2</v>
      </c>
      <c r="Y5" s="21" t="e">
        <f ca="1">_xll.BDP(A5,$Y$4)/100</f>
        <v>#NAME?</v>
      </c>
      <c r="Z5" s="27"/>
      <c r="AA5" s="19" t="e">
        <f t="shared" ref="AA5:AA13" ca="1" si="2">IF(ISNUMBER(Z5),Z5*$AA$2,Q5*Y5)</f>
        <v>#NAME?</v>
      </c>
      <c r="AB5" s="19" t="e">
        <f t="shared" ref="AB5:AB68" ca="1" si="3">IF(AA5&gt;=W5,AA5-W5," ")</f>
        <v>#NAME?</v>
      </c>
      <c r="AC5" s="28" t="e">
        <f t="shared" ref="AC5:AC13" ca="1" si="4">IF(AA5&lt;W5,AA5-W5," ")</f>
        <v>#NAME?</v>
      </c>
      <c r="AD5" s="26" t="e">
        <f t="shared" ref="AD5:AD13" ca="1" si="5">YIELD($AH$3,U5,$S5,$Y5*100,100,2,0)</f>
        <v>#NAME?</v>
      </c>
      <c r="AE5" s="29">
        <v>3641.666666666667</v>
      </c>
      <c r="AF5" s="21"/>
      <c r="AG5" s="21"/>
      <c r="AH5" s="30" t="e">
        <f t="shared" ref="AH5:AH10" ca="1" si="6">MDURATION($AH$3,U5,S5,AD5,N5)</f>
        <v>#NAME?</v>
      </c>
      <c r="AI5" s="31">
        <f t="shared" ref="AI5:AI68" si="7">YEAR(U5)</f>
        <v>2025</v>
      </c>
      <c r="AJ5" s="32"/>
      <c r="AK5" s="6"/>
      <c r="AL5" s="33" t="s">
        <v>59</v>
      </c>
      <c r="AN5" s="34"/>
      <c r="AP5" s="21"/>
    </row>
    <row r="6" spans="1:42" ht="15.75" customHeight="1" x14ac:dyDescent="0.35">
      <c r="A6" s="15" t="s">
        <v>45</v>
      </c>
      <c r="B6" s="16" t="s">
        <v>60</v>
      </c>
      <c r="C6" s="16" t="s">
        <v>47</v>
      </c>
      <c r="D6" s="17" t="s">
        <v>5</v>
      </c>
      <c r="E6" s="17" t="s">
        <v>48</v>
      </c>
      <c r="F6" s="17" t="s">
        <v>49</v>
      </c>
      <c r="G6" s="17" t="s">
        <v>50</v>
      </c>
      <c r="H6" s="17" t="s">
        <v>51</v>
      </c>
      <c r="I6" s="17" t="s">
        <v>52</v>
      </c>
      <c r="J6" s="17" t="s">
        <v>52</v>
      </c>
      <c r="K6" s="17" t="s">
        <v>52</v>
      </c>
      <c r="L6" s="17" t="s">
        <v>53</v>
      </c>
      <c r="M6" s="17" t="s">
        <v>54</v>
      </c>
      <c r="N6" s="18">
        <v>2</v>
      </c>
      <c r="O6" s="17" t="s">
        <v>55</v>
      </c>
      <c r="P6" s="17" t="s">
        <v>56</v>
      </c>
      <c r="Q6" s="19">
        <v>200000</v>
      </c>
      <c r="R6" s="20" t="s">
        <v>57</v>
      </c>
      <c r="S6" s="21">
        <v>4.7500000000000001E-2</v>
      </c>
      <c r="T6" s="22">
        <v>42943</v>
      </c>
      <c r="U6" s="23" t="s">
        <v>58</v>
      </c>
      <c r="V6" s="24">
        <v>1.07104</v>
      </c>
      <c r="W6" s="25">
        <f t="shared" si="0"/>
        <v>214208</v>
      </c>
      <c r="X6" s="26">
        <f t="shared" si="1"/>
        <v>3.7156199136701387E-2</v>
      </c>
      <c r="Y6" s="21">
        <v>1.0855699999999999</v>
      </c>
      <c r="Z6" s="27"/>
      <c r="AA6" s="19">
        <f t="shared" si="2"/>
        <v>217113.99999999997</v>
      </c>
      <c r="AB6" s="19">
        <f t="shared" si="3"/>
        <v>2905.9999999999709</v>
      </c>
      <c r="AC6" s="28" t="str">
        <f t="shared" si="4"/>
        <v xml:space="preserve"> </v>
      </c>
      <c r="AD6" s="26">
        <f t="shared" ca="1" si="5"/>
        <v>1.6710254590615533E-2</v>
      </c>
      <c r="AE6" s="29">
        <v>3219.44</v>
      </c>
      <c r="AF6" s="21"/>
      <c r="AG6" s="21"/>
      <c r="AH6" s="30">
        <f t="shared" ca="1" si="6"/>
        <v>2.6756537671699179</v>
      </c>
      <c r="AI6" s="31">
        <f t="shared" si="7"/>
        <v>2025</v>
      </c>
      <c r="AJ6" s="32"/>
      <c r="AK6" s="6"/>
      <c r="AL6" s="33" t="s">
        <v>59</v>
      </c>
      <c r="AN6" s="34"/>
      <c r="AP6" s="21"/>
    </row>
    <row r="7" spans="1:42" ht="15.75" customHeight="1" x14ac:dyDescent="0.35">
      <c r="A7" s="15" t="s">
        <v>61</v>
      </c>
      <c r="B7" s="16" t="s">
        <v>62</v>
      </c>
      <c r="C7" s="16" t="s">
        <v>63</v>
      </c>
      <c r="D7" s="17" t="s">
        <v>5</v>
      </c>
      <c r="E7" s="17" t="s">
        <v>64</v>
      </c>
      <c r="F7" s="17" t="s">
        <v>65</v>
      </c>
      <c r="G7" s="17" t="s">
        <v>66</v>
      </c>
      <c r="H7" s="17" t="s">
        <v>51</v>
      </c>
      <c r="I7" s="17" t="s">
        <v>52</v>
      </c>
      <c r="J7" s="17" t="s">
        <v>67</v>
      </c>
      <c r="K7" s="17" t="s">
        <v>52</v>
      </c>
      <c r="L7" s="17" t="s">
        <v>53</v>
      </c>
      <c r="M7" s="17" t="s">
        <v>54</v>
      </c>
      <c r="N7" s="18">
        <v>2</v>
      </c>
      <c r="O7" s="17" t="s">
        <v>68</v>
      </c>
      <c r="P7" s="17" t="s">
        <v>69</v>
      </c>
      <c r="Q7" s="19">
        <v>150000</v>
      </c>
      <c r="R7" s="20" t="s">
        <v>70</v>
      </c>
      <c r="S7" s="21">
        <v>6.5000000000000002E-2</v>
      </c>
      <c r="T7" s="22">
        <v>41498</v>
      </c>
      <c r="U7" s="23" t="s">
        <v>71</v>
      </c>
      <c r="V7" s="24">
        <v>1.03</v>
      </c>
      <c r="W7" s="25">
        <f t="shared" si="0"/>
        <v>154500</v>
      </c>
      <c r="X7" s="26">
        <f t="shared" si="1"/>
        <v>6.0517627247513958E-2</v>
      </c>
      <c r="Y7" s="21">
        <v>0.96375</v>
      </c>
      <c r="Z7" s="27" t="str">
        <f t="shared" ref="Z7:Z14" si="8">IF(D7=$A$1," ",Q7*Y7)</f>
        <v xml:space="preserve"> </v>
      </c>
      <c r="AA7" s="19">
        <f t="shared" si="2"/>
        <v>144562.5</v>
      </c>
      <c r="AB7" s="19" t="str">
        <f t="shared" si="3"/>
        <v xml:space="preserve"> </v>
      </c>
      <c r="AC7" s="28">
        <f t="shared" si="4"/>
        <v>-9937.5</v>
      </c>
      <c r="AD7" s="26" t="e">
        <f t="shared" ca="1" si="5"/>
        <v>#NUM!</v>
      </c>
      <c r="AE7" s="29">
        <v>460.35</v>
      </c>
      <c r="AF7" s="21" t="e">
        <f ca="1">_xll.BDP(A7,$AF$4)</f>
        <v>#NAME?</v>
      </c>
      <c r="AG7" s="21" t="e">
        <f ca="1">_xll.BDP(A7,$AG$4)</f>
        <v>#NAME?</v>
      </c>
      <c r="AH7" s="30" t="e">
        <f t="shared" ca="1" si="6"/>
        <v>#NUM!</v>
      </c>
      <c r="AI7" s="31">
        <f t="shared" si="7"/>
        <v>2022</v>
      </c>
      <c r="AJ7" s="32">
        <v>0.65</v>
      </c>
      <c r="AK7" s="6">
        <f t="shared" ref="AK7:AK18" si="9">AA7*AJ7</f>
        <v>93965.625</v>
      </c>
      <c r="AL7" s="33" t="s">
        <v>72</v>
      </c>
      <c r="AN7" s="34"/>
      <c r="AP7" s="21"/>
    </row>
    <row r="8" spans="1:42" ht="15.75" customHeight="1" x14ac:dyDescent="0.35">
      <c r="A8" s="35" t="s">
        <v>73</v>
      </c>
      <c r="B8" s="16" t="s">
        <v>62</v>
      </c>
      <c r="C8" s="16" t="s">
        <v>63</v>
      </c>
      <c r="D8" s="17" t="s">
        <v>5</v>
      </c>
      <c r="E8" s="17" t="s">
        <v>74</v>
      </c>
      <c r="F8" s="17" t="s">
        <v>75</v>
      </c>
      <c r="G8" s="17" t="s">
        <v>76</v>
      </c>
      <c r="H8" s="17" t="s">
        <v>77</v>
      </c>
      <c r="I8" s="17" t="s">
        <v>78</v>
      </c>
      <c r="J8" s="17" t="s">
        <v>78</v>
      </c>
      <c r="K8" s="17" t="s">
        <v>78</v>
      </c>
      <c r="L8" s="17" t="s">
        <v>53</v>
      </c>
      <c r="M8" s="17" t="s">
        <v>54</v>
      </c>
      <c r="N8" s="18">
        <v>2</v>
      </c>
      <c r="O8" s="17" t="s">
        <v>79</v>
      </c>
      <c r="P8" s="17" t="s">
        <v>80</v>
      </c>
      <c r="Q8" s="19">
        <v>82000</v>
      </c>
      <c r="R8" s="20" t="s">
        <v>81</v>
      </c>
      <c r="S8" s="21">
        <v>6.6250000000000003E-2</v>
      </c>
      <c r="T8" s="22">
        <v>41499</v>
      </c>
      <c r="U8" s="23" t="s">
        <v>82</v>
      </c>
      <c r="V8" s="26">
        <v>1.0465</v>
      </c>
      <c r="W8" s="25">
        <f t="shared" si="0"/>
        <v>85813</v>
      </c>
      <c r="X8" s="26">
        <f t="shared" si="1"/>
        <v>5.958049231124736E-2</v>
      </c>
      <c r="Y8" s="21">
        <v>1.0125</v>
      </c>
      <c r="Z8" s="27" t="str">
        <f t="shared" si="8"/>
        <v xml:space="preserve"> </v>
      </c>
      <c r="AA8" s="19">
        <f t="shared" si="2"/>
        <v>83025</v>
      </c>
      <c r="AB8" s="19" t="str">
        <f t="shared" si="3"/>
        <v xml:space="preserve"> </v>
      </c>
      <c r="AC8" s="28">
        <f t="shared" si="4"/>
        <v>-2788</v>
      </c>
      <c r="AD8" s="26">
        <f t="shared" ca="1" si="5"/>
        <v>-0.10263527013481723</v>
      </c>
      <c r="AE8" s="29">
        <v>694.13</v>
      </c>
      <c r="AF8" s="21" t="e">
        <f ca="1">_xll.BDP(A8,$AF$4)</f>
        <v>#NAME?</v>
      </c>
      <c r="AG8" s="21"/>
      <c r="AH8" s="30" t="e">
        <f t="shared" ca="1" si="6"/>
        <v>#NUM!</v>
      </c>
      <c r="AI8" s="31">
        <f t="shared" si="7"/>
        <v>2022</v>
      </c>
      <c r="AJ8" s="32">
        <v>0.7</v>
      </c>
      <c r="AK8" s="6">
        <f t="shared" si="9"/>
        <v>58117.499999999993</v>
      </c>
      <c r="AL8" s="33" t="s">
        <v>72</v>
      </c>
      <c r="AN8" s="34"/>
      <c r="AP8" s="21"/>
    </row>
    <row r="9" spans="1:42" ht="15.75" customHeight="1" x14ac:dyDescent="0.35">
      <c r="A9" s="35" t="s">
        <v>73</v>
      </c>
      <c r="B9" s="16" t="s">
        <v>62</v>
      </c>
      <c r="C9" s="16" t="s">
        <v>63</v>
      </c>
      <c r="D9" s="17" t="s">
        <v>5</v>
      </c>
      <c r="E9" s="17" t="s">
        <v>74</v>
      </c>
      <c r="F9" s="17" t="s">
        <v>75</v>
      </c>
      <c r="G9" s="17" t="s">
        <v>76</v>
      </c>
      <c r="H9" s="17" t="s">
        <v>77</v>
      </c>
      <c r="I9" s="17" t="s">
        <v>78</v>
      </c>
      <c r="J9" s="17" t="s">
        <v>78</v>
      </c>
      <c r="K9" s="17" t="s">
        <v>78</v>
      </c>
      <c r="L9" s="17" t="s">
        <v>53</v>
      </c>
      <c r="M9" s="17" t="s">
        <v>54</v>
      </c>
      <c r="N9" s="18">
        <v>2</v>
      </c>
      <c r="O9" s="17" t="s">
        <v>79</v>
      </c>
      <c r="P9" s="17" t="s">
        <v>80</v>
      </c>
      <c r="Q9" s="19">
        <v>82000</v>
      </c>
      <c r="R9" s="20" t="s">
        <v>81</v>
      </c>
      <c r="S9" s="21">
        <v>6.6250000000000003E-2</v>
      </c>
      <c r="T9" s="22">
        <v>42599</v>
      </c>
      <c r="U9" s="23" t="s">
        <v>82</v>
      </c>
      <c r="V9" s="26">
        <v>1.0740000000000001</v>
      </c>
      <c r="W9" s="25">
        <f t="shared" si="0"/>
        <v>88068</v>
      </c>
      <c r="X9" s="26">
        <f t="shared" si="1"/>
        <v>5.2038900604772773E-2</v>
      </c>
      <c r="Y9" s="21">
        <v>1.0125</v>
      </c>
      <c r="Z9" s="27" t="str">
        <f t="shared" si="8"/>
        <v xml:space="preserve"> </v>
      </c>
      <c r="AA9" s="19">
        <f t="shared" si="2"/>
        <v>83025</v>
      </c>
      <c r="AB9" s="19" t="str">
        <f t="shared" si="3"/>
        <v xml:space="preserve"> </v>
      </c>
      <c r="AC9" s="28">
        <f t="shared" si="4"/>
        <v>-5043</v>
      </c>
      <c r="AD9" s="26">
        <f t="shared" ca="1" si="5"/>
        <v>-0.10263527013481723</v>
      </c>
      <c r="AE9" s="29">
        <v>694.13</v>
      </c>
      <c r="AF9" s="21"/>
      <c r="AG9" s="21"/>
      <c r="AH9" s="30" t="e">
        <f t="shared" ca="1" si="6"/>
        <v>#NUM!</v>
      </c>
      <c r="AI9" s="31">
        <f t="shared" si="7"/>
        <v>2022</v>
      </c>
      <c r="AJ9" s="32">
        <v>0.7</v>
      </c>
      <c r="AK9" s="6">
        <f t="shared" si="9"/>
        <v>58117.499999999993</v>
      </c>
      <c r="AL9" s="33" t="s">
        <v>72</v>
      </c>
      <c r="AN9" s="34"/>
      <c r="AP9" s="21"/>
    </row>
    <row r="10" spans="1:42" ht="15.75" customHeight="1" x14ac:dyDescent="0.35">
      <c r="A10" s="35" t="s">
        <v>73</v>
      </c>
      <c r="B10" s="16" t="s">
        <v>60</v>
      </c>
      <c r="C10" s="16" t="s">
        <v>63</v>
      </c>
      <c r="D10" s="17" t="s">
        <v>5</v>
      </c>
      <c r="E10" s="17" t="s">
        <v>74</v>
      </c>
      <c r="F10" s="17" t="s">
        <v>75</v>
      </c>
      <c r="G10" s="17" t="s">
        <v>76</v>
      </c>
      <c r="H10" s="17" t="s">
        <v>77</v>
      </c>
      <c r="I10" s="17" t="s">
        <v>78</v>
      </c>
      <c r="J10" s="17" t="s">
        <v>78</v>
      </c>
      <c r="K10" s="17" t="s">
        <v>78</v>
      </c>
      <c r="L10" s="17" t="s">
        <v>53</v>
      </c>
      <c r="M10" s="17" t="s">
        <v>54</v>
      </c>
      <c r="N10" s="18">
        <v>2</v>
      </c>
      <c r="O10" s="17" t="s">
        <v>79</v>
      </c>
      <c r="P10" s="17" t="s">
        <v>80</v>
      </c>
      <c r="Q10" s="19">
        <v>82000</v>
      </c>
      <c r="R10" s="20" t="s">
        <v>81</v>
      </c>
      <c r="S10" s="21">
        <v>6.6250000000000003E-2</v>
      </c>
      <c r="T10" s="22">
        <v>42600</v>
      </c>
      <c r="U10" s="23" t="s">
        <v>82</v>
      </c>
      <c r="V10" s="26">
        <v>1.0740000000000001</v>
      </c>
      <c r="W10" s="25">
        <f t="shared" si="0"/>
        <v>88068</v>
      </c>
      <c r="X10" s="26">
        <f t="shared" si="1"/>
        <v>5.2033838624991613E-2</v>
      </c>
      <c r="Y10" s="21">
        <v>1.0125</v>
      </c>
      <c r="Z10" s="27" t="str">
        <f t="shared" si="8"/>
        <v xml:space="preserve"> </v>
      </c>
      <c r="AA10" s="19">
        <f t="shared" si="2"/>
        <v>83025</v>
      </c>
      <c r="AB10" s="19" t="str">
        <f t="shared" si="3"/>
        <v xml:space="preserve"> </v>
      </c>
      <c r="AC10" s="28">
        <f t="shared" si="4"/>
        <v>-5043</v>
      </c>
      <c r="AD10" s="26">
        <f t="shared" ca="1" si="5"/>
        <v>-0.10263527013481723</v>
      </c>
      <c r="AE10" s="29">
        <v>694.13</v>
      </c>
      <c r="AF10" s="21"/>
      <c r="AG10" s="21"/>
      <c r="AH10" s="30" t="e">
        <f t="shared" ca="1" si="6"/>
        <v>#NUM!</v>
      </c>
      <c r="AI10" s="31">
        <f t="shared" si="7"/>
        <v>2022</v>
      </c>
      <c r="AJ10" s="32">
        <v>0.7</v>
      </c>
      <c r="AK10" s="6">
        <f t="shared" si="9"/>
        <v>58117.499999999993</v>
      </c>
      <c r="AL10" s="33" t="s">
        <v>72</v>
      </c>
      <c r="AN10" s="34"/>
      <c r="AP10" s="21"/>
    </row>
    <row r="11" spans="1:42" ht="15.75" customHeight="1" x14ac:dyDescent="0.35">
      <c r="A11" s="35" t="s">
        <v>83</v>
      </c>
      <c r="B11" s="16" t="s">
        <v>46</v>
      </c>
      <c r="C11" s="16" t="s">
        <v>47</v>
      </c>
      <c r="D11" s="17" t="s">
        <v>5</v>
      </c>
      <c r="E11" s="17" t="s">
        <v>84</v>
      </c>
      <c r="F11" s="17" t="s">
        <v>85</v>
      </c>
      <c r="G11" s="17" t="s">
        <v>86</v>
      </c>
      <c r="H11" s="17" t="s">
        <v>77</v>
      </c>
      <c r="I11" s="17" t="s">
        <v>78</v>
      </c>
      <c r="J11" s="17" t="s">
        <v>78</v>
      </c>
      <c r="K11" s="17" t="s">
        <v>78</v>
      </c>
      <c r="L11" s="17" t="s">
        <v>53</v>
      </c>
      <c r="M11" s="17" t="s">
        <v>54</v>
      </c>
      <c r="N11" s="18">
        <v>2</v>
      </c>
      <c r="O11" s="17" t="s">
        <v>87</v>
      </c>
      <c r="P11" s="17" t="s">
        <v>88</v>
      </c>
      <c r="Q11" s="19">
        <v>100000</v>
      </c>
      <c r="R11" s="20" t="s">
        <v>89</v>
      </c>
      <c r="S11" s="21">
        <v>5.1249999999999997E-2</v>
      </c>
      <c r="T11" s="22">
        <v>42991</v>
      </c>
      <c r="U11" s="23" t="s">
        <v>90</v>
      </c>
      <c r="V11" s="26">
        <v>1.07</v>
      </c>
      <c r="W11" s="25">
        <f t="shared" si="0"/>
        <v>107000</v>
      </c>
      <c r="X11" s="26">
        <f t="shared" si="1"/>
        <v>3.9762810136344542E-2</v>
      </c>
      <c r="Y11" s="21" t="e">
        <f ca="1">_xll.BDP(A11,$Y$4)/100</f>
        <v>#NAME?</v>
      </c>
      <c r="Z11" s="27" t="str">
        <f t="shared" si="8"/>
        <v xml:space="preserve"> </v>
      </c>
      <c r="AA11" s="19" t="e">
        <f t="shared" ca="1" si="2"/>
        <v>#NAME?</v>
      </c>
      <c r="AB11" s="19" t="e">
        <f t="shared" ca="1" si="3"/>
        <v>#NAME?</v>
      </c>
      <c r="AC11" s="28" t="e">
        <f t="shared" ca="1" si="4"/>
        <v>#NAME?</v>
      </c>
      <c r="AD11" s="26" t="e">
        <f t="shared" ca="1" si="5"/>
        <v>#NAME?</v>
      </c>
      <c r="AE11" s="29">
        <v>1067.7083333333333</v>
      </c>
      <c r="AF11" s="21"/>
      <c r="AG11" s="21"/>
      <c r="AH11" s="30"/>
      <c r="AI11" s="31">
        <f t="shared" si="7"/>
        <v>2024</v>
      </c>
      <c r="AJ11" s="32">
        <v>0.67500000000000004</v>
      </c>
      <c r="AK11" s="6" t="e">
        <f t="shared" ca="1" si="9"/>
        <v>#NAME?</v>
      </c>
      <c r="AL11" s="33" t="s">
        <v>72</v>
      </c>
      <c r="AN11" s="34"/>
      <c r="AP11" s="21"/>
    </row>
    <row r="12" spans="1:42" ht="15.75" customHeight="1" x14ac:dyDescent="0.35">
      <c r="A12" s="15" t="s">
        <v>91</v>
      </c>
      <c r="B12" s="16" t="s">
        <v>62</v>
      </c>
      <c r="C12" s="16" t="s">
        <v>63</v>
      </c>
      <c r="D12" s="17" t="s">
        <v>5</v>
      </c>
      <c r="E12" s="17" t="s">
        <v>74</v>
      </c>
      <c r="F12" s="17" t="s">
        <v>92</v>
      </c>
      <c r="G12" s="17" t="s">
        <v>93</v>
      </c>
      <c r="H12" s="17" t="s">
        <v>94</v>
      </c>
      <c r="I12" s="17" t="s">
        <v>95</v>
      </c>
      <c r="J12" s="17" t="s">
        <v>95</v>
      </c>
      <c r="K12" s="17" t="s">
        <v>95</v>
      </c>
      <c r="L12" s="17" t="s">
        <v>53</v>
      </c>
      <c r="M12" s="17" t="s">
        <v>54</v>
      </c>
      <c r="N12" s="18">
        <v>2</v>
      </c>
      <c r="O12" s="17" t="s">
        <v>79</v>
      </c>
      <c r="P12" s="17" t="s">
        <v>80</v>
      </c>
      <c r="Q12" s="19">
        <v>200000</v>
      </c>
      <c r="R12" s="20" t="s">
        <v>96</v>
      </c>
      <c r="S12" s="21">
        <v>6.5000000000000002E-2</v>
      </c>
      <c r="T12" s="22">
        <v>42907</v>
      </c>
      <c r="U12" s="23" t="s">
        <v>97</v>
      </c>
      <c r="V12" s="26">
        <v>1.0549999999999999</v>
      </c>
      <c r="W12" s="25">
        <f t="shared" si="0"/>
        <v>211000</v>
      </c>
      <c r="X12" s="26">
        <f t="shared" si="1"/>
        <v>5.1924177446082236E-2</v>
      </c>
      <c r="Y12" s="21">
        <v>0.90488000000000002</v>
      </c>
      <c r="Z12" s="27" t="str">
        <f t="shared" si="8"/>
        <v xml:space="preserve"> </v>
      </c>
      <c r="AA12" s="19">
        <f t="shared" si="2"/>
        <v>180976</v>
      </c>
      <c r="AB12" s="19" t="str">
        <f t="shared" si="3"/>
        <v xml:space="preserve"> </v>
      </c>
      <c r="AC12" s="28">
        <f t="shared" si="4"/>
        <v>-30024</v>
      </c>
      <c r="AD12" s="26" t="e">
        <f t="shared" ca="1" si="5"/>
        <v>#NUM!</v>
      </c>
      <c r="AE12" s="29">
        <v>1661</v>
      </c>
      <c r="AF12" s="21"/>
      <c r="AG12" s="21"/>
      <c r="AH12" s="30" t="e">
        <f ca="1">MDURATION($AH$3,U12,S12,AD12,N12)</f>
        <v>#NUM!</v>
      </c>
      <c r="AI12" s="31">
        <f t="shared" si="7"/>
        <v>2022</v>
      </c>
      <c r="AJ12" s="32">
        <v>0.7</v>
      </c>
      <c r="AK12" s="6">
        <f t="shared" si="9"/>
        <v>126683.2</v>
      </c>
      <c r="AL12" s="33" t="s">
        <v>72</v>
      </c>
      <c r="AN12" s="34"/>
      <c r="AP12" s="21"/>
    </row>
    <row r="13" spans="1:42" ht="15.75" customHeight="1" x14ac:dyDescent="0.35">
      <c r="A13" s="15" t="s">
        <v>91</v>
      </c>
      <c r="B13" s="16" t="s">
        <v>46</v>
      </c>
      <c r="C13" s="16" t="s">
        <v>47</v>
      </c>
      <c r="D13" s="17" t="s">
        <v>5</v>
      </c>
      <c r="E13" s="17" t="s">
        <v>74</v>
      </c>
      <c r="F13" s="17" t="s">
        <v>92</v>
      </c>
      <c r="G13" s="17" t="s">
        <v>86</v>
      </c>
      <c r="H13" s="17" t="s">
        <v>94</v>
      </c>
      <c r="I13" s="17" t="s">
        <v>95</v>
      </c>
      <c r="J13" s="17" t="s">
        <v>95</v>
      </c>
      <c r="K13" s="17" t="s">
        <v>95</v>
      </c>
      <c r="L13" s="17" t="s">
        <v>53</v>
      </c>
      <c r="M13" s="17" t="s">
        <v>54</v>
      </c>
      <c r="N13" s="18">
        <v>2</v>
      </c>
      <c r="O13" s="17" t="s">
        <v>79</v>
      </c>
      <c r="P13" s="17" t="s">
        <v>80</v>
      </c>
      <c r="Q13" s="19">
        <v>200000</v>
      </c>
      <c r="R13" s="20" t="s">
        <v>96</v>
      </c>
      <c r="S13" s="21">
        <v>6.5000000000000002E-2</v>
      </c>
      <c r="T13" s="22">
        <v>42907</v>
      </c>
      <c r="U13" s="23" t="s">
        <v>97</v>
      </c>
      <c r="V13" s="26">
        <v>1.0549999999999999</v>
      </c>
      <c r="W13" s="25">
        <f t="shared" si="0"/>
        <v>211000</v>
      </c>
      <c r="X13" s="26">
        <f t="shared" si="1"/>
        <v>5.1924177446082236E-2</v>
      </c>
      <c r="Y13" s="21" t="e">
        <f ca="1">_xll.BDP(A13,$Y$4)/100</f>
        <v>#NAME?</v>
      </c>
      <c r="Z13" s="27" t="str">
        <f t="shared" si="8"/>
        <v xml:space="preserve"> </v>
      </c>
      <c r="AA13" s="19" t="e">
        <f t="shared" ca="1" si="2"/>
        <v>#NAME?</v>
      </c>
      <c r="AB13" s="19" t="e">
        <f t="shared" ca="1" si="3"/>
        <v>#NAME?</v>
      </c>
      <c r="AC13" s="28" t="e">
        <f t="shared" ca="1" si="4"/>
        <v>#NAME?</v>
      </c>
      <c r="AD13" s="26" t="e">
        <f t="shared" ca="1" si="5"/>
        <v>#NAME?</v>
      </c>
      <c r="AE13" s="29">
        <v>2202.7777777777778</v>
      </c>
      <c r="AF13" s="21"/>
      <c r="AG13" s="21"/>
      <c r="AH13" s="30" t="e">
        <f ca="1">MDURATION($AH$3,U13,S13,AD13,N13)</f>
        <v>#NAME?</v>
      </c>
      <c r="AI13" s="31">
        <f t="shared" si="7"/>
        <v>2022</v>
      </c>
      <c r="AJ13" s="32">
        <v>0.7</v>
      </c>
      <c r="AK13" s="6" t="e">
        <f t="shared" ca="1" si="9"/>
        <v>#NAME?</v>
      </c>
      <c r="AL13" s="33" t="s">
        <v>72</v>
      </c>
      <c r="AN13" s="34"/>
      <c r="AP13" s="21"/>
    </row>
    <row r="14" spans="1:42" ht="15.75" customHeight="1" x14ac:dyDescent="0.35">
      <c r="A14" s="15" t="s">
        <v>98</v>
      </c>
      <c r="B14" s="16" t="s">
        <v>62</v>
      </c>
      <c r="C14" s="16" t="s">
        <v>63</v>
      </c>
      <c r="D14" s="17" t="s">
        <v>5</v>
      </c>
      <c r="E14" s="17" t="s">
        <v>74</v>
      </c>
      <c r="F14" s="17" t="s">
        <v>65</v>
      </c>
      <c r="G14" s="17" t="s">
        <v>99</v>
      </c>
      <c r="H14" s="17" t="s">
        <v>100</v>
      </c>
      <c r="I14" s="17" t="s">
        <v>101</v>
      </c>
      <c r="J14" s="17" t="s">
        <v>101</v>
      </c>
      <c r="K14" s="17" t="s">
        <v>101</v>
      </c>
      <c r="L14" s="17" t="s">
        <v>102</v>
      </c>
      <c r="M14" s="17" t="s">
        <v>54</v>
      </c>
      <c r="N14" s="18">
        <v>4</v>
      </c>
      <c r="O14" s="17" t="s">
        <v>103</v>
      </c>
      <c r="P14" s="17" t="s">
        <v>104</v>
      </c>
      <c r="Q14" s="36">
        <v>159450</v>
      </c>
      <c r="R14" s="20" t="s">
        <v>105</v>
      </c>
      <c r="S14" s="21">
        <v>7.4999999999999997E-2</v>
      </c>
      <c r="T14" s="22">
        <v>42426</v>
      </c>
      <c r="U14" s="23" t="s">
        <v>106</v>
      </c>
      <c r="V14" s="24">
        <v>1</v>
      </c>
      <c r="W14" s="25">
        <f t="shared" si="0"/>
        <v>159450</v>
      </c>
      <c r="X14" s="26">
        <f t="shared" si="1"/>
        <v>7.4998699147743417E-2</v>
      </c>
      <c r="Y14" s="21">
        <v>0.38500000000000001</v>
      </c>
      <c r="Z14" s="27" t="str">
        <f t="shared" si="8"/>
        <v xml:space="preserve"> </v>
      </c>
      <c r="AA14" s="37">
        <v>70169.02</v>
      </c>
      <c r="AB14" s="19" t="str">
        <f t="shared" si="3"/>
        <v xml:space="preserve"> </v>
      </c>
      <c r="AC14" s="28"/>
      <c r="AD14" s="26"/>
      <c r="AE14" s="29">
        <v>1476.02</v>
      </c>
      <c r="AF14" s="21" t="e">
        <f ca="1">_xll.BDP(A14,$AF$4)</f>
        <v>#NAME?</v>
      </c>
      <c r="AG14" s="21" t="e">
        <f ca="1">_xll.BDP(A14,$AG$4)</f>
        <v>#NAME?</v>
      </c>
      <c r="AH14" s="30" t="e">
        <f ca="1">MDURATION($AH$3,U14,S14,AD14,N14)</f>
        <v>#NUM!</v>
      </c>
      <c r="AI14" s="31">
        <f t="shared" si="7"/>
        <v>2021</v>
      </c>
      <c r="AJ14" s="32">
        <v>0</v>
      </c>
      <c r="AK14" s="6">
        <f t="shared" si="9"/>
        <v>0</v>
      </c>
      <c r="AL14" s="33" t="s">
        <v>107</v>
      </c>
      <c r="AN14" s="34"/>
      <c r="AP14" s="21"/>
    </row>
    <row r="15" spans="1:42" ht="15.75" customHeight="1" x14ac:dyDescent="0.35">
      <c r="A15" s="15" t="s">
        <v>98</v>
      </c>
      <c r="B15" s="38" t="s">
        <v>108</v>
      </c>
      <c r="C15" s="16" t="s">
        <v>109</v>
      </c>
      <c r="D15" s="17" t="s">
        <v>5</v>
      </c>
      <c r="E15" s="17" t="s">
        <v>74</v>
      </c>
      <c r="F15" s="17" t="s">
        <v>65</v>
      </c>
      <c r="G15" s="17" t="s">
        <v>99</v>
      </c>
      <c r="H15" s="17" t="s">
        <v>100</v>
      </c>
      <c r="I15" s="17" t="s">
        <v>101</v>
      </c>
      <c r="J15" s="17" t="s">
        <v>101</v>
      </c>
      <c r="K15" s="17" t="s">
        <v>101</v>
      </c>
      <c r="L15" s="17" t="s">
        <v>102</v>
      </c>
      <c r="M15" s="17" t="s">
        <v>54</v>
      </c>
      <c r="N15" s="18">
        <v>4</v>
      </c>
      <c r="O15" s="17" t="s">
        <v>103</v>
      </c>
      <c r="P15" s="17" t="s">
        <v>104</v>
      </c>
      <c r="Q15" s="39">
        <v>64500</v>
      </c>
      <c r="R15" s="20" t="s">
        <v>105</v>
      </c>
      <c r="S15" s="21">
        <v>7.4999999999999997E-2</v>
      </c>
      <c r="T15" s="22">
        <v>42426</v>
      </c>
      <c r="U15" s="23" t="s">
        <v>106</v>
      </c>
      <c r="V15" s="26">
        <v>1</v>
      </c>
      <c r="W15" s="25">
        <f t="shared" si="0"/>
        <v>64500</v>
      </c>
      <c r="X15" s="26">
        <f t="shared" si="1"/>
        <v>7.4998699147743417E-2</v>
      </c>
      <c r="Y15" s="21" t="e">
        <f ca="1">_xll.BDP(A15,$Y$4)/100</f>
        <v>#NAME?</v>
      </c>
      <c r="Z15" s="27"/>
      <c r="AA15" s="40">
        <v>39116.32</v>
      </c>
      <c r="AB15" s="41" t="str">
        <f t="shared" si="3"/>
        <v xml:space="preserve"> </v>
      </c>
      <c r="AC15" s="28"/>
      <c r="AD15" s="26"/>
      <c r="AE15" s="29">
        <v>1021.25</v>
      </c>
      <c r="AF15" s="21" t="e">
        <f ca="1">_xll.BDP(A15,$AF$4)</f>
        <v>#NAME?</v>
      </c>
      <c r="AG15" s="21" t="e">
        <f ca="1">_xll.BDP(A15,$AG$4)</f>
        <v>#NAME?</v>
      </c>
      <c r="AH15" s="30" t="e">
        <f ca="1">MDURATION($AH$3,U15,S15,AD15,N15)</f>
        <v>#NUM!</v>
      </c>
      <c r="AI15" s="31">
        <f t="shared" si="7"/>
        <v>2021</v>
      </c>
      <c r="AJ15" s="32">
        <v>0</v>
      </c>
      <c r="AK15" s="6">
        <f t="shared" si="9"/>
        <v>0</v>
      </c>
      <c r="AL15" s="33" t="s">
        <v>109</v>
      </c>
      <c r="AP15" s="21"/>
    </row>
    <row r="16" spans="1:42" ht="15.75" customHeight="1" x14ac:dyDescent="0.35">
      <c r="A16" s="15" t="s">
        <v>98</v>
      </c>
      <c r="B16" s="16" t="s">
        <v>110</v>
      </c>
      <c r="C16" s="16" t="s">
        <v>63</v>
      </c>
      <c r="D16" s="17" t="s">
        <v>5</v>
      </c>
      <c r="E16" s="17" t="s">
        <v>74</v>
      </c>
      <c r="F16" s="17" t="s">
        <v>65</v>
      </c>
      <c r="G16" s="17" t="s">
        <v>99</v>
      </c>
      <c r="H16" s="17" t="s">
        <v>100</v>
      </c>
      <c r="I16" s="17" t="s">
        <v>101</v>
      </c>
      <c r="J16" s="17" t="s">
        <v>101</v>
      </c>
      <c r="K16" s="17" t="s">
        <v>101</v>
      </c>
      <c r="L16" s="17" t="s">
        <v>102</v>
      </c>
      <c r="M16" s="17" t="s">
        <v>54</v>
      </c>
      <c r="N16" s="18">
        <v>4</v>
      </c>
      <c r="O16" s="17" t="s">
        <v>103</v>
      </c>
      <c r="P16" s="17" t="s">
        <v>104</v>
      </c>
      <c r="Q16" s="36">
        <v>94950</v>
      </c>
      <c r="R16" s="20" t="s">
        <v>105</v>
      </c>
      <c r="S16" s="21">
        <v>7.4999999999999997E-2</v>
      </c>
      <c r="T16" s="22">
        <v>42426</v>
      </c>
      <c r="U16" s="23" t="s">
        <v>106</v>
      </c>
      <c r="V16" s="24">
        <v>1</v>
      </c>
      <c r="W16" s="25">
        <f t="shared" si="0"/>
        <v>94950</v>
      </c>
      <c r="X16" s="26">
        <f t="shared" si="1"/>
        <v>7.4998699147743417E-2</v>
      </c>
      <c r="Y16" s="21">
        <v>0.38500000000000001</v>
      </c>
      <c r="Z16" s="27" t="str">
        <f t="shared" ref="Z16:Z23" si="10">IF(D16=$A$1," ",Q16*Y16)</f>
        <v xml:space="preserve"> </v>
      </c>
      <c r="AA16" s="19">
        <v>41784.559999999998</v>
      </c>
      <c r="AB16" s="42" t="str">
        <f t="shared" si="3"/>
        <v xml:space="preserve"> </v>
      </c>
      <c r="AC16" s="28">
        <f t="shared" ref="AC16:AC79" si="11">IF(AA16&lt;W16,AA16-W16," ")</f>
        <v>-53165.440000000002</v>
      </c>
      <c r="AD16" s="26"/>
      <c r="AE16" s="29">
        <v>878.95</v>
      </c>
      <c r="AF16" s="21" t="e">
        <f ca="1">_xll.BDP(A16,$AF$4)</f>
        <v>#NAME?</v>
      </c>
      <c r="AG16" s="21" t="e">
        <f ca="1">_xll.BDP(A16,$AG$4)</f>
        <v>#NAME?</v>
      </c>
      <c r="AH16" s="30" t="e">
        <f ca="1">MDURATION($AH$3,U16,S16,AD16,N16)</f>
        <v>#NUM!</v>
      </c>
      <c r="AI16" s="31">
        <f t="shared" si="7"/>
        <v>2021</v>
      </c>
      <c r="AJ16" s="32">
        <v>0</v>
      </c>
      <c r="AK16" s="6">
        <f t="shared" si="9"/>
        <v>0</v>
      </c>
      <c r="AL16" s="33" t="s">
        <v>107</v>
      </c>
      <c r="AN16" s="34"/>
      <c r="AP16" s="21"/>
    </row>
    <row r="17" spans="1:42" ht="15.75" customHeight="1" x14ac:dyDescent="0.35">
      <c r="A17" s="15" t="s">
        <v>111</v>
      </c>
      <c r="B17" s="16" t="s">
        <v>62</v>
      </c>
      <c r="C17" s="16" t="s">
        <v>47</v>
      </c>
      <c r="D17" s="17" t="s">
        <v>5</v>
      </c>
      <c r="E17" s="17" t="s">
        <v>48</v>
      </c>
      <c r="F17" s="17" t="s">
        <v>85</v>
      </c>
      <c r="G17" s="17" t="s">
        <v>112</v>
      </c>
      <c r="H17" s="17" t="s">
        <v>113</v>
      </c>
      <c r="I17" s="17" t="s">
        <v>114</v>
      </c>
      <c r="J17" s="17" t="s">
        <v>114</v>
      </c>
      <c r="K17" s="17" t="s">
        <v>114</v>
      </c>
      <c r="L17" s="17" t="s">
        <v>102</v>
      </c>
      <c r="M17" s="17" t="s">
        <v>54</v>
      </c>
      <c r="N17" s="18">
        <v>2</v>
      </c>
      <c r="O17" s="17" t="s">
        <v>115</v>
      </c>
      <c r="P17" s="17" t="s">
        <v>116</v>
      </c>
      <c r="Q17" s="36">
        <v>200000</v>
      </c>
      <c r="R17" s="20" t="s">
        <v>117</v>
      </c>
      <c r="S17" s="21">
        <v>5.8749999999999997E-2</v>
      </c>
      <c r="T17" s="22">
        <v>41786</v>
      </c>
      <c r="U17" s="23" t="s">
        <v>118</v>
      </c>
      <c r="V17" s="24">
        <v>1.0245</v>
      </c>
      <c r="W17" s="25">
        <f t="shared" si="0"/>
        <v>204900</v>
      </c>
      <c r="X17" s="26">
        <f t="shared" si="1"/>
        <v>5.4956777142841778E-2</v>
      </c>
      <c r="Y17" s="21">
        <v>1.05931</v>
      </c>
      <c r="Z17" s="27" t="str">
        <f t="shared" si="10"/>
        <v xml:space="preserve"> </v>
      </c>
      <c r="AA17" s="19">
        <f t="shared" ref="AA17:AA80" si="12">IF(ISNUMBER(Z17),Z17*$AA$2,Q17*Y17)</f>
        <v>211862</v>
      </c>
      <c r="AB17" s="19">
        <f t="shared" si="3"/>
        <v>6962</v>
      </c>
      <c r="AC17" s="28" t="str">
        <f t="shared" si="11"/>
        <v xml:space="preserve"> </v>
      </c>
      <c r="AD17" s="26" t="e">
        <f t="shared" ref="AD17:AD55" ca="1" si="13">YIELD($AH$3,U17,$S17,$Y17*100,100,2,0)</f>
        <v>#NUM!</v>
      </c>
      <c r="AE17" s="29">
        <v>4602.085</v>
      </c>
      <c r="AF17" s="21" t="e">
        <f ca="1">_xll.BDP(A17,$AF$4)</f>
        <v>#NAME?</v>
      </c>
      <c r="AG17" s="21"/>
      <c r="AH17" s="30" t="e">
        <f t="shared" ref="AH17:AH20" ca="1" si="14">MDURATION($AH$3,U17,S17,AD17,N17)</f>
        <v>#NUM!</v>
      </c>
      <c r="AI17" s="31">
        <f t="shared" si="7"/>
        <v>2022</v>
      </c>
      <c r="AJ17" s="32">
        <v>0.8</v>
      </c>
      <c r="AK17" s="6">
        <f t="shared" si="9"/>
        <v>169489.6</v>
      </c>
      <c r="AL17" s="33" t="s">
        <v>119</v>
      </c>
      <c r="AN17" s="34"/>
      <c r="AP17" s="21"/>
    </row>
    <row r="18" spans="1:42" ht="15.75" customHeight="1" x14ac:dyDescent="0.35">
      <c r="A18" s="15" t="s">
        <v>111</v>
      </c>
      <c r="B18" s="16" t="s">
        <v>62</v>
      </c>
      <c r="C18" s="16" t="s">
        <v>47</v>
      </c>
      <c r="D18" s="17" t="s">
        <v>5</v>
      </c>
      <c r="E18" s="17" t="s">
        <v>48</v>
      </c>
      <c r="F18" s="17" t="s">
        <v>85</v>
      </c>
      <c r="G18" s="17" t="s">
        <v>112</v>
      </c>
      <c r="H18" s="17" t="s">
        <v>113</v>
      </c>
      <c r="I18" s="17" t="s">
        <v>114</v>
      </c>
      <c r="J18" s="17" t="s">
        <v>114</v>
      </c>
      <c r="K18" s="17" t="s">
        <v>114</v>
      </c>
      <c r="L18" s="17" t="s">
        <v>102</v>
      </c>
      <c r="M18" s="17" t="s">
        <v>54</v>
      </c>
      <c r="N18" s="18">
        <v>2</v>
      </c>
      <c r="O18" s="17" t="s">
        <v>115</v>
      </c>
      <c r="P18" s="17" t="s">
        <v>116</v>
      </c>
      <c r="Q18" s="36">
        <v>200000</v>
      </c>
      <c r="R18" s="20" t="s">
        <v>117</v>
      </c>
      <c r="S18" s="21">
        <v>5.8749999999999997E-2</v>
      </c>
      <c r="T18" s="22">
        <v>42600</v>
      </c>
      <c r="U18" s="23" t="s">
        <v>118</v>
      </c>
      <c r="V18" s="24">
        <v>1.0725</v>
      </c>
      <c r="W18" s="25">
        <f t="shared" si="0"/>
        <v>214500</v>
      </c>
      <c r="X18" s="26">
        <f t="shared" si="1"/>
        <v>4.4609965736962305E-2</v>
      </c>
      <c r="Y18" s="21">
        <v>1.05931</v>
      </c>
      <c r="Z18" s="27" t="str">
        <f t="shared" si="10"/>
        <v xml:space="preserve"> </v>
      </c>
      <c r="AA18" s="19">
        <f t="shared" si="12"/>
        <v>211862</v>
      </c>
      <c r="AB18" s="19" t="str">
        <f t="shared" si="3"/>
        <v xml:space="preserve"> </v>
      </c>
      <c r="AC18" s="28">
        <f t="shared" si="11"/>
        <v>-2638</v>
      </c>
      <c r="AD18" s="26" t="e">
        <f t="shared" ca="1" si="13"/>
        <v>#NUM!</v>
      </c>
      <c r="AE18" s="29">
        <v>4602.085</v>
      </c>
      <c r="AF18" s="21"/>
      <c r="AG18" s="21"/>
      <c r="AH18" s="30" t="e">
        <f t="shared" ca="1" si="14"/>
        <v>#NUM!</v>
      </c>
      <c r="AI18" s="31">
        <f t="shared" si="7"/>
        <v>2022</v>
      </c>
      <c r="AJ18" s="32">
        <v>0.8</v>
      </c>
      <c r="AK18" s="6">
        <f t="shared" si="9"/>
        <v>169489.6</v>
      </c>
      <c r="AL18" s="33" t="s">
        <v>119</v>
      </c>
      <c r="AN18" s="34"/>
      <c r="AP18" s="21"/>
    </row>
    <row r="19" spans="1:42" s="44" customFormat="1" ht="15.75" customHeight="1" x14ac:dyDescent="0.35">
      <c r="A19" s="15" t="s">
        <v>120</v>
      </c>
      <c r="B19" s="16" t="s">
        <v>60</v>
      </c>
      <c r="C19" s="16" t="s">
        <v>47</v>
      </c>
      <c r="D19" s="17" t="s">
        <v>5</v>
      </c>
      <c r="E19" s="17" t="s">
        <v>48</v>
      </c>
      <c r="F19" s="17" t="s">
        <v>121</v>
      </c>
      <c r="G19" s="17" t="s">
        <v>76</v>
      </c>
      <c r="H19" s="17" t="s">
        <v>122</v>
      </c>
      <c r="I19" s="17" t="s">
        <v>123</v>
      </c>
      <c r="J19" s="17" t="s">
        <v>123</v>
      </c>
      <c r="K19" s="17" t="s">
        <v>123</v>
      </c>
      <c r="L19" s="17" t="s">
        <v>102</v>
      </c>
      <c r="M19" s="17" t="s">
        <v>54</v>
      </c>
      <c r="N19" s="18">
        <v>2</v>
      </c>
      <c r="O19" s="17" t="s">
        <v>124</v>
      </c>
      <c r="P19" s="17" t="s">
        <v>125</v>
      </c>
      <c r="Q19" s="36">
        <v>100000</v>
      </c>
      <c r="R19" s="20" t="s">
        <v>126</v>
      </c>
      <c r="S19" s="21">
        <v>8.5000000000000006E-2</v>
      </c>
      <c r="T19" s="22">
        <v>40437</v>
      </c>
      <c r="U19" s="43" t="s">
        <v>127</v>
      </c>
      <c r="V19" s="24">
        <v>1.115</v>
      </c>
      <c r="W19" s="25">
        <f t="shared" si="0"/>
        <v>111500</v>
      </c>
      <c r="X19" s="26">
        <f t="shared" si="1"/>
        <v>6.8446967558198124E-2</v>
      </c>
      <c r="Y19" s="21" t="e">
        <f ca="1">_xll.BDP(A19,$Y$4)/100</f>
        <v>#NAME?</v>
      </c>
      <c r="Z19" s="27" t="str">
        <f t="shared" si="10"/>
        <v xml:space="preserve"> </v>
      </c>
      <c r="AA19" s="19" t="e">
        <f t="shared" ca="1" si="12"/>
        <v>#NAME?</v>
      </c>
      <c r="AB19" s="19" t="e">
        <f t="shared" ca="1" si="3"/>
        <v>#NAME?</v>
      </c>
      <c r="AC19" s="28" t="e">
        <f t="shared" ca="1" si="11"/>
        <v>#NAME?</v>
      </c>
      <c r="AD19" s="26" t="e">
        <f t="shared" ca="1" si="13"/>
        <v>#NAME?</v>
      </c>
      <c r="AE19" s="29">
        <v>1251.3888888888891</v>
      </c>
      <c r="AF19" s="21" t="e">
        <f ca="1">_xll.BDP(A19,$AF$4)</f>
        <v>#NAME?</v>
      </c>
      <c r="AG19" s="21"/>
      <c r="AH19" s="30" t="e">
        <f t="shared" ca="1" si="14"/>
        <v>#NAME?</v>
      </c>
      <c r="AI19" s="31">
        <f t="shared" si="7"/>
        <v>2020</v>
      </c>
      <c r="AJ19" s="32"/>
      <c r="AK19" s="2"/>
      <c r="AL19" t="s">
        <v>119</v>
      </c>
      <c r="AM19"/>
      <c r="AN19"/>
      <c r="AP19" s="21"/>
    </row>
    <row r="20" spans="1:42" ht="15.75" customHeight="1" x14ac:dyDescent="0.35">
      <c r="A20" s="45" t="s">
        <v>128</v>
      </c>
      <c r="B20" s="16" t="s">
        <v>62</v>
      </c>
      <c r="C20" s="16" t="s">
        <v>109</v>
      </c>
      <c r="D20" s="17" t="s">
        <v>5</v>
      </c>
      <c r="E20" s="17" t="s">
        <v>48</v>
      </c>
      <c r="F20" s="17" t="s">
        <v>85</v>
      </c>
      <c r="G20" s="17" t="s">
        <v>112</v>
      </c>
      <c r="H20" s="17" t="s">
        <v>113</v>
      </c>
      <c r="I20" s="17" t="s">
        <v>114</v>
      </c>
      <c r="J20" s="17" t="s">
        <v>114</v>
      </c>
      <c r="K20" s="17" t="s">
        <v>114</v>
      </c>
      <c r="L20" s="17" t="s">
        <v>102</v>
      </c>
      <c r="M20" s="17" t="s">
        <v>54</v>
      </c>
      <c r="N20" s="18">
        <v>2</v>
      </c>
      <c r="O20" s="17" t="s">
        <v>129</v>
      </c>
      <c r="P20" s="17" t="s">
        <v>130</v>
      </c>
      <c r="Q20" s="19">
        <v>13000</v>
      </c>
      <c r="R20" s="20" t="s">
        <v>131</v>
      </c>
      <c r="S20" s="21">
        <v>5.1249999999999997E-2</v>
      </c>
      <c r="T20" s="22">
        <v>41171</v>
      </c>
      <c r="U20" s="23" t="s">
        <v>132</v>
      </c>
      <c r="V20" s="24">
        <v>0.93899999999999995</v>
      </c>
      <c r="W20" s="25">
        <f t="shared" si="0"/>
        <v>12207</v>
      </c>
      <c r="X20" s="26">
        <f t="shared" si="1"/>
        <v>5.9440386400107785E-2</v>
      </c>
      <c r="Y20" s="21" t="e">
        <f ca="1">_xll.BDP(A20,$Y$4)/100</f>
        <v>#NAME?</v>
      </c>
      <c r="Z20" s="27" t="str">
        <f t="shared" si="10"/>
        <v xml:space="preserve"> </v>
      </c>
      <c r="AA20" s="19" t="e">
        <f t="shared" ca="1" si="12"/>
        <v>#NAME?</v>
      </c>
      <c r="AB20" s="19" t="e">
        <f t="shared" ca="1" si="3"/>
        <v>#NAME?</v>
      </c>
      <c r="AC20" s="28" t="e">
        <f t="shared" ca="1" si="11"/>
        <v>#NAME?</v>
      </c>
      <c r="AD20" s="26" t="e">
        <f t="shared" ca="1" si="13"/>
        <v>#NAME?</v>
      </c>
      <c r="AE20" s="29">
        <v>175.81597222222223</v>
      </c>
      <c r="AF20" s="21" t="e">
        <f ca="1">_xll.BDP(A20,$AF$4)</f>
        <v>#NAME?</v>
      </c>
      <c r="AG20" s="21"/>
      <c r="AH20" s="30" t="e">
        <f t="shared" ca="1" si="14"/>
        <v>#NAME?</v>
      </c>
      <c r="AI20" s="31">
        <f t="shared" si="7"/>
        <v>2022</v>
      </c>
      <c r="AJ20" s="32"/>
      <c r="AL20" t="s">
        <v>109</v>
      </c>
      <c r="AP20" s="21"/>
    </row>
    <row r="21" spans="1:42" ht="15.75" customHeight="1" x14ac:dyDescent="0.35">
      <c r="A21" s="15" t="s">
        <v>133</v>
      </c>
      <c r="B21" s="16" t="s">
        <v>60</v>
      </c>
      <c r="C21" s="16" t="s">
        <v>47</v>
      </c>
      <c r="D21" s="17" t="s">
        <v>5</v>
      </c>
      <c r="E21" s="17" t="s">
        <v>48</v>
      </c>
      <c r="F21" s="17" t="s">
        <v>134</v>
      </c>
      <c r="G21" s="17" t="s">
        <v>135</v>
      </c>
      <c r="H21" s="17" t="s">
        <v>136</v>
      </c>
      <c r="I21" s="17" t="s">
        <v>137</v>
      </c>
      <c r="J21" s="17" t="s">
        <v>137</v>
      </c>
      <c r="K21" s="17" t="s">
        <v>137</v>
      </c>
      <c r="L21" s="17" t="s">
        <v>53</v>
      </c>
      <c r="M21" s="17" t="s">
        <v>54</v>
      </c>
      <c r="N21" s="18">
        <v>2</v>
      </c>
      <c r="O21" s="17" t="s">
        <v>138</v>
      </c>
      <c r="P21" s="17" t="s">
        <v>139</v>
      </c>
      <c r="Q21" s="19">
        <v>200000</v>
      </c>
      <c r="R21" s="20" t="s">
        <v>140</v>
      </c>
      <c r="S21" s="21">
        <v>3.6499999999999998E-2</v>
      </c>
      <c r="T21" s="22">
        <v>43083</v>
      </c>
      <c r="U21" s="23" t="s">
        <v>141</v>
      </c>
      <c r="V21" s="24">
        <v>1.0037499999999999</v>
      </c>
      <c r="W21" s="25">
        <f t="shared" si="0"/>
        <v>200749.99999999997</v>
      </c>
      <c r="X21" s="26">
        <f t="shared" si="1"/>
        <v>3.590191970592306E-2</v>
      </c>
      <c r="Y21" s="21">
        <v>1.03437</v>
      </c>
      <c r="Z21" s="27" t="str">
        <f t="shared" si="10"/>
        <v xml:space="preserve"> </v>
      </c>
      <c r="AA21" s="19">
        <f t="shared" si="12"/>
        <v>206874</v>
      </c>
      <c r="AB21" s="19">
        <f t="shared" si="3"/>
        <v>6124.0000000000291</v>
      </c>
      <c r="AC21" s="28" t="str">
        <f t="shared" si="11"/>
        <v xml:space="preserve"> </v>
      </c>
      <c r="AD21" s="26">
        <f t="shared" ca="1" si="13"/>
        <v>2.2243014312032929E-2</v>
      </c>
      <c r="AE21" s="29">
        <v>1500.56</v>
      </c>
      <c r="AF21" s="21"/>
      <c r="AG21" s="21"/>
      <c r="AH21" s="30"/>
      <c r="AI21" s="31">
        <f t="shared" si="7"/>
        <v>2025</v>
      </c>
      <c r="AJ21" s="32"/>
      <c r="AK21" s="6"/>
      <c r="AL21" s="33" t="s">
        <v>59</v>
      </c>
      <c r="AN21" s="34"/>
      <c r="AP21" s="21"/>
    </row>
    <row r="22" spans="1:42" ht="15.75" customHeight="1" x14ac:dyDescent="0.35">
      <c r="A22" s="15" t="s">
        <v>142</v>
      </c>
      <c r="B22" s="16" t="s">
        <v>62</v>
      </c>
      <c r="C22" s="16" t="s">
        <v>47</v>
      </c>
      <c r="D22" s="17" t="s">
        <v>5</v>
      </c>
      <c r="E22" s="17" t="s">
        <v>48</v>
      </c>
      <c r="F22" s="17" t="s">
        <v>134</v>
      </c>
      <c r="G22" s="17" t="s">
        <v>135</v>
      </c>
      <c r="H22" s="17" t="s">
        <v>136</v>
      </c>
      <c r="I22" s="17" t="s">
        <v>137</v>
      </c>
      <c r="J22" s="17" t="s">
        <v>137</v>
      </c>
      <c r="K22" s="17" t="s">
        <v>137</v>
      </c>
      <c r="L22" s="17" t="s">
        <v>53</v>
      </c>
      <c r="M22" s="17" t="s">
        <v>54</v>
      </c>
      <c r="N22" s="18">
        <v>2</v>
      </c>
      <c r="O22" s="17" t="s">
        <v>143</v>
      </c>
      <c r="P22" s="17" t="s">
        <v>144</v>
      </c>
      <c r="Q22" s="19">
        <v>200000</v>
      </c>
      <c r="R22" s="20" t="s">
        <v>140</v>
      </c>
      <c r="S22" s="21">
        <v>4.3369999999999999E-2</v>
      </c>
      <c r="T22" s="22">
        <v>43600</v>
      </c>
      <c r="U22" s="23" t="s">
        <v>145</v>
      </c>
      <c r="V22" s="24">
        <v>1.0055700000000001</v>
      </c>
      <c r="W22" s="25">
        <f t="shared" si="0"/>
        <v>201114.00000000003</v>
      </c>
      <c r="X22" s="26">
        <f t="shared" si="1"/>
        <v>4.2586884653032848E-2</v>
      </c>
      <c r="Y22" s="21">
        <v>1.07216</v>
      </c>
      <c r="Z22" s="27" t="str">
        <f t="shared" si="10"/>
        <v xml:space="preserve"> </v>
      </c>
      <c r="AA22" s="19">
        <f t="shared" si="12"/>
        <v>214432</v>
      </c>
      <c r="AB22" s="19">
        <f t="shared" si="3"/>
        <v>13317.999999999971</v>
      </c>
      <c r="AC22" s="28" t="str">
        <f t="shared" si="11"/>
        <v xml:space="preserve"> </v>
      </c>
      <c r="AD22" s="26">
        <f t="shared" ca="1" si="13"/>
        <v>2.8613515751222274E-2</v>
      </c>
      <c r="AE22" s="29">
        <v>3373.22</v>
      </c>
      <c r="AF22" s="21"/>
      <c r="AG22" s="21"/>
      <c r="AH22" s="30"/>
      <c r="AI22" s="31">
        <f t="shared" si="7"/>
        <v>2028</v>
      </c>
      <c r="AJ22" s="32"/>
      <c r="AK22" s="6"/>
      <c r="AL22" s="33" t="s">
        <v>59</v>
      </c>
      <c r="AN22" s="34"/>
      <c r="AP22" s="21"/>
    </row>
    <row r="23" spans="1:42" ht="15.75" customHeight="1" x14ac:dyDescent="0.35">
      <c r="A23" s="15" t="s">
        <v>146</v>
      </c>
      <c r="B23" s="16" t="s">
        <v>147</v>
      </c>
      <c r="C23" s="16" t="s">
        <v>47</v>
      </c>
      <c r="D23" s="17" t="s">
        <v>5</v>
      </c>
      <c r="E23" s="17" t="s">
        <v>48</v>
      </c>
      <c r="F23" s="17" t="s">
        <v>148</v>
      </c>
      <c r="G23" s="17" t="s">
        <v>50</v>
      </c>
      <c r="H23" s="17" t="s">
        <v>136</v>
      </c>
      <c r="I23" s="17" t="s">
        <v>137</v>
      </c>
      <c r="J23" s="17" t="s">
        <v>137</v>
      </c>
      <c r="K23" s="17" t="s">
        <v>137</v>
      </c>
      <c r="L23" s="17" t="s">
        <v>53</v>
      </c>
      <c r="M23" s="17" t="s">
        <v>54</v>
      </c>
      <c r="N23" s="18">
        <v>2</v>
      </c>
      <c r="O23" s="17" t="s">
        <v>149</v>
      </c>
      <c r="P23" s="17" t="s">
        <v>150</v>
      </c>
      <c r="Q23" s="19">
        <v>200000</v>
      </c>
      <c r="R23" s="20" t="s">
        <v>140</v>
      </c>
      <c r="S23" s="21">
        <v>5.2000000000000005E-2</v>
      </c>
      <c r="T23" s="22">
        <v>43719</v>
      </c>
      <c r="U23" s="23" t="s">
        <v>151</v>
      </c>
      <c r="V23" s="24">
        <v>1.06</v>
      </c>
      <c r="W23" s="25">
        <f t="shared" si="0"/>
        <v>212000</v>
      </c>
      <c r="X23" s="26">
        <f t="shared" si="1"/>
        <v>4.1595231763594628E-2</v>
      </c>
      <c r="Y23" s="21" t="e">
        <f ca="1">_xll.BDP(A23,$Y$4)/100</f>
        <v>#NAME?</v>
      </c>
      <c r="Z23" s="27" t="str">
        <f t="shared" si="10"/>
        <v xml:space="preserve"> </v>
      </c>
      <c r="AA23" s="19" t="e">
        <f t="shared" ca="1" si="12"/>
        <v>#NAME?</v>
      </c>
      <c r="AB23" s="19" t="e">
        <f t="shared" ca="1" si="3"/>
        <v>#NAME?</v>
      </c>
      <c r="AC23" s="28" t="e">
        <f t="shared" ca="1" si="11"/>
        <v>#NAME?</v>
      </c>
      <c r="AD23" s="26" t="e">
        <f t="shared" ca="1" si="13"/>
        <v>#NAME?</v>
      </c>
      <c r="AE23" s="29">
        <v>982.22222222222229</v>
      </c>
      <c r="AF23" s="21"/>
      <c r="AG23" s="21"/>
      <c r="AH23" s="30"/>
      <c r="AI23" s="31">
        <f t="shared" si="7"/>
        <v>2026</v>
      </c>
      <c r="AJ23" s="32"/>
      <c r="AK23" s="6"/>
      <c r="AL23" s="33" t="s">
        <v>59</v>
      </c>
      <c r="AN23" s="34"/>
      <c r="AP23" s="21"/>
    </row>
    <row r="24" spans="1:42" ht="15.75" customHeight="1" x14ac:dyDescent="0.35">
      <c r="A24" s="15" t="s">
        <v>152</v>
      </c>
      <c r="B24" s="16" t="s">
        <v>62</v>
      </c>
      <c r="C24" s="16" t="s">
        <v>47</v>
      </c>
      <c r="D24" s="17" t="s">
        <v>5</v>
      </c>
      <c r="E24" s="17" t="s">
        <v>48</v>
      </c>
      <c r="F24" s="17" t="s">
        <v>153</v>
      </c>
      <c r="G24" s="17" t="s">
        <v>135</v>
      </c>
      <c r="H24" s="17" t="s">
        <v>100</v>
      </c>
      <c r="I24" s="17" t="s">
        <v>101</v>
      </c>
      <c r="J24" s="17" t="s">
        <v>101</v>
      </c>
      <c r="K24" s="17" t="s">
        <v>101</v>
      </c>
      <c r="L24" s="17" t="s">
        <v>102</v>
      </c>
      <c r="M24" s="17" t="s">
        <v>54</v>
      </c>
      <c r="N24" s="18">
        <v>2</v>
      </c>
      <c r="O24" s="17" t="s">
        <v>154</v>
      </c>
      <c r="P24" s="17" t="s">
        <v>155</v>
      </c>
      <c r="Q24" s="19">
        <v>200000</v>
      </c>
      <c r="R24" s="20" t="s">
        <v>156</v>
      </c>
      <c r="S24" s="21">
        <v>3.5000000000000003E-2</v>
      </c>
      <c r="T24" s="22">
        <v>43045</v>
      </c>
      <c r="U24" s="23" t="s">
        <v>157</v>
      </c>
      <c r="V24" s="26">
        <v>0.98499999999999999</v>
      </c>
      <c r="W24" s="25">
        <f t="shared" si="0"/>
        <v>197000</v>
      </c>
      <c r="X24" s="26">
        <f t="shared" si="1"/>
        <v>3.6814441593816048E-2</v>
      </c>
      <c r="Y24" s="21">
        <v>1.0200199999999999</v>
      </c>
      <c r="Z24" s="27"/>
      <c r="AA24" s="19">
        <f t="shared" si="12"/>
        <v>204003.99999999997</v>
      </c>
      <c r="AB24" s="19">
        <f t="shared" si="3"/>
        <v>7003.9999999999709</v>
      </c>
      <c r="AC24" s="28" t="str">
        <f t="shared" si="11"/>
        <v xml:space="preserve"> </v>
      </c>
      <c r="AD24" s="26">
        <f t="shared" ca="1" si="13"/>
        <v>3.069787373183834E-2</v>
      </c>
      <c r="AE24" s="29">
        <v>933.33</v>
      </c>
      <c r="AF24" s="21"/>
      <c r="AG24" s="21"/>
      <c r="AH24" s="30"/>
      <c r="AI24" s="31">
        <f t="shared" si="7"/>
        <v>2027</v>
      </c>
      <c r="AJ24" s="32">
        <v>0.81</v>
      </c>
      <c r="AK24" s="6">
        <f t="shared" ref="AK24:AK33" si="15">AA24*AJ24</f>
        <v>165243.24</v>
      </c>
      <c r="AL24" s="33" t="s">
        <v>119</v>
      </c>
      <c r="AP24" s="21"/>
    </row>
    <row r="25" spans="1:42" ht="15.75" customHeight="1" x14ac:dyDescent="0.35">
      <c r="A25" s="15" t="s">
        <v>158</v>
      </c>
      <c r="B25" s="16" t="s">
        <v>62</v>
      </c>
      <c r="C25" s="16" t="s">
        <v>63</v>
      </c>
      <c r="D25" s="17" t="s">
        <v>5</v>
      </c>
      <c r="E25" s="17" t="s">
        <v>84</v>
      </c>
      <c r="F25" s="17" t="s">
        <v>159</v>
      </c>
      <c r="G25" s="17" t="s">
        <v>93</v>
      </c>
      <c r="H25" s="17" t="s">
        <v>160</v>
      </c>
      <c r="I25" s="17" t="s">
        <v>161</v>
      </c>
      <c r="J25" s="17" t="s">
        <v>161</v>
      </c>
      <c r="K25" s="17" t="s">
        <v>161</v>
      </c>
      <c r="L25" s="17" t="s">
        <v>53</v>
      </c>
      <c r="M25" s="17" t="s">
        <v>54</v>
      </c>
      <c r="N25" s="18">
        <v>2</v>
      </c>
      <c r="O25" s="17" t="s">
        <v>162</v>
      </c>
      <c r="P25" s="17" t="s">
        <v>163</v>
      </c>
      <c r="Q25" s="36">
        <v>100000</v>
      </c>
      <c r="R25" s="20" t="s">
        <v>164</v>
      </c>
      <c r="S25" s="21">
        <v>6.1249999999999999E-2</v>
      </c>
      <c r="T25" s="22">
        <v>41689</v>
      </c>
      <c r="U25" s="23" t="s">
        <v>165</v>
      </c>
      <c r="V25" s="24">
        <v>1.0145</v>
      </c>
      <c r="W25" s="25">
        <f t="shared" si="0"/>
        <v>101450</v>
      </c>
      <c r="X25" s="26">
        <f t="shared" si="1"/>
        <v>5.9122361755440486E-2</v>
      </c>
      <c r="Y25" s="21">
        <v>1.0139100000000001</v>
      </c>
      <c r="Z25" s="27" t="str">
        <f>IF(D25=$A$1," ",Q25*Y25)</f>
        <v xml:space="preserve"> </v>
      </c>
      <c r="AA25" s="19">
        <f t="shared" si="12"/>
        <v>101391.00000000001</v>
      </c>
      <c r="AB25" s="19" t="str">
        <f t="shared" si="3"/>
        <v xml:space="preserve"> </v>
      </c>
      <c r="AC25" s="28">
        <f t="shared" si="11"/>
        <v>-58.999999999985448</v>
      </c>
      <c r="AD25" s="26">
        <f t="shared" ca="1" si="13"/>
        <v>1.7643495400704173E-2</v>
      </c>
      <c r="AE25" s="29">
        <v>2313.8000000000002</v>
      </c>
      <c r="AF25" s="21" t="e">
        <f ca="1">_xll.BDP(A25,$AF$4)</f>
        <v>#NAME?</v>
      </c>
      <c r="AG25" s="21"/>
      <c r="AH25" s="30">
        <f t="shared" ref="AH25:AH61" ca="1" si="16">MDURATION($AH$3,U25,S25,AD25,N25)</f>
        <v>0.31940451616625054</v>
      </c>
      <c r="AI25" s="31">
        <f t="shared" si="7"/>
        <v>2023</v>
      </c>
      <c r="AJ25" s="32">
        <v>0.65</v>
      </c>
      <c r="AK25" s="6">
        <f t="shared" si="15"/>
        <v>65904.150000000009</v>
      </c>
      <c r="AL25" s="33" t="s">
        <v>72</v>
      </c>
      <c r="AN25" s="34"/>
      <c r="AP25" s="21"/>
    </row>
    <row r="26" spans="1:42" ht="15.75" customHeight="1" x14ac:dyDescent="0.35">
      <c r="A26" s="15" t="s">
        <v>158</v>
      </c>
      <c r="B26" s="16" t="s">
        <v>60</v>
      </c>
      <c r="C26" s="16" t="s">
        <v>47</v>
      </c>
      <c r="D26" s="17" t="s">
        <v>5</v>
      </c>
      <c r="E26" s="17" t="s">
        <v>84</v>
      </c>
      <c r="F26" s="17" t="s">
        <v>159</v>
      </c>
      <c r="G26" s="17" t="s">
        <v>93</v>
      </c>
      <c r="H26" s="17" t="s">
        <v>160</v>
      </c>
      <c r="I26" s="17" t="s">
        <v>161</v>
      </c>
      <c r="J26" s="17" t="s">
        <v>161</v>
      </c>
      <c r="K26" s="17" t="s">
        <v>161</v>
      </c>
      <c r="L26" s="17" t="s">
        <v>53</v>
      </c>
      <c r="M26" s="17" t="s">
        <v>54</v>
      </c>
      <c r="N26" s="18">
        <v>2</v>
      </c>
      <c r="O26" s="17" t="s">
        <v>162</v>
      </c>
      <c r="P26" s="17" t="s">
        <v>163</v>
      </c>
      <c r="Q26" s="36">
        <v>100000</v>
      </c>
      <c r="R26" s="20" t="s">
        <v>164</v>
      </c>
      <c r="S26" s="21">
        <v>6.1249999999999999E-2</v>
      </c>
      <c r="T26" s="22">
        <v>41740</v>
      </c>
      <c r="U26" s="23" t="s">
        <v>165</v>
      </c>
      <c r="V26" s="24">
        <v>1.0289999999999999</v>
      </c>
      <c r="W26" s="25">
        <f t="shared" si="0"/>
        <v>102899.99999999999</v>
      </c>
      <c r="X26" s="26">
        <f t="shared" si="1"/>
        <v>5.6983476969614248E-2</v>
      </c>
      <c r="Y26" s="21" t="e">
        <f ca="1">_xll.BDP(A26,$Y$4)/100</f>
        <v>#NAME?</v>
      </c>
      <c r="Z26" s="27" t="str">
        <f>IF(D26=$A$1," ",Q26*Y26)</f>
        <v xml:space="preserve"> </v>
      </c>
      <c r="AA26" s="19" t="e">
        <f t="shared" ca="1" si="12"/>
        <v>#NAME?</v>
      </c>
      <c r="AB26" s="19" t="e">
        <f t="shared" ca="1" si="3"/>
        <v>#NAME?</v>
      </c>
      <c r="AC26" s="28" t="e">
        <f t="shared" ca="1" si="11"/>
        <v>#NAME?</v>
      </c>
      <c r="AD26" s="26" t="e">
        <f t="shared" ca="1" si="13"/>
        <v>#NAME?</v>
      </c>
      <c r="AE26" s="29">
        <v>2569.0972222222222</v>
      </c>
      <c r="AF26" s="21" t="e">
        <f ca="1">_xll.BDP(A26,$AF$4)</f>
        <v>#NAME?</v>
      </c>
      <c r="AG26" s="21"/>
      <c r="AH26" s="30" t="e">
        <f t="shared" ca="1" si="16"/>
        <v>#NAME?</v>
      </c>
      <c r="AI26" s="31">
        <f t="shared" si="7"/>
        <v>2023</v>
      </c>
      <c r="AJ26" s="32">
        <v>0.65</v>
      </c>
      <c r="AK26" s="6" t="e">
        <f t="shared" ca="1" si="15"/>
        <v>#NAME?</v>
      </c>
      <c r="AL26" s="33" t="s">
        <v>72</v>
      </c>
      <c r="AN26" s="34"/>
      <c r="AP26" s="21"/>
    </row>
    <row r="27" spans="1:42" ht="15.75" customHeight="1" x14ac:dyDescent="0.35">
      <c r="A27" s="46" t="s">
        <v>166</v>
      </c>
      <c r="B27" s="16" t="s">
        <v>46</v>
      </c>
      <c r="C27" s="16" t="s">
        <v>47</v>
      </c>
      <c r="D27" s="17" t="s">
        <v>5</v>
      </c>
      <c r="E27" s="17" t="s">
        <v>48</v>
      </c>
      <c r="F27" s="17" t="s">
        <v>167</v>
      </c>
      <c r="G27" s="17" t="s">
        <v>168</v>
      </c>
      <c r="H27" s="17" t="s">
        <v>77</v>
      </c>
      <c r="I27" s="17" t="s">
        <v>78</v>
      </c>
      <c r="J27" s="17" t="s">
        <v>78</v>
      </c>
      <c r="K27" s="17" t="s">
        <v>78</v>
      </c>
      <c r="L27" s="17" t="s">
        <v>53</v>
      </c>
      <c r="M27" s="17" t="s">
        <v>54</v>
      </c>
      <c r="N27" s="18">
        <v>2</v>
      </c>
      <c r="O27" s="17" t="s">
        <v>55</v>
      </c>
      <c r="P27" s="17" t="s">
        <v>56</v>
      </c>
      <c r="Q27" s="19">
        <v>200000</v>
      </c>
      <c r="R27" s="20" t="s">
        <v>169</v>
      </c>
      <c r="S27" s="21">
        <v>3.7499999999999999E-2</v>
      </c>
      <c r="T27" s="22">
        <v>43311</v>
      </c>
      <c r="U27" s="23" t="s">
        <v>170</v>
      </c>
      <c r="V27" s="47">
        <v>0.94199999999999995</v>
      </c>
      <c r="W27" s="25">
        <f t="shared" si="0"/>
        <v>188400</v>
      </c>
      <c r="X27" s="26">
        <f t="shared" si="1"/>
        <v>4.6261422635760399E-2</v>
      </c>
      <c r="Y27" s="21" t="e">
        <f ca="1">_xll.BDP(A27,$Y$4)/100</f>
        <v>#NAME?</v>
      </c>
      <c r="Z27" s="27"/>
      <c r="AA27" s="37" t="e">
        <f t="shared" ca="1" si="12"/>
        <v>#NAME?</v>
      </c>
      <c r="AB27" s="19" t="e">
        <f t="shared" ca="1" si="3"/>
        <v>#NAME?</v>
      </c>
      <c r="AC27" s="28" t="e">
        <f t="shared" ca="1" si="11"/>
        <v>#NAME?</v>
      </c>
      <c r="AD27" s="26" t="e">
        <f t="shared" ca="1" si="13"/>
        <v>#NAME?</v>
      </c>
      <c r="AE27" s="29">
        <v>2875</v>
      </c>
      <c r="AF27" s="21"/>
      <c r="AG27" s="21"/>
      <c r="AH27" s="30"/>
      <c r="AI27" s="31">
        <f t="shared" si="7"/>
        <v>2026</v>
      </c>
      <c r="AJ27" s="32"/>
      <c r="AK27" s="6" t="e">
        <f t="shared" ca="1" si="15"/>
        <v>#NAME?</v>
      </c>
      <c r="AL27" s="33" t="s">
        <v>59</v>
      </c>
      <c r="AP27" s="21"/>
    </row>
    <row r="28" spans="1:42" s="50" customFormat="1" ht="15.75" customHeight="1" x14ac:dyDescent="0.35">
      <c r="A28" s="45" t="s">
        <v>171</v>
      </c>
      <c r="B28" s="16" t="s">
        <v>62</v>
      </c>
      <c r="C28" s="16" t="s">
        <v>47</v>
      </c>
      <c r="D28" s="17" t="s">
        <v>5</v>
      </c>
      <c r="E28" s="17" t="s">
        <v>172</v>
      </c>
      <c r="F28" s="17" t="s">
        <v>134</v>
      </c>
      <c r="G28" s="17" t="s">
        <v>168</v>
      </c>
      <c r="H28" s="17" t="s">
        <v>100</v>
      </c>
      <c r="I28" s="17" t="s">
        <v>101</v>
      </c>
      <c r="J28" s="17" t="s">
        <v>101</v>
      </c>
      <c r="K28" s="17" t="s">
        <v>101</v>
      </c>
      <c r="L28" s="17" t="s">
        <v>102</v>
      </c>
      <c r="M28" s="17" t="s">
        <v>54</v>
      </c>
      <c r="N28" s="18">
        <v>2</v>
      </c>
      <c r="O28" s="17" t="s">
        <v>173</v>
      </c>
      <c r="P28" s="17" t="s">
        <v>174</v>
      </c>
      <c r="Q28" s="19">
        <v>200000</v>
      </c>
      <c r="R28" s="20" t="s">
        <v>175</v>
      </c>
      <c r="S28" s="21">
        <v>3.875E-2</v>
      </c>
      <c r="T28" s="22">
        <v>43720</v>
      </c>
      <c r="U28" s="23" t="s">
        <v>176</v>
      </c>
      <c r="V28" s="47">
        <v>1.0285</v>
      </c>
      <c r="W28" s="25">
        <f t="shared" si="0"/>
        <v>205700</v>
      </c>
      <c r="X28" s="26">
        <f t="shared" si="1"/>
        <v>3.4695796794809997E-2</v>
      </c>
      <c r="Y28" s="21">
        <v>1.0024299999999999</v>
      </c>
      <c r="Z28" s="27"/>
      <c r="AA28" s="37">
        <f t="shared" si="12"/>
        <v>200486</v>
      </c>
      <c r="AB28" s="19" t="str">
        <f t="shared" si="3"/>
        <v xml:space="preserve"> </v>
      </c>
      <c r="AC28" s="28">
        <f t="shared" si="11"/>
        <v>-5214</v>
      </c>
      <c r="AD28" s="26">
        <f t="shared" ca="1" si="13"/>
        <v>3.8215644069644984E-2</v>
      </c>
      <c r="AE28" s="29">
        <v>602.78</v>
      </c>
      <c r="AF28" s="21"/>
      <c r="AG28" s="21"/>
      <c r="AH28" s="30"/>
      <c r="AI28" s="31">
        <f t="shared" si="7"/>
        <v>2027</v>
      </c>
      <c r="AJ28" s="48"/>
      <c r="AK28" s="49"/>
      <c r="AL28" s="33" t="s">
        <v>119</v>
      </c>
      <c r="AP28" s="21"/>
    </row>
    <row r="29" spans="1:42" s="50" customFormat="1" ht="15.75" customHeight="1" x14ac:dyDescent="0.35">
      <c r="A29" s="45" t="s">
        <v>171</v>
      </c>
      <c r="B29" s="16" t="s">
        <v>46</v>
      </c>
      <c r="C29" s="16" t="s">
        <v>47</v>
      </c>
      <c r="D29" s="17" t="s">
        <v>5</v>
      </c>
      <c r="E29" s="17" t="s">
        <v>172</v>
      </c>
      <c r="F29" s="17" t="s">
        <v>134</v>
      </c>
      <c r="G29" s="17" t="s">
        <v>168</v>
      </c>
      <c r="H29" s="17" t="s">
        <v>100</v>
      </c>
      <c r="I29" s="17" t="s">
        <v>101</v>
      </c>
      <c r="J29" s="17" t="s">
        <v>101</v>
      </c>
      <c r="K29" s="17" t="s">
        <v>101</v>
      </c>
      <c r="L29" s="17" t="s">
        <v>102</v>
      </c>
      <c r="M29" s="17" t="s">
        <v>54</v>
      </c>
      <c r="N29" s="18">
        <v>2</v>
      </c>
      <c r="O29" s="17" t="s">
        <v>173</v>
      </c>
      <c r="P29" s="17" t="s">
        <v>174</v>
      </c>
      <c r="Q29" s="19">
        <v>200000</v>
      </c>
      <c r="R29" s="20" t="s">
        <v>175</v>
      </c>
      <c r="S29" s="21">
        <v>3.875E-2</v>
      </c>
      <c r="T29" s="22">
        <v>43720</v>
      </c>
      <c r="U29" s="23" t="s">
        <v>176</v>
      </c>
      <c r="V29" s="47">
        <v>1.0285</v>
      </c>
      <c r="W29" s="25">
        <f t="shared" si="0"/>
        <v>205700</v>
      </c>
      <c r="X29" s="26">
        <f t="shared" si="1"/>
        <v>3.4695796794809997E-2</v>
      </c>
      <c r="Y29" s="21" t="e">
        <f ca="1">_xll.BDP(A29,$Y$4)/100</f>
        <v>#NAME?</v>
      </c>
      <c r="Z29" s="27"/>
      <c r="AA29" s="37" t="e">
        <f t="shared" ca="1" si="12"/>
        <v>#NAME?</v>
      </c>
      <c r="AB29" s="19" t="e">
        <f t="shared" ca="1" si="3"/>
        <v>#NAME?</v>
      </c>
      <c r="AC29" s="28" t="e">
        <f t="shared" ca="1" si="11"/>
        <v>#NAME?</v>
      </c>
      <c r="AD29" s="26" t="e">
        <f t="shared" ca="1" si="13"/>
        <v>#NAME?</v>
      </c>
      <c r="AE29" s="29">
        <v>947.22222222222217</v>
      </c>
      <c r="AF29" s="21"/>
      <c r="AG29" s="21"/>
      <c r="AH29" s="30"/>
      <c r="AI29" s="31">
        <f t="shared" si="7"/>
        <v>2027</v>
      </c>
      <c r="AJ29" s="48"/>
      <c r="AK29" s="49"/>
      <c r="AL29" s="33" t="s">
        <v>107</v>
      </c>
      <c r="AP29" s="21"/>
    </row>
    <row r="30" spans="1:42" s="50" customFormat="1" ht="15.75" customHeight="1" x14ac:dyDescent="0.35">
      <c r="A30" s="45" t="s">
        <v>171</v>
      </c>
      <c r="B30" s="16" t="s">
        <v>60</v>
      </c>
      <c r="C30" s="16" t="s">
        <v>47</v>
      </c>
      <c r="D30" s="17" t="s">
        <v>5</v>
      </c>
      <c r="E30" s="17" t="s">
        <v>172</v>
      </c>
      <c r="F30" s="17" t="s">
        <v>134</v>
      </c>
      <c r="G30" s="17" t="s">
        <v>168</v>
      </c>
      <c r="H30" s="17" t="s">
        <v>100</v>
      </c>
      <c r="I30" s="17" t="s">
        <v>101</v>
      </c>
      <c r="J30" s="17" t="s">
        <v>101</v>
      </c>
      <c r="K30" s="17" t="s">
        <v>101</v>
      </c>
      <c r="L30" s="17" t="s">
        <v>102</v>
      </c>
      <c r="M30" s="17" t="s">
        <v>54</v>
      </c>
      <c r="N30" s="18">
        <v>2</v>
      </c>
      <c r="O30" s="17" t="s">
        <v>173</v>
      </c>
      <c r="P30" s="17" t="s">
        <v>174</v>
      </c>
      <c r="Q30" s="19">
        <v>200000</v>
      </c>
      <c r="R30" s="20" t="s">
        <v>175</v>
      </c>
      <c r="S30" s="21">
        <v>3.875E-2</v>
      </c>
      <c r="T30" s="22">
        <v>43720</v>
      </c>
      <c r="U30" s="23" t="s">
        <v>176</v>
      </c>
      <c r="V30" s="47">
        <v>1.0285</v>
      </c>
      <c r="W30" s="25">
        <f t="shared" si="0"/>
        <v>205700</v>
      </c>
      <c r="X30" s="26">
        <f t="shared" si="1"/>
        <v>3.4695796794809997E-2</v>
      </c>
      <c r="Y30" s="21">
        <v>1.0024299999999999</v>
      </c>
      <c r="Z30" s="27"/>
      <c r="AA30" s="37">
        <f t="shared" si="12"/>
        <v>200486</v>
      </c>
      <c r="AB30" s="19" t="str">
        <f t="shared" si="3"/>
        <v xml:space="preserve"> </v>
      </c>
      <c r="AC30" s="28">
        <f t="shared" si="11"/>
        <v>-5214</v>
      </c>
      <c r="AD30" s="26">
        <f t="shared" ca="1" si="13"/>
        <v>3.8215644069644984E-2</v>
      </c>
      <c r="AE30" s="29">
        <v>602.78</v>
      </c>
      <c r="AF30" s="21"/>
      <c r="AG30" s="21"/>
      <c r="AH30" s="30"/>
      <c r="AI30" s="31">
        <f t="shared" si="7"/>
        <v>2027</v>
      </c>
      <c r="AJ30" s="48"/>
      <c r="AK30" s="49"/>
      <c r="AL30" s="51" t="s">
        <v>119</v>
      </c>
      <c r="AP30" s="21"/>
    </row>
    <row r="31" spans="1:42" s="50" customFormat="1" ht="15.75" customHeight="1" x14ac:dyDescent="0.35">
      <c r="A31" s="45" t="s">
        <v>171</v>
      </c>
      <c r="B31" s="16" t="s">
        <v>108</v>
      </c>
      <c r="C31" s="16" t="s">
        <v>47</v>
      </c>
      <c r="D31" s="17" t="s">
        <v>5</v>
      </c>
      <c r="E31" s="17" t="s">
        <v>172</v>
      </c>
      <c r="F31" s="17" t="s">
        <v>134</v>
      </c>
      <c r="G31" s="17" t="s">
        <v>168</v>
      </c>
      <c r="H31" s="17" t="s">
        <v>100</v>
      </c>
      <c r="I31" s="17" t="s">
        <v>101</v>
      </c>
      <c r="J31" s="17" t="s">
        <v>101</v>
      </c>
      <c r="K31" s="17" t="s">
        <v>101</v>
      </c>
      <c r="L31" s="17" t="s">
        <v>102</v>
      </c>
      <c r="M31" s="17" t="s">
        <v>54</v>
      </c>
      <c r="N31" s="18">
        <v>2</v>
      </c>
      <c r="O31" s="17" t="s">
        <v>173</v>
      </c>
      <c r="P31" s="17" t="s">
        <v>174</v>
      </c>
      <c r="Q31" s="19">
        <v>200000</v>
      </c>
      <c r="R31" s="20" t="s">
        <v>175</v>
      </c>
      <c r="S31" s="21">
        <v>3.875E-2</v>
      </c>
      <c r="T31" s="22">
        <v>43720</v>
      </c>
      <c r="U31" s="23" t="s">
        <v>176</v>
      </c>
      <c r="V31" s="47">
        <v>1.0285</v>
      </c>
      <c r="W31" s="25">
        <f t="shared" si="0"/>
        <v>205700</v>
      </c>
      <c r="X31" s="26">
        <f t="shared" si="1"/>
        <v>3.4695796794809997E-2</v>
      </c>
      <c r="Y31" s="21">
        <v>1.0024299999999999</v>
      </c>
      <c r="Z31" s="27"/>
      <c r="AA31" s="37">
        <f t="shared" si="12"/>
        <v>200486</v>
      </c>
      <c r="AB31" s="19" t="str">
        <f t="shared" si="3"/>
        <v xml:space="preserve"> </v>
      </c>
      <c r="AC31" s="28">
        <f t="shared" si="11"/>
        <v>-5214</v>
      </c>
      <c r="AD31" s="26">
        <f t="shared" ca="1" si="13"/>
        <v>3.8215644069644984E-2</v>
      </c>
      <c r="AE31" s="29">
        <v>602.78</v>
      </c>
      <c r="AF31" s="21"/>
      <c r="AG31" s="21"/>
      <c r="AH31" s="30"/>
      <c r="AI31" s="31">
        <f t="shared" si="7"/>
        <v>2027</v>
      </c>
      <c r="AJ31" s="48"/>
      <c r="AK31" s="49"/>
      <c r="AL31" t="s">
        <v>119</v>
      </c>
      <c r="AP31" s="21"/>
    </row>
    <row r="32" spans="1:42" ht="15.75" customHeight="1" x14ac:dyDescent="0.35">
      <c r="A32" s="15" t="s">
        <v>177</v>
      </c>
      <c r="B32" s="16" t="s">
        <v>62</v>
      </c>
      <c r="C32" s="16" t="s">
        <v>63</v>
      </c>
      <c r="D32" s="17" t="s">
        <v>5</v>
      </c>
      <c r="E32" s="17" t="s">
        <v>84</v>
      </c>
      <c r="F32" s="17" t="s">
        <v>65</v>
      </c>
      <c r="G32" s="17" t="s">
        <v>112</v>
      </c>
      <c r="H32" s="17" t="s">
        <v>178</v>
      </c>
      <c r="I32" s="17" t="s">
        <v>179</v>
      </c>
      <c r="J32" s="17" t="s">
        <v>179</v>
      </c>
      <c r="K32" s="17" t="s">
        <v>179</v>
      </c>
      <c r="L32" s="17" t="s">
        <v>102</v>
      </c>
      <c r="M32" s="17" t="s">
        <v>54</v>
      </c>
      <c r="N32" s="18">
        <v>2</v>
      </c>
      <c r="O32" s="17" t="s">
        <v>180</v>
      </c>
      <c r="P32" s="17" t="s">
        <v>181</v>
      </c>
      <c r="Q32" s="19">
        <v>100000</v>
      </c>
      <c r="R32" s="20" t="s">
        <v>182</v>
      </c>
      <c r="S32" s="21">
        <v>4.4999999999999998E-2</v>
      </c>
      <c r="T32" s="22">
        <v>41527</v>
      </c>
      <c r="U32" s="23" t="s">
        <v>183</v>
      </c>
      <c r="V32" s="26">
        <v>0.86750000000000005</v>
      </c>
      <c r="W32" s="25">
        <f t="shared" si="0"/>
        <v>86750</v>
      </c>
      <c r="X32" s="26">
        <f>YIELD(T32,U32,S32,V32*100,100,N32,0)</f>
        <v>6.3948047855448054E-2</v>
      </c>
      <c r="Y32" s="21">
        <v>1.0200100000000001</v>
      </c>
      <c r="Z32" s="27" t="str">
        <f>IF(D32=$A$1," ",Q32*Y32)</f>
        <v xml:space="preserve"> </v>
      </c>
      <c r="AA32" s="19">
        <f t="shared" si="12"/>
        <v>102001.00000000001</v>
      </c>
      <c r="AB32" s="19">
        <f t="shared" si="3"/>
        <v>15251.000000000015</v>
      </c>
      <c r="AC32" s="28" t="str">
        <f t="shared" si="11"/>
        <v xml:space="preserve"> </v>
      </c>
      <c r="AD32" s="26">
        <f t="shared" ca="1" si="13"/>
        <v>-6.6571333840470788E-3</v>
      </c>
      <c r="AE32" s="29">
        <v>1412.4</v>
      </c>
      <c r="AF32" s="21" t="e">
        <f ca="1">_xll.BDP(A32,$AF$4)</f>
        <v>#NAME?</v>
      </c>
      <c r="AG32" s="21"/>
      <c r="AH32" s="30" t="e">
        <f t="shared" ca="1" si="16"/>
        <v>#NUM!</v>
      </c>
      <c r="AI32" s="31">
        <f t="shared" si="7"/>
        <v>2023</v>
      </c>
      <c r="AJ32" s="32">
        <v>0.75</v>
      </c>
      <c r="AK32" s="6">
        <f t="shared" si="15"/>
        <v>76500.750000000015</v>
      </c>
      <c r="AL32" s="33" t="s">
        <v>107</v>
      </c>
      <c r="AN32" s="34"/>
      <c r="AP32" s="21"/>
    </row>
    <row r="33" spans="1:42" ht="15.75" customHeight="1" x14ac:dyDescent="0.35">
      <c r="A33" s="15" t="s">
        <v>184</v>
      </c>
      <c r="B33" s="16" t="s">
        <v>62</v>
      </c>
      <c r="C33" s="16" t="s">
        <v>47</v>
      </c>
      <c r="D33" s="17" t="s">
        <v>5</v>
      </c>
      <c r="E33" s="17" t="s">
        <v>172</v>
      </c>
      <c r="F33" s="17" t="s">
        <v>185</v>
      </c>
      <c r="G33" s="17" t="s">
        <v>50</v>
      </c>
      <c r="H33" s="17" t="s">
        <v>100</v>
      </c>
      <c r="I33" s="17" t="s">
        <v>101</v>
      </c>
      <c r="J33" s="17" t="s">
        <v>101</v>
      </c>
      <c r="K33" s="17" t="s">
        <v>101</v>
      </c>
      <c r="L33" s="17" t="s">
        <v>102</v>
      </c>
      <c r="M33" s="17" t="s">
        <v>54</v>
      </c>
      <c r="N33" s="18">
        <v>2</v>
      </c>
      <c r="O33" s="17" t="s">
        <v>186</v>
      </c>
      <c r="P33" s="17" t="s">
        <v>187</v>
      </c>
      <c r="Q33" s="19">
        <v>400000</v>
      </c>
      <c r="R33" s="20" t="s">
        <v>188</v>
      </c>
      <c r="S33" s="21">
        <v>4.4999999999999998E-2</v>
      </c>
      <c r="T33" s="22">
        <v>43236</v>
      </c>
      <c r="U33" s="23" t="s">
        <v>189</v>
      </c>
      <c r="V33" s="26">
        <v>0.97699999999999998</v>
      </c>
      <c r="W33" s="25">
        <f t="shared" si="0"/>
        <v>390800</v>
      </c>
      <c r="X33" s="26">
        <f t="shared" ref="X33:X34" si="17">YIELD(T33,U33,S33,V33*100,100,N33,0)</f>
        <v>4.6442632437007698E-2</v>
      </c>
      <c r="Y33" s="21">
        <v>1.1046400000000001</v>
      </c>
      <c r="Z33" s="27" t="str">
        <f>IF(D33=$A$1," ",Q33*Y33)</f>
        <v xml:space="preserve"> </v>
      </c>
      <c r="AA33" s="19">
        <f t="shared" si="12"/>
        <v>441856</v>
      </c>
      <c r="AB33" s="19">
        <f t="shared" si="3"/>
        <v>51056</v>
      </c>
      <c r="AC33" s="28" t="str">
        <f t="shared" si="11"/>
        <v xml:space="preserve"> </v>
      </c>
      <c r="AD33" s="26">
        <f t="shared" ca="1" si="13"/>
        <v>3.8426081568018543E-2</v>
      </c>
      <c r="AE33" s="29">
        <v>5950</v>
      </c>
      <c r="AF33" s="21"/>
      <c r="AG33" s="21"/>
      <c r="AH33" s="30">
        <f t="shared" ca="1" si="16"/>
        <v>15.332739536627708</v>
      </c>
      <c r="AI33" s="31">
        <f t="shared" si="7"/>
        <v>2047</v>
      </c>
      <c r="AJ33" s="32">
        <v>0.7</v>
      </c>
      <c r="AK33" s="6">
        <f t="shared" si="15"/>
        <v>309299.19999999995</v>
      </c>
      <c r="AL33" s="33" t="s">
        <v>119</v>
      </c>
      <c r="AN33" s="34"/>
      <c r="AP33" s="21"/>
    </row>
    <row r="34" spans="1:42" ht="15.75" customHeight="1" x14ac:dyDescent="0.35">
      <c r="A34" s="15" t="s">
        <v>184</v>
      </c>
      <c r="B34" s="16" t="s">
        <v>60</v>
      </c>
      <c r="C34" s="16" t="s">
        <v>47</v>
      </c>
      <c r="D34" s="17" t="s">
        <v>5</v>
      </c>
      <c r="E34" s="17" t="s">
        <v>172</v>
      </c>
      <c r="F34" s="17" t="s">
        <v>185</v>
      </c>
      <c r="G34" s="17" t="s">
        <v>50</v>
      </c>
      <c r="H34" s="17" t="s">
        <v>100</v>
      </c>
      <c r="I34" s="17" t="s">
        <v>101</v>
      </c>
      <c r="J34" s="17" t="s">
        <v>101</v>
      </c>
      <c r="K34" s="17" t="s">
        <v>101</v>
      </c>
      <c r="L34" s="17" t="s">
        <v>102</v>
      </c>
      <c r="M34" s="17" t="s">
        <v>54</v>
      </c>
      <c r="N34" s="18">
        <v>2</v>
      </c>
      <c r="O34" s="17" t="s">
        <v>186</v>
      </c>
      <c r="P34" s="17" t="s">
        <v>187</v>
      </c>
      <c r="Q34" s="19">
        <v>200000</v>
      </c>
      <c r="R34" s="20" t="s">
        <v>188</v>
      </c>
      <c r="S34" s="21">
        <v>4.4999999999999998E-2</v>
      </c>
      <c r="T34" s="22">
        <v>43236</v>
      </c>
      <c r="U34" s="23" t="s">
        <v>189</v>
      </c>
      <c r="V34" s="26">
        <v>0.97699999999999998</v>
      </c>
      <c r="W34" s="25">
        <f t="shared" si="0"/>
        <v>195400</v>
      </c>
      <c r="X34" s="26">
        <f t="shared" si="17"/>
        <v>4.6442632437007698E-2</v>
      </c>
      <c r="Y34" s="21">
        <v>1.1046400000000001</v>
      </c>
      <c r="Z34" s="27"/>
      <c r="AA34" s="19">
        <f t="shared" si="12"/>
        <v>220928</v>
      </c>
      <c r="AB34" s="19">
        <f t="shared" si="3"/>
        <v>25528</v>
      </c>
      <c r="AC34" s="28" t="str">
        <f t="shared" si="11"/>
        <v xml:space="preserve"> </v>
      </c>
      <c r="AD34" s="26">
        <f t="shared" ca="1" si="13"/>
        <v>3.8426081568018543E-2</v>
      </c>
      <c r="AE34" s="29">
        <v>2975</v>
      </c>
      <c r="AF34" s="21"/>
      <c r="AG34" s="21"/>
      <c r="AH34" s="30"/>
      <c r="AI34" s="31">
        <f t="shared" si="7"/>
        <v>2047</v>
      </c>
      <c r="AJ34" s="32">
        <v>0.7</v>
      </c>
      <c r="AK34" s="6">
        <f>AA34*AJ34</f>
        <v>154649.59999999998</v>
      </c>
      <c r="AL34" s="33" t="s">
        <v>107</v>
      </c>
      <c r="AN34" s="34"/>
      <c r="AP34" s="21"/>
    </row>
    <row r="35" spans="1:42" ht="15.75" customHeight="1" x14ac:dyDescent="0.35">
      <c r="A35" s="15" t="s">
        <v>190</v>
      </c>
      <c r="B35" s="16" t="s">
        <v>62</v>
      </c>
      <c r="C35" s="16" t="s">
        <v>47</v>
      </c>
      <c r="D35" s="17" t="s">
        <v>5</v>
      </c>
      <c r="E35" s="17" t="s">
        <v>64</v>
      </c>
      <c r="F35" s="17" t="s">
        <v>134</v>
      </c>
      <c r="G35" s="17" t="s">
        <v>191</v>
      </c>
      <c r="H35" s="17" t="s">
        <v>100</v>
      </c>
      <c r="I35" s="17" t="s">
        <v>101</v>
      </c>
      <c r="J35" s="17" t="s">
        <v>101</v>
      </c>
      <c r="K35" s="17" t="s">
        <v>101</v>
      </c>
      <c r="L35" s="17" t="s">
        <v>102</v>
      </c>
      <c r="M35" s="17" t="s">
        <v>54</v>
      </c>
      <c r="N35" s="18">
        <v>2</v>
      </c>
      <c r="O35" s="17" t="s">
        <v>192</v>
      </c>
      <c r="P35" s="17" t="s">
        <v>193</v>
      </c>
      <c r="Q35" s="19">
        <v>200000</v>
      </c>
      <c r="R35" s="20" t="s">
        <v>194</v>
      </c>
      <c r="S35" s="21">
        <v>4.3749999999999997E-2</v>
      </c>
      <c r="T35" s="22">
        <v>42936</v>
      </c>
      <c r="U35" s="23" t="s">
        <v>195</v>
      </c>
      <c r="V35" s="26">
        <v>1.002</v>
      </c>
      <c r="W35" s="25">
        <f t="shared" si="0"/>
        <v>200400</v>
      </c>
      <c r="X35" s="26">
        <f t="shared" si="1"/>
        <v>4.3500577232031115E-2</v>
      </c>
      <c r="Y35" s="21">
        <v>0.97450999999999999</v>
      </c>
      <c r="Z35" s="27" t="str">
        <f t="shared" ref="Z35:Z41" si="18">IF(D35=$A$1," ",Q35*Y35)</f>
        <v xml:space="preserve"> </v>
      </c>
      <c r="AA35" s="19">
        <f t="shared" si="12"/>
        <v>194902</v>
      </c>
      <c r="AB35" s="19" t="str">
        <f t="shared" si="3"/>
        <v xml:space="preserve"> </v>
      </c>
      <c r="AC35" s="28">
        <f t="shared" si="11"/>
        <v>-5498</v>
      </c>
      <c r="AD35" s="26">
        <f t="shared" ca="1" si="13"/>
        <v>4.9739948791093891E-2</v>
      </c>
      <c r="AE35" s="29">
        <v>3232.64</v>
      </c>
      <c r="AF35" s="21"/>
      <c r="AG35" s="21"/>
      <c r="AH35" s="30">
        <f t="shared" ca="1" si="16"/>
        <v>4.2592674015659604</v>
      </c>
      <c r="AI35" s="31">
        <f t="shared" si="7"/>
        <v>2027</v>
      </c>
      <c r="AJ35" s="32">
        <v>0.75</v>
      </c>
      <c r="AK35" s="6">
        <f>AA35*AJ35</f>
        <v>146176.5</v>
      </c>
      <c r="AL35" s="33" t="s">
        <v>119</v>
      </c>
      <c r="AN35" s="34"/>
      <c r="AP35" s="21"/>
    </row>
    <row r="36" spans="1:42" ht="15.75" customHeight="1" x14ac:dyDescent="0.35">
      <c r="A36" s="15" t="s">
        <v>190</v>
      </c>
      <c r="B36" s="16" t="s">
        <v>110</v>
      </c>
      <c r="C36" s="16" t="s">
        <v>63</v>
      </c>
      <c r="D36" s="17" t="s">
        <v>5</v>
      </c>
      <c r="E36" s="17" t="s">
        <v>64</v>
      </c>
      <c r="F36" s="17" t="s">
        <v>134</v>
      </c>
      <c r="G36" s="17" t="s">
        <v>191</v>
      </c>
      <c r="H36" s="17" t="s">
        <v>100</v>
      </c>
      <c r="I36" s="17" t="s">
        <v>101</v>
      </c>
      <c r="J36" s="17" t="s">
        <v>101</v>
      </c>
      <c r="K36" s="17" t="s">
        <v>101</v>
      </c>
      <c r="L36" s="17" t="s">
        <v>102</v>
      </c>
      <c r="M36" s="17" t="s">
        <v>54</v>
      </c>
      <c r="N36" s="18">
        <v>2</v>
      </c>
      <c r="O36" s="17" t="s">
        <v>192</v>
      </c>
      <c r="P36" s="17" t="s">
        <v>193</v>
      </c>
      <c r="Q36" s="19">
        <v>200000</v>
      </c>
      <c r="R36" s="20" t="s">
        <v>194</v>
      </c>
      <c r="S36" s="21">
        <v>4.3749999999999997E-2</v>
      </c>
      <c r="T36" s="22">
        <v>42936</v>
      </c>
      <c r="U36" s="23" t="s">
        <v>195</v>
      </c>
      <c r="V36" s="26">
        <v>1.002</v>
      </c>
      <c r="W36" s="25">
        <f t="shared" si="0"/>
        <v>200400</v>
      </c>
      <c r="X36" s="26">
        <f t="shared" si="1"/>
        <v>4.3500577232031115E-2</v>
      </c>
      <c r="Y36" s="21">
        <v>0.97575999999999996</v>
      </c>
      <c r="Z36" s="27" t="str">
        <f t="shared" si="18"/>
        <v xml:space="preserve"> </v>
      </c>
      <c r="AA36" s="19">
        <f t="shared" si="12"/>
        <v>195152</v>
      </c>
      <c r="AB36" s="19" t="str">
        <f t="shared" si="3"/>
        <v xml:space="preserve"> </v>
      </c>
      <c r="AC36" s="28">
        <f t="shared" si="11"/>
        <v>-5248</v>
      </c>
      <c r="AD36" s="26">
        <f t="shared" ca="1" si="13"/>
        <v>4.9441329795603124E-2</v>
      </c>
      <c r="AE36" s="29">
        <v>3256.8</v>
      </c>
      <c r="AF36" s="21"/>
      <c r="AG36" s="21"/>
      <c r="AH36" s="30">
        <f t="shared" ca="1" si="16"/>
        <v>4.2602513384109173</v>
      </c>
      <c r="AI36" s="31">
        <f t="shared" si="7"/>
        <v>2027</v>
      </c>
      <c r="AJ36" s="32">
        <v>0.75</v>
      </c>
      <c r="AK36" s="6">
        <f>AA36*AJ36</f>
        <v>146364</v>
      </c>
      <c r="AL36" s="33" t="s">
        <v>107</v>
      </c>
      <c r="AN36" s="34"/>
      <c r="AP36" s="21"/>
    </row>
    <row r="37" spans="1:42" ht="15.75" customHeight="1" x14ac:dyDescent="0.35">
      <c r="A37" s="15" t="s">
        <v>190</v>
      </c>
      <c r="B37" s="16" t="s">
        <v>46</v>
      </c>
      <c r="C37" s="16" t="s">
        <v>47</v>
      </c>
      <c r="D37" s="17" t="s">
        <v>5</v>
      </c>
      <c r="E37" s="17" t="s">
        <v>64</v>
      </c>
      <c r="F37" s="17" t="s">
        <v>134</v>
      </c>
      <c r="G37" s="17" t="s">
        <v>191</v>
      </c>
      <c r="H37" s="17" t="s">
        <v>100</v>
      </c>
      <c r="I37" s="17" t="s">
        <v>101</v>
      </c>
      <c r="J37" s="17" t="s">
        <v>101</v>
      </c>
      <c r="K37" s="17" t="s">
        <v>101</v>
      </c>
      <c r="L37" s="17" t="s">
        <v>102</v>
      </c>
      <c r="M37" s="17" t="s">
        <v>54</v>
      </c>
      <c r="N37" s="18">
        <v>2</v>
      </c>
      <c r="O37" s="17" t="s">
        <v>192</v>
      </c>
      <c r="P37" s="17" t="s">
        <v>193</v>
      </c>
      <c r="Q37" s="19">
        <v>200000</v>
      </c>
      <c r="R37" s="20" t="s">
        <v>194</v>
      </c>
      <c r="S37" s="21">
        <v>4.3749999999999997E-2</v>
      </c>
      <c r="T37" s="22">
        <v>42941</v>
      </c>
      <c r="U37" s="23" t="s">
        <v>195</v>
      </c>
      <c r="V37" s="26">
        <v>1.00251</v>
      </c>
      <c r="W37" s="25">
        <f t="shared" si="0"/>
        <v>200502</v>
      </c>
      <c r="X37" s="26">
        <f t="shared" si="1"/>
        <v>4.3436084063068148E-2</v>
      </c>
      <c r="Y37" s="21" t="e">
        <f ca="1">_xll.BDP(A37,$Y$4)/100</f>
        <v>#NAME?</v>
      </c>
      <c r="Z37" s="27" t="str">
        <f t="shared" si="18"/>
        <v xml:space="preserve"> </v>
      </c>
      <c r="AA37" s="19" t="e">
        <f t="shared" ca="1" si="12"/>
        <v>#NAME?</v>
      </c>
      <c r="AB37" s="19" t="e">
        <f t="shared" ca="1" si="3"/>
        <v>#NAME?</v>
      </c>
      <c r="AC37" s="28" t="e">
        <f t="shared" ca="1" si="11"/>
        <v>#NAME?</v>
      </c>
      <c r="AD37" s="26" t="e">
        <f t="shared" ca="1" si="13"/>
        <v>#NAME?</v>
      </c>
      <c r="AE37" s="29">
        <v>3621.5277777777769</v>
      </c>
      <c r="AF37" s="21"/>
      <c r="AG37" s="21"/>
      <c r="AH37" s="30" t="e">
        <f t="shared" ca="1" si="16"/>
        <v>#NAME?</v>
      </c>
      <c r="AI37" s="31">
        <f t="shared" si="7"/>
        <v>2027</v>
      </c>
      <c r="AJ37" s="32"/>
      <c r="AK37" s="6"/>
      <c r="AL37" t="s">
        <v>119</v>
      </c>
      <c r="AN37" s="34"/>
      <c r="AP37" s="21"/>
    </row>
    <row r="38" spans="1:42" ht="15.75" customHeight="1" x14ac:dyDescent="0.35">
      <c r="A38" s="15" t="s">
        <v>190</v>
      </c>
      <c r="B38" s="16" t="s">
        <v>60</v>
      </c>
      <c r="C38" s="16" t="s">
        <v>47</v>
      </c>
      <c r="D38" s="17" t="s">
        <v>5</v>
      </c>
      <c r="E38" s="17" t="s">
        <v>64</v>
      </c>
      <c r="F38" s="17" t="s">
        <v>134</v>
      </c>
      <c r="G38" s="17" t="s">
        <v>191</v>
      </c>
      <c r="H38" s="17" t="s">
        <v>100</v>
      </c>
      <c r="I38" s="17" t="s">
        <v>101</v>
      </c>
      <c r="J38" s="17" t="s">
        <v>101</v>
      </c>
      <c r="K38" s="17" t="s">
        <v>101</v>
      </c>
      <c r="L38" s="17" t="s">
        <v>102</v>
      </c>
      <c r="M38" s="17" t="s">
        <v>54</v>
      </c>
      <c r="N38" s="18">
        <v>2</v>
      </c>
      <c r="O38" s="17" t="s">
        <v>192</v>
      </c>
      <c r="P38" s="17" t="s">
        <v>193</v>
      </c>
      <c r="Q38" s="19">
        <v>200000</v>
      </c>
      <c r="R38" s="20" t="s">
        <v>194</v>
      </c>
      <c r="S38" s="21">
        <v>4.3749999999999997E-2</v>
      </c>
      <c r="T38" s="22">
        <v>42942</v>
      </c>
      <c r="U38" s="23" t="s">
        <v>195</v>
      </c>
      <c r="V38" s="26">
        <v>1.00257</v>
      </c>
      <c r="W38" s="25">
        <f t="shared" si="0"/>
        <v>200514</v>
      </c>
      <c r="X38" s="26">
        <f t="shared" si="1"/>
        <v>4.342840320489641E-2</v>
      </c>
      <c r="Y38" s="21">
        <v>0.97450999999999999</v>
      </c>
      <c r="Z38" s="27" t="str">
        <f t="shared" si="18"/>
        <v xml:space="preserve"> </v>
      </c>
      <c r="AA38" s="19">
        <f t="shared" si="12"/>
        <v>194902</v>
      </c>
      <c r="AB38" s="19" t="str">
        <f t="shared" si="3"/>
        <v xml:space="preserve"> </v>
      </c>
      <c r="AC38" s="28">
        <f t="shared" si="11"/>
        <v>-5612</v>
      </c>
      <c r="AD38" s="26">
        <f t="shared" ca="1" si="13"/>
        <v>4.9739948791093891E-2</v>
      </c>
      <c r="AE38" s="29">
        <v>3232.64</v>
      </c>
      <c r="AF38" s="21"/>
      <c r="AG38" s="21"/>
      <c r="AH38" s="30">
        <f t="shared" ca="1" si="16"/>
        <v>4.2592674015659604</v>
      </c>
      <c r="AI38" s="31">
        <f t="shared" si="7"/>
        <v>2027</v>
      </c>
      <c r="AJ38" s="32"/>
      <c r="AK38" s="6"/>
      <c r="AL38" t="s">
        <v>119</v>
      </c>
      <c r="AN38" s="34"/>
      <c r="AP38" s="21"/>
    </row>
    <row r="39" spans="1:42" ht="15.75" customHeight="1" x14ac:dyDescent="0.35">
      <c r="A39" s="15" t="s">
        <v>196</v>
      </c>
      <c r="B39" s="16" t="s">
        <v>46</v>
      </c>
      <c r="C39" s="16" t="s">
        <v>47</v>
      </c>
      <c r="D39" s="17" t="s">
        <v>5</v>
      </c>
      <c r="E39" s="17" t="s">
        <v>197</v>
      </c>
      <c r="F39" s="17" t="s">
        <v>65</v>
      </c>
      <c r="G39" s="17" t="s">
        <v>112</v>
      </c>
      <c r="H39" s="17" t="s">
        <v>113</v>
      </c>
      <c r="I39" s="17" t="s">
        <v>114</v>
      </c>
      <c r="J39" s="17" t="s">
        <v>114</v>
      </c>
      <c r="K39" s="17" t="s">
        <v>114</v>
      </c>
      <c r="L39" s="17" t="s">
        <v>102</v>
      </c>
      <c r="M39" s="17" t="s">
        <v>54</v>
      </c>
      <c r="N39" s="18">
        <v>2</v>
      </c>
      <c r="O39" s="17" t="s">
        <v>198</v>
      </c>
      <c r="P39" s="17" t="s">
        <v>199</v>
      </c>
      <c r="Q39" s="19">
        <v>200000</v>
      </c>
      <c r="R39" s="20" t="s">
        <v>200</v>
      </c>
      <c r="S39" s="21">
        <v>5.3749999999999999E-2</v>
      </c>
      <c r="T39" s="22">
        <v>42950</v>
      </c>
      <c r="U39" s="23" t="s">
        <v>201</v>
      </c>
      <c r="V39" s="26">
        <v>1.0024999999999999</v>
      </c>
      <c r="W39" s="25">
        <f t="shared" si="0"/>
        <v>200500</v>
      </c>
      <c r="X39" s="26">
        <f t="shared" si="1"/>
        <v>5.3172029821884306E-2</v>
      </c>
      <c r="Y39" s="21" t="e">
        <f ca="1">_xll.BDP(A39,$Y$4)/100</f>
        <v>#NAME?</v>
      </c>
      <c r="Z39" s="27" t="str">
        <f t="shared" si="18"/>
        <v xml:space="preserve"> </v>
      </c>
      <c r="AA39" s="19" t="e">
        <f t="shared" ca="1" si="12"/>
        <v>#NAME?</v>
      </c>
      <c r="AB39" s="19" t="e">
        <f t="shared" ca="1" si="3"/>
        <v>#NAME?</v>
      </c>
      <c r="AC39" s="28" t="e">
        <f t="shared" ca="1" si="11"/>
        <v>#NAME?</v>
      </c>
      <c r="AD39" s="26" t="e">
        <f t="shared" ca="1" si="13"/>
        <v>#NAME?</v>
      </c>
      <c r="AE39" s="29">
        <v>2359.0277777777774</v>
      </c>
      <c r="AF39" s="21"/>
      <c r="AG39" s="21"/>
      <c r="AH39" s="30" t="e">
        <f t="shared" ca="1" si="16"/>
        <v>#NAME?</v>
      </c>
      <c r="AI39" s="31">
        <f t="shared" si="7"/>
        <v>2022</v>
      </c>
      <c r="AJ39" s="32"/>
      <c r="AK39" s="6"/>
      <c r="AL39" t="s">
        <v>119</v>
      </c>
      <c r="AN39" s="34"/>
      <c r="AP39" s="21"/>
    </row>
    <row r="40" spans="1:42" ht="15.75" customHeight="1" x14ac:dyDescent="0.35">
      <c r="A40" s="15" t="s">
        <v>196</v>
      </c>
      <c r="B40" s="16" t="s">
        <v>60</v>
      </c>
      <c r="C40" s="16" t="s">
        <v>47</v>
      </c>
      <c r="D40" s="17" t="s">
        <v>5</v>
      </c>
      <c r="E40" s="17" t="s">
        <v>197</v>
      </c>
      <c r="F40" s="17" t="s">
        <v>65</v>
      </c>
      <c r="G40" s="17" t="s">
        <v>112</v>
      </c>
      <c r="H40" s="17" t="s">
        <v>113</v>
      </c>
      <c r="I40" s="17" t="s">
        <v>114</v>
      </c>
      <c r="J40" s="17" t="s">
        <v>114</v>
      </c>
      <c r="K40" s="17" t="s">
        <v>114</v>
      </c>
      <c r="L40" s="17" t="s">
        <v>102</v>
      </c>
      <c r="M40" s="17" t="s">
        <v>54</v>
      </c>
      <c r="N40" s="18">
        <v>2</v>
      </c>
      <c r="O40" s="17" t="s">
        <v>198</v>
      </c>
      <c r="P40" s="17" t="s">
        <v>199</v>
      </c>
      <c r="Q40" s="19">
        <v>200000</v>
      </c>
      <c r="R40" s="20" t="s">
        <v>200</v>
      </c>
      <c r="S40" s="21">
        <v>5.3749999999999999E-2</v>
      </c>
      <c r="T40" s="22">
        <v>42950</v>
      </c>
      <c r="U40" s="23" t="s">
        <v>201</v>
      </c>
      <c r="V40" s="26">
        <v>1.0024999999999999</v>
      </c>
      <c r="W40" s="25">
        <f t="shared" si="0"/>
        <v>200500</v>
      </c>
      <c r="X40" s="26">
        <f t="shared" si="1"/>
        <v>5.3172029821884306E-2</v>
      </c>
      <c r="Y40" s="21">
        <v>1.01132</v>
      </c>
      <c r="Z40" s="27" t="str">
        <f t="shared" si="18"/>
        <v xml:space="preserve"> </v>
      </c>
      <c r="AA40" s="19">
        <f t="shared" si="12"/>
        <v>202264</v>
      </c>
      <c r="AB40" s="19">
        <f t="shared" si="3"/>
        <v>1764</v>
      </c>
      <c r="AC40" s="28" t="str">
        <f t="shared" si="11"/>
        <v xml:space="preserve"> </v>
      </c>
      <c r="AD40" s="26">
        <f t="shared" ca="1" si="13"/>
        <v>-0.43939224290568552</v>
      </c>
      <c r="AE40" s="29">
        <v>1881.25</v>
      </c>
      <c r="AF40" s="21"/>
      <c r="AG40" s="21"/>
      <c r="AH40" s="30" t="e">
        <f t="shared" ca="1" si="16"/>
        <v>#NUM!</v>
      </c>
      <c r="AI40" s="31">
        <f t="shared" si="7"/>
        <v>2022</v>
      </c>
      <c r="AJ40" s="32"/>
      <c r="AK40" s="6"/>
      <c r="AL40" t="s">
        <v>119</v>
      </c>
      <c r="AN40" s="34"/>
      <c r="AP40" s="21"/>
    </row>
    <row r="41" spans="1:42" ht="15.75" customHeight="1" x14ac:dyDescent="0.35">
      <c r="A41" s="15" t="s">
        <v>196</v>
      </c>
      <c r="B41" s="38" t="s">
        <v>62</v>
      </c>
      <c r="C41" s="16" t="s">
        <v>47</v>
      </c>
      <c r="D41" s="17" t="s">
        <v>5</v>
      </c>
      <c r="E41" s="17" t="s">
        <v>197</v>
      </c>
      <c r="F41" s="17" t="s">
        <v>65</v>
      </c>
      <c r="G41" s="17" t="s">
        <v>112</v>
      </c>
      <c r="H41" s="17" t="s">
        <v>113</v>
      </c>
      <c r="I41" s="17" t="s">
        <v>114</v>
      </c>
      <c r="J41" s="17" t="s">
        <v>114</v>
      </c>
      <c r="K41" s="17" t="s">
        <v>114</v>
      </c>
      <c r="L41" s="17" t="s">
        <v>102</v>
      </c>
      <c r="M41" s="17" t="s">
        <v>54</v>
      </c>
      <c r="N41" s="18">
        <v>2</v>
      </c>
      <c r="O41" s="17" t="s">
        <v>198</v>
      </c>
      <c r="P41" s="17" t="s">
        <v>199</v>
      </c>
      <c r="Q41" s="19">
        <v>200000</v>
      </c>
      <c r="R41" s="20" t="s">
        <v>200</v>
      </c>
      <c r="S41" s="21">
        <v>5.3749999999999999E-2</v>
      </c>
      <c r="T41" s="22">
        <v>43626</v>
      </c>
      <c r="U41" s="23" t="s">
        <v>201</v>
      </c>
      <c r="V41" s="26">
        <v>1.022</v>
      </c>
      <c r="W41" s="25">
        <f t="shared" si="0"/>
        <v>204400</v>
      </c>
      <c r="X41" s="26">
        <f t="shared" si="1"/>
        <v>4.6452092793153703E-2</v>
      </c>
      <c r="Y41" s="21">
        <v>1.01132</v>
      </c>
      <c r="Z41" s="27" t="str">
        <f t="shared" si="18"/>
        <v xml:space="preserve"> </v>
      </c>
      <c r="AA41" s="19">
        <f t="shared" si="12"/>
        <v>202264</v>
      </c>
      <c r="AB41" s="19" t="str">
        <f t="shared" si="3"/>
        <v xml:space="preserve"> </v>
      </c>
      <c r="AC41" s="28">
        <f t="shared" si="11"/>
        <v>-2136</v>
      </c>
      <c r="AD41" s="26">
        <f t="shared" ca="1" si="13"/>
        <v>-0.43939224290568552</v>
      </c>
      <c r="AE41" s="29">
        <v>1881.25</v>
      </c>
      <c r="AF41" s="21"/>
      <c r="AG41" s="21"/>
      <c r="AH41" s="30"/>
      <c r="AI41" s="31">
        <f t="shared" si="7"/>
        <v>2022</v>
      </c>
      <c r="AJ41" s="32"/>
      <c r="AK41" s="6"/>
      <c r="AL41" s="33" t="s">
        <v>119</v>
      </c>
      <c r="AN41" s="34"/>
      <c r="AP41" s="21"/>
    </row>
    <row r="42" spans="1:42" ht="15.75" customHeight="1" x14ac:dyDescent="0.35">
      <c r="A42" s="15" t="s">
        <v>202</v>
      </c>
      <c r="B42" s="16" t="s">
        <v>62</v>
      </c>
      <c r="C42" s="16" t="s">
        <v>63</v>
      </c>
      <c r="D42" s="17" t="s">
        <v>5</v>
      </c>
      <c r="E42" s="17" t="s">
        <v>48</v>
      </c>
      <c r="F42" s="17" t="s">
        <v>134</v>
      </c>
      <c r="G42" s="17" t="s">
        <v>203</v>
      </c>
      <c r="H42" s="17" t="s">
        <v>204</v>
      </c>
      <c r="I42" s="17" t="s">
        <v>205</v>
      </c>
      <c r="J42" s="17" t="s">
        <v>205</v>
      </c>
      <c r="K42" s="17" t="s">
        <v>205</v>
      </c>
      <c r="L42" s="17" t="s">
        <v>53</v>
      </c>
      <c r="M42" s="17" t="s">
        <v>54</v>
      </c>
      <c r="N42" s="18">
        <v>2</v>
      </c>
      <c r="O42" s="17" t="s">
        <v>206</v>
      </c>
      <c r="P42" s="17" t="s">
        <v>207</v>
      </c>
      <c r="Q42" s="19">
        <v>200000</v>
      </c>
      <c r="R42" s="20" t="s">
        <v>208</v>
      </c>
      <c r="S42" s="21">
        <v>8.1250000000000003E-2</v>
      </c>
      <c r="T42" s="22">
        <v>41862</v>
      </c>
      <c r="U42" s="23" t="s">
        <v>209</v>
      </c>
      <c r="V42" s="26">
        <v>1.1825000000000001</v>
      </c>
      <c r="W42" s="25">
        <f t="shared" si="0"/>
        <v>236500.00000000003</v>
      </c>
      <c r="X42" s="26">
        <f t="shared" si="1"/>
        <v>5.5440576898805861E-2</v>
      </c>
      <c r="Y42" s="21">
        <v>1.15829</v>
      </c>
      <c r="Z42" s="27"/>
      <c r="AA42" s="19">
        <f t="shared" si="12"/>
        <v>231658</v>
      </c>
      <c r="AB42" s="19" t="str">
        <f t="shared" si="3"/>
        <v xml:space="preserve"> </v>
      </c>
      <c r="AC42" s="28">
        <f t="shared" si="11"/>
        <v>-4842.0000000000291</v>
      </c>
      <c r="AD42" s="26">
        <f t="shared" ca="1" si="13"/>
        <v>-6.8907296165970994E-2</v>
      </c>
      <c r="AE42" s="29">
        <v>3250</v>
      </c>
      <c r="AF42" s="21" t="e">
        <f ca="1">_xll.BDP(A42,$AF$4)</f>
        <v>#NAME?</v>
      </c>
      <c r="AG42" s="21"/>
      <c r="AH42" s="30" t="e">
        <f t="shared" ca="1" si="16"/>
        <v>#NUM!</v>
      </c>
      <c r="AI42" s="31">
        <f t="shared" si="7"/>
        <v>2023</v>
      </c>
      <c r="AJ42" s="32">
        <v>0.84</v>
      </c>
      <c r="AK42" s="6">
        <f>AA42*AJ42</f>
        <v>194592.72</v>
      </c>
      <c r="AL42" s="33" t="s">
        <v>72</v>
      </c>
      <c r="AN42" s="34"/>
      <c r="AP42" s="21"/>
    </row>
    <row r="43" spans="1:42" ht="15.75" customHeight="1" x14ac:dyDescent="0.35">
      <c r="A43" s="15" t="s">
        <v>202</v>
      </c>
      <c r="B43" s="16" t="s">
        <v>60</v>
      </c>
      <c r="C43" s="16" t="s">
        <v>47</v>
      </c>
      <c r="D43" s="17" t="s">
        <v>5</v>
      </c>
      <c r="E43" s="17" t="s">
        <v>48</v>
      </c>
      <c r="F43" s="17" t="s">
        <v>134</v>
      </c>
      <c r="G43" s="17" t="s">
        <v>203</v>
      </c>
      <c r="H43" s="17" t="s">
        <v>204</v>
      </c>
      <c r="I43" s="17" t="s">
        <v>205</v>
      </c>
      <c r="J43" s="17" t="s">
        <v>205</v>
      </c>
      <c r="K43" s="17" t="s">
        <v>205</v>
      </c>
      <c r="L43" s="17" t="s">
        <v>53</v>
      </c>
      <c r="M43" s="17" t="s">
        <v>54</v>
      </c>
      <c r="N43" s="18">
        <v>2</v>
      </c>
      <c r="O43" s="17" t="s">
        <v>206</v>
      </c>
      <c r="P43" s="17" t="s">
        <v>207</v>
      </c>
      <c r="Q43" s="19">
        <v>200000</v>
      </c>
      <c r="R43" s="20" t="s">
        <v>208</v>
      </c>
      <c r="S43" s="21">
        <v>8.1250000000000003E-2</v>
      </c>
      <c r="T43" s="22">
        <v>41871</v>
      </c>
      <c r="U43" s="23" t="s">
        <v>209</v>
      </c>
      <c r="V43" s="26">
        <v>1.208</v>
      </c>
      <c r="W43" s="25">
        <f t="shared" si="0"/>
        <v>241600</v>
      </c>
      <c r="X43" s="26">
        <f t="shared" si="1"/>
        <v>5.2187317997162905E-2</v>
      </c>
      <c r="Y43" s="21">
        <v>1.1596900000000001</v>
      </c>
      <c r="Z43" s="27"/>
      <c r="AA43" s="19">
        <f t="shared" si="12"/>
        <v>231938.00000000003</v>
      </c>
      <c r="AB43" s="19" t="str">
        <f t="shared" si="3"/>
        <v xml:space="preserve"> </v>
      </c>
      <c r="AC43" s="28">
        <f t="shared" si="11"/>
        <v>-9661.9999999999709</v>
      </c>
      <c r="AD43" s="26">
        <f t="shared" ca="1" si="13"/>
        <v>-7.0094829779713666E-2</v>
      </c>
      <c r="AE43" s="29">
        <v>3204.86</v>
      </c>
      <c r="AF43" s="21" t="e">
        <f ca="1">_xll.BDP(A43,$AF$4)</f>
        <v>#NAME?</v>
      </c>
      <c r="AG43" s="21"/>
      <c r="AH43" s="30" t="e">
        <f t="shared" ca="1" si="16"/>
        <v>#NUM!</v>
      </c>
      <c r="AI43" s="31">
        <f t="shared" si="7"/>
        <v>2023</v>
      </c>
      <c r="AJ43" s="32"/>
      <c r="AK43" s="6"/>
      <c r="AL43" s="33" t="s">
        <v>59</v>
      </c>
      <c r="AN43" s="34"/>
      <c r="AP43" s="21"/>
    </row>
    <row r="44" spans="1:42" ht="15.75" customHeight="1" x14ac:dyDescent="0.35">
      <c r="A44" s="15" t="s">
        <v>210</v>
      </c>
      <c r="B44" s="16" t="s">
        <v>60</v>
      </c>
      <c r="C44" s="16" t="s">
        <v>47</v>
      </c>
      <c r="D44" s="17" t="s">
        <v>5</v>
      </c>
      <c r="E44" s="17" t="s">
        <v>74</v>
      </c>
      <c r="F44" s="17" t="s">
        <v>65</v>
      </c>
      <c r="G44" s="17" t="s">
        <v>211</v>
      </c>
      <c r="H44" s="17" t="s">
        <v>212</v>
      </c>
      <c r="I44" s="17" t="s">
        <v>213</v>
      </c>
      <c r="J44" s="17" t="s">
        <v>213</v>
      </c>
      <c r="K44" s="17" t="s">
        <v>213</v>
      </c>
      <c r="L44" s="17" t="s">
        <v>102</v>
      </c>
      <c r="M44" s="17" t="s">
        <v>54</v>
      </c>
      <c r="N44" s="18">
        <v>2</v>
      </c>
      <c r="O44" s="17" t="s">
        <v>214</v>
      </c>
      <c r="P44" s="17" t="s">
        <v>215</v>
      </c>
      <c r="Q44" s="36">
        <v>79000</v>
      </c>
      <c r="R44" s="20" t="s">
        <v>216</v>
      </c>
      <c r="S44" s="21">
        <v>7.8750000000000001E-2</v>
      </c>
      <c r="T44" s="22">
        <v>40437</v>
      </c>
      <c r="U44" s="43" t="s">
        <v>215</v>
      </c>
      <c r="V44" s="24">
        <v>1.1025</v>
      </c>
      <c r="W44" s="25">
        <f t="shared" si="0"/>
        <v>87097.5</v>
      </c>
      <c r="X44" s="26">
        <f t="shared" si="1"/>
        <v>6.3736233530248626E-2</v>
      </c>
      <c r="Y44" s="21">
        <v>1</v>
      </c>
      <c r="Z44" s="27" t="str">
        <f>IF(D44=$A$1," ",Q44*Y44)</f>
        <v xml:space="preserve"> </v>
      </c>
      <c r="AA44" s="19">
        <f t="shared" si="12"/>
        <v>79000</v>
      </c>
      <c r="AB44" s="19" t="str">
        <f t="shared" si="3"/>
        <v xml:space="preserve"> </v>
      </c>
      <c r="AC44" s="28">
        <f t="shared" si="11"/>
        <v>-8097.5</v>
      </c>
      <c r="AD44" s="26">
        <f>YIELD($AG$2,U44,$S44,$Y44*100,100,2,0)</f>
        <v>7.5782636153106278E-2</v>
      </c>
      <c r="AE44" s="29">
        <v>0</v>
      </c>
      <c r="AF44" s="21" t="e">
        <f ca="1">_xll.BDP(A44,$AF$4)</f>
        <v>#NAME?</v>
      </c>
      <c r="AG44" s="21"/>
      <c r="AH44" s="30" t="e">
        <f t="shared" ca="1" si="16"/>
        <v>#NUM!</v>
      </c>
      <c r="AI44" s="31">
        <f t="shared" si="7"/>
        <v>2019</v>
      </c>
      <c r="AJ44" s="32"/>
      <c r="AL44" t="s">
        <v>119</v>
      </c>
      <c r="AP44" s="21"/>
    </row>
    <row r="45" spans="1:42" ht="15.75" customHeight="1" x14ac:dyDescent="0.35">
      <c r="A45" s="15" t="s">
        <v>217</v>
      </c>
      <c r="B45" s="38" t="s">
        <v>62</v>
      </c>
      <c r="C45" s="16" t="s">
        <v>47</v>
      </c>
      <c r="D45" s="17" t="s">
        <v>5</v>
      </c>
      <c r="E45" s="17" t="s">
        <v>48</v>
      </c>
      <c r="F45" s="17" t="s">
        <v>218</v>
      </c>
      <c r="G45" s="17" t="s">
        <v>219</v>
      </c>
      <c r="H45" s="17" t="s">
        <v>100</v>
      </c>
      <c r="I45" s="17" t="s">
        <v>101</v>
      </c>
      <c r="J45" s="17" t="s">
        <v>101</v>
      </c>
      <c r="K45" s="17" t="s">
        <v>101</v>
      </c>
      <c r="L45" s="17" t="s">
        <v>102</v>
      </c>
      <c r="M45" s="17" t="s">
        <v>54</v>
      </c>
      <c r="N45" s="18">
        <v>2</v>
      </c>
      <c r="O45" s="17" t="s">
        <v>220</v>
      </c>
      <c r="P45" s="17" t="s">
        <v>221</v>
      </c>
      <c r="Q45" s="19">
        <v>250000</v>
      </c>
      <c r="R45" s="20" t="s">
        <v>222</v>
      </c>
      <c r="S45" s="21">
        <v>6.7500000000000004E-2</v>
      </c>
      <c r="T45" s="22">
        <v>41583</v>
      </c>
      <c r="U45" s="23" t="s">
        <v>223</v>
      </c>
      <c r="V45" s="26">
        <v>0.89200000000000002</v>
      </c>
      <c r="W45" s="25">
        <f t="shared" si="0"/>
        <v>223000</v>
      </c>
      <c r="X45" s="26">
        <f t="shared" si="1"/>
        <v>8.4396382020713104E-2</v>
      </c>
      <c r="Y45" s="21">
        <v>0.92122999999999999</v>
      </c>
      <c r="Z45" s="27"/>
      <c r="AA45" s="19">
        <f t="shared" si="12"/>
        <v>230307.5</v>
      </c>
      <c r="AB45" s="19">
        <f t="shared" si="3"/>
        <v>7307.5</v>
      </c>
      <c r="AC45" s="28" t="str">
        <f t="shared" si="11"/>
        <v xml:space="preserve"> </v>
      </c>
      <c r="AD45" s="26">
        <f t="shared" ca="1" si="13"/>
        <v>0.24796682633620512</v>
      </c>
      <c r="AE45" s="29">
        <v>3515.625</v>
      </c>
      <c r="AF45" s="21" t="e">
        <f ca="1">_xll.BDP(A45,$AF$4)</f>
        <v>#NAME?</v>
      </c>
      <c r="AG45" s="21"/>
      <c r="AH45" s="30">
        <f t="shared" ca="1" si="16"/>
        <v>0.43496094618593001</v>
      </c>
      <c r="AI45" s="31">
        <f t="shared" si="7"/>
        <v>2023</v>
      </c>
      <c r="AJ45" s="32">
        <v>0.59</v>
      </c>
      <c r="AK45" s="52">
        <f>AA45*AJ45</f>
        <v>135881.42499999999</v>
      </c>
      <c r="AL45" s="33" t="s">
        <v>119</v>
      </c>
      <c r="AN45" s="34"/>
      <c r="AP45" s="21"/>
    </row>
    <row r="46" spans="1:42" ht="15.75" customHeight="1" x14ac:dyDescent="0.35">
      <c r="A46" s="15" t="s">
        <v>217</v>
      </c>
      <c r="B46" s="16" t="s">
        <v>46</v>
      </c>
      <c r="C46" s="16" t="s">
        <v>47</v>
      </c>
      <c r="D46" s="17" t="s">
        <v>5</v>
      </c>
      <c r="E46" s="17" t="s">
        <v>48</v>
      </c>
      <c r="F46" s="17" t="s">
        <v>218</v>
      </c>
      <c r="G46" s="17" t="s">
        <v>224</v>
      </c>
      <c r="H46" s="17" t="s">
        <v>100</v>
      </c>
      <c r="I46" s="17" t="s">
        <v>101</v>
      </c>
      <c r="J46" s="17" t="s">
        <v>101</v>
      </c>
      <c r="K46" s="17" t="s">
        <v>101</v>
      </c>
      <c r="L46" s="17" t="s">
        <v>102</v>
      </c>
      <c r="M46" s="17" t="s">
        <v>54</v>
      </c>
      <c r="N46" s="18">
        <v>2</v>
      </c>
      <c r="O46" s="17" t="s">
        <v>220</v>
      </c>
      <c r="P46" s="17" t="s">
        <v>221</v>
      </c>
      <c r="Q46" s="19">
        <v>250000</v>
      </c>
      <c r="R46" s="20" t="s">
        <v>222</v>
      </c>
      <c r="S46" s="21">
        <v>6.7500000000000004E-2</v>
      </c>
      <c r="T46" s="22">
        <v>42069</v>
      </c>
      <c r="U46" s="23" t="s">
        <v>223</v>
      </c>
      <c r="V46" s="26">
        <v>1.0024999999999999</v>
      </c>
      <c r="W46" s="25">
        <f t="shared" si="0"/>
        <v>250625</v>
      </c>
      <c r="X46" s="26">
        <f t="shared" si="1"/>
        <v>6.7087713960447895E-2</v>
      </c>
      <c r="Y46" s="21" t="e">
        <f ca="1">_xll.BDP(A46,$Y$4)/100</f>
        <v>#NAME?</v>
      </c>
      <c r="Z46" s="27"/>
      <c r="AA46" s="19" t="e">
        <f t="shared" ca="1" si="12"/>
        <v>#NAME?</v>
      </c>
      <c r="AB46" s="19" t="e">
        <f t="shared" ca="1" si="3"/>
        <v>#NAME?</v>
      </c>
      <c r="AC46" s="28" t="e">
        <f t="shared" ca="1" si="11"/>
        <v>#NAME?</v>
      </c>
      <c r="AD46" s="26" t="e">
        <f t="shared" ca="1" si="13"/>
        <v>#NAME?</v>
      </c>
      <c r="AE46" s="29">
        <v>4265.625</v>
      </c>
      <c r="AF46" s="21" t="e">
        <f ca="1">_xll.BDP(A46,$AF$4)</f>
        <v>#NAME?</v>
      </c>
      <c r="AG46" s="21"/>
      <c r="AH46" s="30" t="e">
        <f t="shared" ca="1" si="16"/>
        <v>#NAME?</v>
      </c>
      <c r="AI46" s="31">
        <f t="shared" si="7"/>
        <v>2023</v>
      </c>
      <c r="AJ46" s="32">
        <v>0.65</v>
      </c>
      <c r="AK46" s="6" t="e">
        <f ca="1">AA46*AJ46</f>
        <v>#NAME?</v>
      </c>
      <c r="AL46" s="33" t="s">
        <v>107</v>
      </c>
      <c r="AN46" s="34"/>
      <c r="AP46" s="21"/>
    </row>
    <row r="47" spans="1:42" ht="15.75" customHeight="1" x14ac:dyDescent="0.35">
      <c r="A47" s="15" t="s">
        <v>217</v>
      </c>
      <c r="B47" s="16" t="s">
        <v>62</v>
      </c>
      <c r="C47" s="16" t="s">
        <v>63</v>
      </c>
      <c r="D47" s="17" t="s">
        <v>5</v>
      </c>
      <c r="E47" s="17" t="s">
        <v>48</v>
      </c>
      <c r="F47" s="17" t="s">
        <v>218</v>
      </c>
      <c r="G47" s="17" t="s">
        <v>219</v>
      </c>
      <c r="H47" s="17" t="s">
        <v>100</v>
      </c>
      <c r="I47" s="17" t="s">
        <v>101</v>
      </c>
      <c r="J47" s="17" t="s">
        <v>101</v>
      </c>
      <c r="K47" s="17" t="s">
        <v>101</v>
      </c>
      <c r="L47" s="17" t="s">
        <v>102</v>
      </c>
      <c r="M47" s="17" t="s">
        <v>54</v>
      </c>
      <c r="N47" s="18">
        <v>2</v>
      </c>
      <c r="O47" s="17" t="s">
        <v>220</v>
      </c>
      <c r="P47" s="17" t="s">
        <v>221</v>
      </c>
      <c r="Q47" s="19">
        <v>250000</v>
      </c>
      <c r="R47" s="20" t="s">
        <v>222</v>
      </c>
      <c r="S47" s="21">
        <v>6.7500000000000004E-2</v>
      </c>
      <c r="T47" s="22">
        <v>42223</v>
      </c>
      <c r="U47" s="23" t="s">
        <v>223</v>
      </c>
      <c r="V47" s="26">
        <v>1.0024999999999999</v>
      </c>
      <c r="W47" s="25">
        <f t="shared" si="0"/>
        <v>250625</v>
      </c>
      <c r="X47" s="26">
        <f t="shared" si="1"/>
        <v>6.705920299091539E-2</v>
      </c>
      <c r="Y47" s="21">
        <v>0.90500000000000003</v>
      </c>
      <c r="Z47" s="27"/>
      <c r="AA47" s="19">
        <f t="shared" si="12"/>
        <v>226250</v>
      </c>
      <c r="AB47" s="19" t="str">
        <f t="shared" si="3"/>
        <v xml:space="preserve"> </v>
      </c>
      <c r="AC47" s="28">
        <f t="shared" si="11"/>
        <v>-24375</v>
      </c>
      <c r="AD47" s="26">
        <f t="shared" ca="1" si="13"/>
        <v>0.28906230396707872</v>
      </c>
      <c r="AE47" s="29">
        <v>3562.25</v>
      </c>
      <c r="AF47" s="21" t="e">
        <f ca="1">_xll.BDP(A47,$AF$4)</f>
        <v>#NAME?</v>
      </c>
      <c r="AG47" s="21"/>
      <c r="AH47" s="30">
        <f t="shared" ca="1" si="16"/>
        <v>0.42715210332337034</v>
      </c>
      <c r="AI47" s="31">
        <f t="shared" si="7"/>
        <v>2023</v>
      </c>
      <c r="AJ47" s="32">
        <v>0.65</v>
      </c>
      <c r="AK47" s="6">
        <f>AA47*AJ47</f>
        <v>147062.5</v>
      </c>
      <c r="AL47" s="33" t="s">
        <v>107</v>
      </c>
      <c r="AN47" s="34"/>
      <c r="AP47" s="21"/>
    </row>
    <row r="48" spans="1:42" ht="15.75" customHeight="1" x14ac:dyDescent="0.35">
      <c r="A48" s="15" t="s">
        <v>217</v>
      </c>
      <c r="B48" s="16" t="s">
        <v>60</v>
      </c>
      <c r="C48" s="16" t="s">
        <v>63</v>
      </c>
      <c r="D48" s="17" t="s">
        <v>5</v>
      </c>
      <c r="E48" s="17" t="s">
        <v>48</v>
      </c>
      <c r="F48" s="17" t="s">
        <v>218</v>
      </c>
      <c r="G48" s="17" t="s">
        <v>219</v>
      </c>
      <c r="H48" s="17" t="s">
        <v>100</v>
      </c>
      <c r="I48" s="17" t="s">
        <v>101</v>
      </c>
      <c r="J48" s="17" t="s">
        <v>101</v>
      </c>
      <c r="K48" s="17" t="s">
        <v>101</v>
      </c>
      <c r="L48" s="17" t="s">
        <v>102</v>
      </c>
      <c r="M48" s="17" t="s">
        <v>54</v>
      </c>
      <c r="N48" s="18">
        <v>2</v>
      </c>
      <c r="O48" s="17" t="s">
        <v>220</v>
      </c>
      <c r="P48" s="17" t="s">
        <v>221</v>
      </c>
      <c r="Q48" s="19">
        <v>250000</v>
      </c>
      <c r="R48" s="20" t="s">
        <v>222</v>
      </c>
      <c r="S48" s="21">
        <v>6.7500000000000004E-2</v>
      </c>
      <c r="T48" s="22">
        <v>42223</v>
      </c>
      <c r="U48" s="23" t="s">
        <v>223</v>
      </c>
      <c r="V48" s="26">
        <v>1.0024999999999999</v>
      </c>
      <c r="W48" s="25">
        <f t="shared" si="0"/>
        <v>250625</v>
      </c>
      <c r="X48" s="26">
        <f t="shared" si="1"/>
        <v>6.705920299091539E-2</v>
      </c>
      <c r="Y48" s="21">
        <v>0.90500000000000003</v>
      </c>
      <c r="Z48" s="27"/>
      <c r="AA48" s="19">
        <f t="shared" si="12"/>
        <v>226250</v>
      </c>
      <c r="AB48" s="19" t="str">
        <f t="shared" si="3"/>
        <v xml:space="preserve"> </v>
      </c>
      <c r="AC48" s="28">
        <f t="shared" si="11"/>
        <v>-24375</v>
      </c>
      <c r="AD48" s="26">
        <f t="shared" ca="1" si="13"/>
        <v>0.28906230396707872</v>
      </c>
      <c r="AE48" s="29">
        <v>3562.25</v>
      </c>
      <c r="AF48" s="21" t="e">
        <f ca="1">_xll.BDP(A48,$AF$4)</f>
        <v>#NAME?</v>
      </c>
      <c r="AG48" s="21"/>
      <c r="AH48" s="30">
        <f t="shared" ca="1" si="16"/>
        <v>0.42715210332337034</v>
      </c>
      <c r="AI48" s="31">
        <f t="shared" si="7"/>
        <v>2023</v>
      </c>
      <c r="AJ48" s="32">
        <v>0.65</v>
      </c>
      <c r="AK48" s="6">
        <f>AA48*AJ48</f>
        <v>147062.5</v>
      </c>
      <c r="AL48" s="33" t="s">
        <v>107</v>
      </c>
      <c r="AN48" s="34"/>
      <c r="AP48" s="21"/>
    </row>
    <row r="49" spans="1:42" ht="15.75" customHeight="1" x14ac:dyDescent="0.35">
      <c r="A49" s="15" t="s">
        <v>217</v>
      </c>
      <c r="B49" s="16" t="s">
        <v>60</v>
      </c>
      <c r="C49" s="16" t="s">
        <v>47</v>
      </c>
      <c r="D49" s="17" t="s">
        <v>5</v>
      </c>
      <c r="E49" s="17" t="s">
        <v>48</v>
      </c>
      <c r="F49" s="17" t="s">
        <v>218</v>
      </c>
      <c r="G49" s="17" t="s">
        <v>219</v>
      </c>
      <c r="H49" s="17" t="s">
        <v>100</v>
      </c>
      <c r="I49" s="17" t="s">
        <v>101</v>
      </c>
      <c r="J49" s="17" t="s">
        <v>101</v>
      </c>
      <c r="K49" s="17" t="s">
        <v>101</v>
      </c>
      <c r="L49" s="17" t="s">
        <v>102</v>
      </c>
      <c r="M49" s="17" t="s">
        <v>54</v>
      </c>
      <c r="N49" s="18">
        <v>2</v>
      </c>
      <c r="O49" s="17" t="s">
        <v>220</v>
      </c>
      <c r="P49" s="17" t="s">
        <v>221</v>
      </c>
      <c r="Q49" s="19">
        <v>250000</v>
      </c>
      <c r="R49" s="20" t="s">
        <v>222</v>
      </c>
      <c r="S49" s="21">
        <v>6.7500000000000004E-2</v>
      </c>
      <c r="T49" s="22">
        <v>43083</v>
      </c>
      <c r="U49" s="23" t="s">
        <v>223</v>
      </c>
      <c r="V49" s="26">
        <v>1.01125</v>
      </c>
      <c r="W49" s="25">
        <f t="shared" si="0"/>
        <v>252812.5</v>
      </c>
      <c r="X49" s="26">
        <f t="shared" si="1"/>
        <v>6.4907547773447483E-2</v>
      </c>
      <c r="Y49" s="21">
        <v>0.92122999999999999</v>
      </c>
      <c r="Z49" s="27"/>
      <c r="AA49" s="19">
        <f t="shared" si="12"/>
        <v>230307.5</v>
      </c>
      <c r="AB49" s="19" t="str">
        <f t="shared" si="3"/>
        <v xml:space="preserve"> </v>
      </c>
      <c r="AC49" s="28">
        <f t="shared" si="11"/>
        <v>-22505</v>
      </c>
      <c r="AD49" s="26">
        <f t="shared" ca="1" si="13"/>
        <v>0.24796682633620512</v>
      </c>
      <c r="AE49" s="29">
        <v>3515.625</v>
      </c>
      <c r="AF49" s="21"/>
      <c r="AG49" s="21"/>
      <c r="AH49" s="30"/>
      <c r="AI49" s="31">
        <f t="shared" si="7"/>
        <v>2023</v>
      </c>
      <c r="AJ49" s="32"/>
      <c r="AK49" s="6"/>
      <c r="AL49" t="s">
        <v>119</v>
      </c>
      <c r="AN49" s="34"/>
      <c r="AP49" s="21"/>
    </row>
    <row r="50" spans="1:42" ht="15.75" customHeight="1" x14ac:dyDescent="0.35">
      <c r="A50" s="15" t="s">
        <v>217</v>
      </c>
      <c r="B50" s="38" t="s">
        <v>62</v>
      </c>
      <c r="C50" s="16" t="s">
        <v>47</v>
      </c>
      <c r="D50" s="17" t="s">
        <v>5</v>
      </c>
      <c r="E50" s="17" t="s">
        <v>48</v>
      </c>
      <c r="F50" s="17" t="s">
        <v>218</v>
      </c>
      <c r="G50" s="17" t="s">
        <v>219</v>
      </c>
      <c r="H50" s="17" t="s">
        <v>100</v>
      </c>
      <c r="I50" s="17" t="s">
        <v>101</v>
      </c>
      <c r="J50" s="17" t="s">
        <v>101</v>
      </c>
      <c r="K50" s="17" t="s">
        <v>101</v>
      </c>
      <c r="L50" s="17" t="s">
        <v>102</v>
      </c>
      <c r="M50" s="17" t="s">
        <v>54</v>
      </c>
      <c r="N50" s="18">
        <v>2</v>
      </c>
      <c r="O50" s="17" t="s">
        <v>220</v>
      </c>
      <c r="P50" s="17" t="s">
        <v>221</v>
      </c>
      <c r="Q50" s="19">
        <v>250000</v>
      </c>
      <c r="R50" s="20" t="s">
        <v>222</v>
      </c>
      <c r="S50" s="21">
        <v>6.7500000000000004E-2</v>
      </c>
      <c r="T50" s="22">
        <v>43647</v>
      </c>
      <c r="U50" s="23" t="s">
        <v>223</v>
      </c>
      <c r="V50" s="26">
        <v>1.0044999999999999</v>
      </c>
      <c r="W50" s="25">
        <f t="shared" si="0"/>
        <v>251125</v>
      </c>
      <c r="X50" s="26">
        <f t="shared" si="1"/>
        <v>6.6070015121534084E-2</v>
      </c>
      <c r="Y50" s="21">
        <v>0.92122999999999999</v>
      </c>
      <c r="Z50" s="27"/>
      <c r="AA50" s="19">
        <f t="shared" si="12"/>
        <v>230307.5</v>
      </c>
      <c r="AB50" s="19" t="str">
        <f t="shared" si="3"/>
        <v xml:space="preserve"> </v>
      </c>
      <c r="AC50" s="28">
        <f t="shared" si="11"/>
        <v>-20817.5</v>
      </c>
      <c r="AD50" s="26">
        <f t="shared" ca="1" si="13"/>
        <v>0.24796682633620512</v>
      </c>
      <c r="AE50" s="29">
        <v>3515.625</v>
      </c>
      <c r="AF50" s="21"/>
      <c r="AG50" s="21"/>
      <c r="AH50" s="30"/>
      <c r="AI50" s="31">
        <f t="shared" si="7"/>
        <v>2023</v>
      </c>
      <c r="AJ50" s="32"/>
      <c r="AK50" s="6"/>
      <c r="AL50" s="33" t="s">
        <v>119</v>
      </c>
      <c r="AN50" s="34"/>
      <c r="AP50" s="21"/>
    </row>
    <row r="51" spans="1:42" ht="15.75" customHeight="1" x14ac:dyDescent="0.35">
      <c r="A51" s="15" t="s">
        <v>225</v>
      </c>
      <c r="B51" s="16" t="s">
        <v>62</v>
      </c>
      <c r="C51" s="16" t="s">
        <v>47</v>
      </c>
      <c r="D51" s="17" t="s">
        <v>5</v>
      </c>
      <c r="E51" s="17" t="s">
        <v>172</v>
      </c>
      <c r="F51" s="17" t="s">
        <v>75</v>
      </c>
      <c r="G51" s="17" t="s">
        <v>66</v>
      </c>
      <c r="H51" s="17" t="s">
        <v>226</v>
      </c>
      <c r="I51" s="17" t="s">
        <v>123</v>
      </c>
      <c r="J51" s="17" t="s">
        <v>123</v>
      </c>
      <c r="K51" s="17" t="s">
        <v>227</v>
      </c>
      <c r="L51" s="17" t="s">
        <v>102</v>
      </c>
      <c r="M51" s="17" t="s">
        <v>54</v>
      </c>
      <c r="N51" s="18">
        <v>2</v>
      </c>
      <c r="O51" s="17" t="s">
        <v>228</v>
      </c>
      <c r="P51" s="17" t="s">
        <v>229</v>
      </c>
      <c r="Q51" s="19">
        <v>100000</v>
      </c>
      <c r="R51" s="20" t="s">
        <v>230</v>
      </c>
      <c r="S51" s="21">
        <v>6.5000000000000002E-2</v>
      </c>
      <c r="T51" s="22">
        <v>40444</v>
      </c>
      <c r="U51" s="43" t="s">
        <v>231</v>
      </c>
      <c r="V51" s="26">
        <v>1.0625</v>
      </c>
      <c r="W51" s="25">
        <f t="shared" si="0"/>
        <v>106250</v>
      </c>
      <c r="X51" s="26">
        <f t="shared" si="1"/>
        <v>5.6607270925125859E-2</v>
      </c>
      <c r="Y51" s="21">
        <v>1.0172699999999999</v>
      </c>
      <c r="Z51" s="27" t="str">
        <f>IF(D51=$A$1," ",Q51*Y51)</f>
        <v xml:space="preserve"> </v>
      </c>
      <c r="AA51" s="19">
        <f t="shared" si="12"/>
        <v>101726.99999999999</v>
      </c>
      <c r="AB51" s="19" t="str">
        <f t="shared" si="3"/>
        <v xml:space="preserve"> </v>
      </c>
      <c r="AC51" s="28">
        <f t="shared" si="11"/>
        <v>-4523.0000000000146</v>
      </c>
      <c r="AD51" s="26" t="e">
        <f t="shared" ca="1" si="13"/>
        <v>#NUM!</v>
      </c>
      <c r="AE51" s="29">
        <v>2329.17</v>
      </c>
      <c r="AF51" s="21" t="e">
        <f ca="1">_xll.BDP(A51,$AF$4)</f>
        <v>#NAME?</v>
      </c>
      <c r="AG51" s="21"/>
      <c r="AH51" s="30" t="e">
        <f t="shared" ca="1" si="16"/>
        <v>#NUM!</v>
      </c>
      <c r="AI51" s="31">
        <f t="shared" si="7"/>
        <v>2020</v>
      </c>
      <c r="AJ51" s="32">
        <v>0.45</v>
      </c>
      <c r="AK51" s="6">
        <f t="shared" ref="AK51:AK60" si="19">AA51*AJ51</f>
        <v>45777.149999999994</v>
      </c>
      <c r="AL51" s="33" t="s">
        <v>119</v>
      </c>
      <c r="AN51" s="34"/>
      <c r="AP51" s="21"/>
    </row>
    <row r="52" spans="1:42" ht="15.75" customHeight="1" x14ac:dyDescent="0.35">
      <c r="A52" s="15" t="s">
        <v>232</v>
      </c>
      <c r="B52" s="16" t="s">
        <v>46</v>
      </c>
      <c r="C52" s="16" t="s">
        <v>47</v>
      </c>
      <c r="D52" s="17" t="s">
        <v>5</v>
      </c>
      <c r="E52" s="17" t="s">
        <v>64</v>
      </c>
      <c r="F52" s="17" t="s">
        <v>233</v>
      </c>
      <c r="G52" s="17" t="s">
        <v>112</v>
      </c>
      <c r="H52" s="17" t="s">
        <v>77</v>
      </c>
      <c r="I52" s="17" t="s">
        <v>78</v>
      </c>
      <c r="J52" s="17" t="s">
        <v>78</v>
      </c>
      <c r="K52" s="17" t="s">
        <v>78</v>
      </c>
      <c r="L52" s="17" t="s">
        <v>53</v>
      </c>
      <c r="M52" s="17" t="s">
        <v>54</v>
      </c>
      <c r="N52" s="18">
        <v>2</v>
      </c>
      <c r="O52" s="17" t="s">
        <v>234</v>
      </c>
      <c r="P52" s="17" t="s">
        <v>235</v>
      </c>
      <c r="Q52" s="19">
        <v>200000</v>
      </c>
      <c r="R52" s="20" t="s">
        <v>236</v>
      </c>
      <c r="S52" s="21">
        <v>0.05</v>
      </c>
      <c r="T52" s="22">
        <v>42895</v>
      </c>
      <c r="U52" s="23" t="s">
        <v>237</v>
      </c>
      <c r="V52" s="26">
        <v>1</v>
      </c>
      <c r="W52" s="25">
        <f t="shared" si="0"/>
        <v>200000</v>
      </c>
      <c r="X52" s="26">
        <f t="shared" si="1"/>
        <v>4.9992059487654048E-2</v>
      </c>
      <c r="Y52" s="21" t="e">
        <f ca="1">_xll.BDP(A52,$Y$4)/100</f>
        <v>#NAME?</v>
      </c>
      <c r="Z52" s="27" t="str">
        <f>IF(D52=$A$1," ",Q52*Y52)</f>
        <v xml:space="preserve"> </v>
      </c>
      <c r="AA52" s="19" t="e">
        <f t="shared" ca="1" si="12"/>
        <v>#NAME?</v>
      </c>
      <c r="AB52" s="19" t="e">
        <f t="shared" ca="1" si="3"/>
        <v>#NAME?</v>
      </c>
      <c r="AC52" s="28" t="e">
        <f t="shared" ca="1" si="11"/>
        <v>#NAME?</v>
      </c>
      <c r="AD52" s="26" t="e">
        <f t="shared" ca="1" si="13"/>
        <v>#NAME?</v>
      </c>
      <c r="AE52" s="29">
        <v>1250</v>
      </c>
      <c r="AF52" s="21"/>
      <c r="AG52" s="21"/>
      <c r="AH52" s="30" t="e">
        <f t="shared" ca="1" si="16"/>
        <v>#NAME?</v>
      </c>
      <c r="AI52" s="31">
        <f t="shared" si="7"/>
        <v>2025</v>
      </c>
      <c r="AJ52" s="32">
        <v>0.65</v>
      </c>
      <c r="AK52" s="6" t="e">
        <f t="shared" ca="1" si="19"/>
        <v>#NAME?</v>
      </c>
      <c r="AL52" s="33" t="s">
        <v>72</v>
      </c>
      <c r="AN52" s="34"/>
      <c r="AP52" s="21"/>
    </row>
    <row r="53" spans="1:42" ht="15.75" customHeight="1" x14ac:dyDescent="0.35">
      <c r="A53" s="15" t="s">
        <v>232</v>
      </c>
      <c r="B53" s="16" t="s">
        <v>62</v>
      </c>
      <c r="C53" s="16" t="s">
        <v>63</v>
      </c>
      <c r="D53" s="17" t="s">
        <v>5</v>
      </c>
      <c r="E53" s="17" t="s">
        <v>64</v>
      </c>
      <c r="F53" s="17" t="s">
        <v>233</v>
      </c>
      <c r="G53" s="17" t="s">
        <v>238</v>
      </c>
      <c r="H53" s="17" t="s">
        <v>77</v>
      </c>
      <c r="I53" s="17" t="s">
        <v>78</v>
      </c>
      <c r="J53" s="17" t="s">
        <v>78</v>
      </c>
      <c r="K53" s="17" t="s">
        <v>78</v>
      </c>
      <c r="L53" s="17" t="s">
        <v>53</v>
      </c>
      <c r="M53" s="17" t="s">
        <v>54</v>
      </c>
      <c r="N53" s="18">
        <v>2</v>
      </c>
      <c r="O53" s="17" t="s">
        <v>234</v>
      </c>
      <c r="P53" s="17" t="s">
        <v>235</v>
      </c>
      <c r="Q53" s="19">
        <v>200000</v>
      </c>
      <c r="R53" s="20" t="s">
        <v>236</v>
      </c>
      <c r="S53" s="21">
        <v>0.05</v>
      </c>
      <c r="T53" s="22">
        <v>42906</v>
      </c>
      <c r="U53" s="23" t="s">
        <v>237</v>
      </c>
      <c r="V53" s="26">
        <v>1.0069999999999999</v>
      </c>
      <c r="W53" s="25">
        <f t="shared" si="0"/>
        <v>201399.99999999997</v>
      </c>
      <c r="X53" s="26">
        <f t="shared" si="1"/>
        <v>4.8907784013421447E-2</v>
      </c>
      <c r="Y53" s="21">
        <v>1.0316799999999999</v>
      </c>
      <c r="Z53" s="27" t="str">
        <f>IF(D53=$A$1," ",Q53*Y53)</f>
        <v xml:space="preserve"> </v>
      </c>
      <c r="AA53" s="19">
        <f t="shared" si="12"/>
        <v>206336</v>
      </c>
      <c r="AB53" s="19">
        <f t="shared" si="3"/>
        <v>4936.0000000000291</v>
      </c>
      <c r="AC53" s="28" t="str">
        <f t="shared" si="11"/>
        <v xml:space="preserve"> </v>
      </c>
      <c r="AD53" s="26">
        <f t="shared" ca="1" si="13"/>
        <v>3.7165999159408707E-2</v>
      </c>
      <c r="AE53" s="29">
        <v>833.2</v>
      </c>
      <c r="AF53" s="21"/>
      <c r="AG53" s="21"/>
      <c r="AH53" s="30">
        <f t="shared" ca="1" si="16"/>
        <v>2.3986921334794968</v>
      </c>
      <c r="AI53" s="31">
        <f t="shared" si="7"/>
        <v>2025</v>
      </c>
      <c r="AJ53" s="32">
        <v>0.65</v>
      </c>
      <c r="AK53" s="6">
        <f t="shared" si="19"/>
        <v>134118.39999999999</v>
      </c>
      <c r="AL53" s="33" t="s">
        <v>72</v>
      </c>
      <c r="AN53" s="34"/>
      <c r="AP53" s="21"/>
    </row>
    <row r="54" spans="1:42" ht="15.75" customHeight="1" x14ac:dyDescent="0.35">
      <c r="A54" s="15" t="s">
        <v>239</v>
      </c>
      <c r="B54" s="16" t="s">
        <v>62</v>
      </c>
      <c r="C54" s="16" t="s">
        <v>47</v>
      </c>
      <c r="D54" s="17" t="s">
        <v>5</v>
      </c>
      <c r="E54" s="17" t="s">
        <v>240</v>
      </c>
      <c r="F54" s="17" t="s">
        <v>134</v>
      </c>
      <c r="G54" s="17" t="s">
        <v>112</v>
      </c>
      <c r="H54" s="17" t="s">
        <v>77</v>
      </c>
      <c r="I54" s="17" t="s">
        <v>78</v>
      </c>
      <c r="J54" s="17" t="s">
        <v>78</v>
      </c>
      <c r="K54" s="17" t="s">
        <v>78</v>
      </c>
      <c r="L54" s="17" t="s">
        <v>53</v>
      </c>
      <c r="M54" s="17" t="s">
        <v>54</v>
      </c>
      <c r="N54" s="18">
        <v>2</v>
      </c>
      <c r="O54" s="17" t="s">
        <v>241</v>
      </c>
      <c r="P54" s="17" t="s">
        <v>88</v>
      </c>
      <c r="Q54" s="19">
        <v>100000</v>
      </c>
      <c r="R54" s="20" t="s">
        <v>242</v>
      </c>
      <c r="S54" s="21">
        <v>5.2999999999999999E-2</v>
      </c>
      <c r="T54" s="22">
        <v>43649</v>
      </c>
      <c r="U54" s="23" t="s">
        <v>243</v>
      </c>
      <c r="V54" s="26">
        <v>1.0647200000000001</v>
      </c>
      <c r="W54" s="25">
        <f t="shared" si="0"/>
        <v>106472.00000000001</v>
      </c>
      <c r="X54" s="26">
        <f t="shared" si="1"/>
        <v>4.5034745701081097E-2</v>
      </c>
      <c r="Y54" s="21">
        <v>1.1094599999999999</v>
      </c>
      <c r="Z54" s="27"/>
      <c r="AA54" s="19">
        <f t="shared" si="12"/>
        <v>110945.99999999999</v>
      </c>
      <c r="AB54" s="19">
        <f t="shared" si="3"/>
        <v>4473.9999999999709</v>
      </c>
      <c r="AC54" s="28" t="str">
        <f t="shared" si="11"/>
        <v xml:space="preserve"> </v>
      </c>
      <c r="AD54" s="26">
        <f t="shared" ca="1" si="13"/>
        <v>3.5287346923015148E-2</v>
      </c>
      <c r="AE54" s="29">
        <v>868.61</v>
      </c>
      <c r="AF54" s="21"/>
      <c r="AG54" s="21"/>
      <c r="AH54" s="30"/>
      <c r="AI54" s="31">
        <f t="shared" si="7"/>
        <v>2029</v>
      </c>
      <c r="AJ54" s="32"/>
      <c r="AK54" s="6"/>
      <c r="AL54" s="33" t="s">
        <v>59</v>
      </c>
      <c r="AN54" s="34"/>
      <c r="AP54" s="21"/>
    </row>
    <row r="55" spans="1:42" ht="15.75" customHeight="1" x14ac:dyDescent="0.35">
      <c r="A55" s="15" t="s">
        <v>239</v>
      </c>
      <c r="B55" s="16" t="s">
        <v>62</v>
      </c>
      <c r="C55" s="16" t="s">
        <v>63</v>
      </c>
      <c r="D55" s="17" t="s">
        <v>5</v>
      </c>
      <c r="E55" s="17" t="s">
        <v>240</v>
      </c>
      <c r="F55" s="17" t="s">
        <v>134</v>
      </c>
      <c r="G55" s="17" t="s">
        <v>112</v>
      </c>
      <c r="H55" s="17" t="s">
        <v>77</v>
      </c>
      <c r="I55" s="17" t="s">
        <v>78</v>
      </c>
      <c r="J55" s="17" t="s">
        <v>78</v>
      </c>
      <c r="K55" s="17" t="s">
        <v>78</v>
      </c>
      <c r="L55" s="17" t="s">
        <v>53</v>
      </c>
      <c r="M55" s="17" t="s">
        <v>54</v>
      </c>
      <c r="N55" s="18">
        <v>2</v>
      </c>
      <c r="O55" s="17" t="s">
        <v>241</v>
      </c>
      <c r="P55" s="17" t="s">
        <v>88</v>
      </c>
      <c r="Q55" s="19">
        <v>100000</v>
      </c>
      <c r="R55" s="20" t="s">
        <v>242</v>
      </c>
      <c r="S55" s="21">
        <v>5.2999999999999999E-2</v>
      </c>
      <c r="T55" s="22">
        <v>43654</v>
      </c>
      <c r="U55" s="23" t="s">
        <v>243</v>
      </c>
      <c r="V55" s="26">
        <v>1.0589999999999999</v>
      </c>
      <c r="W55" s="25">
        <f t="shared" si="0"/>
        <v>105900</v>
      </c>
      <c r="X55" s="26">
        <f t="shared" si="1"/>
        <v>4.5706260911070919E-2</v>
      </c>
      <c r="Y55" s="21">
        <v>1.10694</v>
      </c>
      <c r="Z55" s="27"/>
      <c r="AA55" s="19">
        <f t="shared" si="12"/>
        <v>110694</v>
      </c>
      <c r="AB55" s="19">
        <f t="shared" si="3"/>
        <v>4794</v>
      </c>
      <c r="AC55" s="28" t="str">
        <f t="shared" si="11"/>
        <v xml:space="preserve"> </v>
      </c>
      <c r="AD55" s="26">
        <f t="shared" ca="1" si="13"/>
        <v>3.567137946100634E-2</v>
      </c>
      <c r="AE55" s="29">
        <v>883.3</v>
      </c>
      <c r="AF55" s="21"/>
      <c r="AG55" s="21"/>
      <c r="AH55" s="30"/>
      <c r="AI55" s="31">
        <f t="shared" si="7"/>
        <v>2029</v>
      </c>
      <c r="AJ55" s="32">
        <v>0.65</v>
      </c>
      <c r="AK55" s="6">
        <f t="shared" si="19"/>
        <v>71951.100000000006</v>
      </c>
      <c r="AL55" s="33" t="s">
        <v>72</v>
      </c>
      <c r="AN55" s="34"/>
      <c r="AP55" s="21"/>
    </row>
    <row r="56" spans="1:42" ht="15.75" customHeight="1" x14ac:dyDescent="0.35">
      <c r="A56" s="15" t="s">
        <v>244</v>
      </c>
      <c r="B56" s="16" t="s">
        <v>62</v>
      </c>
      <c r="C56" s="16" t="s">
        <v>47</v>
      </c>
      <c r="D56" s="17" t="s">
        <v>5</v>
      </c>
      <c r="E56" s="17" t="s">
        <v>245</v>
      </c>
      <c r="F56" s="17" t="s">
        <v>246</v>
      </c>
      <c r="G56" s="17" t="s">
        <v>219</v>
      </c>
      <c r="H56" s="17" t="s">
        <v>77</v>
      </c>
      <c r="I56" s="17" t="s">
        <v>78</v>
      </c>
      <c r="J56" s="17" t="s">
        <v>78</v>
      </c>
      <c r="K56" s="17" t="s">
        <v>78</v>
      </c>
      <c r="L56" s="17" t="s">
        <v>53</v>
      </c>
      <c r="M56" s="17" t="s">
        <v>54</v>
      </c>
      <c r="N56" s="18">
        <v>2</v>
      </c>
      <c r="O56" s="17" t="s">
        <v>162</v>
      </c>
      <c r="P56" s="17" t="s">
        <v>163</v>
      </c>
      <c r="Q56" s="19">
        <v>100000</v>
      </c>
      <c r="R56" s="20" t="s">
        <v>247</v>
      </c>
      <c r="S56" s="21">
        <v>4.6249999999999999E-2</v>
      </c>
      <c r="T56" s="22">
        <v>41689</v>
      </c>
      <c r="U56" s="23" t="s">
        <v>248</v>
      </c>
      <c r="V56" s="26">
        <v>0.95</v>
      </c>
      <c r="W56" s="25">
        <f t="shared" si="0"/>
        <v>95000</v>
      </c>
      <c r="X56" s="26">
        <f t="shared" si="1"/>
        <v>5.3065014548689685E-2</v>
      </c>
      <c r="Y56" s="21">
        <v>0.45202999999999999</v>
      </c>
      <c r="Z56" s="27" t="str">
        <f t="shared" ref="Z56:Z65" si="20">IF(D56=$A$1," ",Q56*Y56)</f>
        <v xml:space="preserve"> </v>
      </c>
      <c r="AA56" s="19">
        <f t="shared" si="12"/>
        <v>45203</v>
      </c>
      <c r="AB56" s="19" t="str">
        <f t="shared" si="3"/>
        <v xml:space="preserve"> </v>
      </c>
      <c r="AC56" s="28">
        <f t="shared" si="11"/>
        <v>-49797</v>
      </c>
      <c r="AD56" s="26">
        <f t="shared" ref="AD56:AD68" ca="1" si="21">YIELD($AH$3,U56,$S56,$Y56*100,100,N56,0)</f>
        <v>1.3246315294682849</v>
      </c>
      <c r="AE56" s="29">
        <v>1734.38</v>
      </c>
      <c r="AF56" s="21" t="e">
        <f ca="1">_xll.BDP(A56,$AF$4)</f>
        <v>#NAME?</v>
      </c>
      <c r="AG56" s="21"/>
      <c r="AH56" s="30">
        <f t="shared" ca="1" si="16"/>
        <v>0.48373264408270455</v>
      </c>
      <c r="AI56" s="31">
        <f t="shared" si="7"/>
        <v>2023</v>
      </c>
      <c r="AJ56" s="32">
        <v>0.35</v>
      </c>
      <c r="AK56" s="6">
        <f t="shared" si="19"/>
        <v>15821.05</v>
      </c>
      <c r="AL56" s="33" t="s">
        <v>249</v>
      </c>
      <c r="AN56" s="34"/>
      <c r="AP56" s="21"/>
    </row>
    <row r="57" spans="1:42" ht="15.75" customHeight="1" x14ac:dyDescent="0.35">
      <c r="A57" s="15" t="s">
        <v>250</v>
      </c>
      <c r="B57" s="16" t="s">
        <v>147</v>
      </c>
      <c r="C57" s="16" t="s">
        <v>63</v>
      </c>
      <c r="D57" s="17" t="s">
        <v>5</v>
      </c>
      <c r="E57" s="17" t="s">
        <v>245</v>
      </c>
      <c r="F57" s="17" t="s">
        <v>92</v>
      </c>
      <c r="G57" s="17" t="s">
        <v>238</v>
      </c>
      <c r="H57" s="17" t="s">
        <v>77</v>
      </c>
      <c r="I57" s="17" t="s">
        <v>78</v>
      </c>
      <c r="J57" s="17" t="s">
        <v>78</v>
      </c>
      <c r="K57" s="17" t="s">
        <v>78</v>
      </c>
      <c r="L57" s="17" t="s">
        <v>53</v>
      </c>
      <c r="M57" s="17" t="s">
        <v>54</v>
      </c>
      <c r="N57" s="18">
        <v>2</v>
      </c>
      <c r="O57" s="17" t="s">
        <v>251</v>
      </c>
      <c r="P57" s="17" t="s">
        <v>104</v>
      </c>
      <c r="Q57" s="19">
        <v>43000</v>
      </c>
      <c r="R57" s="20" t="s">
        <v>247</v>
      </c>
      <c r="S57" s="21">
        <v>9.2499999999999999E-2</v>
      </c>
      <c r="T57" s="22">
        <v>43111</v>
      </c>
      <c r="U57" s="23" t="s">
        <v>252</v>
      </c>
      <c r="V57" s="26">
        <v>0</v>
      </c>
      <c r="W57" s="25">
        <v>0</v>
      </c>
      <c r="X57" s="26"/>
      <c r="Y57" s="21">
        <v>0.82750000000000001</v>
      </c>
      <c r="Z57" s="27" t="str">
        <f t="shared" si="20"/>
        <v xml:space="preserve"> </v>
      </c>
      <c r="AA57" s="37">
        <f t="shared" si="12"/>
        <v>35582.5</v>
      </c>
      <c r="AB57" s="19">
        <f t="shared" si="3"/>
        <v>35582.5</v>
      </c>
      <c r="AC57" s="28" t="str">
        <f t="shared" si="11"/>
        <v xml:space="preserve"> </v>
      </c>
      <c r="AD57" s="26" t="e">
        <f ca="1">YIELD($AH$3,U57,$S57,$Y57*100,100,N57,0)</f>
        <v>#NUM!</v>
      </c>
      <c r="AE57" s="29">
        <v>673.94</v>
      </c>
      <c r="AF57" s="21" t="e">
        <f ca="1">_xll.BDP(A57,$AF$4)</f>
        <v>#NAME?</v>
      </c>
      <c r="AG57" s="21"/>
      <c r="AH57" s="30" t="e">
        <f t="shared" ca="1" si="16"/>
        <v>#NUM!</v>
      </c>
      <c r="AI57" s="31">
        <f t="shared" si="7"/>
        <v>2022</v>
      </c>
      <c r="AJ57" s="32">
        <v>0.7</v>
      </c>
      <c r="AK57" s="6">
        <f t="shared" si="19"/>
        <v>24907.75</v>
      </c>
      <c r="AL57" s="33" t="s">
        <v>72</v>
      </c>
      <c r="AN57" s="34"/>
      <c r="AP57" s="21"/>
    </row>
    <row r="58" spans="1:42" ht="15.75" customHeight="1" x14ac:dyDescent="0.35">
      <c r="A58" s="15" t="s">
        <v>253</v>
      </c>
      <c r="B58" s="16" t="s">
        <v>62</v>
      </c>
      <c r="C58" s="16" t="s">
        <v>63</v>
      </c>
      <c r="D58" s="17" t="s">
        <v>5</v>
      </c>
      <c r="E58" s="17" t="s">
        <v>197</v>
      </c>
      <c r="F58" s="17" t="s">
        <v>254</v>
      </c>
      <c r="G58" s="17" t="s">
        <v>93</v>
      </c>
      <c r="H58" s="17" t="s">
        <v>77</v>
      </c>
      <c r="I58" s="17" t="s">
        <v>78</v>
      </c>
      <c r="J58" s="17" t="s">
        <v>78</v>
      </c>
      <c r="K58" s="17" t="s">
        <v>78</v>
      </c>
      <c r="L58" s="17" t="s">
        <v>53</v>
      </c>
      <c r="M58" s="17" t="s">
        <v>54</v>
      </c>
      <c r="N58" s="18">
        <v>2</v>
      </c>
      <c r="O58" s="17" t="s">
        <v>220</v>
      </c>
      <c r="P58" s="17" t="s">
        <v>221</v>
      </c>
      <c r="Q58" s="19">
        <v>100000</v>
      </c>
      <c r="R58" s="20" t="s">
        <v>255</v>
      </c>
      <c r="S58" s="21">
        <v>0.05</v>
      </c>
      <c r="T58" s="22">
        <v>41862</v>
      </c>
      <c r="U58" s="23" t="s">
        <v>223</v>
      </c>
      <c r="V58" s="26">
        <v>0.98250000000000004</v>
      </c>
      <c r="W58" s="25">
        <f t="shared" si="0"/>
        <v>98250</v>
      </c>
      <c r="X58" s="26">
        <f t="shared" si="1"/>
        <v>5.2549416298234654E-2</v>
      </c>
      <c r="Y58" s="21">
        <v>1.0075000000000001</v>
      </c>
      <c r="Z58" s="27" t="str">
        <f t="shared" si="20"/>
        <v xml:space="preserve"> </v>
      </c>
      <c r="AA58" s="19">
        <f t="shared" si="12"/>
        <v>100750</v>
      </c>
      <c r="AB58" s="19">
        <f t="shared" si="3"/>
        <v>2500</v>
      </c>
      <c r="AC58" s="28" t="str">
        <f t="shared" si="11"/>
        <v xml:space="preserve"> </v>
      </c>
      <c r="AD58" s="26">
        <f t="shared" ca="1" si="21"/>
        <v>3.4382123800695927E-2</v>
      </c>
      <c r="AE58" s="29">
        <v>1055.5</v>
      </c>
      <c r="AF58" s="21" t="e">
        <f ca="1">_xll.BDP(A58,$AF$4)</f>
        <v>#NAME?</v>
      </c>
      <c r="AG58" s="21"/>
      <c r="AH58" s="30">
        <f t="shared" ca="1" si="16"/>
        <v>0.48062641051478722</v>
      </c>
      <c r="AI58" s="31">
        <f t="shared" si="7"/>
        <v>2023</v>
      </c>
      <c r="AJ58" s="32">
        <v>0.7</v>
      </c>
      <c r="AK58" s="6">
        <f t="shared" si="19"/>
        <v>70525</v>
      </c>
      <c r="AL58" s="33" t="s">
        <v>72</v>
      </c>
      <c r="AN58" s="34"/>
      <c r="AP58" s="21"/>
    </row>
    <row r="59" spans="1:42" ht="15.75" customHeight="1" x14ac:dyDescent="0.35">
      <c r="A59" s="15" t="s">
        <v>256</v>
      </c>
      <c r="B59" s="16" t="s">
        <v>62</v>
      </c>
      <c r="C59" s="16" t="s">
        <v>47</v>
      </c>
      <c r="D59" s="17" t="s">
        <v>5</v>
      </c>
      <c r="E59" s="17" t="s">
        <v>257</v>
      </c>
      <c r="F59" s="17" t="s">
        <v>258</v>
      </c>
      <c r="G59" s="17" t="s">
        <v>191</v>
      </c>
      <c r="H59" s="17" t="s">
        <v>77</v>
      </c>
      <c r="I59" s="17" t="s">
        <v>78</v>
      </c>
      <c r="J59" s="17" t="s">
        <v>78</v>
      </c>
      <c r="K59" s="17" t="s">
        <v>78</v>
      </c>
      <c r="L59" s="17" t="s">
        <v>53</v>
      </c>
      <c r="M59" s="17" t="s">
        <v>54</v>
      </c>
      <c r="N59" s="18">
        <v>2</v>
      </c>
      <c r="O59" s="17" t="s">
        <v>79</v>
      </c>
      <c r="P59" s="17" t="s">
        <v>80</v>
      </c>
      <c r="Q59" s="19">
        <v>48000</v>
      </c>
      <c r="R59" s="20" t="s">
        <v>259</v>
      </c>
      <c r="S59" s="21">
        <v>7.2499999999999995E-2</v>
      </c>
      <c r="T59" s="22">
        <v>41887</v>
      </c>
      <c r="U59" s="23" t="s">
        <v>260</v>
      </c>
      <c r="V59" s="26">
        <v>1.085</v>
      </c>
      <c r="W59" s="25">
        <f t="shared" si="0"/>
        <v>52080</v>
      </c>
      <c r="X59" s="26">
        <f t="shared" si="1"/>
        <v>5.7740563515088439E-2</v>
      </c>
      <c r="Y59" s="21">
        <v>1.0445</v>
      </c>
      <c r="Z59" s="27" t="str">
        <f t="shared" si="20"/>
        <v xml:space="preserve"> </v>
      </c>
      <c r="AA59" s="19">
        <f t="shared" si="12"/>
        <v>50136</v>
      </c>
      <c r="AB59" s="19" t="str">
        <f t="shared" si="3"/>
        <v xml:space="preserve"> </v>
      </c>
      <c r="AC59" s="28">
        <f t="shared" si="11"/>
        <v>-1944</v>
      </c>
      <c r="AD59" s="26" t="e">
        <f t="shared" ca="1" si="21"/>
        <v>#NUM!</v>
      </c>
      <c r="AE59" s="29">
        <v>435</v>
      </c>
      <c r="AF59" s="21" t="e">
        <f ca="1">_xll.BDP(A59,$AF$4)</f>
        <v>#NAME?</v>
      </c>
      <c r="AG59" s="21"/>
      <c r="AH59" s="30" t="e">
        <f t="shared" ca="1" si="16"/>
        <v>#NUM!</v>
      </c>
      <c r="AI59" s="31">
        <f t="shared" si="7"/>
        <v>2021</v>
      </c>
      <c r="AJ59" s="32">
        <v>0.8</v>
      </c>
      <c r="AK59" s="6">
        <f t="shared" si="19"/>
        <v>40108.800000000003</v>
      </c>
      <c r="AL59" s="33" t="s">
        <v>249</v>
      </c>
      <c r="AN59" s="34"/>
      <c r="AP59" s="21"/>
    </row>
    <row r="60" spans="1:42" ht="15.75" customHeight="1" x14ac:dyDescent="0.35">
      <c r="A60" s="15" t="s">
        <v>256</v>
      </c>
      <c r="B60" s="16" t="s">
        <v>110</v>
      </c>
      <c r="C60" s="16" t="s">
        <v>63</v>
      </c>
      <c r="D60" s="17" t="s">
        <v>5</v>
      </c>
      <c r="E60" s="17" t="s">
        <v>257</v>
      </c>
      <c r="F60" s="17" t="s">
        <v>258</v>
      </c>
      <c r="G60" s="17" t="s">
        <v>191</v>
      </c>
      <c r="H60" s="17" t="s">
        <v>77</v>
      </c>
      <c r="I60" s="17" t="s">
        <v>78</v>
      </c>
      <c r="J60" s="17" t="s">
        <v>78</v>
      </c>
      <c r="K60" s="17" t="s">
        <v>78</v>
      </c>
      <c r="L60" s="17" t="s">
        <v>53</v>
      </c>
      <c r="M60" s="17" t="s">
        <v>54</v>
      </c>
      <c r="N60" s="18">
        <v>2</v>
      </c>
      <c r="O60" s="17" t="s">
        <v>79</v>
      </c>
      <c r="P60" s="17" t="s">
        <v>80</v>
      </c>
      <c r="Q60" s="19">
        <v>49000</v>
      </c>
      <c r="R60" s="20" t="s">
        <v>259</v>
      </c>
      <c r="S60" s="21">
        <v>7.2499999999999995E-2</v>
      </c>
      <c r="T60" s="22">
        <v>41887</v>
      </c>
      <c r="U60" s="23" t="s">
        <v>260</v>
      </c>
      <c r="V60" s="26">
        <v>1.085</v>
      </c>
      <c r="W60" s="25">
        <f t="shared" si="0"/>
        <v>53165</v>
      </c>
      <c r="X60" s="26">
        <f t="shared" si="1"/>
        <v>5.7740563515088439E-2</v>
      </c>
      <c r="Y60" s="21">
        <v>1.04</v>
      </c>
      <c r="Z60" s="27" t="str">
        <f t="shared" si="20"/>
        <v xml:space="preserve"> </v>
      </c>
      <c r="AA60" s="19">
        <f t="shared" si="12"/>
        <v>50960</v>
      </c>
      <c r="AB60" s="19" t="str">
        <f t="shared" si="3"/>
        <v xml:space="preserve"> </v>
      </c>
      <c r="AC60" s="28">
        <f t="shared" si="11"/>
        <v>-2205</v>
      </c>
      <c r="AD60" s="26" t="e">
        <f t="shared" ca="1" si="21"/>
        <v>#NUM!</v>
      </c>
      <c r="AE60" s="29">
        <v>453.89</v>
      </c>
      <c r="AF60" s="21" t="e">
        <f ca="1">_xll.BDP(A60,$AF$4)</f>
        <v>#NAME?</v>
      </c>
      <c r="AG60" s="21"/>
      <c r="AH60" s="30" t="e">
        <f t="shared" ca="1" si="16"/>
        <v>#NUM!</v>
      </c>
      <c r="AI60" s="31">
        <f t="shared" si="7"/>
        <v>2021</v>
      </c>
      <c r="AJ60" s="32">
        <v>0.8</v>
      </c>
      <c r="AK60" s="6">
        <f t="shared" si="19"/>
        <v>40768</v>
      </c>
      <c r="AL60" s="33" t="s">
        <v>72</v>
      </c>
      <c r="AN60" s="34"/>
      <c r="AP60" s="21"/>
    </row>
    <row r="61" spans="1:42" ht="15.75" customHeight="1" x14ac:dyDescent="0.35">
      <c r="A61" s="15" t="s">
        <v>261</v>
      </c>
      <c r="B61" s="16" t="s">
        <v>46</v>
      </c>
      <c r="C61" s="16" t="s">
        <v>47</v>
      </c>
      <c r="D61" s="17" t="s">
        <v>5</v>
      </c>
      <c r="E61" s="17" t="s">
        <v>245</v>
      </c>
      <c r="F61" s="17" t="s">
        <v>134</v>
      </c>
      <c r="G61" s="17" t="s">
        <v>203</v>
      </c>
      <c r="H61" s="17" t="s">
        <v>113</v>
      </c>
      <c r="I61" s="17" t="s">
        <v>114</v>
      </c>
      <c r="J61" s="17" t="s">
        <v>114</v>
      </c>
      <c r="K61" s="17" t="s">
        <v>114</v>
      </c>
      <c r="L61" s="17" t="s">
        <v>102</v>
      </c>
      <c r="M61" s="17" t="s">
        <v>54</v>
      </c>
      <c r="N61" s="18">
        <v>2</v>
      </c>
      <c r="O61" s="17" t="s">
        <v>262</v>
      </c>
      <c r="P61" s="17" t="s">
        <v>263</v>
      </c>
      <c r="Q61" s="19">
        <v>100000</v>
      </c>
      <c r="R61" s="20" t="s">
        <v>264</v>
      </c>
      <c r="S61" s="21">
        <v>5.3749999999999999E-2</v>
      </c>
      <c r="T61" s="22">
        <v>42830</v>
      </c>
      <c r="U61" s="23" t="s">
        <v>265</v>
      </c>
      <c r="V61" s="26">
        <v>1.0349999999999999</v>
      </c>
      <c r="W61" s="25">
        <f t="shared" si="0"/>
        <v>103499.99999999999</v>
      </c>
      <c r="X61" s="26">
        <f t="shared" si="1"/>
        <v>4.8978071647887388E-2</v>
      </c>
      <c r="Y61" s="21" t="e">
        <f ca="1">_xll.BDP(A61,$Y$4)/100</f>
        <v>#NAME?</v>
      </c>
      <c r="Z61" s="27" t="str">
        <f t="shared" si="20"/>
        <v xml:space="preserve"> </v>
      </c>
      <c r="AA61" s="19" t="e">
        <f t="shared" ca="1" si="12"/>
        <v>#NAME?</v>
      </c>
      <c r="AB61" s="19" t="e">
        <f t="shared" ca="1" si="3"/>
        <v>#NAME?</v>
      </c>
      <c r="AC61" s="28" t="e">
        <f t="shared" ca="1" si="11"/>
        <v>#NAME?</v>
      </c>
      <c r="AD61" s="26" t="e">
        <f t="shared" ca="1" si="21"/>
        <v>#NAME?</v>
      </c>
      <c r="AE61" s="29">
        <v>2538.1944444444439</v>
      </c>
      <c r="AF61" s="21"/>
      <c r="AG61" s="21"/>
      <c r="AH61" s="30" t="e">
        <f t="shared" ca="1" si="16"/>
        <v>#NAME?</v>
      </c>
      <c r="AI61" s="31">
        <f t="shared" si="7"/>
        <v>2026</v>
      </c>
      <c r="AJ61" s="32"/>
      <c r="AK61" s="6"/>
      <c r="AL61" t="s">
        <v>119</v>
      </c>
      <c r="AN61" s="34"/>
      <c r="AP61" s="21"/>
    </row>
    <row r="62" spans="1:42" ht="15.75" customHeight="1" x14ac:dyDescent="0.35">
      <c r="A62" s="15" t="s">
        <v>266</v>
      </c>
      <c r="B62" s="16" t="s">
        <v>110</v>
      </c>
      <c r="C62" s="16" t="s">
        <v>63</v>
      </c>
      <c r="D62" s="17" t="s">
        <v>5</v>
      </c>
      <c r="E62" s="17" t="s">
        <v>84</v>
      </c>
      <c r="F62" s="17" t="s">
        <v>65</v>
      </c>
      <c r="G62" s="17" t="s">
        <v>86</v>
      </c>
      <c r="H62" s="17" t="s">
        <v>212</v>
      </c>
      <c r="I62" s="17" t="s">
        <v>213</v>
      </c>
      <c r="J62" s="17" t="s">
        <v>213</v>
      </c>
      <c r="K62" s="17" t="s">
        <v>213</v>
      </c>
      <c r="L62" s="17" t="s">
        <v>102</v>
      </c>
      <c r="M62" s="17" t="s">
        <v>54</v>
      </c>
      <c r="N62" s="18">
        <v>2</v>
      </c>
      <c r="O62" s="17" t="s">
        <v>162</v>
      </c>
      <c r="P62" s="17" t="s">
        <v>163</v>
      </c>
      <c r="Q62" s="19">
        <v>200000</v>
      </c>
      <c r="R62" s="20" t="s">
        <v>267</v>
      </c>
      <c r="S62" s="21">
        <v>5.5E-2</v>
      </c>
      <c r="T62" s="22">
        <v>42895</v>
      </c>
      <c r="U62" s="23" t="s">
        <v>268</v>
      </c>
      <c r="V62" s="26">
        <v>1.03</v>
      </c>
      <c r="W62" s="25">
        <f t="shared" si="0"/>
        <v>206000</v>
      </c>
      <c r="X62" s="26">
        <f t="shared" si="1"/>
        <v>5.0194476262222759E-2</v>
      </c>
      <c r="Y62" s="21">
        <v>0.995</v>
      </c>
      <c r="Z62" s="27" t="str">
        <f t="shared" si="20"/>
        <v xml:space="preserve"> </v>
      </c>
      <c r="AA62" s="19">
        <f t="shared" si="12"/>
        <v>199000</v>
      </c>
      <c r="AB62" s="19" t="str">
        <f t="shared" si="3"/>
        <v xml:space="preserve"> </v>
      </c>
      <c r="AC62" s="28">
        <f t="shared" si="11"/>
        <v>-7000</v>
      </c>
      <c r="AD62" s="26">
        <f t="shared" ca="1" si="21"/>
        <v>5.7288744136918923E-2</v>
      </c>
      <c r="AE62" s="29">
        <v>4155.3999999999996</v>
      </c>
      <c r="AF62" s="21"/>
      <c r="AG62" s="21"/>
      <c r="AH62" s="30">
        <f ca="1">MDURATION($AH$3,U62,S62,AD62,N62)</f>
        <v>2.1305072857205607</v>
      </c>
      <c r="AI62" s="31">
        <f t="shared" si="7"/>
        <v>2025</v>
      </c>
      <c r="AJ62" s="32">
        <v>0.75</v>
      </c>
      <c r="AK62" s="6">
        <f>AA62*AJ62</f>
        <v>149250</v>
      </c>
      <c r="AL62" s="33" t="s">
        <v>107</v>
      </c>
      <c r="AN62" s="34"/>
      <c r="AP62" s="21"/>
    </row>
    <row r="63" spans="1:42" ht="15.75" customHeight="1" x14ac:dyDescent="0.35">
      <c r="A63" s="15" t="s">
        <v>266</v>
      </c>
      <c r="B63" s="16" t="s">
        <v>62</v>
      </c>
      <c r="C63" s="16" t="s">
        <v>63</v>
      </c>
      <c r="D63" s="17" t="s">
        <v>5</v>
      </c>
      <c r="E63" s="17" t="s">
        <v>84</v>
      </c>
      <c r="F63" s="17" t="s">
        <v>65</v>
      </c>
      <c r="G63" s="17" t="s">
        <v>86</v>
      </c>
      <c r="H63" s="17" t="s">
        <v>212</v>
      </c>
      <c r="I63" s="17" t="s">
        <v>213</v>
      </c>
      <c r="J63" s="17" t="s">
        <v>213</v>
      </c>
      <c r="K63" s="17" t="s">
        <v>213</v>
      </c>
      <c r="L63" s="17" t="s">
        <v>102</v>
      </c>
      <c r="M63" s="17" t="s">
        <v>54</v>
      </c>
      <c r="N63" s="18">
        <v>2</v>
      </c>
      <c r="O63" s="17" t="s">
        <v>162</v>
      </c>
      <c r="P63" s="17" t="s">
        <v>163</v>
      </c>
      <c r="Q63" s="19">
        <v>200000</v>
      </c>
      <c r="R63" s="20" t="s">
        <v>267</v>
      </c>
      <c r="S63" s="21">
        <v>5.5E-2</v>
      </c>
      <c r="T63" s="22">
        <v>42907</v>
      </c>
      <c r="U63" s="23" t="s">
        <v>268</v>
      </c>
      <c r="V63" s="26">
        <v>1.03</v>
      </c>
      <c r="W63" s="25">
        <f t="shared" si="0"/>
        <v>206000</v>
      </c>
      <c r="X63" s="26">
        <f t="shared" si="1"/>
        <v>5.0179742217709267E-2</v>
      </c>
      <c r="Y63" s="21">
        <v>0.995</v>
      </c>
      <c r="Z63" s="27" t="str">
        <f t="shared" si="20"/>
        <v xml:space="preserve"> </v>
      </c>
      <c r="AA63" s="19">
        <f t="shared" si="12"/>
        <v>199000</v>
      </c>
      <c r="AB63" s="19" t="str">
        <f t="shared" si="3"/>
        <v xml:space="preserve"> </v>
      </c>
      <c r="AC63" s="28">
        <f t="shared" si="11"/>
        <v>-7000</v>
      </c>
      <c r="AD63" s="26">
        <f t="shared" ca="1" si="21"/>
        <v>5.7288744136918923E-2</v>
      </c>
      <c r="AE63" s="29">
        <v>4155.3999999999996</v>
      </c>
      <c r="AF63" s="21"/>
      <c r="AG63" s="21"/>
      <c r="AH63" s="30">
        <f ca="1">MDURATION($AH$3,U63,S63,AD63,N63)</f>
        <v>2.1305072857205607</v>
      </c>
      <c r="AI63" s="31">
        <f t="shared" si="7"/>
        <v>2025</v>
      </c>
      <c r="AJ63" s="32">
        <v>0.75</v>
      </c>
      <c r="AK63" s="6">
        <f>AA63*AJ63</f>
        <v>149250</v>
      </c>
      <c r="AL63" s="33" t="s">
        <v>107</v>
      </c>
      <c r="AN63" s="34"/>
      <c r="AP63" s="21"/>
    </row>
    <row r="64" spans="1:42" ht="15.75" customHeight="1" x14ac:dyDescent="0.35">
      <c r="A64" s="15" t="s">
        <v>269</v>
      </c>
      <c r="B64" s="16" t="s">
        <v>147</v>
      </c>
      <c r="C64" s="16" t="s">
        <v>47</v>
      </c>
      <c r="D64" s="17" t="s">
        <v>5</v>
      </c>
      <c r="E64" s="17" t="s">
        <v>84</v>
      </c>
      <c r="F64" s="17" t="s">
        <v>65</v>
      </c>
      <c r="G64" s="17" t="s">
        <v>112</v>
      </c>
      <c r="H64" s="17" t="s">
        <v>51</v>
      </c>
      <c r="I64" s="17" t="s">
        <v>52</v>
      </c>
      <c r="J64" s="17" t="s">
        <v>123</v>
      </c>
      <c r="K64" s="17" t="s">
        <v>52</v>
      </c>
      <c r="L64" s="17" t="s">
        <v>102</v>
      </c>
      <c r="M64" s="17" t="s">
        <v>54</v>
      </c>
      <c r="N64" s="18">
        <v>2</v>
      </c>
      <c r="O64" s="17" t="s">
        <v>186</v>
      </c>
      <c r="P64" s="17" t="s">
        <v>187</v>
      </c>
      <c r="Q64" s="19">
        <v>100000</v>
      </c>
      <c r="R64" s="20" t="s">
        <v>270</v>
      </c>
      <c r="S64" s="21">
        <v>5.4000000000000006E-2</v>
      </c>
      <c r="T64" s="22">
        <v>42977</v>
      </c>
      <c r="U64" s="23" t="s">
        <v>271</v>
      </c>
      <c r="V64" s="26">
        <v>1.07</v>
      </c>
      <c r="W64" s="25">
        <f t="shared" si="0"/>
        <v>107000</v>
      </c>
      <c r="X64" s="26">
        <f t="shared" si="1"/>
        <v>4.4803452822790003E-2</v>
      </c>
      <c r="Y64" s="21" t="e">
        <f ca="1">_xll.BDP(A64,$Y$4)/100</f>
        <v>#NAME?</v>
      </c>
      <c r="Z64" s="27" t="str">
        <f t="shared" si="20"/>
        <v xml:space="preserve"> </v>
      </c>
      <c r="AA64" s="19" t="e">
        <f t="shared" ca="1" si="12"/>
        <v>#NAME?</v>
      </c>
      <c r="AB64" s="19" t="e">
        <f t="shared" ca="1" si="3"/>
        <v>#NAME?</v>
      </c>
      <c r="AC64" s="28" t="e">
        <f t="shared" ca="1" si="11"/>
        <v>#NAME?</v>
      </c>
      <c r="AD64" s="26" t="e">
        <f t="shared" ca="1" si="21"/>
        <v>#NAME?</v>
      </c>
      <c r="AE64" s="29">
        <v>2025.0000000000002</v>
      </c>
      <c r="AF64" s="21"/>
      <c r="AG64" s="21"/>
      <c r="AH64" s="30"/>
      <c r="AI64" s="31">
        <f t="shared" si="7"/>
        <v>2027</v>
      </c>
      <c r="AJ64" s="32"/>
      <c r="AK64" s="6"/>
      <c r="AL64" t="s">
        <v>119</v>
      </c>
      <c r="AN64" s="34"/>
      <c r="AP64" s="21"/>
    </row>
    <row r="65" spans="1:42" ht="15.75" customHeight="1" x14ac:dyDescent="0.35">
      <c r="A65" s="15" t="s">
        <v>269</v>
      </c>
      <c r="B65" s="16" t="s">
        <v>60</v>
      </c>
      <c r="C65" s="16" t="s">
        <v>47</v>
      </c>
      <c r="D65" s="17" t="s">
        <v>5</v>
      </c>
      <c r="E65" s="17" t="s">
        <v>84</v>
      </c>
      <c r="F65" s="17" t="s">
        <v>65</v>
      </c>
      <c r="G65" s="17" t="s">
        <v>168</v>
      </c>
      <c r="H65" s="17" t="s">
        <v>51</v>
      </c>
      <c r="I65" s="17" t="s">
        <v>52</v>
      </c>
      <c r="J65" s="17" t="s">
        <v>123</v>
      </c>
      <c r="K65" s="17" t="s">
        <v>52</v>
      </c>
      <c r="L65" s="17" t="s">
        <v>102</v>
      </c>
      <c r="M65" s="17" t="s">
        <v>54</v>
      </c>
      <c r="N65" s="18">
        <v>2</v>
      </c>
      <c r="O65" s="17" t="s">
        <v>186</v>
      </c>
      <c r="P65" s="17" t="s">
        <v>187</v>
      </c>
      <c r="Q65" s="19">
        <v>100000</v>
      </c>
      <c r="R65" s="20" t="s">
        <v>270</v>
      </c>
      <c r="S65" s="21">
        <v>5.4000000000000006E-2</v>
      </c>
      <c r="T65" s="22">
        <v>42977</v>
      </c>
      <c r="U65" s="23" t="s">
        <v>271</v>
      </c>
      <c r="V65" s="26">
        <v>1.07</v>
      </c>
      <c r="W65" s="25">
        <f t="shared" si="0"/>
        <v>107000</v>
      </c>
      <c r="X65" s="26">
        <f t="shared" si="1"/>
        <v>4.4803452822790003E-2</v>
      </c>
      <c r="Y65" s="21" t="e">
        <f ca="1">_xll.BDP(A65,$Y$4)/100</f>
        <v>#NAME?</v>
      </c>
      <c r="Z65" s="27" t="str">
        <f t="shared" si="20"/>
        <v xml:space="preserve"> </v>
      </c>
      <c r="AA65" s="19" t="e">
        <f t="shared" ca="1" si="12"/>
        <v>#NAME?</v>
      </c>
      <c r="AB65" s="19" t="e">
        <f t="shared" ca="1" si="3"/>
        <v>#NAME?</v>
      </c>
      <c r="AC65" s="28" t="e">
        <f t="shared" ca="1" si="11"/>
        <v>#NAME?</v>
      </c>
      <c r="AD65" s="26" t="e">
        <f t="shared" ca="1" si="21"/>
        <v>#NAME?</v>
      </c>
      <c r="AE65" s="29">
        <v>2025.0000000000002</v>
      </c>
      <c r="AF65" s="21"/>
      <c r="AG65" s="21"/>
      <c r="AH65" s="30"/>
      <c r="AI65" s="31">
        <f t="shared" si="7"/>
        <v>2027</v>
      </c>
      <c r="AJ65" s="32"/>
      <c r="AK65" s="6"/>
      <c r="AL65" t="s">
        <v>119</v>
      </c>
      <c r="AN65" s="34"/>
      <c r="AP65" s="21"/>
    </row>
    <row r="66" spans="1:42" ht="15.75" customHeight="1" x14ac:dyDescent="0.35">
      <c r="A66" s="15" t="s">
        <v>272</v>
      </c>
      <c r="B66" s="16" t="s">
        <v>60</v>
      </c>
      <c r="C66" s="16" t="s">
        <v>47</v>
      </c>
      <c r="D66" s="17" t="s">
        <v>5</v>
      </c>
      <c r="E66" s="17" t="s">
        <v>257</v>
      </c>
      <c r="F66" s="17" t="s">
        <v>134</v>
      </c>
      <c r="G66" s="17" t="s">
        <v>50</v>
      </c>
      <c r="H66" s="17" t="s">
        <v>100</v>
      </c>
      <c r="I66" s="17" t="s">
        <v>101</v>
      </c>
      <c r="J66" s="17" t="s">
        <v>101</v>
      </c>
      <c r="K66" s="17" t="s">
        <v>101</v>
      </c>
      <c r="L66" s="17" t="s">
        <v>102</v>
      </c>
      <c r="M66" s="17" t="s">
        <v>54</v>
      </c>
      <c r="N66" s="18">
        <v>2</v>
      </c>
      <c r="O66" s="17" t="s">
        <v>273</v>
      </c>
      <c r="P66" s="17" t="s">
        <v>274</v>
      </c>
      <c r="Q66" s="19">
        <v>100000</v>
      </c>
      <c r="R66" s="20" t="s">
        <v>275</v>
      </c>
      <c r="S66" s="21">
        <v>0.04</v>
      </c>
      <c r="T66" s="22">
        <v>42977</v>
      </c>
      <c r="U66" s="23" t="s">
        <v>276</v>
      </c>
      <c r="V66" s="47">
        <v>1.02406</v>
      </c>
      <c r="W66" s="25">
        <f t="shared" si="0"/>
        <v>102406</v>
      </c>
      <c r="X66" s="26">
        <f t="shared" si="1"/>
        <v>3.6873825457905456E-2</v>
      </c>
      <c r="Y66" s="21" t="e">
        <f ca="1">_xll.BDP(A66,$Y$4)/100</f>
        <v>#NAME?</v>
      </c>
      <c r="Z66" s="27" t="s">
        <v>277</v>
      </c>
      <c r="AA66" s="19" t="e">
        <f t="shared" ca="1" si="12"/>
        <v>#NAME?</v>
      </c>
      <c r="AB66" s="19" t="e">
        <f t="shared" ca="1" si="3"/>
        <v>#NAME?</v>
      </c>
      <c r="AC66" s="28" t="e">
        <f t="shared" ca="1" si="11"/>
        <v>#NAME?</v>
      </c>
      <c r="AD66" s="26" t="e">
        <f t="shared" ca="1" si="21"/>
        <v>#NAME?</v>
      </c>
      <c r="AE66" s="29">
        <v>566.66666666666663</v>
      </c>
      <c r="AF66" s="21"/>
      <c r="AG66" s="21"/>
      <c r="AH66" s="30"/>
      <c r="AI66" s="31">
        <f t="shared" si="7"/>
        <v>2026</v>
      </c>
      <c r="AJ66" s="32"/>
      <c r="AK66" s="6"/>
      <c r="AL66" t="s">
        <v>119</v>
      </c>
      <c r="AN66" s="34"/>
      <c r="AP66" s="21"/>
    </row>
    <row r="67" spans="1:42" ht="15.75" customHeight="1" x14ac:dyDescent="0.35">
      <c r="A67" s="15" t="s">
        <v>272</v>
      </c>
      <c r="B67" s="16" t="s">
        <v>108</v>
      </c>
      <c r="C67" s="16" t="s">
        <v>47</v>
      </c>
      <c r="D67" s="17" t="s">
        <v>5</v>
      </c>
      <c r="E67" s="17" t="s">
        <v>257</v>
      </c>
      <c r="F67" s="17" t="s">
        <v>134</v>
      </c>
      <c r="G67" s="17" t="s">
        <v>50</v>
      </c>
      <c r="H67" s="17" t="s">
        <v>100</v>
      </c>
      <c r="I67" s="17" t="s">
        <v>101</v>
      </c>
      <c r="J67" s="17" t="s">
        <v>101</v>
      </c>
      <c r="K67" s="17" t="s">
        <v>101</v>
      </c>
      <c r="L67" s="17" t="s">
        <v>102</v>
      </c>
      <c r="M67" s="17" t="s">
        <v>54</v>
      </c>
      <c r="N67" s="18">
        <v>2</v>
      </c>
      <c r="O67" s="17" t="s">
        <v>273</v>
      </c>
      <c r="P67" s="17" t="s">
        <v>274</v>
      </c>
      <c r="Q67" s="19">
        <v>100000</v>
      </c>
      <c r="R67" s="20" t="s">
        <v>275</v>
      </c>
      <c r="S67" s="21">
        <v>0.04</v>
      </c>
      <c r="T67" s="22">
        <v>42977</v>
      </c>
      <c r="U67" s="23" t="s">
        <v>276</v>
      </c>
      <c r="V67" s="47">
        <v>1.02406</v>
      </c>
      <c r="W67" s="25">
        <f t="shared" si="0"/>
        <v>102406</v>
      </c>
      <c r="X67" s="26">
        <f t="shared" si="1"/>
        <v>3.6873825457905456E-2</v>
      </c>
      <c r="Y67" s="21">
        <v>1.0311399999999999</v>
      </c>
      <c r="Z67" s="27" t="s">
        <v>277</v>
      </c>
      <c r="AA67" s="19">
        <f t="shared" si="12"/>
        <v>103114</v>
      </c>
      <c r="AB67" s="19">
        <f t="shared" si="3"/>
        <v>708</v>
      </c>
      <c r="AC67" s="28" t="str">
        <f t="shared" si="11"/>
        <v xml:space="preserve"> </v>
      </c>
      <c r="AD67" s="26">
        <f t="shared" ca="1" si="21"/>
        <v>3.1831652060195795E-2</v>
      </c>
      <c r="AE67" s="29">
        <v>388.89</v>
      </c>
      <c r="AF67" s="21"/>
      <c r="AG67" s="21"/>
      <c r="AH67" s="30"/>
      <c r="AI67" s="31">
        <f t="shared" si="7"/>
        <v>2026</v>
      </c>
      <c r="AJ67" s="32"/>
      <c r="AK67" s="6"/>
      <c r="AL67" t="s">
        <v>119</v>
      </c>
      <c r="AN67" s="34"/>
      <c r="AP67" s="21"/>
    </row>
    <row r="68" spans="1:42" ht="15.75" customHeight="1" x14ac:dyDescent="0.35">
      <c r="A68" s="15" t="s">
        <v>272</v>
      </c>
      <c r="B68" s="16" t="s">
        <v>46</v>
      </c>
      <c r="C68" s="16" t="s">
        <v>47</v>
      </c>
      <c r="D68" s="17" t="s">
        <v>5</v>
      </c>
      <c r="E68" s="17" t="s">
        <v>257</v>
      </c>
      <c r="F68" s="17" t="s">
        <v>134</v>
      </c>
      <c r="G68" s="17" t="s">
        <v>50</v>
      </c>
      <c r="H68" s="17" t="s">
        <v>100</v>
      </c>
      <c r="I68" s="17" t="s">
        <v>101</v>
      </c>
      <c r="J68" s="17" t="s">
        <v>101</v>
      </c>
      <c r="K68" s="17" t="s">
        <v>101</v>
      </c>
      <c r="L68" s="17" t="s">
        <v>102</v>
      </c>
      <c r="M68" s="17" t="s">
        <v>54</v>
      </c>
      <c r="N68" s="18">
        <v>2</v>
      </c>
      <c r="O68" s="17" t="s">
        <v>273</v>
      </c>
      <c r="P68" s="17" t="s">
        <v>274</v>
      </c>
      <c r="Q68" s="19">
        <v>100000</v>
      </c>
      <c r="R68" s="20" t="s">
        <v>275</v>
      </c>
      <c r="S68" s="21">
        <v>0.04</v>
      </c>
      <c r="T68" s="22">
        <v>43028</v>
      </c>
      <c r="U68" s="23" t="s">
        <v>276</v>
      </c>
      <c r="V68" s="47">
        <v>1.026</v>
      </c>
      <c r="W68" s="25">
        <f t="shared" si="0"/>
        <v>102600</v>
      </c>
      <c r="X68" s="26">
        <f t="shared" si="1"/>
        <v>3.65871208089351E-2</v>
      </c>
      <c r="Y68" s="21" t="e">
        <f ca="1">_xll.BDP(A68,$Y$4)/100</f>
        <v>#NAME?</v>
      </c>
      <c r="Z68" s="27" t="s">
        <v>277</v>
      </c>
      <c r="AA68" s="19" t="e">
        <f t="shared" ca="1" si="12"/>
        <v>#NAME?</v>
      </c>
      <c r="AB68" s="19" t="e">
        <f t="shared" ca="1" si="3"/>
        <v>#NAME?</v>
      </c>
      <c r="AC68" s="28" t="e">
        <f t="shared" ca="1" si="11"/>
        <v>#NAME?</v>
      </c>
      <c r="AD68" s="26" t="e">
        <f t="shared" ca="1" si="21"/>
        <v>#NAME?</v>
      </c>
      <c r="AE68" s="29">
        <v>566.66666666666663</v>
      </c>
      <c r="AF68" s="21"/>
      <c r="AG68" s="21"/>
      <c r="AH68" s="30"/>
      <c r="AI68" s="31">
        <f t="shared" si="7"/>
        <v>2026</v>
      </c>
      <c r="AJ68" s="32">
        <v>0.77</v>
      </c>
      <c r="AK68" s="6"/>
      <c r="AL68" t="s">
        <v>119</v>
      </c>
      <c r="AN68" s="34"/>
      <c r="AP68" s="21"/>
    </row>
    <row r="69" spans="1:42" ht="15.75" customHeight="1" x14ac:dyDescent="0.35">
      <c r="A69" s="15" t="s">
        <v>278</v>
      </c>
      <c r="B69" s="16" t="s">
        <v>62</v>
      </c>
      <c r="C69" s="16" t="s">
        <v>63</v>
      </c>
      <c r="D69" s="17" t="s">
        <v>5</v>
      </c>
      <c r="E69" s="17" t="s">
        <v>197</v>
      </c>
      <c r="F69" s="17" t="s">
        <v>279</v>
      </c>
      <c r="G69" s="17" t="s">
        <v>112</v>
      </c>
      <c r="H69" s="17" t="s">
        <v>100</v>
      </c>
      <c r="I69" s="17" t="s">
        <v>101</v>
      </c>
      <c r="J69" s="17" t="s">
        <v>101</v>
      </c>
      <c r="K69" s="17" t="s">
        <v>101</v>
      </c>
      <c r="L69" s="17" t="s">
        <v>102</v>
      </c>
      <c r="M69" s="17" t="s">
        <v>54</v>
      </c>
      <c r="N69" s="18">
        <v>2</v>
      </c>
      <c r="O69" s="17" t="s">
        <v>186</v>
      </c>
      <c r="P69" s="17" t="s">
        <v>187</v>
      </c>
      <c r="Q69" s="19">
        <v>200000</v>
      </c>
      <c r="R69" s="20" t="s">
        <v>280</v>
      </c>
      <c r="S69" s="21">
        <v>4.7500000000000001E-2</v>
      </c>
      <c r="T69" s="22">
        <v>43045</v>
      </c>
      <c r="U69" s="23" t="s">
        <v>281</v>
      </c>
      <c r="V69" s="47">
        <v>1.0509999999999999</v>
      </c>
      <c r="W69" s="25">
        <f t="shared" ref="W69:W120" si="22">+Q69*V69</f>
        <v>210200</v>
      </c>
      <c r="X69" s="26">
        <f t="shared" ref="X69:X92" si="23">YIELD(T69,U69,S69,V69*100,100,N69,0)</f>
        <v>4.0502135416511639E-2</v>
      </c>
      <c r="Y69" s="21">
        <v>1.03284</v>
      </c>
      <c r="Z69" s="27" t="s">
        <v>277</v>
      </c>
      <c r="AA69" s="19">
        <f t="shared" si="12"/>
        <v>206568</v>
      </c>
      <c r="AB69" s="19" t="str">
        <f t="shared" ref="AB69:AB132" si="24">IF(AA69&gt;=W69,AA69-W69," ")</f>
        <v xml:space="preserve"> </v>
      </c>
      <c r="AC69" s="28">
        <f t="shared" si="11"/>
        <v>-3632</v>
      </c>
      <c r="AD69" s="26">
        <f ca="1">YIELD($AH$3,U69,$S69,$Y69*100,100,N69,0)</f>
        <v>3.8269822947858349E-2</v>
      </c>
      <c r="AE69" s="29">
        <v>3166.6</v>
      </c>
      <c r="AF69" s="21"/>
      <c r="AG69" s="21"/>
      <c r="AH69" s="30"/>
      <c r="AI69" s="31">
        <f t="shared" ref="AI69:AI132" si="25">YEAR(U69)</f>
        <v>2026</v>
      </c>
      <c r="AJ69" s="32">
        <v>0.81</v>
      </c>
      <c r="AK69" s="6">
        <f t="shared" ref="AK69" si="26">AA69*AJ69</f>
        <v>167320.08000000002</v>
      </c>
      <c r="AL69" s="33" t="s">
        <v>107</v>
      </c>
      <c r="AN69" s="34"/>
      <c r="AP69" s="21"/>
    </row>
    <row r="70" spans="1:42" ht="15.75" customHeight="1" x14ac:dyDescent="0.35">
      <c r="A70" s="15" t="s">
        <v>278</v>
      </c>
      <c r="B70" s="16" t="s">
        <v>62</v>
      </c>
      <c r="C70" s="16" t="s">
        <v>47</v>
      </c>
      <c r="D70" s="17" t="s">
        <v>5</v>
      </c>
      <c r="E70" s="17" t="s">
        <v>197</v>
      </c>
      <c r="F70" s="17" t="s">
        <v>279</v>
      </c>
      <c r="G70" s="17" t="s">
        <v>112</v>
      </c>
      <c r="H70" s="17" t="s">
        <v>100</v>
      </c>
      <c r="I70" s="17" t="s">
        <v>101</v>
      </c>
      <c r="J70" s="17" t="s">
        <v>101</v>
      </c>
      <c r="K70" s="17" t="s">
        <v>101</v>
      </c>
      <c r="L70" s="17" t="s">
        <v>102</v>
      </c>
      <c r="M70" s="17" t="s">
        <v>54</v>
      </c>
      <c r="N70" s="18">
        <v>2</v>
      </c>
      <c r="O70" s="17" t="s">
        <v>186</v>
      </c>
      <c r="P70" s="17" t="s">
        <v>187</v>
      </c>
      <c r="Q70" s="19">
        <v>200000</v>
      </c>
      <c r="R70" s="20" t="s">
        <v>280</v>
      </c>
      <c r="S70" s="21">
        <v>4.7500000000000001E-2</v>
      </c>
      <c r="T70" s="22">
        <v>43626</v>
      </c>
      <c r="U70" s="23" t="s">
        <v>281</v>
      </c>
      <c r="V70" s="47">
        <v>1.0337499999999999</v>
      </c>
      <c r="W70" s="25">
        <f t="shared" si="22"/>
        <v>206750</v>
      </c>
      <c r="X70" s="26">
        <f t="shared" si="23"/>
        <v>4.1973324776113125E-2</v>
      </c>
      <c r="Y70" s="21">
        <v>1.03765</v>
      </c>
      <c r="Z70" s="27" t="s">
        <v>277</v>
      </c>
      <c r="AA70" s="19">
        <f t="shared" si="12"/>
        <v>207530</v>
      </c>
      <c r="AB70" s="19">
        <f t="shared" si="24"/>
        <v>780</v>
      </c>
      <c r="AC70" s="28" t="str">
        <f t="shared" si="11"/>
        <v xml:space="preserve"> </v>
      </c>
      <c r="AD70" s="26">
        <f t="shared" ref="AD70:AD71" ca="1" si="27">YIELD($AH$3,U70,$S70,$Y70*100,100,N70,0)</f>
        <v>3.694939972343371E-2</v>
      </c>
      <c r="AE70" s="29">
        <v>3140.28</v>
      </c>
      <c r="AF70" s="21"/>
      <c r="AG70" s="21"/>
      <c r="AH70" s="30"/>
      <c r="AI70" s="31">
        <f t="shared" si="25"/>
        <v>2026</v>
      </c>
      <c r="AJ70" s="32"/>
      <c r="AK70" s="6"/>
      <c r="AL70" s="33" t="s">
        <v>119</v>
      </c>
      <c r="AN70" s="34"/>
      <c r="AP70" s="21"/>
    </row>
    <row r="71" spans="1:42" ht="15.75" customHeight="1" x14ac:dyDescent="0.35">
      <c r="A71" s="15" t="s">
        <v>278</v>
      </c>
      <c r="B71" s="16" t="s">
        <v>60</v>
      </c>
      <c r="C71" s="16" t="s">
        <v>47</v>
      </c>
      <c r="D71" s="17" t="s">
        <v>5</v>
      </c>
      <c r="E71" s="17" t="s">
        <v>197</v>
      </c>
      <c r="F71" s="17" t="s">
        <v>279</v>
      </c>
      <c r="G71" s="17" t="s">
        <v>112</v>
      </c>
      <c r="H71" s="17" t="s">
        <v>100</v>
      </c>
      <c r="I71" s="17" t="s">
        <v>101</v>
      </c>
      <c r="J71" s="17" t="s">
        <v>101</v>
      </c>
      <c r="K71" s="17" t="s">
        <v>101</v>
      </c>
      <c r="L71" s="17" t="s">
        <v>102</v>
      </c>
      <c r="M71" s="17" t="s">
        <v>54</v>
      </c>
      <c r="N71" s="18">
        <v>2</v>
      </c>
      <c r="O71" s="17" t="s">
        <v>186</v>
      </c>
      <c r="P71" s="17" t="s">
        <v>187</v>
      </c>
      <c r="Q71" s="19">
        <v>200000</v>
      </c>
      <c r="R71" s="20" t="s">
        <v>280</v>
      </c>
      <c r="S71" s="21">
        <v>4.7500000000000001E-2</v>
      </c>
      <c r="T71" s="22">
        <v>43626</v>
      </c>
      <c r="U71" s="23" t="s">
        <v>281</v>
      </c>
      <c r="V71" s="47">
        <v>1.0337499999999999</v>
      </c>
      <c r="W71" s="25">
        <f t="shared" si="22"/>
        <v>206750</v>
      </c>
      <c r="X71" s="26">
        <f t="shared" si="23"/>
        <v>4.1973324776113125E-2</v>
      </c>
      <c r="Y71" s="21">
        <v>1.03765</v>
      </c>
      <c r="Z71" s="27" t="s">
        <v>277</v>
      </c>
      <c r="AA71" s="19">
        <f t="shared" si="12"/>
        <v>207530</v>
      </c>
      <c r="AB71" s="19">
        <f t="shared" si="24"/>
        <v>780</v>
      </c>
      <c r="AC71" s="28" t="str">
        <f t="shared" si="11"/>
        <v xml:space="preserve"> </v>
      </c>
      <c r="AD71" s="26">
        <f t="shared" ca="1" si="27"/>
        <v>3.694939972343371E-2</v>
      </c>
      <c r="AE71" s="29">
        <v>3140.28</v>
      </c>
      <c r="AF71" s="21"/>
      <c r="AG71" s="21"/>
      <c r="AH71" s="30"/>
      <c r="AI71" s="31">
        <f t="shared" si="25"/>
        <v>2026</v>
      </c>
      <c r="AJ71" s="32"/>
      <c r="AK71" s="6"/>
      <c r="AL71" t="s">
        <v>119</v>
      </c>
      <c r="AN71" s="34"/>
      <c r="AP71" s="21"/>
    </row>
    <row r="72" spans="1:42" ht="15.75" customHeight="1" x14ac:dyDescent="0.35">
      <c r="A72" s="15" t="s">
        <v>282</v>
      </c>
      <c r="B72" s="16" t="s">
        <v>60</v>
      </c>
      <c r="C72" s="16" t="s">
        <v>47</v>
      </c>
      <c r="D72" s="17" t="s">
        <v>5</v>
      </c>
      <c r="E72" s="17" t="s">
        <v>48</v>
      </c>
      <c r="F72" s="17" t="s">
        <v>148</v>
      </c>
      <c r="G72" s="17" t="s">
        <v>112</v>
      </c>
      <c r="H72" s="17" t="s">
        <v>77</v>
      </c>
      <c r="I72" s="17" t="s">
        <v>78</v>
      </c>
      <c r="J72" s="17" t="s">
        <v>78</v>
      </c>
      <c r="K72" s="17" t="s">
        <v>78</v>
      </c>
      <c r="L72" s="17" t="s">
        <v>53</v>
      </c>
      <c r="M72" s="17" t="s">
        <v>54</v>
      </c>
      <c r="N72" s="18">
        <v>2</v>
      </c>
      <c r="O72" s="17" t="s">
        <v>87</v>
      </c>
      <c r="P72" s="17" t="s">
        <v>88</v>
      </c>
      <c r="Q72" s="19">
        <v>100000</v>
      </c>
      <c r="R72" s="20" t="s">
        <v>283</v>
      </c>
      <c r="S72" s="21">
        <v>5.3749999999999999E-2</v>
      </c>
      <c r="T72" s="22">
        <v>41744</v>
      </c>
      <c r="U72" s="23" t="s">
        <v>284</v>
      </c>
      <c r="V72" s="24">
        <v>1.0275000000000001</v>
      </c>
      <c r="W72" s="25">
        <f t="shared" si="22"/>
        <v>102750.00000000001</v>
      </c>
      <c r="X72" s="26">
        <f t="shared" si="23"/>
        <v>4.9903227544064697E-2</v>
      </c>
      <c r="Y72" s="21">
        <v>1.01875</v>
      </c>
      <c r="Z72" s="27"/>
      <c r="AA72" s="19">
        <f t="shared" si="12"/>
        <v>101875</v>
      </c>
      <c r="AB72" s="19" t="str">
        <f t="shared" si="24"/>
        <v xml:space="preserve"> </v>
      </c>
      <c r="AC72" s="28">
        <f t="shared" si="11"/>
        <v>-875.00000000001455</v>
      </c>
      <c r="AD72" s="26">
        <f t="shared" ref="AD72:AD83" ca="1" si="28">YIELD($AH$3,U72,$S72,$Y72*100,100,2,0)</f>
        <v>1.8247869196071895E-2</v>
      </c>
      <c r="AE72" s="29">
        <v>880.9</v>
      </c>
      <c r="AF72" s="21" t="e">
        <f ca="1">_xll.BDP(A72,$AF$4)</f>
        <v>#NAME?</v>
      </c>
      <c r="AG72" s="21"/>
      <c r="AH72" s="30">
        <f ca="1">MDURATION($AH$3,U72,S72,AD72,N72)</f>
        <v>0.51576212219910067</v>
      </c>
      <c r="AI72" s="31">
        <f t="shared" si="25"/>
        <v>2023</v>
      </c>
      <c r="AJ72" s="32">
        <v>0.63</v>
      </c>
      <c r="AK72" s="6">
        <f t="shared" ref="AK72:AK82" si="29">AA72*AJ72</f>
        <v>64181.25</v>
      </c>
      <c r="AL72" s="33" t="s">
        <v>59</v>
      </c>
      <c r="AN72" s="34"/>
      <c r="AP72" s="21"/>
    </row>
    <row r="73" spans="1:42" ht="15.75" customHeight="1" x14ac:dyDescent="0.35">
      <c r="A73" s="15" t="s">
        <v>285</v>
      </c>
      <c r="B73" s="16" t="s">
        <v>62</v>
      </c>
      <c r="C73" s="16" t="s">
        <v>63</v>
      </c>
      <c r="D73" s="17" t="s">
        <v>5</v>
      </c>
      <c r="E73" s="17" t="s">
        <v>172</v>
      </c>
      <c r="F73" s="17" t="s">
        <v>65</v>
      </c>
      <c r="G73" s="17" t="s">
        <v>112</v>
      </c>
      <c r="H73" s="17" t="s">
        <v>286</v>
      </c>
      <c r="I73" s="17" t="s">
        <v>123</v>
      </c>
      <c r="J73" s="17" t="s">
        <v>123</v>
      </c>
      <c r="K73" s="17" t="s">
        <v>287</v>
      </c>
      <c r="L73" s="17" t="s">
        <v>102</v>
      </c>
      <c r="M73" s="17" t="s">
        <v>54</v>
      </c>
      <c r="N73" s="18">
        <v>2</v>
      </c>
      <c r="O73" s="17" t="s">
        <v>192</v>
      </c>
      <c r="P73" s="17" t="s">
        <v>193</v>
      </c>
      <c r="Q73" s="19">
        <v>100000</v>
      </c>
      <c r="R73" s="20" t="s">
        <v>288</v>
      </c>
      <c r="S73" s="21">
        <v>5.5E-2</v>
      </c>
      <c r="T73" s="22">
        <v>42940</v>
      </c>
      <c r="U73" s="23" t="s">
        <v>289</v>
      </c>
      <c r="V73" s="24">
        <v>1.0425</v>
      </c>
      <c r="W73" s="25">
        <f t="shared" si="22"/>
        <v>104250</v>
      </c>
      <c r="X73" s="26">
        <f t="shared" si="23"/>
        <v>4.9331680307738247E-2</v>
      </c>
      <c r="Y73" s="21">
        <v>1.0888</v>
      </c>
      <c r="Z73" s="27"/>
      <c r="AA73" s="19">
        <f t="shared" si="12"/>
        <v>108880</v>
      </c>
      <c r="AB73" s="19">
        <f t="shared" si="24"/>
        <v>4630</v>
      </c>
      <c r="AC73" s="28" t="str">
        <f t="shared" si="11"/>
        <v xml:space="preserve"> </v>
      </c>
      <c r="AD73" s="26">
        <f t="shared" ca="1" si="28"/>
        <v>3.2809984721408642E-2</v>
      </c>
      <c r="AE73" s="29">
        <v>2047.2</v>
      </c>
      <c r="AF73" s="21"/>
      <c r="AG73" s="21"/>
      <c r="AH73" s="30">
        <f ca="1">MDURATION($AH$3,U73,S73,AD73,N73)</f>
        <v>3.8353272326203234</v>
      </c>
      <c r="AI73" s="31">
        <f t="shared" si="25"/>
        <v>2027</v>
      </c>
      <c r="AJ73" s="32">
        <v>0.75</v>
      </c>
      <c r="AK73" s="6">
        <f t="shared" si="29"/>
        <v>81660</v>
      </c>
      <c r="AL73" s="33" t="s">
        <v>107</v>
      </c>
      <c r="AN73" s="34"/>
      <c r="AP73" s="21"/>
    </row>
    <row r="74" spans="1:42" ht="15.75" customHeight="1" x14ac:dyDescent="0.35">
      <c r="A74" s="15" t="s">
        <v>290</v>
      </c>
      <c r="B74" s="16" t="s">
        <v>60</v>
      </c>
      <c r="C74" s="16" t="s">
        <v>47</v>
      </c>
      <c r="D74" s="17" t="s">
        <v>5</v>
      </c>
      <c r="E74" s="17" t="s">
        <v>74</v>
      </c>
      <c r="F74" s="17" t="s">
        <v>148</v>
      </c>
      <c r="G74" s="17" t="s">
        <v>203</v>
      </c>
      <c r="H74" s="17" t="s">
        <v>77</v>
      </c>
      <c r="I74" s="17" t="s">
        <v>78</v>
      </c>
      <c r="J74" s="17" t="s">
        <v>78</v>
      </c>
      <c r="K74" s="17" t="s">
        <v>78</v>
      </c>
      <c r="L74" s="17" t="s">
        <v>53</v>
      </c>
      <c r="M74" s="17" t="s">
        <v>54</v>
      </c>
      <c r="N74" s="18">
        <v>2</v>
      </c>
      <c r="O74" s="17" t="s">
        <v>291</v>
      </c>
      <c r="P74" s="17" t="s">
        <v>292</v>
      </c>
      <c r="Q74" s="19">
        <v>200000</v>
      </c>
      <c r="R74" s="20" t="s">
        <v>293</v>
      </c>
      <c r="S74" s="21">
        <v>4.3459999999999999E-2</v>
      </c>
      <c r="T74" s="22">
        <v>42944</v>
      </c>
      <c r="U74" s="23" t="s">
        <v>294</v>
      </c>
      <c r="V74" s="24">
        <v>1.0415000000000001</v>
      </c>
      <c r="W74" s="25">
        <f t="shared" si="22"/>
        <v>208300.00000000003</v>
      </c>
      <c r="X74" s="26">
        <f t="shared" si="23"/>
        <v>3.8141372291274483E-2</v>
      </c>
      <c r="Y74" s="21">
        <v>1.0074000000000001</v>
      </c>
      <c r="Z74" s="27"/>
      <c r="AA74" s="19">
        <f t="shared" si="12"/>
        <v>201480.00000000003</v>
      </c>
      <c r="AB74" s="19" t="str">
        <f t="shared" si="24"/>
        <v xml:space="preserve"> </v>
      </c>
      <c r="AC74" s="28">
        <f t="shared" si="11"/>
        <v>-6820</v>
      </c>
      <c r="AD74" s="26">
        <f t="shared" ca="1" si="28"/>
        <v>4.1515686861494296E-2</v>
      </c>
      <c r="AE74" s="29">
        <v>4152.84</v>
      </c>
      <c r="AF74" s="21"/>
      <c r="AG74" s="21"/>
      <c r="AH74" s="30">
        <f ca="1">MDURATION($AH$3,U74,S74,AD74,N74)</f>
        <v>3.778334630229228</v>
      </c>
      <c r="AI74" s="31">
        <f t="shared" si="25"/>
        <v>2026</v>
      </c>
      <c r="AJ74" s="32">
        <v>0.67500000000000004</v>
      </c>
      <c r="AK74" s="6">
        <f t="shared" si="29"/>
        <v>135999.00000000003</v>
      </c>
      <c r="AL74" t="s">
        <v>119</v>
      </c>
      <c r="AN74" s="34"/>
      <c r="AP74" s="21"/>
    </row>
    <row r="75" spans="1:42" ht="15.75" customHeight="1" x14ac:dyDescent="0.35">
      <c r="A75" s="15" t="s">
        <v>290</v>
      </c>
      <c r="B75" s="16" t="s">
        <v>62</v>
      </c>
      <c r="C75" s="16" t="s">
        <v>47</v>
      </c>
      <c r="D75" s="17" t="s">
        <v>5</v>
      </c>
      <c r="E75" s="17" t="s">
        <v>74</v>
      </c>
      <c r="F75" s="17" t="s">
        <v>148</v>
      </c>
      <c r="G75" s="17" t="s">
        <v>203</v>
      </c>
      <c r="H75" s="17" t="s">
        <v>77</v>
      </c>
      <c r="I75" s="17" t="s">
        <v>78</v>
      </c>
      <c r="J75" s="17" t="s">
        <v>78</v>
      </c>
      <c r="K75" s="17" t="s">
        <v>78</v>
      </c>
      <c r="L75" s="17" t="s">
        <v>53</v>
      </c>
      <c r="M75" s="17" t="s">
        <v>54</v>
      </c>
      <c r="N75" s="18">
        <v>2</v>
      </c>
      <c r="O75" s="17" t="s">
        <v>291</v>
      </c>
      <c r="P75" s="17" t="s">
        <v>292</v>
      </c>
      <c r="Q75" s="19">
        <v>200000</v>
      </c>
      <c r="R75" s="20" t="s">
        <v>293</v>
      </c>
      <c r="S75" s="21">
        <v>4.3459999999999999E-2</v>
      </c>
      <c r="T75" s="22">
        <v>42990</v>
      </c>
      <c r="U75" s="23" t="s">
        <v>294</v>
      </c>
      <c r="V75" s="24">
        <v>1.0415000000000001</v>
      </c>
      <c r="W75" s="25">
        <f t="shared" si="22"/>
        <v>208300.00000000003</v>
      </c>
      <c r="X75" s="26">
        <f t="shared" si="23"/>
        <v>3.808283883555582E-2</v>
      </c>
      <c r="Y75" s="21">
        <v>1.0074000000000001</v>
      </c>
      <c r="Z75" s="27"/>
      <c r="AA75" s="19">
        <f t="shared" si="12"/>
        <v>201480.00000000003</v>
      </c>
      <c r="AB75" s="19" t="str">
        <f t="shared" si="24"/>
        <v xml:space="preserve"> </v>
      </c>
      <c r="AC75" s="28">
        <f t="shared" si="11"/>
        <v>-6820</v>
      </c>
      <c r="AD75" s="26">
        <f t="shared" ca="1" si="28"/>
        <v>4.1515686861494296E-2</v>
      </c>
      <c r="AE75" s="29">
        <v>4152.84</v>
      </c>
      <c r="AF75" s="21"/>
      <c r="AG75" s="21"/>
      <c r="AH75" s="30"/>
      <c r="AI75" s="31">
        <f t="shared" si="25"/>
        <v>2026</v>
      </c>
      <c r="AJ75" s="32">
        <v>0.81</v>
      </c>
      <c r="AK75" s="6">
        <f t="shared" si="29"/>
        <v>163198.80000000005</v>
      </c>
      <c r="AL75" s="33" t="s">
        <v>59</v>
      </c>
      <c r="AN75" s="34"/>
      <c r="AP75" s="21"/>
    </row>
    <row r="76" spans="1:42" ht="15.75" customHeight="1" x14ac:dyDescent="0.35">
      <c r="A76" s="15" t="s">
        <v>295</v>
      </c>
      <c r="B76" s="16" t="s">
        <v>62</v>
      </c>
      <c r="C76" s="16" t="s">
        <v>63</v>
      </c>
      <c r="D76" s="17" t="s">
        <v>5</v>
      </c>
      <c r="E76" s="17" t="s">
        <v>172</v>
      </c>
      <c r="F76" s="17" t="s">
        <v>148</v>
      </c>
      <c r="G76" s="17" t="s">
        <v>86</v>
      </c>
      <c r="H76" s="17" t="s">
        <v>77</v>
      </c>
      <c r="I76" s="17" t="s">
        <v>78</v>
      </c>
      <c r="J76" s="17" t="s">
        <v>78</v>
      </c>
      <c r="K76" s="17" t="s">
        <v>78</v>
      </c>
      <c r="L76" s="17" t="s">
        <v>53</v>
      </c>
      <c r="M76" s="17" t="s">
        <v>54</v>
      </c>
      <c r="N76" s="18">
        <v>2</v>
      </c>
      <c r="O76" s="17" t="s">
        <v>296</v>
      </c>
      <c r="P76" s="17" t="s">
        <v>297</v>
      </c>
      <c r="Q76" s="36">
        <v>100000</v>
      </c>
      <c r="R76" s="20" t="s">
        <v>298</v>
      </c>
      <c r="S76" s="21">
        <v>3.5499999999999997E-2</v>
      </c>
      <c r="T76" s="22">
        <v>41485</v>
      </c>
      <c r="U76" s="23" t="s">
        <v>299</v>
      </c>
      <c r="V76" s="24">
        <v>0.91249999999999998</v>
      </c>
      <c r="W76" s="25">
        <f t="shared" si="22"/>
        <v>91250</v>
      </c>
      <c r="X76" s="26">
        <f t="shared" si="23"/>
        <v>4.805329123386546E-2</v>
      </c>
      <c r="Y76" s="21">
        <v>1.0049999999999999</v>
      </c>
      <c r="Z76" s="27" t="str">
        <f t="shared" ref="Z76:Z87" si="30">IF(D76=$A$1," ",Q76*Y76)</f>
        <v xml:space="preserve"> </v>
      </c>
      <c r="AA76" s="19">
        <f t="shared" si="12"/>
        <v>100499.99999999999</v>
      </c>
      <c r="AB76" s="19">
        <f t="shared" si="24"/>
        <v>9249.9999999999854</v>
      </c>
      <c r="AC76" s="28" t="str">
        <f t="shared" si="11"/>
        <v xml:space="preserve"> </v>
      </c>
      <c r="AD76" s="26" t="e">
        <f t="shared" ca="1" si="28"/>
        <v>#NUM!</v>
      </c>
      <c r="AE76" s="29">
        <v>887.5</v>
      </c>
      <c r="AF76" s="21" t="e">
        <f ca="1">_xll.BDP(A76,$AF$4)</f>
        <v>#NAME?</v>
      </c>
      <c r="AG76" s="21" t="e">
        <f ca="1">_xll.BDP(A76,$AG$4)</f>
        <v>#NAME?</v>
      </c>
      <c r="AH76" s="30" t="e">
        <f t="shared" ref="AH76:AH77" ca="1" si="31">MDURATION($AH$3,U76,S76,AD76,N76)</f>
        <v>#NUM!</v>
      </c>
      <c r="AI76" s="31">
        <f t="shared" si="25"/>
        <v>2022</v>
      </c>
      <c r="AJ76" s="32">
        <v>0.8</v>
      </c>
      <c r="AK76" s="6">
        <f t="shared" si="29"/>
        <v>80400</v>
      </c>
      <c r="AL76" s="33" t="s">
        <v>72</v>
      </c>
      <c r="AN76" s="34"/>
      <c r="AP76" s="21"/>
    </row>
    <row r="77" spans="1:42" ht="15.75" customHeight="1" x14ac:dyDescent="0.35">
      <c r="A77" s="15" t="s">
        <v>300</v>
      </c>
      <c r="B77" s="16" t="s">
        <v>62</v>
      </c>
      <c r="C77" s="16" t="s">
        <v>47</v>
      </c>
      <c r="D77" s="17" t="s">
        <v>5</v>
      </c>
      <c r="E77" s="17" t="s">
        <v>197</v>
      </c>
      <c r="F77" s="17" t="s">
        <v>301</v>
      </c>
      <c r="G77" s="17" t="s">
        <v>302</v>
      </c>
      <c r="H77" s="17" t="s">
        <v>77</v>
      </c>
      <c r="I77" s="17" t="s">
        <v>78</v>
      </c>
      <c r="J77" s="17" t="s">
        <v>78</v>
      </c>
      <c r="K77" s="17" t="s">
        <v>78</v>
      </c>
      <c r="L77" s="17" t="s">
        <v>53</v>
      </c>
      <c r="M77" s="17" t="s">
        <v>54</v>
      </c>
      <c r="N77" s="18">
        <v>2</v>
      </c>
      <c r="O77" s="17" t="s">
        <v>162</v>
      </c>
      <c r="P77" s="17" t="s">
        <v>163</v>
      </c>
      <c r="Q77" s="19">
        <v>100000</v>
      </c>
      <c r="R77" s="20" t="s">
        <v>303</v>
      </c>
      <c r="S77" s="21">
        <v>7.1249999999999994E-2</v>
      </c>
      <c r="T77" s="22">
        <v>41689</v>
      </c>
      <c r="U77" s="23" t="s">
        <v>165</v>
      </c>
      <c r="V77" s="24">
        <v>1.02</v>
      </c>
      <c r="W77" s="25">
        <f t="shared" si="22"/>
        <v>102000</v>
      </c>
      <c r="X77" s="26">
        <f t="shared" si="23"/>
        <v>6.8202782802269074E-2</v>
      </c>
      <c r="Y77" s="21">
        <v>0.46250000000000002</v>
      </c>
      <c r="Z77" s="27" t="str">
        <f t="shared" si="30"/>
        <v xml:space="preserve"> </v>
      </c>
      <c r="AA77" s="19">
        <f t="shared" si="12"/>
        <v>46250</v>
      </c>
      <c r="AB77" s="19" t="str">
        <f t="shared" si="24"/>
        <v xml:space="preserve"> </v>
      </c>
      <c r="AC77" s="28">
        <f t="shared" si="11"/>
        <v>-55750</v>
      </c>
      <c r="AD77" s="26">
        <f t="shared" ca="1" si="28"/>
        <v>3.6605123429165802</v>
      </c>
      <c r="AE77" s="29">
        <v>2671.88</v>
      </c>
      <c r="AF77" s="21" t="e">
        <f ca="1">_xll.BDP(A77,$AF$4)</f>
        <v>#NAME?</v>
      </c>
      <c r="AG77" s="21"/>
      <c r="AH77" s="30">
        <f t="shared" ca="1" si="31"/>
        <v>0.11384913686318267</v>
      </c>
      <c r="AI77" s="31">
        <f t="shared" si="25"/>
        <v>2023</v>
      </c>
      <c r="AJ77" s="32">
        <v>0.59</v>
      </c>
      <c r="AK77" s="6">
        <f t="shared" si="29"/>
        <v>27287.5</v>
      </c>
      <c r="AL77" s="33" t="s">
        <v>249</v>
      </c>
      <c r="AN77" s="34"/>
      <c r="AP77" s="21"/>
    </row>
    <row r="78" spans="1:42" ht="15.75" customHeight="1" x14ac:dyDescent="0.35">
      <c r="A78" s="15" t="s">
        <v>304</v>
      </c>
      <c r="B78" s="16" t="s">
        <v>62</v>
      </c>
      <c r="C78" s="16" t="s">
        <v>47</v>
      </c>
      <c r="D78" s="17" t="s">
        <v>5</v>
      </c>
      <c r="E78" s="17" t="s">
        <v>74</v>
      </c>
      <c r="F78" s="17" t="s">
        <v>134</v>
      </c>
      <c r="G78" s="17" t="s">
        <v>203</v>
      </c>
      <c r="H78" s="17" t="s">
        <v>77</v>
      </c>
      <c r="I78" s="17" t="s">
        <v>78</v>
      </c>
      <c r="J78" s="17" t="s">
        <v>78</v>
      </c>
      <c r="K78" s="17" t="s">
        <v>78</v>
      </c>
      <c r="L78" s="17" t="s">
        <v>53</v>
      </c>
      <c r="M78" s="17" t="s">
        <v>54</v>
      </c>
      <c r="N78" s="18">
        <v>2</v>
      </c>
      <c r="O78" s="17" t="s">
        <v>87</v>
      </c>
      <c r="P78" s="17" t="s">
        <v>88</v>
      </c>
      <c r="Q78" s="19">
        <v>200000</v>
      </c>
      <c r="R78" s="20" t="s">
        <v>305</v>
      </c>
      <c r="S78" s="21">
        <v>4.2000000000000003E-2</v>
      </c>
      <c r="T78" s="22">
        <v>42990</v>
      </c>
      <c r="U78" s="23" t="s">
        <v>306</v>
      </c>
      <c r="V78" s="26">
        <v>1.0189999999999999</v>
      </c>
      <c r="W78" s="25">
        <f t="shared" si="22"/>
        <v>203799.99999999997</v>
      </c>
      <c r="X78" s="26">
        <f t="shared" si="23"/>
        <v>3.9687121240743736E-2</v>
      </c>
      <c r="Y78" s="21">
        <v>1.0267500000000001</v>
      </c>
      <c r="Z78" s="27" t="str">
        <f t="shared" si="30"/>
        <v xml:space="preserve"> </v>
      </c>
      <c r="AA78" s="19">
        <f t="shared" si="12"/>
        <v>205350</v>
      </c>
      <c r="AB78" s="19">
        <f t="shared" si="24"/>
        <v>1550.0000000000291</v>
      </c>
      <c r="AC78" s="28" t="str">
        <f t="shared" si="11"/>
        <v xml:space="preserve"> </v>
      </c>
      <c r="AD78" s="26">
        <f t="shared" ca="1" si="28"/>
        <v>3.6137142803695795E-2</v>
      </c>
      <c r="AE78" s="29">
        <v>1376.67</v>
      </c>
      <c r="AF78" s="21"/>
      <c r="AG78" s="21"/>
      <c r="AH78" s="30"/>
      <c r="AI78" s="31">
        <f t="shared" si="25"/>
        <v>2027</v>
      </c>
      <c r="AJ78" s="32">
        <v>0.81</v>
      </c>
      <c r="AK78" s="6">
        <f t="shared" si="29"/>
        <v>166333.5</v>
      </c>
      <c r="AL78" s="33" t="s">
        <v>59</v>
      </c>
      <c r="AP78" s="21"/>
    </row>
    <row r="79" spans="1:42" ht="15.75" customHeight="1" x14ac:dyDescent="0.35">
      <c r="A79" s="15" t="s">
        <v>304</v>
      </c>
      <c r="B79" s="16" t="s">
        <v>110</v>
      </c>
      <c r="C79" s="16" t="s">
        <v>63</v>
      </c>
      <c r="D79" s="17" t="s">
        <v>5</v>
      </c>
      <c r="E79" s="17" t="s">
        <v>74</v>
      </c>
      <c r="F79" s="17" t="s">
        <v>134</v>
      </c>
      <c r="G79" s="17" t="s">
        <v>203</v>
      </c>
      <c r="H79" s="17" t="s">
        <v>77</v>
      </c>
      <c r="I79" s="17" t="s">
        <v>78</v>
      </c>
      <c r="J79" s="17" t="s">
        <v>78</v>
      </c>
      <c r="K79" s="17" t="s">
        <v>78</v>
      </c>
      <c r="L79" s="17" t="s">
        <v>53</v>
      </c>
      <c r="M79" s="17" t="s">
        <v>54</v>
      </c>
      <c r="N79" s="18">
        <v>2</v>
      </c>
      <c r="O79" s="17" t="s">
        <v>87</v>
      </c>
      <c r="P79" s="17" t="s">
        <v>88</v>
      </c>
      <c r="Q79" s="19">
        <v>200000</v>
      </c>
      <c r="R79" s="20" t="s">
        <v>305</v>
      </c>
      <c r="S79" s="21">
        <v>4.2000000000000003E-2</v>
      </c>
      <c r="T79" s="22">
        <v>42990</v>
      </c>
      <c r="U79" s="23" t="s">
        <v>306</v>
      </c>
      <c r="V79" s="26">
        <v>1.0189999999999999</v>
      </c>
      <c r="W79" s="25">
        <f t="shared" si="22"/>
        <v>203799.99999999997</v>
      </c>
      <c r="X79" s="26">
        <f t="shared" si="23"/>
        <v>3.9687121240743736E-2</v>
      </c>
      <c r="Y79" s="21">
        <v>1.02216</v>
      </c>
      <c r="Z79" s="27" t="str">
        <f t="shared" si="30"/>
        <v xml:space="preserve"> </v>
      </c>
      <c r="AA79" s="19">
        <f t="shared" si="12"/>
        <v>204432</v>
      </c>
      <c r="AB79" s="19">
        <f t="shared" si="24"/>
        <v>632.0000000000291</v>
      </c>
      <c r="AC79" s="28" t="str">
        <f t="shared" si="11"/>
        <v xml:space="preserve"> </v>
      </c>
      <c r="AD79" s="26">
        <f t="shared" ca="1" si="28"/>
        <v>3.7129873633670873E-2</v>
      </c>
      <c r="AE79" s="29">
        <v>1399.8</v>
      </c>
      <c r="AF79" s="21"/>
      <c r="AG79" s="21"/>
      <c r="AH79" s="30"/>
      <c r="AI79" s="31">
        <f t="shared" si="25"/>
        <v>2027</v>
      </c>
      <c r="AJ79" s="32">
        <v>0.81</v>
      </c>
      <c r="AK79" s="6">
        <f t="shared" si="29"/>
        <v>165589.92000000001</v>
      </c>
      <c r="AL79" s="33" t="s">
        <v>72</v>
      </c>
      <c r="AP79" s="21"/>
    </row>
    <row r="80" spans="1:42" ht="15.75" customHeight="1" x14ac:dyDescent="0.35">
      <c r="A80" s="15" t="s">
        <v>307</v>
      </c>
      <c r="B80" s="16" t="s">
        <v>62</v>
      </c>
      <c r="C80" s="16" t="s">
        <v>47</v>
      </c>
      <c r="D80" s="17" t="s">
        <v>5</v>
      </c>
      <c r="E80" s="17" t="s">
        <v>48</v>
      </c>
      <c r="F80" s="17" t="s">
        <v>75</v>
      </c>
      <c r="G80" s="17" t="s">
        <v>238</v>
      </c>
      <c r="H80" s="17" t="s">
        <v>77</v>
      </c>
      <c r="I80" s="17" t="s">
        <v>78</v>
      </c>
      <c r="J80" s="17" t="s">
        <v>78</v>
      </c>
      <c r="K80" s="17" t="s">
        <v>78</v>
      </c>
      <c r="L80" s="17" t="s">
        <v>53</v>
      </c>
      <c r="M80" s="17" t="s">
        <v>54</v>
      </c>
      <c r="N80" s="18">
        <v>2</v>
      </c>
      <c r="O80" s="17" t="s">
        <v>308</v>
      </c>
      <c r="P80" s="17" t="s">
        <v>309</v>
      </c>
      <c r="Q80" s="19">
        <v>100000</v>
      </c>
      <c r="R80" s="20" t="s">
        <v>310</v>
      </c>
      <c r="S80" s="21">
        <v>7.6249999999999998E-2</v>
      </c>
      <c r="T80" s="22">
        <v>41206</v>
      </c>
      <c r="U80" s="23" t="s">
        <v>311</v>
      </c>
      <c r="V80" s="26">
        <v>1.0575000000000001</v>
      </c>
      <c r="W80" s="25">
        <f t="shared" si="22"/>
        <v>105750.00000000001</v>
      </c>
      <c r="X80" s="26">
        <f t="shared" si="23"/>
        <v>6.7547273529741922E-2</v>
      </c>
      <c r="Y80" s="21">
        <v>1.0338700000000001</v>
      </c>
      <c r="Z80" s="27" t="str">
        <f t="shared" si="30"/>
        <v xml:space="preserve"> </v>
      </c>
      <c r="AA80" s="19">
        <f t="shared" si="12"/>
        <v>103387</v>
      </c>
      <c r="AB80" s="19" t="str">
        <f t="shared" si="24"/>
        <v xml:space="preserve"> </v>
      </c>
      <c r="AC80" s="28">
        <f t="shared" ref="AC80:AC143" si="32">IF(AA80&lt;W80,AA80-W80," ")</f>
        <v>-2363.0000000000146</v>
      </c>
      <c r="AD80" s="26" t="e">
        <f t="shared" ca="1" si="28"/>
        <v>#NUM!</v>
      </c>
      <c r="AE80" s="29">
        <v>1397.92</v>
      </c>
      <c r="AF80" s="21" t="e">
        <f ca="1">_xll.BDP(A80,$AF$4)</f>
        <v>#NAME?</v>
      </c>
      <c r="AG80" s="21"/>
      <c r="AH80" s="30" t="e">
        <f t="shared" ref="AH80:AH82" ca="1" si="33">MDURATION($AH$3,U80,S80,AD80,N80)</f>
        <v>#NUM!</v>
      </c>
      <c r="AI80" s="31">
        <f t="shared" si="25"/>
        <v>2021</v>
      </c>
      <c r="AJ80" s="32">
        <v>0.55000000000000004</v>
      </c>
      <c r="AK80" s="6">
        <f t="shared" si="29"/>
        <v>56862.850000000006</v>
      </c>
      <c r="AL80" s="33" t="s">
        <v>249</v>
      </c>
      <c r="AP80" s="21"/>
    </row>
    <row r="81" spans="1:42" ht="15.75" customHeight="1" x14ac:dyDescent="0.35">
      <c r="A81" s="15" t="s">
        <v>312</v>
      </c>
      <c r="B81" s="16" t="s">
        <v>62</v>
      </c>
      <c r="C81" s="16" t="s">
        <v>47</v>
      </c>
      <c r="D81" s="17" t="s">
        <v>5</v>
      </c>
      <c r="E81" s="17" t="s">
        <v>48</v>
      </c>
      <c r="F81" s="17" t="s">
        <v>85</v>
      </c>
      <c r="G81" s="17" t="s">
        <v>203</v>
      </c>
      <c r="H81" s="17" t="s">
        <v>286</v>
      </c>
      <c r="I81" s="17" t="s">
        <v>287</v>
      </c>
      <c r="J81" s="17" t="s">
        <v>114</v>
      </c>
      <c r="K81" s="17" t="s">
        <v>287</v>
      </c>
      <c r="L81" s="17" t="s">
        <v>102</v>
      </c>
      <c r="M81" s="17" t="s">
        <v>54</v>
      </c>
      <c r="N81" s="18">
        <v>2</v>
      </c>
      <c r="O81" s="17" t="s">
        <v>313</v>
      </c>
      <c r="P81" s="17" t="s">
        <v>314</v>
      </c>
      <c r="Q81" s="19">
        <v>200000</v>
      </c>
      <c r="R81" s="20" t="s">
        <v>315</v>
      </c>
      <c r="S81" s="21">
        <v>4.7500000000000001E-2</v>
      </c>
      <c r="T81" s="22">
        <v>41802</v>
      </c>
      <c r="U81" s="23" t="s">
        <v>316</v>
      </c>
      <c r="V81" s="24">
        <v>0.98399999999999999</v>
      </c>
      <c r="W81" s="25">
        <f t="shared" si="22"/>
        <v>196800</v>
      </c>
      <c r="X81" s="26">
        <f t="shared" si="23"/>
        <v>4.9869685539702745E-2</v>
      </c>
      <c r="Y81" s="21">
        <v>1.0297799999999999</v>
      </c>
      <c r="Z81" s="27" t="str">
        <f t="shared" si="30"/>
        <v xml:space="preserve"> </v>
      </c>
      <c r="AA81" s="19">
        <f t="shared" ref="AA81:AA95" si="34">IF(ISNUMBER(Z81),Z81*$AA$2,Q81*Y81)</f>
        <v>205955.99999999997</v>
      </c>
      <c r="AB81" s="19">
        <f t="shared" si="24"/>
        <v>9155.9999999999709</v>
      </c>
      <c r="AC81" s="28" t="str">
        <f t="shared" si="32"/>
        <v xml:space="preserve"> </v>
      </c>
      <c r="AD81" s="26">
        <f t="shared" ca="1" si="28"/>
        <v>-1.4098744533646457</v>
      </c>
      <c r="AE81" s="29">
        <v>1688.89</v>
      </c>
      <c r="AF81" s="21" t="e">
        <f ca="1">_xll.BDP(A81,$AF$4)</f>
        <v>#NAME?</v>
      </c>
      <c r="AG81" s="21" t="e">
        <f ca="1">_xll.BDP(A81,$AG$4)</f>
        <v>#NAME?</v>
      </c>
      <c r="AH81" s="30" t="e">
        <f t="shared" ca="1" si="33"/>
        <v>#NUM!</v>
      </c>
      <c r="AI81" s="31">
        <f t="shared" si="25"/>
        <v>2022</v>
      </c>
      <c r="AJ81" s="32">
        <v>0.8</v>
      </c>
      <c r="AK81" s="6">
        <f t="shared" si="29"/>
        <v>164764.79999999999</v>
      </c>
      <c r="AL81" s="33" t="s">
        <v>119</v>
      </c>
      <c r="AN81" s="34"/>
      <c r="AP81" s="21"/>
    </row>
    <row r="82" spans="1:42" ht="15.75" customHeight="1" x14ac:dyDescent="0.35">
      <c r="A82" s="15" t="s">
        <v>312</v>
      </c>
      <c r="B82" s="16" t="s">
        <v>62</v>
      </c>
      <c r="C82" s="16" t="s">
        <v>47</v>
      </c>
      <c r="D82" s="17" t="s">
        <v>5</v>
      </c>
      <c r="E82" s="17" t="s">
        <v>48</v>
      </c>
      <c r="F82" s="17" t="s">
        <v>85</v>
      </c>
      <c r="G82" s="17" t="s">
        <v>203</v>
      </c>
      <c r="H82" s="17" t="s">
        <v>286</v>
      </c>
      <c r="I82" s="17" t="s">
        <v>287</v>
      </c>
      <c r="J82" s="17" t="s">
        <v>114</v>
      </c>
      <c r="K82" s="17" t="s">
        <v>287</v>
      </c>
      <c r="L82" s="17" t="s">
        <v>102</v>
      </c>
      <c r="M82" s="17" t="s">
        <v>54</v>
      </c>
      <c r="N82" s="18">
        <v>2</v>
      </c>
      <c r="O82" s="17" t="s">
        <v>313</v>
      </c>
      <c r="P82" s="17" t="s">
        <v>314</v>
      </c>
      <c r="Q82" s="19">
        <v>200000</v>
      </c>
      <c r="R82" s="20" t="s">
        <v>315</v>
      </c>
      <c r="S82" s="21">
        <v>4.7500000000000001E-2</v>
      </c>
      <c r="T82" s="22">
        <v>42599</v>
      </c>
      <c r="U82" s="23" t="s">
        <v>316</v>
      </c>
      <c r="V82" s="24">
        <v>0.996</v>
      </c>
      <c r="W82" s="25">
        <f t="shared" si="22"/>
        <v>199200</v>
      </c>
      <c r="X82" s="26">
        <f t="shared" si="23"/>
        <v>4.8254702137987819E-2</v>
      </c>
      <c r="Y82" s="21">
        <v>1.0297799999999999</v>
      </c>
      <c r="Z82" s="27" t="str">
        <f t="shared" si="30"/>
        <v xml:space="preserve"> </v>
      </c>
      <c r="AA82" s="19">
        <f t="shared" si="34"/>
        <v>205955.99999999997</v>
      </c>
      <c r="AB82" s="19">
        <f t="shared" si="24"/>
        <v>6755.9999999999709</v>
      </c>
      <c r="AC82" s="28" t="str">
        <f t="shared" si="32"/>
        <v xml:space="preserve"> </v>
      </c>
      <c r="AD82" s="26">
        <f t="shared" ca="1" si="28"/>
        <v>-1.4098744533646457</v>
      </c>
      <c r="AE82" s="29">
        <v>1688.89</v>
      </c>
      <c r="AF82" s="21"/>
      <c r="AG82" s="21"/>
      <c r="AH82" s="30" t="e">
        <f t="shared" ca="1" si="33"/>
        <v>#NUM!</v>
      </c>
      <c r="AI82" s="31">
        <f t="shared" si="25"/>
        <v>2022</v>
      </c>
      <c r="AJ82" s="32">
        <v>0.8</v>
      </c>
      <c r="AK82" s="6">
        <f t="shared" si="29"/>
        <v>164764.79999999999</v>
      </c>
      <c r="AL82" s="33" t="s">
        <v>119</v>
      </c>
      <c r="AN82" s="34"/>
      <c r="AP82" s="21"/>
    </row>
    <row r="83" spans="1:42" ht="15.75" customHeight="1" x14ac:dyDescent="0.35">
      <c r="A83" s="15" t="s">
        <v>317</v>
      </c>
      <c r="B83" s="16" t="s">
        <v>46</v>
      </c>
      <c r="C83" s="16" t="s">
        <v>47</v>
      </c>
      <c r="D83" s="17" t="s">
        <v>5</v>
      </c>
      <c r="E83" s="17" t="s">
        <v>172</v>
      </c>
      <c r="F83" s="17" t="s">
        <v>148</v>
      </c>
      <c r="G83" s="17" t="s">
        <v>112</v>
      </c>
      <c r="H83" s="17" t="s">
        <v>318</v>
      </c>
      <c r="I83" s="17" t="s">
        <v>319</v>
      </c>
      <c r="J83" s="17" t="s">
        <v>123</v>
      </c>
      <c r="K83" s="17" t="s">
        <v>319</v>
      </c>
      <c r="L83" s="17" t="s">
        <v>102</v>
      </c>
      <c r="M83" s="17" t="s">
        <v>54</v>
      </c>
      <c r="N83" s="18">
        <v>2</v>
      </c>
      <c r="O83" s="17" t="s">
        <v>320</v>
      </c>
      <c r="P83" s="17" t="s">
        <v>321</v>
      </c>
      <c r="Q83" s="19">
        <v>150000</v>
      </c>
      <c r="R83" s="20" t="s">
        <v>322</v>
      </c>
      <c r="S83" s="21">
        <v>5.8929999999999996E-2</v>
      </c>
      <c r="T83" s="22">
        <v>42977</v>
      </c>
      <c r="U83" s="23" t="s">
        <v>323</v>
      </c>
      <c r="V83" s="24">
        <v>1.06</v>
      </c>
      <c r="W83" s="25">
        <f t="shared" si="22"/>
        <v>159000</v>
      </c>
      <c r="X83" s="26">
        <f t="shared" si="23"/>
        <v>4.8279270643105637E-2</v>
      </c>
      <c r="Y83" s="21" t="e">
        <f ca="1">_xll.BDP(A83,$Y$4)/100</f>
        <v>#NAME?</v>
      </c>
      <c r="Z83" s="27" t="str">
        <f t="shared" si="30"/>
        <v xml:space="preserve"> </v>
      </c>
      <c r="AA83" s="19" t="e">
        <f t="shared" ca="1" si="34"/>
        <v>#NAME?</v>
      </c>
      <c r="AB83" s="19" t="e">
        <f t="shared" ca="1" si="24"/>
        <v>#NAME?</v>
      </c>
      <c r="AC83" s="28" t="e">
        <f t="shared" ca="1" si="32"/>
        <v>#NAME?</v>
      </c>
      <c r="AD83" s="26" t="e">
        <f t="shared" ca="1" si="28"/>
        <v>#NAME?</v>
      </c>
      <c r="AE83" s="29">
        <v>1154.0458333333333</v>
      </c>
      <c r="AF83" s="21"/>
      <c r="AG83" s="21"/>
      <c r="AH83" s="30"/>
      <c r="AI83" s="31">
        <f t="shared" si="25"/>
        <v>2024</v>
      </c>
      <c r="AJ83" s="32"/>
      <c r="AK83" s="6"/>
      <c r="AL83" s="33" t="s">
        <v>119</v>
      </c>
      <c r="AN83" s="34"/>
      <c r="AP83" s="21"/>
    </row>
    <row r="84" spans="1:42" ht="15.75" customHeight="1" x14ac:dyDescent="0.35">
      <c r="A84" s="15" t="s">
        <v>324</v>
      </c>
      <c r="B84" s="16" t="s">
        <v>62</v>
      </c>
      <c r="C84" s="16" t="s">
        <v>63</v>
      </c>
      <c r="D84" s="17" t="s">
        <v>5</v>
      </c>
      <c r="E84" s="17" t="s">
        <v>257</v>
      </c>
      <c r="F84" s="17" t="s">
        <v>65</v>
      </c>
      <c r="G84" s="17" t="s">
        <v>238</v>
      </c>
      <c r="H84" s="17" t="s">
        <v>100</v>
      </c>
      <c r="I84" s="17" t="s">
        <v>101</v>
      </c>
      <c r="J84" s="17" t="s">
        <v>101</v>
      </c>
      <c r="K84" s="17" t="s">
        <v>101</v>
      </c>
      <c r="L84" s="17" t="s">
        <v>102</v>
      </c>
      <c r="M84" s="17" t="s">
        <v>54</v>
      </c>
      <c r="N84" s="18">
        <v>2</v>
      </c>
      <c r="O84" s="17" t="s">
        <v>325</v>
      </c>
      <c r="P84" s="17" t="s">
        <v>326</v>
      </c>
      <c r="Q84" s="19">
        <v>200000</v>
      </c>
      <c r="R84" s="20" t="s">
        <v>327</v>
      </c>
      <c r="S84" s="21">
        <v>4.5599999999999995E-2</v>
      </c>
      <c r="T84" s="22">
        <v>42936</v>
      </c>
      <c r="U84" s="23" t="s">
        <v>328</v>
      </c>
      <c r="V84" s="26">
        <v>0.97699999999999998</v>
      </c>
      <c r="W84" s="25">
        <f t="shared" si="22"/>
        <v>195400</v>
      </c>
      <c r="X84" s="26">
        <f t="shared" si="23"/>
        <v>4.9183829166704461E-2</v>
      </c>
      <c r="Y84" s="21">
        <v>0.88614000000000004</v>
      </c>
      <c r="Z84" s="27" t="str">
        <f t="shared" si="30"/>
        <v xml:space="preserve"> </v>
      </c>
      <c r="AA84" s="19">
        <f t="shared" si="34"/>
        <v>177228</v>
      </c>
      <c r="AB84" s="19" t="str">
        <f t="shared" si="24"/>
        <v xml:space="preserve"> </v>
      </c>
      <c r="AC84" s="28">
        <f t="shared" si="32"/>
        <v>-18172</v>
      </c>
      <c r="AD84" s="26">
        <f ca="1">YIELD($AH$3,U84,$S84,$Y84*100,100,N84,0)</f>
        <v>9.5831398717828628E-2</v>
      </c>
      <c r="AE84" s="29">
        <v>785.2</v>
      </c>
      <c r="AF84" s="21"/>
      <c r="AG84" s="21"/>
      <c r="AH84" s="30">
        <f ca="1">MDURATION($AH$3,U84,S84,AD84,N84)</f>
        <v>2.3262481536063486</v>
      </c>
      <c r="AI84" s="31">
        <f t="shared" si="25"/>
        <v>2025</v>
      </c>
      <c r="AJ84" s="32">
        <v>0.75</v>
      </c>
      <c r="AK84" s="6">
        <f t="shared" ref="AK84:AK91" si="35">AA84*AJ84</f>
        <v>132921</v>
      </c>
      <c r="AL84" s="33" t="s">
        <v>107</v>
      </c>
      <c r="AN84" s="34"/>
      <c r="AP84" s="21"/>
    </row>
    <row r="85" spans="1:42" ht="15.75" customHeight="1" x14ac:dyDescent="0.35">
      <c r="A85" s="15" t="s">
        <v>324</v>
      </c>
      <c r="B85" s="16" t="s">
        <v>110</v>
      </c>
      <c r="C85" s="16" t="s">
        <v>63</v>
      </c>
      <c r="D85" s="17" t="s">
        <v>5</v>
      </c>
      <c r="E85" s="17" t="s">
        <v>257</v>
      </c>
      <c r="F85" s="17" t="s">
        <v>65</v>
      </c>
      <c r="G85" s="17" t="s">
        <v>238</v>
      </c>
      <c r="H85" s="17" t="s">
        <v>100</v>
      </c>
      <c r="I85" s="17" t="s">
        <v>101</v>
      </c>
      <c r="J85" s="17" t="s">
        <v>101</v>
      </c>
      <c r="K85" s="17" t="s">
        <v>101</v>
      </c>
      <c r="L85" s="17" t="s">
        <v>102</v>
      </c>
      <c r="M85" s="17" t="s">
        <v>54</v>
      </c>
      <c r="N85" s="18">
        <v>2</v>
      </c>
      <c r="O85" s="17" t="s">
        <v>325</v>
      </c>
      <c r="P85" s="17" t="s">
        <v>326</v>
      </c>
      <c r="Q85" s="19">
        <v>200000</v>
      </c>
      <c r="R85" s="20" t="s">
        <v>327</v>
      </c>
      <c r="S85" s="21">
        <v>4.5599999999999995E-2</v>
      </c>
      <c r="T85" s="22">
        <v>42936</v>
      </c>
      <c r="U85" s="23" t="s">
        <v>328</v>
      </c>
      <c r="V85" s="26">
        <v>0.97699999999999998</v>
      </c>
      <c r="W85" s="25">
        <f t="shared" si="22"/>
        <v>195400</v>
      </c>
      <c r="X85" s="26">
        <f t="shared" si="23"/>
        <v>4.9183829166704461E-2</v>
      </c>
      <c r="Y85" s="21">
        <v>0.88614000000000004</v>
      </c>
      <c r="Z85" s="27" t="str">
        <f t="shared" si="30"/>
        <v xml:space="preserve"> </v>
      </c>
      <c r="AA85" s="19">
        <f t="shared" si="34"/>
        <v>177228</v>
      </c>
      <c r="AB85" s="19" t="str">
        <f t="shared" si="24"/>
        <v xml:space="preserve"> </v>
      </c>
      <c r="AC85" s="28">
        <f t="shared" si="32"/>
        <v>-18172</v>
      </c>
      <c r="AD85" s="26">
        <f ca="1">YIELD($AH$3,U85,$S85,$Y85*100,100,N85,0)</f>
        <v>9.5831398717828628E-2</v>
      </c>
      <c r="AE85" s="29">
        <v>785.2</v>
      </c>
      <c r="AF85" s="21"/>
      <c r="AG85" s="21"/>
      <c r="AH85" s="30">
        <f ca="1">MDURATION($AH$3,U85,S85,AD85,N85)</f>
        <v>2.3262481536063486</v>
      </c>
      <c r="AI85" s="31">
        <f t="shared" si="25"/>
        <v>2025</v>
      </c>
      <c r="AJ85" s="32">
        <v>0.75</v>
      </c>
      <c r="AK85" s="6">
        <f t="shared" si="35"/>
        <v>132921</v>
      </c>
      <c r="AL85" s="33" t="s">
        <v>107</v>
      </c>
      <c r="AN85" s="34"/>
      <c r="AP85" s="21"/>
    </row>
    <row r="86" spans="1:42" ht="15.75" customHeight="1" x14ac:dyDescent="0.35">
      <c r="A86" s="15" t="s">
        <v>324</v>
      </c>
      <c r="B86" s="16" t="s">
        <v>60</v>
      </c>
      <c r="C86" s="16" t="s">
        <v>47</v>
      </c>
      <c r="D86" s="17" t="s">
        <v>5</v>
      </c>
      <c r="E86" s="17" t="s">
        <v>257</v>
      </c>
      <c r="F86" s="17" t="s">
        <v>65</v>
      </c>
      <c r="G86" s="17" t="s">
        <v>238</v>
      </c>
      <c r="H86" s="17" t="s">
        <v>100</v>
      </c>
      <c r="I86" s="17" t="s">
        <v>101</v>
      </c>
      <c r="J86" s="17" t="s">
        <v>101</v>
      </c>
      <c r="K86" s="17" t="s">
        <v>101</v>
      </c>
      <c r="L86" s="17" t="s">
        <v>102</v>
      </c>
      <c r="M86" s="17" t="s">
        <v>54</v>
      </c>
      <c r="N86" s="18">
        <v>2</v>
      </c>
      <c r="O86" s="17" t="s">
        <v>325</v>
      </c>
      <c r="P86" s="17" t="s">
        <v>326</v>
      </c>
      <c r="Q86" s="19">
        <v>200000</v>
      </c>
      <c r="R86" s="20" t="s">
        <v>327</v>
      </c>
      <c r="S86" s="21">
        <v>4.5599999999999995E-2</v>
      </c>
      <c r="T86" s="22">
        <v>43594</v>
      </c>
      <c r="U86" s="23" t="s">
        <v>328</v>
      </c>
      <c r="V86" s="26">
        <v>0.9425</v>
      </c>
      <c r="W86" s="25">
        <f t="shared" si="22"/>
        <v>188500</v>
      </c>
      <c r="X86" s="26">
        <f t="shared" si="23"/>
        <v>5.7090284383819662E-2</v>
      </c>
      <c r="Y86" s="21" t="e">
        <f ca="1">_xll.BDP(A86,$Y$4)/100</f>
        <v>#NAME?</v>
      </c>
      <c r="Z86" s="27" t="str">
        <f t="shared" si="30"/>
        <v xml:space="preserve"> </v>
      </c>
      <c r="AA86" s="19" t="e">
        <f t="shared" ca="1" si="34"/>
        <v>#NAME?</v>
      </c>
      <c r="AB86" s="19" t="e">
        <f t="shared" ca="1" si="24"/>
        <v>#NAME?</v>
      </c>
      <c r="AC86" s="28" t="e">
        <f t="shared" ca="1" si="32"/>
        <v>#NAME?</v>
      </c>
      <c r="AD86" s="26" t="e">
        <f ca="1">YIELD($AH$3,U86,$S86,$Y86*100,100,N86,0)</f>
        <v>#NAME?</v>
      </c>
      <c r="AE86" s="29">
        <v>1165.333333333333</v>
      </c>
      <c r="AF86" s="21"/>
      <c r="AG86" s="21"/>
      <c r="AH86" s="30"/>
      <c r="AI86" s="31">
        <f t="shared" si="25"/>
        <v>2025</v>
      </c>
      <c r="AJ86" s="32"/>
      <c r="AK86" s="6"/>
      <c r="AL86" t="s">
        <v>119</v>
      </c>
      <c r="AN86" s="34"/>
      <c r="AP86" s="21"/>
    </row>
    <row r="87" spans="1:42" ht="15.75" customHeight="1" x14ac:dyDescent="0.35">
      <c r="A87" s="15" t="s">
        <v>329</v>
      </c>
      <c r="B87" s="16" t="s">
        <v>62</v>
      </c>
      <c r="C87" s="16" t="s">
        <v>63</v>
      </c>
      <c r="D87" s="17" t="s">
        <v>5</v>
      </c>
      <c r="E87" s="17" t="s">
        <v>74</v>
      </c>
      <c r="F87" s="17" t="s">
        <v>65</v>
      </c>
      <c r="G87" s="17" t="s">
        <v>238</v>
      </c>
      <c r="H87" s="17" t="s">
        <v>286</v>
      </c>
      <c r="I87" s="17" t="s">
        <v>287</v>
      </c>
      <c r="J87" s="17" t="s">
        <v>101</v>
      </c>
      <c r="K87" s="17" t="s">
        <v>287</v>
      </c>
      <c r="L87" s="17" t="s">
        <v>102</v>
      </c>
      <c r="M87" s="17" t="s">
        <v>54</v>
      </c>
      <c r="N87" s="18">
        <v>4</v>
      </c>
      <c r="O87" s="17" t="s">
        <v>330</v>
      </c>
      <c r="P87" s="17" t="s">
        <v>221</v>
      </c>
      <c r="Q87" s="19">
        <v>140395</v>
      </c>
      <c r="R87" s="20" t="s">
        <v>331</v>
      </c>
      <c r="S87" s="21">
        <v>0.06</v>
      </c>
      <c r="T87" s="22">
        <v>41596</v>
      </c>
      <c r="U87" s="43" t="s">
        <v>332</v>
      </c>
      <c r="V87" s="24">
        <v>1.0449999999999999</v>
      </c>
      <c r="W87" s="25">
        <f t="shared" si="22"/>
        <v>146712.77499999999</v>
      </c>
      <c r="X87" s="26">
        <f t="shared" si="23"/>
        <v>5.2344746669374893E-2</v>
      </c>
      <c r="Y87" s="21">
        <v>1.01125325</v>
      </c>
      <c r="Z87" s="27" t="str">
        <f t="shared" si="30"/>
        <v xml:space="preserve"> </v>
      </c>
      <c r="AA87" s="19">
        <f t="shared" si="34"/>
        <v>141974.90003374999</v>
      </c>
      <c r="AB87" s="19" t="str">
        <f t="shared" si="24"/>
        <v xml:space="preserve"> </v>
      </c>
      <c r="AC87" s="28">
        <v>-5415</v>
      </c>
      <c r="AD87" s="26" t="e">
        <f t="shared" ref="AD87:AD92" ca="1" si="36">YIELD($AH$3,U87,$S87,$Y87*100,100,2,0)</f>
        <v>#NUM!</v>
      </c>
      <c r="AE87" s="29">
        <v>1778</v>
      </c>
      <c r="AF87" s="21" t="e">
        <f ca="1">_xll.BDP(A87,$AF$4)</f>
        <v>#NAME?</v>
      </c>
      <c r="AG87" s="21" t="e">
        <f ca="1">_xll.BDP(A87,$AG$4)</f>
        <v>#NAME?</v>
      </c>
      <c r="AH87" s="30" t="e">
        <f ca="1">MDURATION($AH$3,U87,S87,AD87,N87)</f>
        <v>#NUM!</v>
      </c>
      <c r="AI87" s="31">
        <f t="shared" si="25"/>
        <v>2020</v>
      </c>
      <c r="AJ87" s="32">
        <v>0.77</v>
      </c>
      <c r="AK87" s="6">
        <f t="shared" si="35"/>
        <v>109320.67302598749</v>
      </c>
      <c r="AL87" s="33" t="s">
        <v>72</v>
      </c>
      <c r="AN87" s="34"/>
      <c r="AP87" s="21"/>
    </row>
    <row r="88" spans="1:42" ht="15.75" customHeight="1" x14ac:dyDescent="0.35">
      <c r="A88" s="15" t="s">
        <v>333</v>
      </c>
      <c r="B88" s="16" t="s">
        <v>62</v>
      </c>
      <c r="C88" s="16" t="s">
        <v>47</v>
      </c>
      <c r="D88" s="17" t="s">
        <v>5</v>
      </c>
      <c r="E88" s="17" t="s">
        <v>64</v>
      </c>
      <c r="F88" s="17" t="s">
        <v>85</v>
      </c>
      <c r="G88" s="17" t="s">
        <v>238</v>
      </c>
      <c r="H88" s="17" t="s">
        <v>77</v>
      </c>
      <c r="I88" s="17" t="s">
        <v>78</v>
      </c>
      <c r="J88" s="17" t="s">
        <v>78</v>
      </c>
      <c r="K88" s="17" t="s">
        <v>78</v>
      </c>
      <c r="L88" s="17" t="s">
        <v>53</v>
      </c>
      <c r="M88" s="17" t="s">
        <v>54</v>
      </c>
      <c r="N88" s="18">
        <v>2</v>
      </c>
      <c r="O88" s="17" t="s">
        <v>234</v>
      </c>
      <c r="P88" s="17" t="s">
        <v>235</v>
      </c>
      <c r="Q88" s="19">
        <v>200000</v>
      </c>
      <c r="R88" s="20" t="s">
        <v>334</v>
      </c>
      <c r="S88" s="21">
        <v>5.8749999999999997E-2</v>
      </c>
      <c r="T88" s="22">
        <v>41689</v>
      </c>
      <c r="U88" s="23" t="s">
        <v>335</v>
      </c>
      <c r="V88" s="24">
        <v>1.0449999999999999</v>
      </c>
      <c r="W88" s="25">
        <f t="shared" si="22"/>
        <v>209000</v>
      </c>
      <c r="X88" s="26">
        <f t="shared" si="23"/>
        <v>5.2507161160294961E-2</v>
      </c>
      <c r="Y88" s="21">
        <v>1.1030800000000001</v>
      </c>
      <c r="Z88" s="27"/>
      <c r="AA88" s="19">
        <f t="shared" si="34"/>
        <v>220616</v>
      </c>
      <c r="AB88" s="19">
        <f t="shared" si="24"/>
        <v>11616</v>
      </c>
      <c r="AC88" s="28" t="str">
        <f t="shared" si="32"/>
        <v xml:space="preserve"> </v>
      </c>
      <c r="AD88" s="26">
        <f t="shared" ca="1" si="36"/>
        <v>-9.8983529429420083E-2</v>
      </c>
      <c r="AE88" s="29">
        <v>946.53</v>
      </c>
      <c r="AF88" s="21" t="e">
        <f ca="1">_xll.BDP(A88,$AF$4)</f>
        <v>#NAME?</v>
      </c>
      <c r="AG88" s="21" t="e">
        <f ca="1">_xll.BDP(A88,$AG$4)</f>
        <v>#NAME?</v>
      </c>
      <c r="AH88" s="30" t="e">
        <f ca="1">MDURATION($AH$3,U88,S88,AD88,N88)</f>
        <v>#NUM!</v>
      </c>
      <c r="AI88" s="31">
        <f t="shared" si="25"/>
        <v>2023</v>
      </c>
      <c r="AJ88" s="32">
        <v>0.65</v>
      </c>
      <c r="AK88" s="6">
        <f t="shared" si="35"/>
        <v>143400.4</v>
      </c>
      <c r="AL88" s="33" t="s">
        <v>249</v>
      </c>
      <c r="AP88" s="21"/>
    </row>
    <row r="89" spans="1:42" ht="15.75" customHeight="1" x14ac:dyDescent="0.35">
      <c r="A89" s="15" t="s">
        <v>336</v>
      </c>
      <c r="B89" s="16" t="s">
        <v>60</v>
      </c>
      <c r="C89" s="16" t="s">
        <v>63</v>
      </c>
      <c r="D89" s="17" t="s">
        <v>5</v>
      </c>
      <c r="E89" s="17" t="s">
        <v>64</v>
      </c>
      <c r="F89" s="17" t="s">
        <v>134</v>
      </c>
      <c r="G89" s="17" t="s">
        <v>86</v>
      </c>
      <c r="H89" s="17" t="s">
        <v>77</v>
      </c>
      <c r="I89" s="17" t="s">
        <v>78</v>
      </c>
      <c r="J89" s="17" t="s">
        <v>78</v>
      </c>
      <c r="K89" s="17" t="s">
        <v>78</v>
      </c>
      <c r="L89" s="17" t="s">
        <v>53</v>
      </c>
      <c r="M89" s="17" t="s">
        <v>54</v>
      </c>
      <c r="N89" s="18">
        <v>2</v>
      </c>
      <c r="O89" s="17" t="s">
        <v>337</v>
      </c>
      <c r="P89" s="17" t="s">
        <v>338</v>
      </c>
      <c r="Q89" s="19">
        <v>200000</v>
      </c>
      <c r="R89" s="20" t="s">
        <v>334</v>
      </c>
      <c r="S89" s="21">
        <v>4.4999999999999998E-2</v>
      </c>
      <c r="T89" s="22">
        <v>43006</v>
      </c>
      <c r="U89" s="23" t="s">
        <v>339</v>
      </c>
      <c r="V89" s="24">
        <v>1.0275000000000001</v>
      </c>
      <c r="W89" s="25">
        <f t="shared" si="22"/>
        <v>205500.00000000003</v>
      </c>
      <c r="X89" s="26">
        <f t="shared" si="23"/>
        <v>4.1426672177165114E-2</v>
      </c>
      <c r="Y89" s="21">
        <v>1.0790999999999999</v>
      </c>
      <c r="Z89" s="27"/>
      <c r="AA89" s="19">
        <f t="shared" si="34"/>
        <v>215820</v>
      </c>
      <c r="AB89" s="19">
        <f t="shared" si="24"/>
        <v>10319.999999999971</v>
      </c>
      <c r="AC89" s="28" t="str">
        <f t="shared" si="32"/>
        <v xml:space="preserve"> </v>
      </c>
      <c r="AD89" s="26">
        <f t="shared" ca="1" si="36"/>
        <v>2.5881201981474401E-2</v>
      </c>
      <c r="AE89" s="29">
        <v>2649.8</v>
      </c>
      <c r="AF89" s="21"/>
      <c r="AG89" s="21"/>
      <c r="AH89" s="30"/>
      <c r="AI89" s="31">
        <f t="shared" si="25"/>
        <v>2027</v>
      </c>
      <c r="AJ89" s="32">
        <v>0.67500000000000004</v>
      </c>
      <c r="AK89" s="6">
        <f t="shared" si="35"/>
        <v>145678.5</v>
      </c>
      <c r="AL89" s="33" t="s">
        <v>72</v>
      </c>
      <c r="AP89" s="21"/>
    </row>
    <row r="90" spans="1:42" ht="15.75" customHeight="1" x14ac:dyDescent="0.35">
      <c r="A90" s="15" t="s">
        <v>340</v>
      </c>
      <c r="B90" s="16" t="s">
        <v>62</v>
      </c>
      <c r="C90" s="16" t="s">
        <v>47</v>
      </c>
      <c r="D90" s="17" t="s">
        <v>5</v>
      </c>
      <c r="E90" s="17" t="s">
        <v>74</v>
      </c>
      <c r="F90" s="17" t="s">
        <v>167</v>
      </c>
      <c r="G90" s="17" t="s">
        <v>86</v>
      </c>
      <c r="H90" s="17" t="s">
        <v>77</v>
      </c>
      <c r="I90" s="17" t="s">
        <v>78</v>
      </c>
      <c r="J90" s="17" t="s">
        <v>78</v>
      </c>
      <c r="K90" s="17" t="s">
        <v>78</v>
      </c>
      <c r="L90" s="17" t="s">
        <v>53</v>
      </c>
      <c r="M90" s="17" t="s">
        <v>54</v>
      </c>
      <c r="N90" s="18">
        <v>2</v>
      </c>
      <c r="O90" s="17" t="s">
        <v>198</v>
      </c>
      <c r="P90" s="17" t="s">
        <v>199</v>
      </c>
      <c r="Q90" s="19">
        <v>200000</v>
      </c>
      <c r="R90" s="20" t="s">
        <v>341</v>
      </c>
      <c r="S90" s="21">
        <v>2.75E-2</v>
      </c>
      <c r="T90" s="22">
        <v>42986</v>
      </c>
      <c r="U90" s="23" t="s">
        <v>342</v>
      </c>
      <c r="V90" s="24">
        <v>0.94499999999999995</v>
      </c>
      <c r="W90" s="25">
        <f t="shared" si="22"/>
        <v>189000</v>
      </c>
      <c r="X90" s="26">
        <f t="shared" si="23"/>
        <v>3.462799846802448E-2</v>
      </c>
      <c r="Y90" s="21">
        <v>0.97426000000000001</v>
      </c>
      <c r="Z90" s="27"/>
      <c r="AA90" s="19">
        <f t="shared" si="34"/>
        <v>194852</v>
      </c>
      <c r="AB90" s="19">
        <f t="shared" si="24"/>
        <v>5852</v>
      </c>
      <c r="AC90" s="28" t="str">
        <f t="shared" si="32"/>
        <v xml:space="preserve"> </v>
      </c>
      <c r="AD90" s="26">
        <f t="shared" ca="1" si="36"/>
        <v>3.4405923250275514E-2</v>
      </c>
      <c r="AE90" s="29">
        <v>962.5</v>
      </c>
      <c r="AF90" s="21"/>
      <c r="AG90" s="21"/>
      <c r="AH90" s="30"/>
      <c r="AI90" s="31">
        <f t="shared" si="25"/>
        <v>2026</v>
      </c>
      <c r="AJ90" s="32">
        <v>0.81</v>
      </c>
      <c r="AK90" s="6">
        <f t="shared" si="35"/>
        <v>157830.12000000002</v>
      </c>
      <c r="AL90" s="33" t="s">
        <v>59</v>
      </c>
      <c r="AP90" s="21"/>
    </row>
    <row r="91" spans="1:42" ht="15.75" customHeight="1" x14ac:dyDescent="0.35">
      <c r="A91" s="15" t="s">
        <v>340</v>
      </c>
      <c r="B91" s="16" t="s">
        <v>110</v>
      </c>
      <c r="C91" s="16" t="s">
        <v>63</v>
      </c>
      <c r="D91" s="17" t="s">
        <v>5</v>
      </c>
      <c r="E91" s="17" t="s">
        <v>74</v>
      </c>
      <c r="F91" s="17" t="s">
        <v>167</v>
      </c>
      <c r="G91" s="17" t="s">
        <v>86</v>
      </c>
      <c r="H91" s="17" t="s">
        <v>77</v>
      </c>
      <c r="I91" s="17" t="s">
        <v>78</v>
      </c>
      <c r="J91" s="17" t="s">
        <v>78</v>
      </c>
      <c r="K91" s="17" t="s">
        <v>78</v>
      </c>
      <c r="L91" s="17" t="s">
        <v>53</v>
      </c>
      <c r="M91" s="17" t="s">
        <v>54</v>
      </c>
      <c r="N91" s="18">
        <v>2</v>
      </c>
      <c r="O91" s="17" t="s">
        <v>198</v>
      </c>
      <c r="P91" s="17" t="s">
        <v>199</v>
      </c>
      <c r="Q91" s="19">
        <v>200000</v>
      </c>
      <c r="R91" s="20" t="s">
        <v>341</v>
      </c>
      <c r="S91" s="21">
        <v>2.75E-2</v>
      </c>
      <c r="T91" s="22">
        <v>42986</v>
      </c>
      <c r="U91" s="23" t="s">
        <v>342</v>
      </c>
      <c r="V91" s="24">
        <v>0.94499999999999995</v>
      </c>
      <c r="W91" s="25">
        <f t="shared" si="22"/>
        <v>189000</v>
      </c>
      <c r="X91" s="26">
        <f t="shared" si="23"/>
        <v>3.462799846802448E-2</v>
      </c>
      <c r="Y91" s="21">
        <v>0.97438000000000002</v>
      </c>
      <c r="Z91" s="27"/>
      <c r="AA91" s="19">
        <f t="shared" si="34"/>
        <v>194876</v>
      </c>
      <c r="AB91" s="19">
        <f t="shared" si="24"/>
        <v>5876</v>
      </c>
      <c r="AC91" s="28" t="str">
        <f t="shared" si="32"/>
        <v xml:space="preserve"> </v>
      </c>
      <c r="AD91" s="26">
        <f t="shared" ca="1" si="36"/>
        <v>3.4373233348986967E-2</v>
      </c>
      <c r="AE91" s="29">
        <v>977.6</v>
      </c>
      <c r="AF91" s="21"/>
      <c r="AG91" s="21"/>
      <c r="AH91" s="30"/>
      <c r="AI91" s="31">
        <f t="shared" si="25"/>
        <v>2026</v>
      </c>
      <c r="AJ91" s="32">
        <v>0.81</v>
      </c>
      <c r="AK91" s="6">
        <f t="shared" si="35"/>
        <v>157849.56</v>
      </c>
      <c r="AL91" s="33" t="s">
        <v>72</v>
      </c>
      <c r="AP91" s="21"/>
    </row>
    <row r="92" spans="1:42" ht="15.75" customHeight="1" x14ac:dyDescent="0.35">
      <c r="A92" s="15" t="s">
        <v>343</v>
      </c>
      <c r="B92" s="16" t="s">
        <v>60</v>
      </c>
      <c r="C92" s="16" t="s">
        <v>47</v>
      </c>
      <c r="D92" s="17" t="s">
        <v>5</v>
      </c>
      <c r="E92" s="17" t="s">
        <v>48</v>
      </c>
      <c r="F92" s="17" t="s">
        <v>233</v>
      </c>
      <c r="G92" s="17" t="s">
        <v>344</v>
      </c>
      <c r="H92" s="17" t="s">
        <v>77</v>
      </c>
      <c r="I92" s="17" t="s">
        <v>78</v>
      </c>
      <c r="J92" s="17" t="s">
        <v>78</v>
      </c>
      <c r="K92" s="17" t="s">
        <v>78</v>
      </c>
      <c r="L92" s="17" t="s">
        <v>53</v>
      </c>
      <c r="M92" s="17" t="s">
        <v>54</v>
      </c>
      <c r="N92" s="18">
        <v>2</v>
      </c>
      <c r="O92" s="17" t="s">
        <v>186</v>
      </c>
      <c r="P92" s="17" t="s">
        <v>187</v>
      </c>
      <c r="Q92" s="19">
        <v>100000</v>
      </c>
      <c r="R92" s="20" t="s">
        <v>345</v>
      </c>
      <c r="S92" s="21">
        <v>5.8749999999999997E-2</v>
      </c>
      <c r="T92" s="22">
        <v>41891</v>
      </c>
      <c r="U92" s="23" t="s">
        <v>346</v>
      </c>
      <c r="V92" s="24">
        <v>1.04</v>
      </c>
      <c r="W92" s="25">
        <f t="shared" si="22"/>
        <v>104000</v>
      </c>
      <c r="X92" s="26">
        <f t="shared" si="23"/>
        <v>5.2150926823000196E-2</v>
      </c>
      <c r="Y92" s="21" t="e">
        <f ca="1">_xll.BDP(A92,$Y$4)/100</f>
        <v>#NAME?</v>
      </c>
      <c r="Z92" s="27"/>
      <c r="AA92" s="19" t="e">
        <f t="shared" ca="1" si="34"/>
        <v>#NAME?</v>
      </c>
      <c r="AB92" s="19" t="e">
        <f t="shared" ca="1" si="24"/>
        <v>#NAME?</v>
      </c>
      <c r="AC92" s="28" t="e">
        <f t="shared" ca="1" si="32"/>
        <v>#NAME?</v>
      </c>
      <c r="AD92" s="26" t="e">
        <f t="shared" ca="1" si="36"/>
        <v>#NAME?</v>
      </c>
      <c r="AE92" s="29">
        <v>2203.125</v>
      </c>
      <c r="AF92" s="21" t="e">
        <f ca="1">_xll.BDP(A92,$AF$4)</f>
        <v>#NAME?</v>
      </c>
      <c r="AG92" s="21" t="e">
        <f ca="1">_xll.BDP(A92,$AG$4)</f>
        <v>#NAME?</v>
      </c>
      <c r="AH92" s="30" t="e">
        <f t="shared" ref="AH92:AH95" ca="1" si="37">MDURATION($AH$3,U92,S92,AD92,N92)</f>
        <v>#NAME?</v>
      </c>
      <c r="AI92" s="31">
        <f t="shared" si="25"/>
        <v>2022</v>
      </c>
      <c r="AJ92" s="53"/>
      <c r="AK92" s="54"/>
      <c r="AL92" t="s">
        <v>249</v>
      </c>
      <c r="AN92" s="34"/>
      <c r="AP92" s="21"/>
    </row>
    <row r="93" spans="1:42" ht="15.75" customHeight="1" x14ac:dyDescent="0.35">
      <c r="A93" s="15" t="s">
        <v>347</v>
      </c>
      <c r="B93" s="16" t="s">
        <v>62</v>
      </c>
      <c r="C93" s="16" t="s">
        <v>47</v>
      </c>
      <c r="D93" s="17" t="s">
        <v>5</v>
      </c>
      <c r="E93" s="17" t="s">
        <v>172</v>
      </c>
      <c r="F93" s="17" t="s">
        <v>65</v>
      </c>
      <c r="G93" s="17" t="s">
        <v>203</v>
      </c>
      <c r="H93" s="17" t="s">
        <v>100</v>
      </c>
      <c r="I93" s="17" t="s">
        <v>287</v>
      </c>
      <c r="J93" s="17" t="s">
        <v>101</v>
      </c>
      <c r="K93" s="17" t="s">
        <v>101</v>
      </c>
      <c r="L93" s="17" t="s">
        <v>102</v>
      </c>
      <c r="M93" s="17" t="s">
        <v>54</v>
      </c>
      <c r="N93" s="18">
        <v>2</v>
      </c>
      <c r="O93" s="17" t="s">
        <v>348</v>
      </c>
      <c r="P93" s="17" t="s">
        <v>349</v>
      </c>
      <c r="Q93" s="39">
        <v>200000</v>
      </c>
      <c r="R93" s="20" t="s">
        <v>350</v>
      </c>
      <c r="S93" s="21">
        <v>4.3749999999999997E-2</v>
      </c>
      <c r="T93" s="22">
        <v>41432</v>
      </c>
      <c r="U93" s="23" t="s">
        <v>351</v>
      </c>
      <c r="V93" s="24">
        <v>0.97750000000000004</v>
      </c>
      <c r="W93" s="25">
        <f t="shared" si="22"/>
        <v>195500</v>
      </c>
      <c r="X93" s="26">
        <f>YIELD(T93,U93,S93,V93*100,100,N93,0)</f>
        <v>4.6600813976351067E-2</v>
      </c>
      <c r="Y93" s="21">
        <v>1.0341499999999999</v>
      </c>
      <c r="Z93" s="27" t="str">
        <f t="shared" ref="Z93:Z98" si="38">IF(D93=$A$1," ",Q93*Y93)</f>
        <v xml:space="preserve"> </v>
      </c>
      <c r="AA93" s="19">
        <f t="shared" si="34"/>
        <v>206829.99999999997</v>
      </c>
      <c r="AB93" s="19">
        <f t="shared" si="24"/>
        <v>11329.999999999971</v>
      </c>
      <c r="AC93" s="28" t="str">
        <f t="shared" si="32"/>
        <v xml:space="preserve"> </v>
      </c>
      <c r="AD93" s="26">
        <f ca="1">YIELD($AH$3,U93,$S93,$Y93*100,100,2,0)</f>
        <v>-8.0854976558012333E-3</v>
      </c>
      <c r="AE93" s="29">
        <v>364.58</v>
      </c>
      <c r="AF93" s="21" t="e">
        <f ca="1">_xll.BDP(A93,$AF$4)</f>
        <v>#NAME?</v>
      </c>
      <c r="AG93" s="21"/>
      <c r="AH93" s="30" t="e">
        <f t="shared" ca="1" si="37"/>
        <v>#NUM!</v>
      </c>
      <c r="AI93" s="31">
        <f t="shared" si="25"/>
        <v>2023</v>
      </c>
      <c r="AJ93" s="32">
        <v>0.84</v>
      </c>
      <c r="AK93" s="6">
        <f>AA93*AJ93</f>
        <v>173737.19999999998</v>
      </c>
      <c r="AL93" s="33" t="s">
        <v>119</v>
      </c>
      <c r="AN93" s="34"/>
      <c r="AP93" s="21"/>
    </row>
    <row r="94" spans="1:42" ht="15.75" customHeight="1" x14ac:dyDescent="0.35">
      <c r="A94" s="15" t="s">
        <v>352</v>
      </c>
      <c r="B94" s="16" t="s">
        <v>62</v>
      </c>
      <c r="C94" s="16" t="s">
        <v>63</v>
      </c>
      <c r="D94" s="17" t="s">
        <v>5</v>
      </c>
      <c r="E94" s="17" t="s">
        <v>172</v>
      </c>
      <c r="F94" s="17" t="s">
        <v>134</v>
      </c>
      <c r="G94" s="17" t="s">
        <v>203</v>
      </c>
      <c r="H94" s="17" t="s">
        <v>100</v>
      </c>
      <c r="I94" s="17" t="s">
        <v>101</v>
      </c>
      <c r="J94" s="17" t="s">
        <v>101</v>
      </c>
      <c r="K94" s="17" t="s">
        <v>101</v>
      </c>
      <c r="L94" s="17" t="s">
        <v>102</v>
      </c>
      <c r="M94" s="17" t="s">
        <v>54</v>
      </c>
      <c r="N94" s="18">
        <v>2</v>
      </c>
      <c r="O94" s="17" t="s">
        <v>353</v>
      </c>
      <c r="P94" s="17" t="s">
        <v>354</v>
      </c>
      <c r="Q94" s="39">
        <v>200000</v>
      </c>
      <c r="R94" s="20" t="s">
        <v>355</v>
      </c>
      <c r="S94" s="21">
        <v>4.3749999999999997E-2</v>
      </c>
      <c r="T94" s="22">
        <v>42936</v>
      </c>
      <c r="U94" s="23" t="s">
        <v>356</v>
      </c>
      <c r="V94" s="24">
        <v>1.03</v>
      </c>
      <c r="W94" s="25">
        <f t="shared" si="22"/>
        <v>206000</v>
      </c>
      <c r="X94" s="26">
        <f>YIELD(T94,U94,S94,V94*100,100,N94,0)</f>
        <v>3.9983551652758083E-2</v>
      </c>
      <c r="Y94" s="21">
        <v>1.0391600000000001</v>
      </c>
      <c r="Z94" s="27" t="str">
        <f t="shared" si="38"/>
        <v xml:space="preserve"> </v>
      </c>
      <c r="AA94" s="19">
        <f t="shared" si="34"/>
        <v>207832.00000000003</v>
      </c>
      <c r="AB94" s="19">
        <f t="shared" si="24"/>
        <v>1832.0000000000291</v>
      </c>
      <c r="AC94" s="28" t="str">
        <f t="shared" si="32"/>
        <v xml:space="preserve"> </v>
      </c>
      <c r="AD94" s="26">
        <f ca="1">YIELD($AH$3,U94,$S94,$Y94*100,100,2,0)</f>
        <v>3.4360223134417389E-2</v>
      </c>
      <c r="AE94" s="29">
        <v>1385.4</v>
      </c>
      <c r="AF94" s="21"/>
      <c r="AG94" s="21"/>
      <c r="AH94" s="30">
        <f t="shared" ca="1" si="37"/>
        <v>4.0287322533318566</v>
      </c>
      <c r="AI94" s="31">
        <f t="shared" si="25"/>
        <v>2027</v>
      </c>
      <c r="AJ94" s="32">
        <v>0.81</v>
      </c>
      <c r="AK94" s="6">
        <f>AA94*AJ94</f>
        <v>168343.92000000004</v>
      </c>
      <c r="AL94" s="33" t="s">
        <v>107</v>
      </c>
      <c r="AN94" s="34"/>
      <c r="AP94" s="21"/>
    </row>
    <row r="95" spans="1:42" ht="15.75" customHeight="1" x14ac:dyDescent="0.35">
      <c r="A95" s="15" t="s">
        <v>352</v>
      </c>
      <c r="B95" s="16" t="s">
        <v>110</v>
      </c>
      <c r="C95" s="16" t="s">
        <v>63</v>
      </c>
      <c r="D95" s="17" t="s">
        <v>5</v>
      </c>
      <c r="E95" s="17" t="s">
        <v>172</v>
      </c>
      <c r="F95" s="17" t="s">
        <v>134</v>
      </c>
      <c r="G95" s="17" t="s">
        <v>203</v>
      </c>
      <c r="H95" s="17" t="s">
        <v>100</v>
      </c>
      <c r="I95" s="17" t="s">
        <v>101</v>
      </c>
      <c r="J95" s="17" t="s">
        <v>101</v>
      </c>
      <c r="K95" s="17" t="s">
        <v>101</v>
      </c>
      <c r="L95" s="17" t="s">
        <v>102</v>
      </c>
      <c r="M95" s="17" t="s">
        <v>54</v>
      </c>
      <c r="N95" s="18">
        <v>2</v>
      </c>
      <c r="O95" s="17" t="s">
        <v>353</v>
      </c>
      <c r="P95" s="17" t="s">
        <v>354</v>
      </c>
      <c r="Q95" s="39">
        <v>200000</v>
      </c>
      <c r="R95" s="20" t="s">
        <v>355</v>
      </c>
      <c r="S95" s="21">
        <v>4.3749999999999997E-2</v>
      </c>
      <c r="T95" s="22">
        <v>42936</v>
      </c>
      <c r="U95" s="23" t="s">
        <v>356</v>
      </c>
      <c r="V95" s="24">
        <v>1.03</v>
      </c>
      <c r="W95" s="25">
        <f t="shared" si="22"/>
        <v>206000</v>
      </c>
      <c r="X95" s="26">
        <f>YIELD(T95,U95,S95,V95*100,100,N95,0)</f>
        <v>3.9983551652758083E-2</v>
      </c>
      <c r="Y95" s="21">
        <v>1.0391600000000001</v>
      </c>
      <c r="Z95" s="27" t="str">
        <f t="shared" si="38"/>
        <v xml:space="preserve"> </v>
      </c>
      <c r="AA95" s="19">
        <f t="shared" si="34"/>
        <v>207832.00000000003</v>
      </c>
      <c r="AB95" s="19">
        <f t="shared" si="24"/>
        <v>1832.0000000000291</v>
      </c>
      <c r="AC95" s="28" t="str">
        <f t="shared" si="32"/>
        <v xml:space="preserve"> </v>
      </c>
      <c r="AD95" s="26">
        <f ca="1">YIELD($AH$3,U95,$S95,$Y95*100,100,2,0)</f>
        <v>3.4360223134417389E-2</v>
      </c>
      <c r="AE95" s="29">
        <v>1385.4</v>
      </c>
      <c r="AF95" s="21"/>
      <c r="AG95" s="21"/>
      <c r="AH95" s="30">
        <f t="shared" ca="1" si="37"/>
        <v>4.0287322533318566</v>
      </c>
      <c r="AI95" s="31">
        <f t="shared" si="25"/>
        <v>2027</v>
      </c>
      <c r="AJ95" s="32">
        <v>0.81</v>
      </c>
      <c r="AK95" s="6">
        <f>AA95*AJ95</f>
        <v>168343.92000000004</v>
      </c>
      <c r="AL95" s="33" t="s">
        <v>107</v>
      </c>
      <c r="AN95" s="34"/>
      <c r="AP95" s="21"/>
    </row>
    <row r="96" spans="1:42" ht="15.75" customHeight="1" x14ac:dyDescent="0.35">
      <c r="A96" s="15" t="s">
        <v>357</v>
      </c>
      <c r="B96" s="38" t="s">
        <v>358</v>
      </c>
      <c r="C96" s="16" t="s">
        <v>63</v>
      </c>
      <c r="D96" s="17" t="s">
        <v>5</v>
      </c>
      <c r="E96" s="17" t="s">
        <v>359</v>
      </c>
      <c r="F96" s="17"/>
      <c r="G96" s="17"/>
      <c r="H96" s="17" t="s">
        <v>77</v>
      </c>
      <c r="I96" s="17" t="s">
        <v>78</v>
      </c>
      <c r="J96" s="17"/>
      <c r="K96" s="17" t="s">
        <v>78</v>
      </c>
      <c r="L96" s="17"/>
      <c r="M96" s="17" t="s">
        <v>360</v>
      </c>
      <c r="N96" s="18"/>
      <c r="O96" s="17"/>
      <c r="P96" s="17"/>
      <c r="Q96" s="39">
        <v>308</v>
      </c>
      <c r="R96" s="20" t="s">
        <v>361</v>
      </c>
      <c r="S96" s="21"/>
      <c r="T96" s="22"/>
      <c r="U96" s="23"/>
      <c r="V96" s="55">
        <v>65.295000000000002</v>
      </c>
      <c r="W96" s="25">
        <f t="shared" si="22"/>
        <v>20110.86</v>
      </c>
      <c r="X96" s="26"/>
      <c r="Y96" s="21">
        <v>0.42470000000000002</v>
      </c>
      <c r="Z96" s="27" t="str">
        <f t="shared" si="38"/>
        <v xml:space="preserve"> </v>
      </c>
      <c r="AA96" s="40">
        <f>Q96*Y96*100</f>
        <v>13080.76</v>
      </c>
      <c r="AB96" s="19" t="str">
        <f t="shared" si="24"/>
        <v xml:space="preserve"> </v>
      </c>
      <c r="AC96" s="28">
        <f t="shared" si="32"/>
        <v>-7030.1</v>
      </c>
      <c r="AD96" s="26"/>
      <c r="AE96" s="29"/>
      <c r="AF96" s="21"/>
      <c r="AG96" s="21"/>
      <c r="AH96" s="30"/>
      <c r="AI96" s="31"/>
      <c r="AJ96" s="32"/>
      <c r="AP96" s="21"/>
    </row>
    <row r="97" spans="1:42" ht="15.75" customHeight="1" x14ac:dyDescent="0.35">
      <c r="A97" s="15" t="s">
        <v>362</v>
      </c>
      <c r="B97" s="16" t="s">
        <v>62</v>
      </c>
      <c r="C97" s="16" t="s">
        <v>63</v>
      </c>
      <c r="D97" s="17" t="s">
        <v>5</v>
      </c>
      <c r="E97" s="17" t="s">
        <v>48</v>
      </c>
      <c r="F97" s="17" t="s">
        <v>233</v>
      </c>
      <c r="G97" s="17" t="s">
        <v>344</v>
      </c>
      <c r="H97" s="17" t="s">
        <v>122</v>
      </c>
      <c r="I97" s="17" t="s">
        <v>287</v>
      </c>
      <c r="J97" s="17" t="s">
        <v>123</v>
      </c>
      <c r="K97" s="17" t="s">
        <v>123</v>
      </c>
      <c r="L97" s="17" t="s">
        <v>102</v>
      </c>
      <c r="M97" s="17" t="s">
        <v>54</v>
      </c>
      <c r="N97" s="18">
        <v>2</v>
      </c>
      <c r="O97" s="17" t="s">
        <v>206</v>
      </c>
      <c r="P97" s="17" t="s">
        <v>207</v>
      </c>
      <c r="Q97" s="39">
        <v>200000</v>
      </c>
      <c r="R97" s="20" t="s">
        <v>363</v>
      </c>
      <c r="S97" s="21">
        <v>5.6500000000000002E-2</v>
      </c>
      <c r="T97" s="22">
        <v>42828</v>
      </c>
      <c r="U97" s="23" t="s">
        <v>364</v>
      </c>
      <c r="V97" s="24">
        <v>1.0609999999999999</v>
      </c>
      <c r="W97" s="25">
        <f t="shared" si="22"/>
        <v>212200</v>
      </c>
      <c r="X97" s="26">
        <f t="shared" ref="X97:X132" si="39">YIELD(T97,U97,S97,V97*100,100,N97,0)</f>
        <v>4.2720217007450101E-2</v>
      </c>
      <c r="Y97" s="21">
        <v>1.0487500000000001</v>
      </c>
      <c r="Z97" s="27" t="str">
        <f t="shared" si="38"/>
        <v xml:space="preserve"> </v>
      </c>
      <c r="AA97" s="19">
        <f t="shared" ref="AA97:AA160" si="40">IF(ISNUMBER(Z97),Z97*$AA$2,Q97*Y97)</f>
        <v>209750</v>
      </c>
      <c r="AB97" s="19" t="str">
        <f t="shared" si="24"/>
        <v xml:space="preserve"> </v>
      </c>
      <c r="AC97" s="28">
        <f t="shared" si="32"/>
        <v>-2450</v>
      </c>
      <c r="AD97" s="26" t="e">
        <f t="shared" ref="AD97:AD115" ca="1" si="41">YIELD($AH$3,U97,$S97,$Y97*100,100,2,0)</f>
        <v>#NUM!</v>
      </c>
      <c r="AE97" s="29">
        <v>2260</v>
      </c>
      <c r="AF97" s="21"/>
      <c r="AG97" s="21"/>
      <c r="AH97" s="30" t="e">
        <f t="shared" ref="AH97:AH146" ca="1" si="42">MDURATION($AH$3,U97,S97,AD97,N97)</f>
        <v>#NUM!</v>
      </c>
      <c r="AI97" s="31">
        <f t="shared" si="25"/>
        <v>2022</v>
      </c>
      <c r="AJ97" s="32">
        <v>0.7</v>
      </c>
      <c r="AK97" s="6">
        <f t="shared" ref="AK97:AK113" si="43">AA97*AJ97</f>
        <v>146825</v>
      </c>
      <c r="AL97" s="33" t="s">
        <v>107</v>
      </c>
      <c r="AP97" s="21"/>
    </row>
    <row r="98" spans="1:42" ht="15.75" customHeight="1" x14ac:dyDescent="0.35">
      <c r="A98" s="15" t="s">
        <v>362</v>
      </c>
      <c r="B98" s="16" t="s">
        <v>46</v>
      </c>
      <c r="C98" s="16" t="s">
        <v>47</v>
      </c>
      <c r="D98" s="17" t="s">
        <v>5</v>
      </c>
      <c r="E98" s="17" t="s">
        <v>48</v>
      </c>
      <c r="F98" s="17" t="s">
        <v>233</v>
      </c>
      <c r="G98" s="17" t="s">
        <v>344</v>
      </c>
      <c r="H98" s="17" t="s">
        <v>122</v>
      </c>
      <c r="I98" s="17" t="s">
        <v>287</v>
      </c>
      <c r="J98" s="17" t="s">
        <v>123</v>
      </c>
      <c r="K98" s="17" t="s">
        <v>123</v>
      </c>
      <c r="L98" s="17" t="s">
        <v>102</v>
      </c>
      <c r="M98" s="17" t="s">
        <v>54</v>
      </c>
      <c r="N98" s="18">
        <v>2</v>
      </c>
      <c r="O98" s="17" t="s">
        <v>206</v>
      </c>
      <c r="P98" s="17" t="s">
        <v>207</v>
      </c>
      <c r="Q98" s="39">
        <v>200000</v>
      </c>
      <c r="R98" s="20" t="s">
        <v>363</v>
      </c>
      <c r="S98" s="21">
        <v>5.6500000000000002E-2</v>
      </c>
      <c r="T98" s="22">
        <v>42828</v>
      </c>
      <c r="U98" s="23" t="s">
        <v>364</v>
      </c>
      <c r="V98" s="24">
        <v>1.0609999999999999</v>
      </c>
      <c r="W98" s="25">
        <f t="shared" si="22"/>
        <v>212200</v>
      </c>
      <c r="X98" s="26">
        <f t="shared" si="39"/>
        <v>4.2720217007450101E-2</v>
      </c>
      <c r="Y98" s="21" t="e">
        <f ca="1">_xll.BDP(A98,$Y$4)/100</f>
        <v>#NAME?</v>
      </c>
      <c r="Z98" s="27" t="str">
        <f t="shared" si="38"/>
        <v xml:space="preserve"> </v>
      </c>
      <c r="AA98" s="19" t="e">
        <f t="shared" ca="1" si="40"/>
        <v>#NAME?</v>
      </c>
      <c r="AB98" s="19" t="e">
        <f t="shared" ca="1" si="24"/>
        <v>#NAME?</v>
      </c>
      <c r="AC98" s="28" t="e">
        <f t="shared" ca="1" si="32"/>
        <v>#NAME?</v>
      </c>
      <c r="AD98" s="26" t="e">
        <f t="shared" ca="1" si="41"/>
        <v>#NAME?</v>
      </c>
      <c r="AE98" s="29">
        <v>2730.8333333333339</v>
      </c>
      <c r="AF98" s="21"/>
      <c r="AG98" s="21"/>
      <c r="AH98" s="30" t="e">
        <f t="shared" ca="1" si="42"/>
        <v>#NAME?</v>
      </c>
      <c r="AI98" s="31">
        <f t="shared" si="25"/>
        <v>2022</v>
      </c>
      <c r="AJ98" s="32">
        <v>0.7</v>
      </c>
      <c r="AK98" s="6" t="e">
        <f t="shared" ca="1" si="43"/>
        <v>#NAME?</v>
      </c>
      <c r="AL98" s="33" t="s">
        <v>107</v>
      </c>
      <c r="AP98" s="21"/>
    </row>
    <row r="99" spans="1:42" ht="15.75" customHeight="1" x14ac:dyDescent="0.35">
      <c r="A99" s="15" t="s">
        <v>365</v>
      </c>
      <c r="B99" s="16" t="s">
        <v>62</v>
      </c>
      <c r="C99" s="16" t="s">
        <v>63</v>
      </c>
      <c r="D99" s="17" t="s">
        <v>5</v>
      </c>
      <c r="E99" s="17" t="s">
        <v>240</v>
      </c>
      <c r="F99" s="17" t="s">
        <v>233</v>
      </c>
      <c r="G99" s="17" t="s">
        <v>344</v>
      </c>
      <c r="H99" s="17" t="s">
        <v>77</v>
      </c>
      <c r="I99" s="17" t="s">
        <v>78</v>
      </c>
      <c r="J99" s="17" t="s">
        <v>78</v>
      </c>
      <c r="K99" s="17" t="s">
        <v>78</v>
      </c>
      <c r="L99" s="17" t="s">
        <v>53</v>
      </c>
      <c r="M99" s="17" t="s">
        <v>54</v>
      </c>
      <c r="N99" s="18">
        <v>2</v>
      </c>
      <c r="O99" s="17" t="s">
        <v>162</v>
      </c>
      <c r="P99" s="17" t="s">
        <v>163</v>
      </c>
      <c r="Q99" s="36">
        <v>100000</v>
      </c>
      <c r="R99" s="20" t="s">
        <v>366</v>
      </c>
      <c r="S99" s="21">
        <v>0.06</v>
      </c>
      <c r="T99" s="22">
        <v>42936</v>
      </c>
      <c r="U99" s="23" t="s">
        <v>367</v>
      </c>
      <c r="V99" s="24">
        <v>1.04375</v>
      </c>
      <c r="W99" s="25">
        <f t="shared" si="22"/>
        <v>104375</v>
      </c>
      <c r="X99" s="26">
        <f t="shared" si="39"/>
        <v>5.3202641477772039E-2</v>
      </c>
      <c r="Y99" s="21">
        <v>1.0575000000000001</v>
      </c>
      <c r="Z99" s="27"/>
      <c r="AA99" s="19">
        <f t="shared" si="40"/>
        <v>105750.00000000001</v>
      </c>
      <c r="AB99" s="19">
        <f t="shared" si="24"/>
        <v>1375.0000000000146</v>
      </c>
      <c r="AC99" s="28" t="str">
        <f t="shared" si="32"/>
        <v xml:space="preserve"> </v>
      </c>
      <c r="AD99" s="26">
        <f t="shared" ca="1" si="41"/>
        <v>3.8286653075283693E-2</v>
      </c>
      <c r="AE99" s="29">
        <v>2266.6</v>
      </c>
      <c r="AF99" s="21"/>
      <c r="AG99" s="21"/>
      <c r="AH99" s="30">
        <f t="shared" ca="1" si="42"/>
        <v>2.5700780756814905</v>
      </c>
      <c r="AI99" s="31">
        <f t="shared" si="25"/>
        <v>2025</v>
      </c>
      <c r="AJ99" s="32">
        <v>0.75</v>
      </c>
      <c r="AK99" s="6">
        <f t="shared" si="43"/>
        <v>79312.500000000015</v>
      </c>
      <c r="AL99" s="33" t="s">
        <v>72</v>
      </c>
      <c r="AN99" s="34"/>
      <c r="AP99" s="21"/>
    </row>
    <row r="100" spans="1:42" ht="15.75" customHeight="1" x14ac:dyDescent="0.35">
      <c r="A100" s="15" t="s">
        <v>368</v>
      </c>
      <c r="B100" s="16" t="s">
        <v>110</v>
      </c>
      <c r="C100" s="16" t="s">
        <v>63</v>
      </c>
      <c r="D100" s="17" t="s">
        <v>5</v>
      </c>
      <c r="E100" s="17" t="s">
        <v>74</v>
      </c>
      <c r="F100" s="17" t="s">
        <v>369</v>
      </c>
      <c r="G100" s="17" t="s">
        <v>76</v>
      </c>
      <c r="H100" s="17" t="s">
        <v>136</v>
      </c>
      <c r="I100" s="17" t="s">
        <v>137</v>
      </c>
      <c r="J100" s="17" t="s">
        <v>137</v>
      </c>
      <c r="K100" s="17" t="s">
        <v>137</v>
      </c>
      <c r="L100" s="17" t="s">
        <v>53</v>
      </c>
      <c r="M100" s="17" t="s">
        <v>54</v>
      </c>
      <c r="N100" s="18">
        <v>2</v>
      </c>
      <c r="O100" s="17" t="s">
        <v>186</v>
      </c>
      <c r="P100" s="17" t="s">
        <v>187</v>
      </c>
      <c r="Q100" s="36">
        <v>150000</v>
      </c>
      <c r="R100" s="20" t="s">
        <v>370</v>
      </c>
      <c r="S100" s="21">
        <v>5.6250000000000001E-2</v>
      </c>
      <c r="T100" s="22">
        <v>41669</v>
      </c>
      <c r="U100" s="23" t="s">
        <v>371</v>
      </c>
      <c r="V100" s="24">
        <v>1.03</v>
      </c>
      <c r="W100" s="25">
        <f t="shared" si="22"/>
        <v>154500</v>
      </c>
      <c r="X100" s="26">
        <f t="shared" si="39"/>
        <v>5.2033798660351176E-2</v>
      </c>
      <c r="Y100" s="21">
        <v>1.0049999999999999</v>
      </c>
      <c r="Z100" s="27"/>
      <c r="AA100" s="19">
        <f t="shared" si="40"/>
        <v>150749.99999999997</v>
      </c>
      <c r="AB100" s="19" t="str">
        <f t="shared" si="24"/>
        <v xml:space="preserve"> </v>
      </c>
      <c r="AC100" s="28">
        <f t="shared" si="32"/>
        <v>-3750.0000000000291</v>
      </c>
      <c r="AD100" s="26">
        <f t="shared" ca="1" si="41"/>
        <v>4.208754208754209E-2</v>
      </c>
      <c r="AE100" s="29">
        <v>2812.35</v>
      </c>
      <c r="AF100" s="21" t="e">
        <f ca="1">_xll.BDP(A100,$AF$4)</f>
        <v>#NAME?</v>
      </c>
      <c r="AG100" s="21"/>
      <c r="AH100" s="30">
        <f t="shared" ca="1" si="42"/>
        <v>0.35910964550700747</v>
      </c>
      <c r="AI100" s="31">
        <f t="shared" si="25"/>
        <v>2023</v>
      </c>
      <c r="AJ100" s="32">
        <v>0.7</v>
      </c>
      <c r="AK100" s="6">
        <f t="shared" si="43"/>
        <v>105524.99999999997</v>
      </c>
      <c r="AL100" s="33" t="s">
        <v>72</v>
      </c>
      <c r="AN100" s="34"/>
      <c r="AP100" s="21"/>
    </row>
    <row r="101" spans="1:42" ht="15.75" customHeight="1" x14ac:dyDescent="0.35">
      <c r="A101" s="15" t="s">
        <v>368</v>
      </c>
      <c r="B101" s="16" t="s">
        <v>62</v>
      </c>
      <c r="C101" s="16" t="s">
        <v>63</v>
      </c>
      <c r="D101" s="17" t="s">
        <v>5</v>
      </c>
      <c r="E101" s="17" t="s">
        <v>74</v>
      </c>
      <c r="F101" s="17" t="s">
        <v>369</v>
      </c>
      <c r="G101" s="17" t="s">
        <v>76</v>
      </c>
      <c r="H101" s="17" t="s">
        <v>136</v>
      </c>
      <c r="I101" s="17" t="s">
        <v>137</v>
      </c>
      <c r="J101" s="17" t="s">
        <v>137</v>
      </c>
      <c r="K101" s="17" t="s">
        <v>137</v>
      </c>
      <c r="L101" s="17" t="s">
        <v>53</v>
      </c>
      <c r="M101" s="17" t="s">
        <v>54</v>
      </c>
      <c r="N101" s="18">
        <v>2</v>
      </c>
      <c r="O101" s="17" t="s">
        <v>186</v>
      </c>
      <c r="P101" s="17" t="s">
        <v>187</v>
      </c>
      <c r="Q101" s="36">
        <v>150000</v>
      </c>
      <c r="R101" s="20" t="s">
        <v>370</v>
      </c>
      <c r="S101" s="21">
        <v>5.6250000000000001E-2</v>
      </c>
      <c r="T101" s="22">
        <v>41669</v>
      </c>
      <c r="U101" s="23" t="s">
        <v>371</v>
      </c>
      <c r="V101" s="24">
        <v>1.0287500000000001</v>
      </c>
      <c r="W101" s="25">
        <f t="shared" si="22"/>
        <v>154312.5</v>
      </c>
      <c r="X101" s="26">
        <f t="shared" si="39"/>
        <v>5.2206464000992832E-2</v>
      </c>
      <c r="Y101" s="21">
        <v>1.0049999999999999</v>
      </c>
      <c r="Z101" s="27"/>
      <c r="AA101" s="19">
        <f t="shared" si="40"/>
        <v>150749.99999999997</v>
      </c>
      <c r="AB101" s="19" t="str">
        <f t="shared" si="24"/>
        <v xml:space="preserve"> </v>
      </c>
      <c r="AC101" s="28">
        <f t="shared" si="32"/>
        <v>-3562.5000000000291</v>
      </c>
      <c r="AD101" s="26">
        <f t="shared" ca="1" si="41"/>
        <v>4.208754208754209E-2</v>
      </c>
      <c r="AE101" s="29">
        <v>2812.35</v>
      </c>
      <c r="AF101" s="21" t="e">
        <f ca="1">_xll.BDP(A101,$AF$4)</f>
        <v>#NAME?</v>
      </c>
      <c r="AG101" s="21"/>
      <c r="AH101" s="30">
        <f t="shared" ca="1" si="42"/>
        <v>0.35910964550700747</v>
      </c>
      <c r="AI101" s="31">
        <f t="shared" si="25"/>
        <v>2023</v>
      </c>
      <c r="AJ101" s="32">
        <v>0.7</v>
      </c>
      <c r="AK101" s="6">
        <f t="shared" si="43"/>
        <v>105524.99999999997</v>
      </c>
      <c r="AL101" s="33" t="s">
        <v>72</v>
      </c>
      <c r="AN101" s="34"/>
      <c r="AP101" s="21"/>
    </row>
    <row r="102" spans="1:42" ht="15.75" customHeight="1" x14ac:dyDescent="0.35">
      <c r="A102" s="15" t="s">
        <v>368</v>
      </c>
      <c r="B102" s="16" t="s">
        <v>110</v>
      </c>
      <c r="C102" s="16" t="s">
        <v>63</v>
      </c>
      <c r="D102" s="17" t="s">
        <v>5</v>
      </c>
      <c r="E102" s="17" t="s">
        <v>74</v>
      </c>
      <c r="F102" s="17" t="s">
        <v>369</v>
      </c>
      <c r="G102" s="17" t="s">
        <v>76</v>
      </c>
      <c r="H102" s="17" t="s">
        <v>136</v>
      </c>
      <c r="I102" s="17" t="s">
        <v>137</v>
      </c>
      <c r="J102" s="17" t="s">
        <v>137</v>
      </c>
      <c r="K102" s="17" t="s">
        <v>137</v>
      </c>
      <c r="L102" s="17" t="s">
        <v>53</v>
      </c>
      <c r="M102" s="17" t="s">
        <v>54</v>
      </c>
      <c r="N102" s="18">
        <v>2</v>
      </c>
      <c r="O102" s="17" t="s">
        <v>186</v>
      </c>
      <c r="P102" s="17" t="s">
        <v>187</v>
      </c>
      <c r="Q102" s="36">
        <v>150000</v>
      </c>
      <c r="R102" s="20" t="s">
        <v>370</v>
      </c>
      <c r="S102" s="21">
        <v>5.6250000000000001E-2</v>
      </c>
      <c r="T102" s="22">
        <v>42600</v>
      </c>
      <c r="U102" s="23" t="s">
        <v>371</v>
      </c>
      <c r="V102" s="24">
        <v>1.0740000000000001</v>
      </c>
      <c r="W102" s="25">
        <f t="shared" si="22"/>
        <v>161100</v>
      </c>
      <c r="X102" s="26">
        <f t="shared" si="39"/>
        <v>4.2991329261267704E-2</v>
      </c>
      <c r="Y102" s="21">
        <v>1.0049999999999999</v>
      </c>
      <c r="Z102" s="27"/>
      <c r="AA102" s="19">
        <f t="shared" si="40"/>
        <v>150749.99999999997</v>
      </c>
      <c r="AB102" s="19" t="str">
        <f t="shared" si="24"/>
        <v xml:space="preserve"> </v>
      </c>
      <c r="AC102" s="28">
        <f t="shared" si="32"/>
        <v>-10350.000000000029</v>
      </c>
      <c r="AD102" s="26">
        <f t="shared" ca="1" si="41"/>
        <v>4.208754208754209E-2</v>
      </c>
      <c r="AE102" s="29">
        <v>2812.35</v>
      </c>
      <c r="AF102" s="21"/>
      <c r="AG102" s="21"/>
      <c r="AH102" s="30">
        <f t="shared" ca="1" si="42"/>
        <v>0.35910964550700747</v>
      </c>
      <c r="AI102" s="31">
        <f t="shared" si="25"/>
        <v>2023</v>
      </c>
      <c r="AJ102" s="32">
        <v>0.7</v>
      </c>
      <c r="AK102" s="6">
        <f t="shared" si="43"/>
        <v>105524.99999999997</v>
      </c>
      <c r="AL102" s="33" t="s">
        <v>72</v>
      </c>
      <c r="AN102" s="34"/>
      <c r="AP102" s="21"/>
    </row>
    <row r="103" spans="1:42" ht="15.75" customHeight="1" x14ac:dyDescent="0.35">
      <c r="A103" s="15" t="s">
        <v>368</v>
      </c>
      <c r="B103" s="16" t="s">
        <v>62</v>
      </c>
      <c r="C103" s="16" t="s">
        <v>63</v>
      </c>
      <c r="D103" s="17" t="s">
        <v>5</v>
      </c>
      <c r="E103" s="17" t="s">
        <v>74</v>
      </c>
      <c r="F103" s="17" t="s">
        <v>369</v>
      </c>
      <c r="G103" s="17" t="s">
        <v>76</v>
      </c>
      <c r="H103" s="17" t="s">
        <v>136</v>
      </c>
      <c r="I103" s="17" t="s">
        <v>137</v>
      </c>
      <c r="J103" s="17" t="s">
        <v>137</v>
      </c>
      <c r="K103" s="17" t="s">
        <v>137</v>
      </c>
      <c r="L103" s="17" t="s">
        <v>53</v>
      </c>
      <c r="M103" s="17" t="s">
        <v>54</v>
      </c>
      <c r="N103" s="18">
        <v>2</v>
      </c>
      <c r="O103" s="17" t="s">
        <v>186</v>
      </c>
      <c r="P103" s="17" t="s">
        <v>187</v>
      </c>
      <c r="Q103" s="36">
        <v>150000</v>
      </c>
      <c r="R103" s="20" t="s">
        <v>370</v>
      </c>
      <c r="S103" s="21">
        <v>5.6250000000000001E-2</v>
      </c>
      <c r="T103" s="22">
        <v>42600</v>
      </c>
      <c r="U103" s="23" t="s">
        <v>371</v>
      </c>
      <c r="V103" s="24">
        <v>1.0740000000000001</v>
      </c>
      <c r="W103" s="25">
        <f t="shared" si="22"/>
        <v>161100</v>
      </c>
      <c r="X103" s="26">
        <f t="shared" si="39"/>
        <v>4.2991329261267704E-2</v>
      </c>
      <c r="Y103" s="21">
        <v>1.0049999999999999</v>
      </c>
      <c r="Z103" s="27"/>
      <c r="AA103" s="19">
        <f t="shared" si="40"/>
        <v>150749.99999999997</v>
      </c>
      <c r="AB103" s="19" t="str">
        <f t="shared" si="24"/>
        <v xml:space="preserve"> </v>
      </c>
      <c r="AC103" s="28">
        <f t="shared" si="32"/>
        <v>-10350.000000000029</v>
      </c>
      <c r="AD103" s="26">
        <f t="shared" ca="1" si="41"/>
        <v>4.208754208754209E-2</v>
      </c>
      <c r="AE103" s="29">
        <v>2812.35</v>
      </c>
      <c r="AF103" s="21"/>
      <c r="AG103" s="21"/>
      <c r="AH103" s="30">
        <f t="shared" ca="1" si="42"/>
        <v>0.35910964550700747</v>
      </c>
      <c r="AI103" s="31">
        <f t="shared" si="25"/>
        <v>2023</v>
      </c>
      <c r="AJ103" s="32">
        <v>0.7</v>
      </c>
      <c r="AK103" s="6">
        <f t="shared" si="43"/>
        <v>105524.99999999997</v>
      </c>
      <c r="AL103" s="33" t="s">
        <v>72</v>
      </c>
      <c r="AN103" s="34"/>
      <c r="AP103" s="21"/>
    </row>
    <row r="104" spans="1:42" ht="15.75" customHeight="1" x14ac:dyDescent="0.35">
      <c r="A104" s="15" t="s">
        <v>372</v>
      </c>
      <c r="B104" s="16" t="s">
        <v>62</v>
      </c>
      <c r="C104" s="16" t="s">
        <v>63</v>
      </c>
      <c r="D104" s="17" t="s">
        <v>5</v>
      </c>
      <c r="E104" s="17" t="s">
        <v>74</v>
      </c>
      <c r="F104" s="17" t="s">
        <v>301</v>
      </c>
      <c r="G104" s="17" t="s">
        <v>219</v>
      </c>
      <c r="H104" s="17" t="s">
        <v>77</v>
      </c>
      <c r="I104" s="17" t="s">
        <v>78</v>
      </c>
      <c r="J104" s="17" t="s">
        <v>78</v>
      </c>
      <c r="K104" s="17" t="s">
        <v>78</v>
      </c>
      <c r="L104" s="17" t="s">
        <v>53</v>
      </c>
      <c r="M104" s="17" t="s">
        <v>54</v>
      </c>
      <c r="N104" s="18">
        <v>2</v>
      </c>
      <c r="O104" s="17" t="s">
        <v>373</v>
      </c>
      <c r="P104" s="17" t="s">
        <v>374</v>
      </c>
      <c r="Q104" s="36">
        <v>4000</v>
      </c>
      <c r="R104" s="20" t="s">
        <v>375</v>
      </c>
      <c r="S104" s="21">
        <v>5.6500000000000002E-2</v>
      </c>
      <c r="T104" s="22">
        <v>42936</v>
      </c>
      <c r="U104" s="43" t="s">
        <v>376</v>
      </c>
      <c r="V104" s="24">
        <v>1.0075000000000001</v>
      </c>
      <c r="W104" s="25">
        <f t="shared" si="22"/>
        <v>4030.0000000000005</v>
      </c>
      <c r="X104" s="26">
        <f t="shared" si="39"/>
        <v>5.3611947813576526E-2</v>
      </c>
      <c r="Y104" s="21">
        <v>0.93</v>
      </c>
      <c r="Z104" s="27"/>
      <c r="AA104" s="19">
        <f t="shared" si="40"/>
        <v>3720</v>
      </c>
      <c r="AB104" s="19" t="str">
        <f t="shared" si="24"/>
        <v xml:space="preserve"> </v>
      </c>
      <c r="AC104" s="28">
        <f t="shared" si="32"/>
        <v>-310.00000000000045</v>
      </c>
      <c r="AD104" s="26" t="e">
        <f t="shared" ca="1" si="41"/>
        <v>#NUM!</v>
      </c>
      <c r="AE104" s="29">
        <v>113</v>
      </c>
      <c r="AF104" s="21"/>
      <c r="AG104" s="21"/>
      <c r="AH104" s="30" t="e">
        <f t="shared" ca="1" si="42"/>
        <v>#NUM!</v>
      </c>
      <c r="AI104" s="31">
        <f t="shared" si="25"/>
        <v>2020</v>
      </c>
      <c r="AJ104" s="32">
        <v>0</v>
      </c>
      <c r="AK104" s="6">
        <f t="shared" si="43"/>
        <v>0</v>
      </c>
      <c r="AL104" s="33" t="s">
        <v>377</v>
      </c>
      <c r="AN104" s="34"/>
      <c r="AP104" s="21"/>
    </row>
    <row r="105" spans="1:42" ht="15.75" customHeight="1" x14ac:dyDescent="0.35">
      <c r="A105" s="15" t="s">
        <v>372</v>
      </c>
      <c r="B105" s="16" t="s">
        <v>147</v>
      </c>
      <c r="C105" s="16" t="s">
        <v>63</v>
      </c>
      <c r="D105" s="17" t="s">
        <v>5</v>
      </c>
      <c r="E105" s="17" t="s">
        <v>74</v>
      </c>
      <c r="F105" s="17" t="s">
        <v>301</v>
      </c>
      <c r="G105" s="17" t="s">
        <v>219</v>
      </c>
      <c r="H105" s="17" t="s">
        <v>77</v>
      </c>
      <c r="I105" s="17" t="s">
        <v>78</v>
      </c>
      <c r="J105" s="17" t="s">
        <v>78</v>
      </c>
      <c r="K105" s="17" t="s">
        <v>78</v>
      </c>
      <c r="L105" s="17" t="s">
        <v>53</v>
      </c>
      <c r="M105" s="17" t="s">
        <v>54</v>
      </c>
      <c r="N105" s="18">
        <v>2</v>
      </c>
      <c r="O105" s="17" t="s">
        <v>373</v>
      </c>
      <c r="P105" s="17" t="s">
        <v>374</v>
      </c>
      <c r="Q105" s="36">
        <v>2000</v>
      </c>
      <c r="R105" s="20" t="s">
        <v>375</v>
      </c>
      <c r="S105" s="21">
        <v>5.6500000000000002E-2</v>
      </c>
      <c r="T105" s="22">
        <v>42936</v>
      </c>
      <c r="U105" s="43" t="s">
        <v>376</v>
      </c>
      <c r="V105" s="24">
        <v>1.0075000000000001</v>
      </c>
      <c r="W105" s="25">
        <f t="shared" si="22"/>
        <v>2015.0000000000002</v>
      </c>
      <c r="X105" s="26">
        <f t="shared" si="39"/>
        <v>5.3611947813576526E-2</v>
      </c>
      <c r="Y105" s="21">
        <v>0.93</v>
      </c>
      <c r="Z105" s="27"/>
      <c r="AA105" s="19">
        <f t="shared" si="40"/>
        <v>1860</v>
      </c>
      <c r="AB105" s="19" t="str">
        <f t="shared" si="24"/>
        <v xml:space="preserve"> </v>
      </c>
      <c r="AC105" s="28">
        <f t="shared" si="32"/>
        <v>-155.00000000000023</v>
      </c>
      <c r="AD105" s="26" t="e">
        <f t="shared" ca="1" si="41"/>
        <v>#NUM!</v>
      </c>
      <c r="AE105" s="29">
        <v>56.5</v>
      </c>
      <c r="AF105" s="21"/>
      <c r="AG105" s="21"/>
      <c r="AH105" s="30" t="e">
        <f t="shared" ca="1" si="42"/>
        <v>#NUM!</v>
      </c>
      <c r="AI105" s="31">
        <f t="shared" si="25"/>
        <v>2020</v>
      </c>
      <c r="AJ105" s="32">
        <v>0</v>
      </c>
      <c r="AK105" s="6">
        <f t="shared" si="43"/>
        <v>0</v>
      </c>
      <c r="AL105" s="33" t="s">
        <v>377</v>
      </c>
      <c r="AN105" s="34"/>
      <c r="AP105" s="21"/>
    </row>
    <row r="106" spans="1:42" ht="15.75" customHeight="1" x14ac:dyDescent="0.35">
      <c r="A106" s="15" t="s">
        <v>378</v>
      </c>
      <c r="B106" s="16" t="s">
        <v>60</v>
      </c>
      <c r="C106" s="16" t="s">
        <v>47</v>
      </c>
      <c r="D106" s="17" t="s">
        <v>5</v>
      </c>
      <c r="E106" s="17" t="s">
        <v>48</v>
      </c>
      <c r="F106" s="17" t="s">
        <v>134</v>
      </c>
      <c r="G106" s="17" t="s">
        <v>203</v>
      </c>
      <c r="H106" s="17" t="s">
        <v>77</v>
      </c>
      <c r="I106" s="17" t="s">
        <v>78</v>
      </c>
      <c r="J106" s="17" t="s">
        <v>78</v>
      </c>
      <c r="K106" s="17" t="s">
        <v>78</v>
      </c>
      <c r="L106" s="17" t="s">
        <v>53</v>
      </c>
      <c r="M106" s="17" t="s">
        <v>54</v>
      </c>
      <c r="N106" s="18">
        <v>2</v>
      </c>
      <c r="O106" s="17" t="s">
        <v>162</v>
      </c>
      <c r="P106" s="17" t="s">
        <v>163</v>
      </c>
      <c r="Q106" s="36">
        <v>200000</v>
      </c>
      <c r="R106" s="20" t="s">
        <v>379</v>
      </c>
      <c r="S106" s="21">
        <v>4.8499999999999995E-2</v>
      </c>
      <c r="T106" s="22">
        <v>43655</v>
      </c>
      <c r="U106" s="23" t="s">
        <v>380</v>
      </c>
      <c r="V106" s="24">
        <v>1.0442199999999999</v>
      </c>
      <c r="W106" s="25">
        <f t="shared" si="22"/>
        <v>208843.99999999997</v>
      </c>
      <c r="X106" s="26">
        <f t="shared" si="39"/>
        <v>4.1588006473651608E-2</v>
      </c>
      <c r="Y106" s="21">
        <v>1.0862099999999999</v>
      </c>
      <c r="Z106" s="27"/>
      <c r="AA106" s="19">
        <f t="shared" si="40"/>
        <v>217241.99999999997</v>
      </c>
      <c r="AB106" s="19">
        <f t="shared" si="24"/>
        <v>8398</v>
      </c>
      <c r="AC106" s="28" t="str">
        <f t="shared" si="32"/>
        <v xml:space="preserve"> </v>
      </c>
      <c r="AD106" s="26">
        <f t="shared" ca="1" si="41"/>
        <v>2.7213703891980003E-2</v>
      </c>
      <c r="AE106" s="29">
        <v>3637.5</v>
      </c>
      <c r="AF106" s="21"/>
      <c r="AG106" s="21"/>
      <c r="AH106" s="30"/>
      <c r="AI106" s="31">
        <f t="shared" si="25"/>
        <v>2027</v>
      </c>
      <c r="AJ106" s="32"/>
      <c r="AK106" s="6"/>
      <c r="AL106" s="33" t="s">
        <v>59</v>
      </c>
      <c r="AN106" s="34"/>
      <c r="AP106" s="21"/>
    </row>
    <row r="107" spans="1:42" ht="15.75" customHeight="1" x14ac:dyDescent="0.35">
      <c r="A107" s="15" t="s">
        <v>378</v>
      </c>
      <c r="B107" s="16" t="s">
        <v>108</v>
      </c>
      <c r="C107" s="16" t="s">
        <v>47</v>
      </c>
      <c r="D107" s="17" t="s">
        <v>5</v>
      </c>
      <c r="E107" s="17" t="s">
        <v>48</v>
      </c>
      <c r="F107" s="17" t="s">
        <v>134</v>
      </c>
      <c r="G107" s="17" t="s">
        <v>203</v>
      </c>
      <c r="H107" s="17" t="s">
        <v>77</v>
      </c>
      <c r="I107" s="17" t="s">
        <v>78</v>
      </c>
      <c r="J107" s="17" t="s">
        <v>78</v>
      </c>
      <c r="K107" s="17" t="s">
        <v>78</v>
      </c>
      <c r="L107" s="17" t="s">
        <v>53</v>
      </c>
      <c r="M107" s="17" t="s">
        <v>54</v>
      </c>
      <c r="N107" s="18">
        <v>2</v>
      </c>
      <c r="O107" s="17" t="s">
        <v>162</v>
      </c>
      <c r="P107" s="17" t="s">
        <v>163</v>
      </c>
      <c r="Q107" s="36">
        <v>100000</v>
      </c>
      <c r="R107" s="20" t="s">
        <v>379</v>
      </c>
      <c r="S107" s="21">
        <v>4.8499999999999995E-2</v>
      </c>
      <c r="T107" s="22">
        <v>43657</v>
      </c>
      <c r="U107" s="23" t="s">
        <v>380</v>
      </c>
      <c r="V107" s="24">
        <v>1.0475399999999999</v>
      </c>
      <c r="W107" s="25">
        <f t="shared" si="22"/>
        <v>104753.99999999999</v>
      </c>
      <c r="X107" s="26">
        <f t="shared" si="39"/>
        <v>4.1079015261307292E-2</v>
      </c>
      <c r="Y107" s="21">
        <v>1.0862099999999999</v>
      </c>
      <c r="Z107" s="27"/>
      <c r="AA107" s="19">
        <f t="shared" si="40"/>
        <v>108620.99999999999</v>
      </c>
      <c r="AB107" s="19">
        <f t="shared" si="24"/>
        <v>3867</v>
      </c>
      <c r="AC107" s="28" t="str">
        <f t="shared" si="32"/>
        <v xml:space="preserve"> </v>
      </c>
      <c r="AD107" s="26">
        <f t="shared" ca="1" si="41"/>
        <v>2.7213703891980003E-2</v>
      </c>
      <c r="AE107" s="29">
        <v>1818.75</v>
      </c>
      <c r="AF107" s="21"/>
      <c r="AG107" s="21"/>
      <c r="AH107" s="30"/>
      <c r="AI107" s="31">
        <f t="shared" si="25"/>
        <v>2027</v>
      </c>
      <c r="AJ107" s="32"/>
      <c r="AK107" s="6"/>
      <c r="AL107" s="33" t="s">
        <v>59</v>
      </c>
      <c r="AN107" s="34"/>
      <c r="AP107" s="21"/>
    </row>
    <row r="108" spans="1:42" ht="15.75" customHeight="1" x14ac:dyDescent="0.35">
      <c r="A108" s="15" t="s">
        <v>378</v>
      </c>
      <c r="B108" s="16" t="s">
        <v>147</v>
      </c>
      <c r="C108" s="16" t="s">
        <v>47</v>
      </c>
      <c r="D108" s="17" t="s">
        <v>5</v>
      </c>
      <c r="E108" s="17" t="s">
        <v>48</v>
      </c>
      <c r="F108" s="17" t="s">
        <v>134</v>
      </c>
      <c r="G108" s="17" t="s">
        <v>203</v>
      </c>
      <c r="H108" s="17" t="s">
        <v>77</v>
      </c>
      <c r="I108" s="17" t="s">
        <v>78</v>
      </c>
      <c r="J108" s="17" t="s">
        <v>78</v>
      </c>
      <c r="K108" s="17" t="s">
        <v>78</v>
      </c>
      <c r="L108" s="17" t="s">
        <v>53</v>
      </c>
      <c r="M108" s="17" t="s">
        <v>54</v>
      </c>
      <c r="N108" s="18">
        <v>2</v>
      </c>
      <c r="O108" s="17" t="s">
        <v>162</v>
      </c>
      <c r="P108" s="17" t="s">
        <v>163</v>
      </c>
      <c r="Q108" s="36">
        <v>100000</v>
      </c>
      <c r="R108" s="20" t="s">
        <v>379</v>
      </c>
      <c r="S108" s="21">
        <v>4.8499999999999995E-2</v>
      </c>
      <c r="T108" s="22">
        <v>43657</v>
      </c>
      <c r="U108" s="23" t="s">
        <v>380</v>
      </c>
      <c r="V108" s="24">
        <v>1.0475399999999999</v>
      </c>
      <c r="W108" s="25">
        <f t="shared" si="22"/>
        <v>104753.99999999999</v>
      </c>
      <c r="X108" s="26">
        <f t="shared" si="39"/>
        <v>4.1079015261307292E-2</v>
      </c>
      <c r="Y108" s="21" t="e">
        <f ca="1">_xll.BDP(A108,$Y$4)/100</f>
        <v>#NAME?</v>
      </c>
      <c r="Z108" s="27"/>
      <c r="AA108" s="19" t="e">
        <f t="shared" ca="1" si="40"/>
        <v>#NAME?</v>
      </c>
      <c r="AB108" s="19" t="e">
        <f t="shared" ca="1" si="24"/>
        <v>#NAME?</v>
      </c>
      <c r="AC108" s="28" t="e">
        <f t="shared" ca="1" si="32"/>
        <v>#NAME?</v>
      </c>
      <c r="AD108" s="26" t="e">
        <f t="shared" ca="1" si="41"/>
        <v>#NAME?</v>
      </c>
      <c r="AE108" s="29">
        <v>2034.3055555555557</v>
      </c>
      <c r="AF108" s="21"/>
      <c r="AG108" s="21"/>
      <c r="AH108" s="30"/>
      <c r="AI108" s="31">
        <f t="shared" si="25"/>
        <v>2027</v>
      </c>
      <c r="AJ108" s="32"/>
      <c r="AK108" s="6"/>
      <c r="AL108" s="33" t="s">
        <v>59</v>
      </c>
      <c r="AN108" s="34"/>
      <c r="AP108" s="21"/>
    </row>
    <row r="109" spans="1:42" ht="15.75" customHeight="1" x14ac:dyDescent="0.35">
      <c r="A109" s="15" t="s">
        <v>381</v>
      </c>
      <c r="B109" s="16" t="s">
        <v>62</v>
      </c>
      <c r="C109" s="16" t="s">
        <v>63</v>
      </c>
      <c r="D109" s="17" t="s">
        <v>5</v>
      </c>
      <c r="E109" s="17" t="s">
        <v>172</v>
      </c>
      <c r="F109" s="17" t="s">
        <v>148</v>
      </c>
      <c r="G109" s="17" t="s">
        <v>112</v>
      </c>
      <c r="H109" s="17" t="s">
        <v>160</v>
      </c>
      <c r="I109" s="17" t="s">
        <v>161</v>
      </c>
      <c r="J109" s="17" t="s">
        <v>161</v>
      </c>
      <c r="K109" s="17" t="s">
        <v>161</v>
      </c>
      <c r="L109" s="17" t="s">
        <v>53</v>
      </c>
      <c r="M109" s="17" t="s">
        <v>54</v>
      </c>
      <c r="N109" s="18">
        <v>2</v>
      </c>
      <c r="O109" s="17" t="s">
        <v>220</v>
      </c>
      <c r="P109" s="17" t="s">
        <v>221</v>
      </c>
      <c r="Q109" s="36">
        <v>100000</v>
      </c>
      <c r="R109" s="20" t="s">
        <v>382</v>
      </c>
      <c r="S109" s="21">
        <v>5.9500000000000004E-2</v>
      </c>
      <c r="T109" s="22">
        <v>41830</v>
      </c>
      <c r="U109" s="23" t="s">
        <v>383</v>
      </c>
      <c r="V109" s="24">
        <v>1.05</v>
      </c>
      <c r="W109" s="25">
        <f t="shared" si="22"/>
        <v>105000</v>
      </c>
      <c r="X109" s="26">
        <f t="shared" si="39"/>
        <v>5.2823936227162048E-2</v>
      </c>
      <c r="Y109" s="21">
        <v>1.1073299999999999</v>
      </c>
      <c r="Z109" s="27"/>
      <c r="AA109" s="19">
        <f t="shared" si="40"/>
        <v>110732.99999999999</v>
      </c>
      <c r="AB109" s="19">
        <f t="shared" si="24"/>
        <v>5732.9999999999854</v>
      </c>
      <c r="AC109" s="28" t="str">
        <f t="shared" si="32"/>
        <v xml:space="preserve"> </v>
      </c>
      <c r="AD109" s="26">
        <f t="shared" ca="1" si="41"/>
        <v>-1.1745673259935035E-2</v>
      </c>
      <c r="AE109" s="29">
        <v>1256.0999999999999</v>
      </c>
      <c r="AF109" s="21" t="e">
        <f ca="1">_xll.BDP(A109,$AF$4)</f>
        <v>#NAME?</v>
      </c>
      <c r="AG109" s="21"/>
      <c r="AH109" s="30" t="e">
        <f t="shared" ca="1" si="42"/>
        <v>#NUM!</v>
      </c>
      <c r="AI109" s="31">
        <f t="shared" si="25"/>
        <v>2024</v>
      </c>
      <c r="AJ109" s="32">
        <v>0.8</v>
      </c>
      <c r="AK109" s="6">
        <f t="shared" si="43"/>
        <v>88586.4</v>
      </c>
      <c r="AL109" s="33" t="s">
        <v>72</v>
      </c>
      <c r="AN109" s="34"/>
      <c r="AP109" s="21"/>
    </row>
    <row r="110" spans="1:42" ht="15.75" customHeight="1" x14ac:dyDescent="0.35">
      <c r="A110" s="15" t="s">
        <v>384</v>
      </c>
      <c r="B110" s="16" t="s">
        <v>62</v>
      </c>
      <c r="C110" s="16" t="s">
        <v>63</v>
      </c>
      <c r="D110" s="17" t="s">
        <v>5</v>
      </c>
      <c r="E110" s="17" t="s">
        <v>74</v>
      </c>
      <c r="F110" s="17" t="s">
        <v>148</v>
      </c>
      <c r="G110" s="17" t="s">
        <v>238</v>
      </c>
      <c r="H110" s="17" t="s">
        <v>77</v>
      </c>
      <c r="I110" s="17" t="s">
        <v>78</v>
      </c>
      <c r="J110" s="17" t="s">
        <v>78</v>
      </c>
      <c r="K110" s="17" t="s">
        <v>78</v>
      </c>
      <c r="L110" s="17" t="s">
        <v>53</v>
      </c>
      <c r="M110" s="17" t="s">
        <v>54</v>
      </c>
      <c r="N110" s="18">
        <v>2</v>
      </c>
      <c r="O110" s="17" t="s">
        <v>79</v>
      </c>
      <c r="P110" s="17" t="s">
        <v>80</v>
      </c>
      <c r="Q110" s="36">
        <v>100000</v>
      </c>
      <c r="R110" s="20" t="s">
        <v>385</v>
      </c>
      <c r="S110" s="21">
        <v>5.6250000000000001E-2</v>
      </c>
      <c r="T110" s="22">
        <v>41912</v>
      </c>
      <c r="U110" s="23" t="s">
        <v>386</v>
      </c>
      <c r="V110" s="24">
        <v>1.0525</v>
      </c>
      <c r="W110" s="25">
        <f t="shared" si="22"/>
        <v>105250</v>
      </c>
      <c r="X110" s="26">
        <f t="shared" si="39"/>
        <v>4.8989642967388128E-2</v>
      </c>
      <c r="Y110" s="21">
        <v>1.06375</v>
      </c>
      <c r="Z110" s="27" t="str">
        <f>IF(D110=$A$1," ",Q110*Y110)</f>
        <v xml:space="preserve"> </v>
      </c>
      <c r="AA110" s="19">
        <f t="shared" si="40"/>
        <v>106375</v>
      </c>
      <c r="AB110" s="19">
        <f t="shared" si="24"/>
        <v>1125</v>
      </c>
      <c r="AC110" s="28" t="str">
        <f t="shared" si="32"/>
        <v xml:space="preserve"> </v>
      </c>
      <c r="AD110" s="26">
        <f t="shared" ca="1" si="41"/>
        <v>-3.0604808743915552E-3</v>
      </c>
      <c r="AE110" s="29">
        <v>718.7</v>
      </c>
      <c r="AF110" s="21" t="e">
        <f ca="1">_xll.BDP(A110,$AF$4)</f>
        <v>#NAME?</v>
      </c>
      <c r="AG110" s="21" t="e">
        <f ca="1">_xll.BDP(A110,$AG$4)</f>
        <v>#NAME?</v>
      </c>
      <c r="AH110" s="30" t="e">
        <f t="shared" ca="1" si="42"/>
        <v>#NUM!</v>
      </c>
      <c r="AI110" s="31">
        <f t="shared" si="25"/>
        <v>2023</v>
      </c>
      <c r="AJ110" s="32">
        <v>0.8</v>
      </c>
      <c r="AK110" s="6">
        <f t="shared" si="43"/>
        <v>85100</v>
      </c>
      <c r="AL110" s="33" t="s">
        <v>72</v>
      </c>
      <c r="AN110" s="34"/>
      <c r="AP110" s="21"/>
    </row>
    <row r="111" spans="1:42" ht="15.75" customHeight="1" x14ac:dyDescent="0.35">
      <c r="A111" s="15" t="s">
        <v>387</v>
      </c>
      <c r="B111" s="16" t="s">
        <v>62</v>
      </c>
      <c r="C111" s="16" t="s">
        <v>47</v>
      </c>
      <c r="D111" s="17" t="s">
        <v>5</v>
      </c>
      <c r="E111" s="17" t="s">
        <v>74</v>
      </c>
      <c r="F111" s="17" t="s">
        <v>369</v>
      </c>
      <c r="G111" s="17" t="s">
        <v>76</v>
      </c>
      <c r="H111" s="17" t="s">
        <v>100</v>
      </c>
      <c r="I111" s="17" t="s">
        <v>101</v>
      </c>
      <c r="J111" s="17" t="s">
        <v>101</v>
      </c>
      <c r="K111" s="17" t="s">
        <v>101</v>
      </c>
      <c r="L111" s="17" t="s">
        <v>102</v>
      </c>
      <c r="M111" s="17" t="s">
        <v>54</v>
      </c>
      <c r="N111" s="18">
        <v>2</v>
      </c>
      <c r="O111" s="17" t="s">
        <v>388</v>
      </c>
      <c r="P111" s="17" t="s">
        <v>389</v>
      </c>
      <c r="Q111" s="19">
        <v>200000</v>
      </c>
      <c r="R111" s="20" t="s">
        <v>390</v>
      </c>
      <c r="S111" s="21">
        <v>7.2499999999999995E-2</v>
      </c>
      <c r="T111" s="22">
        <v>42179</v>
      </c>
      <c r="U111" s="43" t="s">
        <v>391</v>
      </c>
      <c r="V111" s="24">
        <v>1.04</v>
      </c>
      <c r="W111" s="25">
        <f t="shared" si="22"/>
        <v>208000</v>
      </c>
      <c r="X111" s="26">
        <f t="shared" si="39"/>
        <v>6.2972380744327094E-2</v>
      </c>
      <c r="Y111" s="21">
        <v>1.02027</v>
      </c>
      <c r="Z111" s="27" t="str">
        <f>IF(D111=$A$1," ",Q111*Y111)</f>
        <v xml:space="preserve"> </v>
      </c>
      <c r="AA111" s="19">
        <f t="shared" si="40"/>
        <v>204054</v>
      </c>
      <c r="AB111" s="19" t="str">
        <f t="shared" si="24"/>
        <v xml:space="preserve"> </v>
      </c>
      <c r="AC111" s="28">
        <f t="shared" si="32"/>
        <v>-3946</v>
      </c>
      <c r="AD111" s="26" t="e">
        <f t="shared" ca="1" si="41"/>
        <v>#NUM!</v>
      </c>
      <c r="AE111" s="29">
        <v>6887.5</v>
      </c>
      <c r="AF111" s="21" t="e">
        <f ca="1">_xll.BDP(A111,$AF$4)</f>
        <v>#NAME?</v>
      </c>
      <c r="AG111" s="21"/>
      <c r="AH111" s="30" t="e">
        <f t="shared" ca="1" si="42"/>
        <v>#NUM!</v>
      </c>
      <c r="AI111" s="31">
        <f t="shared" si="25"/>
        <v>2020</v>
      </c>
      <c r="AJ111" s="32">
        <v>0.75</v>
      </c>
      <c r="AK111" s="6">
        <f t="shared" si="43"/>
        <v>153040.5</v>
      </c>
      <c r="AL111" s="33" t="s">
        <v>119</v>
      </c>
      <c r="AN111" s="34"/>
      <c r="AP111" s="21"/>
    </row>
    <row r="112" spans="1:42" ht="15.75" customHeight="1" x14ac:dyDescent="0.35">
      <c r="A112" s="15" t="s">
        <v>387</v>
      </c>
      <c r="B112" s="16" t="s">
        <v>60</v>
      </c>
      <c r="C112" s="16" t="s">
        <v>63</v>
      </c>
      <c r="D112" s="17" t="s">
        <v>5</v>
      </c>
      <c r="E112" s="17" t="s">
        <v>74</v>
      </c>
      <c r="F112" s="17" t="s">
        <v>369</v>
      </c>
      <c r="G112" s="17" t="s">
        <v>76</v>
      </c>
      <c r="H112" s="17" t="s">
        <v>100</v>
      </c>
      <c r="I112" s="17" t="s">
        <v>101</v>
      </c>
      <c r="J112" s="17" t="s">
        <v>101</v>
      </c>
      <c r="K112" s="17" t="s">
        <v>101</v>
      </c>
      <c r="L112" s="17" t="s">
        <v>102</v>
      </c>
      <c r="M112" s="17" t="s">
        <v>54</v>
      </c>
      <c r="N112" s="18">
        <v>2</v>
      </c>
      <c r="O112" s="17" t="s">
        <v>388</v>
      </c>
      <c r="P112" s="17" t="s">
        <v>389</v>
      </c>
      <c r="Q112" s="19">
        <v>200000</v>
      </c>
      <c r="R112" s="20" t="s">
        <v>390</v>
      </c>
      <c r="S112" s="21">
        <v>7.2499999999999995E-2</v>
      </c>
      <c r="T112" s="22">
        <v>42179</v>
      </c>
      <c r="U112" s="43" t="s">
        <v>391</v>
      </c>
      <c r="V112" s="24">
        <v>1.04</v>
      </c>
      <c r="W112" s="25">
        <f t="shared" si="22"/>
        <v>208000</v>
      </c>
      <c r="X112" s="26">
        <f t="shared" si="39"/>
        <v>6.2972380744327094E-2</v>
      </c>
      <c r="Y112" s="21">
        <v>1.0162500000000001</v>
      </c>
      <c r="Z112" s="27" t="str">
        <f>IF(D112=$A$1," ",Q112*Y112)</f>
        <v xml:space="preserve"> </v>
      </c>
      <c r="AA112" s="19">
        <f t="shared" si="40"/>
        <v>203250.00000000003</v>
      </c>
      <c r="AB112" s="19" t="str">
        <f t="shared" si="24"/>
        <v xml:space="preserve"> </v>
      </c>
      <c r="AC112" s="28">
        <f t="shared" si="32"/>
        <v>-4749.9999999999709</v>
      </c>
      <c r="AD112" s="26" t="e">
        <f t="shared" ca="1" si="41"/>
        <v>#NUM!</v>
      </c>
      <c r="AE112" s="29">
        <v>6927.6</v>
      </c>
      <c r="AF112" s="21" t="e">
        <f ca="1">_xll.BDP(A112,$AF$4)</f>
        <v>#NAME?</v>
      </c>
      <c r="AG112" s="21"/>
      <c r="AH112" s="30" t="e">
        <f t="shared" ca="1" si="42"/>
        <v>#NUM!</v>
      </c>
      <c r="AI112" s="31">
        <f t="shared" si="25"/>
        <v>2020</v>
      </c>
      <c r="AJ112" s="32">
        <v>0.75</v>
      </c>
      <c r="AK112" s="6">
        <f t="shared" si="43"/>
        <v>152437.50000000003</v>
      </c>
      <c r="AL112" s="33" t="s">
        <v>377</v>
      </c>
      <c r="AN112" s="34"/>
      <c r="AP112" s="21"/>
    </row>
    <row r="113" spans="1:42" ht="15.75" customHeight="1" x14ac:dyDescent="0.35">
      <c r="A113" s="15" t="s">
        <v>387</v>
      </c>
      <c r="B113" s="16" t="s">
        <v>62</v>
      </c>
      <c r="C113" s="16" t="s">
        <v>47</v>
      </c>
      <c r="D113" s="17" t="s">
        <v>5</v>
      </c>
      <c r="E113" s="17" t="s">
        <v>74</v>
      </c>
      <c r="F113" s="17" t="s">
        <v>369</v>
      </c>
      <c r="G113" s="17" t="s">
        <v>76</v>
      </c>
      <c r="H113" s="17" t="s">
        <v>100</v>
      </c>
      <c r="I113" s="17" t="s">
        <v>101</v>
      </c>
      <c r="J113" s="17" t="s">
        <v>101</v>
      </c>
      <c r="K113" s="17" t="s">
        <v>101</v>
      </c>
      <c r="L113" s="17" t="s">
        <v>102</v>
      </c>
      <c r="M113" s="17" t="s">
        <v>54</v>
      </c>
      <c r="N113" s="18">
        <v>2</v>
      </c>
      <c r="O113" s="17" t="s">
        <v>388</v>
      </c>
      <c r="P113" s="17" t="s">
        <v>389</v>
      </c>
      <c r="Q113" s="19">
        <v>200000</v>
      </c>
      <c r="R113" s="20" t="s">
        <v>390</v>
      </c>
      <c r="S113" s="21">
        <v>7.2499999999999995E-2</v>
      </c>
      <c r="T113" s="22">
        <v>42300</v>
      </c>
      <c r="U113" s="43" t="s">
        <v>391</v>
      </c>
      <c r="V113" s="24">
        <v>0.92874999999999996</v>
      </c>
      <c r="W113" s="25">
        <f t="shared" si="22"/>
        <v>185750</v>
      </c>
      <c r="X113" s="26">
        <f t="shared" si="39"/>
        <v>9.1696516167279335E-2</v>
      </c>
      <c r="Y113" s="21">
        <v>1.02027</v>
      </c>
      <c r="Z113" s="27" t="str">
        <f>IF(D113=$A$1," ",Q113*Y113)</f>
        <v xml:space="preserve"> </v>
      </c>
      <c r="AA113" s="19">
        <f t="shared" si="40"/>
        <v>204054</v>
      </c>
      <c r="AB113" s="19">
        <f t="shared" si="24"/>
        <v>18304</v>
      </c>
      <c r="AC113" s="28" t="str">
        <f t="shared" si="32"/>
        <v xml:space="preserve"> </v>
      </c>
      <c r="AD113" s="26" t="e">
        <f t="shared" ca="1" si="41"/>
        <v>#NUM!</v>
      </c>
      <c r="AE113" s="29">
        <v>6887.5</v>
      </c>
      <c r="AF113" s="21" t="e">
        <f ca="1">_xll.BDP(A113,$AF$4)</f>
        <v>#NAME?</v>
      </c>
      <c r="AG113" s="21"/>
      <c r="AH113" s="30" t="e">
        <f t="shared" ca="1" si="42"/>
        <v>#NUM!</v>
      </c>
      <c r="AI113" s="31">
        <f t="shared" si="25"/>
        <v>2020</v>
      </c>
      <c r="AJ113" s="32">
        <v>0.75</v>
      </c>
      <c r="AK113" s="6">
        <f t="shared" si="43"/>
        <v>153040.5</v>
      </c>
      <c r="AL113" s="33" t="s">
        <v>119</v>
      </c>
      <c r="AN113" s="34"/>
      <c r="AP113" s="21"/>
    </row>
    <row r="114" spans="1:42" ht="15.75" customHeight="1" x14ac:dyDescent="0.35">
      <c r="A114" s="15" t="s">
        <v>387</v>
      </c>
      <c r="B114" s="16" t="s">
        <v>60</v>
      </c>
      <c r="C114" s="16" t="s">
        <v>47</v>
      </c>
      <c r="D114" s="17" t="s">
        <v>5</v>
      </c>
      <c r="E114" s="17" t="s">
        <v>74</v>
      </c>
      <c r="F114" s="17" t="s">
        <v>369</v>
      </c>
      <c r="G114" s="17" t="s">
        <v>76</v>
      </c>
      <c r="H114" s="17" t="s">
        <v>100</v>
      </c>
      <c r="I114" s="17" t="s">
        <v>101</v>
      </c>
      <c r="J114" s="17" t="s">
        <v>101</v>
      </c>
      <c r="K114" s="17" t="s">
        <v>101</v>
      </c>
      <c r="L114" s="17" t="s">
        <v>102</v>
      </c>
      <c r="M114" s="17" t="s">
        <v>54</v>
      </c>
      <c r="N114" s="18">
        <v>2</v>
      </c>
      <c r="O114" s="17" t="s">
        <v>388</v>
      </c>
      <c r="P114" s="17" t="s">
        <v>389</v>
      </c>
      <c r="Q114" s="19">
        <v>200000</v>
      </c>
      <c r="R114" s="20" t="s">
        <v>390</v>
      </c>
      <c r="S114" s="21">
        <v>7.2499999999999995E-2</v>
      </c>
      <c r="T114" s="22">
        <v>42179</v>
      </c>
      <c r="U114" s="43" t="s">
        <v>391</v>
      </c>
      <c r="V114" s="24">
        <v>1.04</v>
      </c>
      <c r="W114" s="25">
        <f t="shared" si="22"/>
        <v>208000</v>
      </c>
      <c r="X114" s="26">
        <f t="shared" si="39"/>
        <v>6.2972380744327094E-2</v>
      </c>
      <c r="Y114" s="21">
        <v>1.02027</v>
      </c>
      <c r="Z114" s="27" t="str">
        <f>IF(D114=$A$1," ",Q114*Y114)</f>
        <v xml:space="preserve"> </v>
      </c>
      <c r="AA114" s="19">
        <f t="shared" si="40"/>
        <v>204054</v>
      </c>
      <c r="AB114" s="19" t="str">
        <f t="shared" si="24"/>
        <v xml:space="preserve"> </v>
      </c>
      <c r="AC114" s="28">
        <f t="shared" si="32"/>
        <v>-3946</v>
      </c>
      <c r="AD114" s="26" t="e">
        <f t="shared" ca="1" si="41"/>
        <v>#NUM!</v>
      </c>
      <c r="AE114" s="29">
        <v>6887.5</v>
      </c>
      <c r="AF114" s="21" t="e">
        <f ca="1">_xll.BDP(A114,$AF$4)</f>
        <v>#NAME?</v>
      </c>
      <c r="AG114" s="21"/>
      <c r="AH114" s="30" t="e">
        <f t="shared" ca="1" si="42"/>
        <v>#NUM!</v>
      </c>
      <c r="AI114" s="31">
        <f t="shared" si="25"/>
        <v>2020</v>
      </c>
      <c r="AJ114" s="32"/>
      <c r="AK114" s="6"/>
      <c r="AL114" t="s">
        <v>119</v>
      </c>
      <c r="AN114" s="34"/>
      <c r="AP114" s="21"/>
    </row>
    <row r="115" spans="1:42" ht="15.75" customHeight="1" x14ac:dyDescent="0.35">
      <c r="A115" s="15" t="s">
        <v>392</v>
      </c>
      <c r="B115" s="16" t="s">
        <v>62</v>
      </c>
      <c r="C115" s="16" t="s">
        <v>47</v>
      </c>
      <c r="D115" s="17" t="s">
        <v>5</v>
      </c>
      <c r="E115" s="17" t="s">
        <v>74</v>
      </c>
      <c r="F115" s="17" t="s">
        <v>65</v>
      </c>
      <c r="G115" s="17" t="s">
        <v>76</v>
      </c>
      <c r="H115" s="17" t="s">
        <v>286</v>
      </c>
      <c r="I115" s="17" t="s">
        <v>287</v>
      </c>
      <c r="J115" s="17" t="s">
        <v>101</v>
      </c>
      <c r="K115" s="17" t="s">
        <v>287</v>
      </c>
      <c r="L115" s="17" t="s">
        <v>102</v>
      </c>
      <c r="M115" s="17" t="s">
        <v>54</v>
      </c>
      <c r="N115" s="18">
        <v>2</v>
      </c>
      <c r="O115" s="17" t="s">
        <v>393</v>
      </c>
      <c r="P115" s="17" t="s">
        <v>394</v>
      </c>
      <c r="Q115" s="56">
        <v>200000</v>
      </c>
      <c r="R115" s="20" t="s">
        <v>395</v>
      </c>
      <c r="S115" s="21">
        <v>6.8750000000000006E-2</v>
      </c>
      <c r="T115" s="22">
        <v>42873</v>
      </c>
      <c r="U115" s="23" t="s">
        <v>396</v>
      </c>
      <c r="V115" s="24">
        <v>1.0149999999999999</v>
      </c>
      <c r="W115" s="25">
        <f t="shared" si="22"/>
        <v>202999.99999999997</v>
      </c>
      <c r="X115" s="26">
        <f t="shared" si="39"/>
        <v>6.5991172224941538E-2</v>
      </c>
      <c r="Y115" s="21">
        <v>1.0535000000000001</v>
      </c>
      <c r="Z115" s="27" t="s">
        <v>277</v>
      </c>
      <c r="AA115" s="19">
        <f t="shared" si="40"/>
        <v>210700.00000000003</v>
      </c>
      <c r="AB115" s="19">
        <f t="shared" si="24"/>
        <v>7700.0000000000582</v>
      </c>
      <c r="AC115" s="28" t="str">
        <f t="shared" si="32"/>
        <v xml:space="preserve"> </v>
      </c>
      <c r="AD115" s="26">
        <f t="shared" ca="1" si="41"/>
        <v>3.3277201033126098E-2</v>
      </c>
      <c r="AE115" s="29">
        <v>1871.53</v>
      </c>
      <c r="AF115" s="21"/>
      <c r="AG115" s="21"/>
      <c r="AH115" s="30">
        <f t="shared" ca="1" si="42"/>
        <v>1.4431602366475327</v>
      </c>
      <c r="AI115" s="31">
        <f t="shared" si="25"/>
        <v>2024</v>
      </c>
      <c r="AJ115" s="32">
        <v>0.7</v>
      </c>
      <c r="AK115" s="6">
        <f>AA115*AJ115</f>
        <v>147490</v>
      </c>
      <c r="AL115" s="33" t="s">
        <v>119</v>
      </c>
      <c r="AN115" s="34"/>
      <c r="AP115" s="21"/>
    </row>
    <row r="116" spans="1:42" ht="15.75" customHeight="1" x14ac:dyDescent="0.35">
      <c r="A116" s="15" t="s">
        <v>392</v>
      </c>
      <c r="B116" s="16" t="s">
        <v>60</v>
      </c>
      <c r="C116" s="16" t="s">
        <v>63</v>
      </c>
      <c r="D116" s="17" t="s">
        <v>5</v>
      </c>
      <c r="E116" s="17" t="s">
        <v>74</v>
      </c>
      <c r="F116" s="17" t="s">
        <v>65</v>
      </c>
      <c r="G116" s="17" t="s">
        <v>76</v>
      </c>
      <c r="H116" s="17" t="s">
        <v>286</v>
      </c>
      <c r="I116" s="17" t="s">
        <v>287</v>
      </c>
      <c r="J116" s="17" t="s">
        <v>101</v>
      </c>
      <c r="K116" s="17" t="s">
        <v>287</v>
      </c>
      <c r="L116" s="17" t="s">
        <v>102</v>
      </c>
      <c r="M116" s="17" t="s">
        <v>54</v>
      </c>
      <c r="N116" s="18">
        <v>2</v>
      </c>
      <c r="O116" s="17" t="s">
        <v>393</v>
      </c>
      <c r="P116" s="17" t="s">
        <v>394</v>
      </c>
      <c r="Q116" s="56">
        <v>200000</v>
      </c>
      <c r="R116" s="20" t="s">
        <v>395</v>
      </c>
      <c r="S116" s="21">
        <v>6.8750000000000006E-2</v>
      </c>
      <c r="T116" s="22">
        <v>42873</v>
      </c>
      <c r="U116" s="23" t="s">
        <v>396</v>
      </c>
      <c r="V116" s="24">
        <v>1.0149999999999999</v>
      </c>
      <c r="W116" s="25">
        <f t="shared" si="22"/>
        <v>202999.99999999997</v>
      </c>
      <c r="X116" s="26">
        <f t="shared" si="39"/>
        <v>6.5991172224941538E-2</v>
      </c>
      <c r="Y116" s="21">
        <v>1.052</v>
      </c>
      <c r="Z116" s="27" t="s">
        <v>277</v>
      </c>
      <c r="AA116" s="19">
        <f t="shared" si="40"/>
        <v>210400</v>
      </c>
      <c r="AB116" s="19">
        <f t="shared" si="24"/>
        <v>7400.0000000000291</v>
      </c>
      <c r="AC116" s="28" t="str">
        <f t="shared" si="32"/>
        <v xml:space="preserve"> </v>
      </c>
      <c r="AD116" s="26">
        <v>6.6850246037547301E-2</v>
      </c>
      <c r="AE116" s="29">
        <v>1909.6</v>
      </c>
      <c r="AF116" s="21"/>
      <c r="AG116" s="21"/>
      <c r="AH116" s="30">
        <f t="shared" ca="1" si="42"/>
        <v>1.4164516487785248</v>
      </c>
      <c r="AI116" s="31">
        <f t="shared" si="25"/>
        <v>2024</v>
      </c>
      <c r="AJ116" s="32">
        <v>0.7</v>
      </c>
      <c r="AK116" s="6">
        <f>AA116*AJ116</f>
        <v>147280</v>
      </c>
      <c r="AL116" s="33" t="s">
        <v>107</v>
      </c>
      <c r="AN116" s="34"/>
      <c r="AP116" s="21"/>
    </row>
    <row r="117" spans="1:42" ht="15.75" customHeight="1" x14ac:dyDescent="0.35">
      <c r="A117" s="15" t="s">
        <v>392</v>
      </c>
      <c r="B117" s="16" t="s">
        <v>46</v>
      </c>
      <c r="C117" s="16" t="s">
        <v>47</v>
      </c>
      <c r="D117" s="17" t="s">
        <v>5</v>
      </c>
      <c r="E117" s="17" t="s">
        <v>74</v>
      </c>
      <c r="F117" s="17" t="s">
        <v>65</v>
      </c>
      <c r="G117" s="17" t="s">
        <v>76</v>
      </c>
      <c r="H117" s="17" t="s">
        <v>286</v>
      </c>
      <c r="I117" s="17" t="s">
        <v>287</v>
      </c>
      <c r="J117" s="17" t="s">
        <v>101</v>
      </c>
      <c r="K117" s="17" t="s">
        <v>287</v>
      </c>
      <c r="L117" s="17" t="s">
        <v>102</v>
      </c>
      <c r="M117" s="17" t="s">
        <v>54</v>
      </c>
      <c r="N117" s="18">
        <v>2</v>
      </c>
      <c r="O117" s="17" t="s">
        <v>393</v>
      </c>
      <c r="P117" s="17" t="s">
        <v>394</v>
      </c>
      <c r="Q117" s="56">
        <v>200000</v>
      </c>
      <c r="R117" s="20" t="s">
        <v>395</v>
      </c>
      <c r="S117" s="21">
        <v>6.8750000000000006E-2</v>
      </c>
      <c r="T117" s="22">
        <v>42881</v>
      </c>
      <c r="U117" s="23" t="s">
        <v>396</v>
      </c>
      <c r="V117" s="24">
        <v>1.01</v>
      </c>
      <c r="W117" s="25">
        <f t="shared" si="22"/>
        <v>202000</v>
      </c>
      <c r="X117" s="26">
        <f t="shared" si="39"/>
        <v>6.6892235121181975E-2</v>
      </c>
      <c r="Y117" s="21" t="e">
        <f ca="1">_xll.BDP(A117,$Y$4)/100</f>
        <v>#NAME?</v>
      </c>
      <c r="Z117" s="27" t="s">
        <v>277</v>
      </c>
      <c r="AA117" s="19" t="e">
        <f t="shared" ca="1" si="40"/>
        <v>#NAME?</v>
      </c>
      <c r="AB117" s="19" t="e">
        <f t="shared" ca="1" si="24"/>
        <v>#NAME?</v>
      </c>
      <c r="AC117" s="28" t="e">
        <f t="shared" ca="1" si="32"/>
        <v>#NAME?</v>
      </c>
      <c r="AD117" s="26">
        <v>6.7762346452855338E-2</v>
      </c>
      <c r="AE117" s="29">
        <v>2482.6388888888891</v>
      </c>
      <c r="AF117" s="21"/>
      <c r="AG117" s="21"/>
      <c r="AH117" s="30">
        <f t="shared" ca="1" si="42"/>
        <v>1.4157372315555459</v>
      </c>
      <c r="AI117" s="31">
        <f t="shared" si="25"/>
        <v>2024</v>
      </c>
      <c r="AJ117" s="32"/>
      <c r="AK117" s="6"/>
      <c r="AL117" t="s">
        <v>119</v>
      </c>
      <c r="AN117" s="34"/>
      <c r="AP117" s="21"/>
    </row>
    <row r="118" spans="1:42" ht="15.75" customHeight="1" x14ac:dyDescent="0.35">
      <c r="A118" s="15" t="s">
        <v>397</v>
      </c>
      <c r="B118" s="16" t="s">
        <v>62</v>
      </c>
      <c r="C118" s="16" t="s">
        <v>63</v>
      </c>
      <c r="D118" s="17" t="s">
        <v>5</v>
      </c>
      <c r="E118" s="17" t="s">
        <v>74</v>
      </c>
      <c r="F118" s="17" t="s">
        <v>65</v>
      </c>
      <c r="G118" s="17" t="s">
        <v>76</v>
      </c>
      <c r="H118" s="17" t="s">
        <v>286</v>
      </c>
      <c r="I118" s="17" t="s">
        <v>287</v>
      </c>
      <c r="J118" s="17" t="s">
        <v>101</v>
      </c>
      <c r="K118" s="17" t="s">
        <v>287</v>
      </c>
      <c r="L118" s="17" t="s">
        <v>102</v>
      </c>
      <c r="M118" s="17" t="s">
        <v>54</v>
      </c>
      <c r="N118" s="18">
        <v>2</v>
      </c>
      <c r="O118" s="17" t="s">
        <v>398</v>
      </c>
      <c r="P118" s="17" t="s">
        <v>297</v>
      </c>
      <c r="Q118" s="56">
        <v>200000</v>
      </c>
      <c r="R118" s="20" t="s">
        <v>395</v>
      </c>
      <c r="S118" s="21">
        <v>7.0000000000000007E-2</v>
      </c>
      <c r="T118" s="22">
        <v>43508</v>
      </c>
      <c r="U118" s="23" t="s">
        <v>399</v>
      </c>
      <c r="V118" s="24">
        <v>0.99329999999999996</v>
      </c>
      <c r="W118" s="25">
        <f t="shared" si="22"/>
        <v>198660</v>
      </c>
      <c r="X118" s="26">
        <f t="shared" si="39"/>
        <v>7.1214289399663774E-2</v>
      </c>
      <c r="Y118" s="21">
        <v>1.0609999999999999</v>
      </c>
      <c r="Z118" s="27"/>
      <c r="AA118" s="19">
        <f t="shared" si="40"/>
        <v>212200</v>
      </c>
      <c r="AB118" s="19">
        <f t="shared" si="24"/>
        <v>13540</v>
      </c>
      <c r="AC118" s="28" t="str">
        <f t="shared" si="32"/>
        <v xml:space="preserve"> </v>
      </c>
      <c r="AD118" s="26">
        <f t="shared" ref="AD118:AD119" ca="1" si="44">YIELD($AH$3,U118,$S118,$Y118*100,100,2,0)</f>
        <v>5.0499653049057465E-2</v>
      </c>
      <c r="AE118" s="29">
        <v>3500</v>
      </c>
      <c r="AF118" s="21"/>
      <c r="AG118" s="21"/>
      <c r="AH118" s="30"/>
      <c r="AI118" s="31">
        <f t="shared" si="25"/>
        <v>2026</v>
      </c>
      <c r="AJ118" s="32">
        <v>0.65</v>
      </c>
      <c r="AK118" s="6">
        <f t="shared" ref="AK118" si="45">AA118*AJ118</f>
        <v>137930</v>
      </c>
      <c r="AL118" s="33" t="s">
        <v>72</v>
      </c>
      <c r="AN118" s="34"/>
      <c r="AP118" s="21"/>
    </row>
    <row r="119" spans="1:42" ht="15.75" customHeight="1" x14ac:dyDescent="0.35">
      <c r="A119" s="15" t="s">
        <v>397</v>
      </c>
      <c r="B119" s="16" t="s">
        <v>62</v>
      </c>
      <c r="C119" s="16" t="s">
        <v>47</v>
      </c>
      <c r="D119" s="17" t="s">
        <v>5</v>
      </c>
      <c r="E119" s="17" t="s">
        <v>74</v>
      </c>
      <c r="F119" s="17" t="s">
        <v>65</v>
      </c>
      <c r="G119" s="17" t="s">
        <v>76</v>
      </c>
      <c r="H119" s="17" t="s">
        <v>286</v>
      </c>
      <c r="I119" s="17" t="s">
        <v>287</v>
      </c>
      <c r="J119" s="17" t="s">
        <v>101</v>
      </c>
      <c r="K119" s="17" t="s">
        <v>287</v>
      </c>
      <c r="L119" s="17" t="s">
        <v>102</v>
      </c>
      <c r="M119" s="17" t="s">
        <v>54</v>
      </c>
      <c r="N119" s="18">
        <v>2</v>
      </c>
      <c r="O119" s="17" t="s">
        <v>398</v>
      </c>
      <c r="P119" s="17" t="s">
        <v>297</v>
      </c>
      <c r="Q119" s="56">
        <v>200000</v>
      </c>
      <c r="R119" s="20" t="s">
        <v>395</v>
      </c>
      <c r="S119" s="21">
        <v>7.0000000000000007E-2</v>
      </c>
      <c r="T119" s="22">
        <v>43647</v>
      </c>
      <c r="U119" s="23" t="s">
        <v>399</v>
      </c>
      <c r="V119" s="24">
        <v>1.056</v>
      </c>
      <c r="W119" s="25">
        <f t="shared" si="22"/>
        <v>211200</v>
      </c>
      <c r="X119" s="26">
        <f t="shared" si="39"/>
        <v>5.9674451502080797E-2</v>
      </c>
      <c r="Y119" s="21">
        <v>1.0656600000000001</v>
      </c>
      <c r="Z119" s="27"/>
      <c r="AA119" s="19">
        <f t="shared" si="40"/>
        <v>213132</v>
      </c>
      <c r="AB119" s="19">
        <f t="shared" si="24"/>
        <v>1932</v>
      </c>
      <c r="AC119" s="28" t="str">
        <f t="shared" si="32"/>
        <v xml:space="preserve"> </v>
      </c>
      <c r="AD119" s="26">
        <f t="shared" ca="1" si="44"/>
        <v>4.9067700092830339E-2</v>
      </c>
      <c r="AE119" s="29">
        <v>3461.11</v>
      </c>
      <c r="AF119" s="21"/>
      <c r="AG119" s="21"/>
      <c r="AH119" s="30"/>
      <c r="AI119" s="31">
        <f t="shared" si="25"/>
        <v>2026</v>
      </c>
      <c r="AJ119" s="32"/>
      <c r="AK119" s="6"/>
      <c r="AL119" s="33" t="s">
        <v>119</v>
      </c>
      <c r="AN119" s="34"/>
      <c r="AP119" s="21"/>
    </row>
    <row r="120" spans="1:42" ht="15.75" customHeight="1" x14ac:dyDescent="0.35">
      <c r="A120" s="15" t="s">
        <v>400</v>
      </c>
      <c r="B120" s="16" t="s">
        <v>62</v>
      </c>
      <c r="C120" s="16" t="s">
        <v>63</v>
      </c>
      <c r="D120" s="17" t="s">
        <v>5</v>
      </c>
      <c r="E120" s="17" t="s">
        <v>240</v>
      </c>
      <c r="F120" s="17" t="s">
        <v>92</v>
      </c>
      <c r="G120" s="17" t="s">
        <v>93</v>
      </c>
      <c r="H120" s="17" t="s">
        <v>77</v>
      </c>
      <c r="I120" s="17" t="s">
        <v>78</v>
      </c>
      <c r="J120" s="17" t="s">
        <v>78</v>
      </c>
      <c r="K120" s="17" t="s">
        <v>78</v>
      </c>
      <c r="L120" s="17" t="s">
        <v>53</v>
      </c>
      <c r="M120" s="17" t="s">
        <v>54</v>
      </c>
      <c r="N120" s="18">
        <v>2</v>
      </c>
      <c r="O120" s="17" t="s">
        <v>220</v>
      </c>
      <c r="P120" s="17" t="s">
        <v>221</v>
      </c>
      <c r="Q120" s="56">
        <v>100000</v>
      </c>
      <c r="R120" s="20" t="s">
        <v>401</v>
      </c>
      <c r="S120" s="21">
        <v>7.1249999999999994E-2</v>
      </c>
      <c r="T120" s="22">
        <v>43108</v>
      </c>
      <c r="U120" s="43" t="s">
        <v>402</v>
      </c>
      <c r="V120" s="24">
        <v>1.04162</v>
      </c>
      <c r="W120" s="25">
        <f t="shared" si="22"/>
        <v>104162</v>
      </c>
      <c r="X120" s="26">
        <f t="shared" si="39"/>
        <v>5.084211639973879E-2</v>
      </c>
      <c r="Y120" s="21">
        <v>0.97918000000000005</v>
      </c>
      <c r="Z120" s="27" t="s">
        <v>277</v>
      </c>
      <c r="AA120" s="19">
        <f t="shared" si="40"/>
        <v>97918</v>
      </c>
      <c r="AB120" s="19" t="str">
        <f t="shared" si="24"/>
        <v xml:space="preserve"> </v>
      </c>
      <c r="AC120" s="28">
        <f t="shared" si="32"/>
        <v>-6244</v>
      </c>
      <c r="AD120" s="26">
        <v>6.7762346452855338E-2</v>
      </c>
      <c r="AE120" s="29">
        <v>1081.9000000000001</v>
      </c>
      <c r="AF120" s="21"/>
      <c r="AG120" s="21"/>
      <c r="AH120" s="30"/>
      <c r="AI120" s="31">
        <f t="shared" si="25"/>
        <v>2020</v>
      </c>
      <c r="AJ120" s="32">
        <v>0.7</v>
      </c>
      <c r="AK120" s="6">
        <f t="shared" ref="AK120" si="46">AA120*AJ120</f>
        <v>68542.599999999991</v>
      </c>
      <c r="AL120" s="33" t="s">
        <v>377</v>
      </c>
      <c r="AN120" s="34"/>
      <c r="AP120" s="21"/>
    </row>
    <row r="121" spans="1:42" ht="15.75" customHeight="1" x14ac:dyDescent="0.35">
      <c r="A121" s="15" t="s">
        <v>403</v>
      </c>
      <c r="B121" s="16" t="s">
        <v>62</v>
      </c>
      <c r="C121" s="16" t="s">
        <v>63</v>
      </c>
      <c r="D121" s="17" t="s">
        <v>5</v>
      </c>
      <c r="E121" s="17" t="s">
        <v>64</v>
      </c>
      <c r="F121" s="17" t="s">
        <v>92</v>
      </c>
      <c r="G121" s="17" t="s">
        <v>93</v>
      </c>
      <c r="H121" s="17" t="s">
        <v>77</v>
      </c>
      <c r="I121" s="17" t="s">
        <v>78</v>
      </c>
      <c r="J121" s="17" t="s">
        <v>78</v>
      </c>
      <c r="K121" s="17" t="s">
        <v>78</v>
      </c>
      <c r="L121" s="17" t="s">
        <v>53</v>
      </c>
      <c r="M121" s="17" t="s">
        <v>54</v>
      </c>
      <c r="N121" s="18">
        <v>2</v>
      </c>
      <c r="O121" s="17" t="s">
        <v>79</v>
      </c>
      <c r="P121" s="17" t="s">
        <v>80</v>
      </c>
      <c r="Q121" s="19">
        <v>100000</v>
      </c>
      <c r="R121" s="20" t="s">
        <v>404</v>
      </c>
      <c r="S121" s="21">
        <v>8.7499999999999994E-2</v>
      </c>
      <c r="T121" s="22">
        <v>42912</v>
      </c>
      <c r="U121" s="23" t="s">
        <v>386</v>
      </c>
      <c r="V121" s="24">
        <v>1.054</v>
      </c>
      <c r="W121" s="25">
        <f>+Q121*V121</f>
        <v>105400</v>
      </c>
      <c r="X121" s="26">
        <f t="shared" si="39"/>
        <v>7.6501921473267717E-2</v>
      </c>
      <c r="Y121" s="21">
        <v>0.505</v>
      </c>
      <c r="Z121" s="27" t="str">
        <f t="shared" ref="Z121:Z130" si="47">IF(D121=$A$1," ",Q121*Y121)</f>
        <v xml:space="preserve"> </v>
      </c>
      <c r="AA121" s="19">
        <f t="shared" si="40"/>
        <v>50500</v>
      </c>
      <c r="AB121" s="19" t="str">
        <f t="shared" si="24"/>
        <v xml:space="preserve"> </v>
      </c>
      <c r="AC121" s="28">
        <f t="shared" si="32"/>
        <v>-54900</v>
      </c>
      <c r="AD121" s="26">
        <f ca="1">YIELD($AH$3,U121,$S121,$Y121*100,100,2,0)</f>
        <v>0.89481182256219882</v>
      </c>
      <c r="AE121" s="29">
        <v>1118</v>
      </c>
      <c r="AF121" s="21"/>
      <c r="AG121" s="21"/>
      <c r="AH121" s="30">
        <f t="shared" ca="1" si="42"/>
        <v>0.6697144718910486</v>
      </c>
      <c r="AI121" s="31">
        <f t="shared" si="25"/>
        <v>2023</v>
      </c>
      <c r="AJ121" s="32">
        <v>0.7</v>
      </c>
      <c r="AK121" s="6">
        <f>AA121*AJ121</f>
        <v>35350</v>
      </c>
      <c r="AL121" s="33" t="s">
        <v>72</v>
      </c>
      <c r="AN121" s="34"/>
      <c r="AP121" s="21"/>
    </row>
    <row r="122" spans="1:42" ht="15.75" customHeight="1" x14ac:dyDescent="0.35">
      <c r="A122" s="15" t="s">
        <v>403</v>
      </c>
      <c r="B122" s="16" t="s">
        <v>46</v>
      </c>
      <c r="C122" s="16" t="s">
        <v>63</v>
      </c>
      <c r="D122" s="17" t="s">
        <v>5</v>
      </c>
      <c r="E122" s="17" t="s">
        <v>64</v>
      </c>
      <c r="F122" s="17" t="s">
        <v>92</v>
      </c>
      <c r="G122" s="17" t="s">
        <v>203</v>
      </c>
      <c r="H122" s="17" t="s">
        <v>77</v>
      </c>
      <c r="I122" s="17" t="s">
        <v>78</v>
      </c>
      <c r="J122" s="17" t="s">
        <v>78</v>
      </c>
      <c r="K122" s="17" t="s">
        <v>78</v>
      </c>
      <c r="L122" s="17" t="s">
        <v>53</v>
      </c>
      <c r="M122" s="17" t="s">
        <v>54</v>
      </c>
      <c r="N122" s="18">
        <v>2</v>
      </c>
      <c r="O122" s="17" t="s">
        <v>79</v>
      </c>
      <c r="P122" s="17" t="s">
        <v>80</v>
      </c>
      <c r="Q122" s="19">
        <v>100000</v>
      </c>
      <c r="R122" s="20" t="s">
        <v>404</v>
      </c>
      <c r="S122" s="21">
        <v>8.7499999999999994E-2</v>
      </c>
      <c r="T122" s="22">
        <v>42912</v>
      </c>
      <c r="U122" s="23" t="s">
        <v>386</v>
      </c>
      <c r="V122" s="24">
        <v>1.054</v>
      </c>
      <c r="W122" s="25">
        <f>+Q122*V122</f>
        <v>105400</v>
      </c>
      <c r="X122" s="26">
        <f t="shared" si="39"/>
        <v>7.6501921473267717E-2</v>
      </c>
      <c r="Y122" s="21">
        <v>0.505</v>
      </c>
      <c r="Z122" s="27" t="str">
        <f t="shared" si="47"/>
        <v xml:space="preserve"> </v>
      </c>
      <c r="AA122" s="19">
        <f t="shared" si="40"/>
        <v>50500</v>
      </c>
      <c r="AB122" s="19" t="str">
        <f t="shared" si="24"/>
        <v xml:space="preserve"> </v>
      </c>
      <c r="AC122" s="28">
        <f t="shared" si="32"/>
        <v>-54900</v>
      </c>
      <c r="AD122" s="26">
        <f ca="1">YIELD($AH$3,U122,$S122,$Y122*100,100,2,0)</f>
        <v>0.89481182256219882</v>
      </c>
      <c r="AE122" s="29">
        <v>1118</v>
      </c>
      <c r="AF122" s="21"/>
      <c r="AG122" s="21"/>
      <c r="AH122" s="30">
        <f t="shared" ca="1" si="42"/>
        <v>0.6697144718910486</v>
      </c>
      <c r="AI122" s="31">
        <f t="shared" si="25"/>
        <v>2023</v>
      </c>
      <c r="AJ122" s="32">
        <v>0.7</v>
      </c>
      <c r="AK122" s="6">
        <f>AA122*AJ122</f>
        <v>35350</v>
      </c>
      <c r="AL122" s="33" t="s">
        <v>72</v>
      </c>
      <c r="AN122" s="34"/>
      <c r="AP122" s="21"/>
    </row>
    <row r="123" spans="1:42" s="44" customFormat="1" ht="15.75" customHeight="1" x14ac:dyDescent="0.35">
      <c r="A123" s="45" t="s">
        <v>405</v>
      </c>
      <c r="B123" s="16" t="s">
        <v>62</v>
      </c>
      <c r="C123" s="16" t="s">
        <v>63</v>
      </c>
      <c r="D123" s="17" t="s">
        <v>5</v>
      </c>
      <c r="E123" s="17" t="s">
        <v>74</v>
      </c>
      <c r="F123" s="17" t="s">
        <v>92</v>
      </c>
      <c r="G123" s="17" t="s">
        <v>66</v>
      </c>
      <c r="H123" s="17" t="s">
        <v>77</v>
      </c>
      <c r="I123" s="17" t="s">
        <v>78</v>
      </c>
      <c r="J123" s="17" t="s">
        <v>78</v>
      </c>
      <c r="K123" s="17" t="s">
        <v>78</v>
      </c>
      <c r="L123" s="17" t="s">
        <v>53</v>
      </c>
      <c r="M123" s="17" t="s">
        <v>54</v>
      </c>
      <c r="N123" s="18">
        <v>2</v>
      </c>
      <c r="O123" s="17" t="s">
        <v>87</v>
      </c>
      <c r="P123" s="17" t="s">
        <v>88</v>
      </c>
      <c r="Q123" s="19">
        <v>100000</v>
      </c>
      <c r="R123" s="20" t="s">
        <v>406</v>
      </c>
      <c r="S123" s="21">
        <v>4.3499999999999997E-2</v>
      </c>
      <c r="T123" s="22">
        <v>43108</v>
      </c>
      <c r="U123" s="43" t="s">
        <v>407</v>
      </c>
      <c r="V123" s="26">
        <v>1.0049999999999999</v>
      </c>
      <c r="W123" s="25">
        <f t="shared" ref="W123:W171" si="48">+Q123*V123</f>
        <v>100499.99999999999</v>
      </c>
      <c r="X123" s="26">
        <f t="shared" si="39"/>
        <v>4.1522454023029017E-2</v>
      </c>
      <c r="Y123" s="21">
        <v>1.0175000000000001</v>
      </c>
      <c r="Z123" s="27" t="str">
        <f t="shared" si="47"/>
        <v xml:space="preserve"> </v>
      </c>
      <c r="AA123" s="19">
        <f t="shared" si="40"/>
        <v>101750</v>
      </c>
      <c r="AB123" s="19">
        <f t="shared" si="24"/>
        <v>1250.0000000000146</v>
      </c>
      <c r="AC123" s="28" t="str">
        <f t="shared" si="32"/>
        <v xml:space="preserve"> </v>
      </c>
      <c r="AD123" s="26" t="e">
        <f t="shared" ref="AD123:AD130" ca="1" si="49">YIELD($AH$3,U123,$S123,$Y123*100,100,2,0)</f>
        <v>#NUM!</v>
      </c>
      <c r="AE123" s="29">
        <v>724.9</v>
      </c>
      <c r="AF123" s="57"/>
      <c r="AG123" s="57"/>
      <c r="AH123" s="30"/>
      <c r="AI123" s="31">
        <f t="shared" si="25"/>
        <v>2020</v>
      </c>
      <c r="AJ123" s="32">
        <v>0.7</v>
      </c>
      <c r="AK123" s="6">
        <f t="shared" ref="AK123" si="50">AA123*AJ123</f>
        <v>71225</v>
      </c>
      <c r="AL123" s="33" t="s">
        <v>377</v>
      </c>
      <c r="AP123" s="57"/>
    </row>
    <row r="124" spans="1:42" s="44" customFormat="1" ht="15.75" customHeight="1" x14ac:dyDescent="0.35">
      <c r="A124" s="45" t="s">
        <v>405</v>
      </c>
      <c r="B124" s="16" t="s">
        <v>60</v>
      </c>
      <c r="C124" s="16" t="s">
        <v>47</v>
      </c>
      <c r="D124" s="17" t="s">
        <v>5</v>
      </c>
      <c r="E124" s="17" t="s">
        <v>74</v>
      </c>
      <c r="F124" s="17" t="s">
        <v>92</v>
      </c>
      <c r="G124" s="17" t="s">
        <v>66</v>
      </c>
      <c r="H124" s="17" t="s">
        <v>77</v>
      </c>
      <c r="I124" s="17" t="s">
        <v>78</v>
      </c>
      <c r="J124" s="17" t="s">
        <v>78</v>
      </c>
      <c r="K124" s="17" t="s">
        <v>78</v>
      </c>
      <c r="L124" s="17" t="s">
        <v>53</v>
      </c>
      <c r="M124" s="17" t="s">
        <v>54</v>
      </c>
      <c r="N124" s="18">
        <v>2</v>
      </c>
      <c r="O124" s="17" t="s">
        <v>87</v>
      </c>
      <c r="P124" s="17" t="s">
        <v>88</v>
      </c>
      <c r="Q124" s="19">
        <v>100000</v>
      </c>
      <c r="R124" s="20" t="s">
        <v>406</v>
      </c>
      <c r="S124" s="21">
        <v>4.3499999999999997E-2</v>
      </c>
      <c r="T124" s="22">
        <v>43108</v>
      </c>
      <c r="U124" s="43" t="s">
        <v>407</v>
      </c>
      <c r="V124" s="26">
        <v>1.0049999999999999</v>
      </c>
      <c r="W124" s="25">
        <f t="shared" si="48"/>
        <v>100499.99999999999</v>
      </c>
      <c r="X124" s="26">
        <f t="shared" si="39"/>
        <v>4.1522454023029017E-2</v>
      </c>
      <c r="Y124" s="21" t="e">
        <f ca="1">_xll.BDP(A124,$Y$4)/100</f>
        <v>#NAME?</v>
      </c>
      <c r="Z124" s="27" t="str">
        <f t="shared" si="47"/>
        <v xml:space="preserve"> </v>
      </c>
      <c r="AA124" s="19" t="e">
        <f t="shared" ca="1" si="40"/>
        <v>#NAME?</v>
      </c>
      <c r="AB124" s="19" t="e">
        <f t="shared" ca="1" si="24"/>
        <v>#NAME?</v>
      </c>
      <c r="AC124" s="28" t="e">
        <f t="shared" ca="1" si="32"/>
        <v>#NAME?</v>
      </c>
      <c r="AD124" s="26" t="e">
        <f t="shared" ca="1" si="49"/>
        <v>#NAME?</v>
      </c>
      <c r="AE124" s="29">
        <v>906.25</v>
      </c>
      <c r="AF124" s="57"/>
      <c r="AG124" s="57"/>
      <c r="AH124" s="30"/>
      <c r="AI124" s="31">
        <f t="shared" si="25"/>
        <v>2020</v>
      </c>
      <c r="AJ124" s="32">
        <v>0.7</v>
      </c>
      <c r="AK124" s="6" t="e">
        <f ca="1">AA124*AJ124</f>
        <v>#NAME?</v>
      </c>
      <c r="AL124" s="33" t="s">
        <v>72</v>
      </c>
      <c r="AP124" s="57"/>
    </row>
    <row r="125" spans="1:42" ht="15.75" customHeight="1" x14ac:dyDescent="0.35">
      <c r="A125" s="15" t="s">
        <v>408</v>
      </c>
      <c r="B125" s="16" t="s">
        <v>62</v>
      </c>
      <c r="C125" s="16" t="s">
        <v>63</v>
      </c>
      <c r="D125" s="17" t="s">
        <v>5</v>
      </c>
      <c r="E125" s="17" t="s">
        <v>197</v>
      </c>
      <c r="F125" s="17" t="s">
        <v>85</v>
      </c>
      <c r="G125" s="17" t="s">
        <v>86</v>
      </c>
      <c r="H125" s="17" t="s">
        <v>226</v>
      </c>
      <c r="I125" s="17" t="s">
        <v>227</v>
      </c>
      <c r="J125" s="17" t="s">
        <v>114</v>
      </c>
      <c r="K125" s="17" t="s">
        <v>227</v>
      </c>
      <c r="L125" s="17" t="s">
        <v>102</v>
      </c>
      <c r="M125" s="17" t="s">
        <v>54</v>
      </c>
      <c r="N125" s="18">
        <v>2</v>
      </c>
      <c r="O125" s="17" t="s">
        <v>220</v>
      </c>
      <c r="P125" s="17" t="s">
        <v>221</v>
      </c>
      <c r="Q125" s="19">
        <v>200000</v>
      </c>
      <c r="R125" s="20" t="s">
        <v>409</v>
      </c>
      <c r="S125" s="21">
        <v>0.06</v>
      </c>
      <c r="T125" s="22">
        <v>42936</v>
      </c>
      <c r="U125" s="23" t="s">
        <v>410</v>
      </c>
      <c r="V125" s="24">
        <v>1.0575000000000001</v>
      </c>
      <c r="W125" s="25">
        <f t="shared" si="48"/>
        <v>211500.00000000003</v>
      </c>
      <c r="X125" s="26">
        <f t="shared" si="39"/>
        <v>5.0824070581718984E-2</v>
      </c>
      <c r="Y125" s="21">
        <v>1.0349999999999999</v>
      </c>
      <c r="Z125" s="27" t="str">
        <f t="shared" si="47"/>
        <v xml:space="preserve"> </v>
      </c>
      <c r="AA125" s="19">
        <f t="shared" si="40"/>
        <v>206999.99999999997</v>
      </c>
      <c r="AB125" s="19" t="str">
        <f t="shared" si="24"/>
        <v xml:space="preserve"> </v>
      </c>
      <c r="AC125" s="28">
        <f t="shared" si="32"/>
        <v>-4500.0000000000582</v>
      </c>
      <c r="AD125" s="26">
        <f t="shared" ca="1" si="49"/>
        <v>4.497528431787761E-2</v>
      </c>
      <c r="AE125" s="29">
        <v>2533.1999999999998</v>
      </c>
      <c r="AF125" s="21"/>
      <c r="AG125" s="21"/>
      <c r="AH125" s="30">
        <f t="shared" ca="1" si="42"/>
        <v>2.2985634134775328</v>
      </c>
      <c r="AI125" s="31">
        <f t="shared" si="25"/>
        <v>2025</v>
      </c>
      <c r="AJ125" s="32">
        <v>0.75</v>
      </c>
      <c r="AK125" s="6">
        <f>AA125*AJ125</f>
        <v>155249.99999999997</v>
      </c>
      <c r="AL125" s="33" t="s">
        <v>72</v>
      </c>
      <c r="AN125" s="34"/>
      <c r="AP125" s="21"/>
    </row>
    <row r="126" spans="1:42" ht="15.75" customHeight="1" x14ac:dyDescent="0.35">
      <c r="A126" s="15" t="s">
        <v>408</v>
      </c>
      <c r="B126" s="16" t="s">
        <v>60</v>
      </c>
      <c r="C126" s="16" t="s">
        <v>47</v>
      </c>
      <c r="D126" s="17" t="s">
        <v>5</v>
      </c>
      <c r="E126" s="17" t="s">
        <v>197</v>
      </c>
      <c r="F126" s="17" t="s">
        <v>85</v>
      </c>
      <c r="G126" s="17" t="s">
        <v>86</v>
      </c>
      <c r="H126" s="17" t="s">
        <v>226</v>
      </c>
      <c r="I126" s="17" t="s">
        <v>227</v>
      </c>
      <c r="J126" s="17" t="s">
        <v>114</v>
      </c>
      <c r="K126" s="17" t="s">
        <v>227</v>
      </c>
      <c r="L126" s="17" t="s">
        <v>102</v>
      </c>
      <c r="M126" s="17" t="s">
        <v>54</v>
      </c>
      <c r="N126" s="18">
        <v>2</v>
      </c>
      <c r="O126" s="17" t="s">
        <v>220</v>
      </c>
      <c r="P126" s="17" t="s">
        <v>221</v>
      </c>
      <c r="Q126" s="19">
        <v>200000</v>
      </c>
      <c r="R126" s="20" t="s">
        <v>409</v>
      </c>
      <c r="S126" s="21">
        <v>0.06</v>
      </c>
      <c r="T126" s="22">
        <v>42936</v>
      </c>
      <c r="U126" s="23" t="s">
        <v>410</v>
      </c>
      <c r="V126" s="24">
        <v>1.0575000000000001</v>
      </c>
      <c r="W126" s="25">
        <f t="shared" si="48"/>
        <v>211500.00000000003</v>
      </c>
      <c r="X126" s="26">
        <f t="shared" si="39"/>
        <v>5.0824070581718984E-2</v>
      </c>
      <c r="Y126" s="21" t="e">
        <f ca="1">_xll.BDP(A126,$Y$4)/100</f>
        <v>#NAME?</v>
      </c>
      <c r="Z126" s="27" t="str">
        <f t="shared" si="47"/>
        <v xml:space="preserve"> </v>
      </c>
      <c r="AA126" s="19" t="e">
        <f t="shared" ca="1" si="40"/>
        <v>#NAME?</v>
      </c>
      <c r="AB126" s="19" t="e">
        <f t="shared" ca="1" si="24"/>
        <v>#NAME?</v>
      </c>
      <c r="AC126" s="28" t="e">
        <f t="shared" ca="1" si="32"/>
        <v>#NAME?</v>
      </c>
      <c r="AD126" s="26" t="e">
        <f t="shared" ca="1" si="49"/>
        <v>#NAME?</v>
      </c>
      <c r="AE126" s="29">
        <v>3033.333333333333</v>
      </c>
      <c r="AF126" s="21"/>
      <c r="AG126" s="21"/>
      <c r="AH126" s="30" t="e">
        <f t="shared" ca="1" si="42"/>
        <v>#NAME?</v>
      </c>
      <c r="AI126" s="31">
        <f t="shared" si="25"/>
        <v>2025</v>
      </c>
      <c r="AJ126" s="32">
        <v>0.75</v>
      </c>
      <c r="AK126" s="6" t="e">
        <f ca="1">AA126*AJ126</f>
        <v>#NAME?</v>
      </c>
      <c r="AL126" s="33" t="s">
        <v>72</v>
      </c>
      <c r="AN126" s="34"/>
      <c r="AP126" s="21"/>
    </row>
    <row r="127" spans="1:42" ht="15.75" customHeight="1" x14ac:dyDescent="0.35">
      <c r="A127" s="15" t="s">
        <v>411</v>
      </c>
      <c r="B127" s="16" t="s">
        <v>60</v>
      </c>
      <c r="C127" s="16" t="s">
        <v>47</v>
      </c>
      <c r="D127" s="17" t="s">
        <v>5</v>
      </c>
      <c r="E127" s="17" t="s">
        <v>172</v>
      </c>
      <c r="F127" s="17" t="s">
        <v>412</v>
      </c>
      <c r="G127" s="17" t="s">
        <v>112</v>
      </c>
      <c r="H127" s="17" t="s">
        <v>178</v>
      </c>
      <c r="I127" s="17" t="s">
        <v>179</v>
      </c>
      <c r="J127" s="17" t="s">
        <v>179</v>
      </c>
      <c r="K127" s="17" t="s">
        <v>179</v>
      </c>
      <c r="L127" s="17" t="s">
        <v>102</v>
      </c>
      <c r="M127" s="17" t="s">
        <v>54</v>
      </c>
      <c r="N127" s="18">
        <v>2</v>
      </c>
      <c r="O127" s="17" t="s">
        <v>413</v>
      </c>
      <c r="P127" s="17" t="s">
        <v>414</v>
      </c>
      <c r="Q127" s="19">
        <v>150000</v>
      </c>
      <c r="R127" s="20" t="s">
        <v>415</v>
      </c>
      <c r="S127" s="21">
        <v>6.25E-2</v>
      </c>
      <c r="T127" s="22">
        <v>41795</v>
      </c>
      <c r="U127" s="23" t="s">
        <v>416</v>
      </c>
      <c r="V127" s="26">
        <v>1.0840000000000001</v>
      </c>
      <c r="W127" s="25">
        <f t="shared" si="48"/>
        <v>162600</v>
      </c>
      <c r="X127" s="26">
        <f t="shared" si="39"/>
        <v>5.1359685736708301E-2</v>
      </c>
      <c r="Y127" s="21">
        <v>1.1009500000000001</v>
      </c>
      <c r="Z127" s="27" t="str">
        <f t="shared" si="47"/>
        <v xml:space="preserve"> </v>
      </c>
      <c r="AA127" s="19">
        <f t="shared" si="40"/>
        <v>165142.5</v>
      </c>
      <c r="AB127" s="19">
        <f t="shared" si="24"/>
        <v>2542.5</v>
      </c>
      <c r="AC127" s="28" t="str">
        <f t="shared" si="32"/>
        <v xml:space="preserve"> </v>
      </c>
      <c r="AD127" s="26">
        <f t="shared" ca="1" si="49"/>
        <v>-9.7940101190628504E-3</v>
      </c>
      <c r="AE127" s="29">
        <v>2942.71</v>
      </c>
      <c r="AF127" s="21" t="e">
        <f ca="1">_xll.BDP(A127,$AF$4)</f>
        <v>#NAME?</v>
      </c>
      <c r="AG127" s="21"/>
      <c r="AH127" s="30" t="e">
        <f t="shared" ca="1" si="42"/>
        <v>#NUM!</v>
      </c>
      <c r="AI127" s="31">
        <f t="shared" si="25"/>
        <v>2024</v>
      </c>
      <c r="AJ127" s="32"/>
      <c r="AL127" t="s">
        <v>119</v>
      </c>
      <c r="AP127" s="21"/>
    </row>
    <row r="128" spans="1:42" ht="15.75" customHeight="1" x14ac:dyDescent="0.35">
      <c r="A128" s="15" t="s">
        <v>411</v>
      </c>
      <c r="B128" s="16" t="s">
        <v>62</v>
      </c>
      <c r="C128" s="16" t="s">
        <v>47</v>
      </c>
      <c r="D128" s="17" t="s">
        <v>5</v>
      </c>
      <c r="E128" s="17" t="s">
        <v>172</v>
      </c>
      <c r="F128" s="17" t="s">
        <v>412</v>
      </c>
      <c r="G128" s="17" t="s">
        <v>112</v>
      </c>
      <c r="H128" s="17" t="s">
        <v>178</v>
      </c>
      <c r="I128" s="17" t="s">
        <v>179</v>
      </c>
      <c r="J128" s="17" t="s">
        <v>179</v>
      </c>
      <c r="K128" s="17" t="s">
        <v>179</v>
      </c>
      <c r="L128" s="17" t="s">
        <v>102</v>
      </c>
      <c r="M128" s="17" t="s">
        <v>54</v>
      </c>
      <c r="N128" s="18">
        <v>2</v>
      </c>
      <c r="O128" s="17" t="s">
        <v>413</v>
      </c>
      <c r="P128" s="17" t="s">
        <v>414</v>
      </c>
      <c r="Q128" s="19">
        <v>150000</v>
      </c>
      <c r="R128" s="20" t="s">
        <v>415</v>
      </c>
      <c r="S128" s="21">
        <v>6.25E-2</v>
      </c>
      <c r="T128" s="22">
        <v>43626</v>
      </c>
      <c r="U128" s="23" t="s">
        <v>416</v>
      </c>
      <c r="V128" s="26">
        <v>1.0974999999999999</v>
      </c>
      <c r="W128" s="25">
        <f t="shared" si="48"/>
        <v>164625</v>
      </c>
      <c r="X128" s="26">
        <f t="shared" si="39"/>
        <v>3.9371358830699553E-2</v>
      </c>
      <c r="Y128" s="21">
        <v>1.1009500000000001</v>
      </c>
      <c r="Z128" s="27" t="str">
        <f t="shared" si="47"/>
        <v xml:space="preserve"> </v>
      </c>
      <c r="AA128" s="37">
        <f t="shared" si="40"/>
        <v>165142.5</v>
      </c>
      <c r="AB128" s="19">
        <f t="shared" si="24"/>
        <v>517.5</v>
      </c>
      <c r="AC128" s="28" t="str">
        <f t="shared" si="32"/>
        <v xml:space="preserve"> </v>
      </c>
      <c r="AD128" s="26">
        <f t="shared" ca="1" si="49"/>
        <v>-9.7940101190628504E-3</v>
      </c>
      <c r="AE128" s="29">
        <v>2942.71</v>
      </c>
      <c r="AF128" s="21"/>
      <c r="AG128" s="21"/>
      <c r="AH128" s="30"/>
      <c r="AI128" s="31">
        <f t="shared" si="25"/>
        <v>2024</v>
      </c>
      <c r="AJ128" s="32"/>
      <c r="AL128" s="33" t="s">
        <v>119</v>
      </c>
      <c r="AP128" s="21"/>
    </row>
    <row r="129" spans="1:42" ht="15.75" customHeight="1" x14ac:dyDescent="0.35">
      <c r="A129" s="15" t="s">
        <v>417</v>
      </c>
      <c r="B129" s="16" t="s">
        <v>60</v>
      </c>
      <c r="C129" s="16" t="s">
        <v>47</v>
      </c>
      <c r="D129" s="17" t="s">
        <v>5</v>
      </c>
      <c r="E129" s="17" t="s">
        <v>197</v>
      </c>
      <c r="F129" s="17" t="s">
        <v>134</v>
      </c>
      <c r="G129" s="17" t="s">
        <v>112</v>
      </c>
      <c r="H129" s="17" t="s">
        <v>77</v>
      </c>
      <c r="I129" s="17" t="s">
        <v>78</v>
      </c>
      <c r="J129" s="17" t="s">
        <v>78</v>
      </c>
      <c r="K129" s="17" t="s">
        <v>78</v>
      </c>
      <c r="L129" s="17" t="s">
        <v>53</v>
      </c>
      <c r="M129" s="17" t="s">
        <v>54</v>
      </c>
      <c r="N129" s="18">
        <v>2</v>
      </c>
      <c r="O129" s="17" t="s">
        <v>418</v>
      </c>
      <c r="P129" s="17" t="s">
        <v>419</v>
      </c>
      <c r="Q129" s="19">
        <v>200000</v>
      </c>
      <c r="R129" s="20" t="s">
        <v>420</v>
      </c>
      <c r="S129" s="21">
        <v>4.5999999999999999E-2</v>
      </c>
      <c r="T129" s="22">
        <v>43655</v>
      </c>
      <c r="U129" s="23" t="s">
        <v>421</v>
      </c>
      <c r="V129" s="26">
        <v>1.0586</v>
      </c>
      <c r="W129" s="25">
        <f t="shared" si="48"/>
        <v>211720</v>
      </c>
      <c r="X129" s="26">
        <f t="shared" si="39"/>
        <v>3.8793284462281294E-2</v>
      </c>
      <c r="Y129" s="21">
        <v>1.0944700000000001</v>
      </c>
      <c r="Z129" s="27" t="str">
        <f t="shared" si="47"/>
        <v xml:space="preserve"> </v>
      </c>
      <c r="AA129" s="19">
        <f t="shared" si="40"/>
        <v>218894</v>
      </c>
      <c r="AB129" s="19">
        <f t="shared" si="24"/>
        <v>7174</v>
      </c>
      <c r="AC129" s="28" t="str">
        <f t="shared" si="32"/>
        <v xml:space="preserve"> </v>
      </c>
      <c r="AD129" s="26">
        <f t="shared" ca="1" si="49"/>
        <v>3.0262518541946216E-2</v>
      </c>
      <c r="AE129" s="29">
        <v>178.89</v>
      </c>
      <c r="AF129" s="21"/>
      <c r="AG129" s="21"/>
      <c r="AH129" s="30"/>
      <c r="AI129" s="31">
        <f t="shared" si="25"/>
        <v>2029</v>
      </c>
      <c r="AJ129" s="32"/>
      <c r="AL129" s="33" t="s">
        <v>59</v>
      </c>
      <c r="AP129" s="21"/>
    </row>
    <row r="130" spans="1:42" ht="15.75" customHeight="1" x14ac:dyDescent="0.35">
      <c r="A130" s="15" t="s">
        <v>417</v>
      </c>
      <c r="B130" s="16" t="s">
        <v>108</v>
      </c>
      <c r="C130" s="16" t="s">
        <v>47</v>
      </c>
      <c r="D130" s="17" t="s">
        <v>5</v>
      </c>
      <c r="E130" s="17" t="s">
        <v>197</v>
      </c>
      <c r="F130" s="17" t="s">
        <v>134</v>
      </c>
      <c r="G130" s="17" t="s">
        <v>112</v>
      </c>
      <c r="H130" s="17" t="s">
        <v>77</v>
      </c>
      <c r="I130" s="17" t="s">
        <v>78</v>
      </c>
      <c r="J130" s="17" t="s">
        <v>78</v>
      </c>
      <c r="K130" s="17" t="s">
        <v>78</v>
      </c>
      <c r="L130" s="17" t="s">
        <v>53</v>
      </c>
      <c r="M130" s="17" t="s">
        <v>54</v>
      </c>
      <c r="N130" s="18">
        <v>2</v>
      </c>
      <c r="O130" s="17" t="s">
        <v>418</v>
      </c>
      <c r="P130" s="17" t="s">
        <v>419</v>
      </c>
      <c r="Q130" s="19">
        <v>100000</v>
      </c>
      <c r="R130" s="20" t="s">
        <v>420</v>
      </c>
      <c r="S130" s="21">
        <v>4.5999999999999999E-2</v>
      </c>
      <c r="T130" s="22">
        <v>43657</v>
      </c>
      <c r="U130" s="23" t="s">
        <v>421</v>
      </c>
      <c r="V130" s="26">
        <v>1.05684</v>
      </c>
      <c r="W130" s="25">
        <f t="shared" si="48"/>
        <v>105684</v>
      </c>
      <c r="X130" s="26">
        <f t="shared" si="39"/>
        <v>3.8999279086650664E-2</v>
      </c>
      <c r="Y130" s="21">
        <v>1.0944700000000001</v>
      </c>
      <c r="Z130" s="27" t="str">
        <f t="shared" si="47"/>
        <v xml:space="preserve"> </v>
      </c>
      <c r="AA130" s="19">
        <f t="shared" si="40"/>
        <v>109447</v>
      </c>
      <c r="AB130" s="19">
        <f t="shared" si="24"/>
        <v>3763</v>
      </c>
      <c r="AC130" s="28" t="str">
        <f t="shared" si="32"/>
        <v xml:space="preserve"> </v>
      </c>
      <c r="AD130" s="26">
        <f t="shared" ca="1" si="49"/>
        <v>3.0262518541946216E-2</v>
      </c>
      <c r="AE130" s="29">
        <v>89.44</v>
      </c>
      <c r="AF130" s="21"/>
      <c r="AG130" s="21"/>
      <c r="AH130" s="30"/>
      <c r="AI130" s="31">
        <f t="shared" si="25"/>
        <v>2029</v>
      </c>
      <c r="AJ130" s="32"/>
      <c r="AL130" s="33" t="s">
        <v>59</v>
      </c>
      <c r="AP130" s="21"/>
    </row>
    <row r="131" spans="1:42" ht="15.75" customHeight="1" x14ac:dyDescent="0.35">
      <c r="A131" s="15" t="s">
        <v>422</v>
      </c>
      <c r="B131" s="16" t="s">
        <v>62</v>
      </c>
      <c r="C131" s="16" t="s">
        <v>63</v>
      </c>
      <c r="D131" s="17" t="s">
        <v>5</v>
      </c>
      <c r="E131" s="17" t="s">
        <v>48</v>
      </c>
      <c r="F131" s="17" t="s">
        <v>75</v>
      </c>
      <c r="G131" s="17" t="s">
        <v>76</v>
      </c>
      <c r="H131" s="17" t="s">
        <v>77</v>
      </c>
      <c r="I131" s="17" t="s">
        <v>78</v>
      </c>
      <c r="J131" s="17" t="s">
        <v>78</v>
      </c>
      <c r="K131" s="17" t="s">
        <v>78</v>
      </c>
      <c r="L131" s="17" t="s">
        <v>53</v>
      </c>
      <c r="M131" s="17" t="s">
        <v>54</v>
      </c>
      <c r="N131" s="18">
        <v>2</v>
      </c>
      <c r="O131" s="17" t="s">
        <v>423</v>
      </c>
      <c r="P131" s="17" t="s">
        <v>424</v>
      </c>
      <c r="Q131" s="56">
        <v>83000</v>
      </c>
      <c r="R131" s="20" t="s">
        <v>425</v>
      </c>
      <c r="S131" s="21">
        <v>6.5000000000000002E-2</v>
      </c>
      <c r="T131" s="22">
        <v>42872</v>
      </c>
      <c r="U131" s="23" t="s">
        <v>426</v>
      </c>
      <c r="V131" s="47">
        <v>1.0275000000000001</v>
      </c>
      <c r="W131" s="25">
        <f t="shared" si="48"/>
        <v>85282.5</v>
      </c>
      <c r="X131" s="26">
        <f t="shared" si="39"/>
        <v>5.7390332590508561E-2</v>
      </c>
      <c r="Y131" s="21">
        <v>1.004</v>
      </c>
      <c r="Z131" s="27" t="s">
        <v>277</v>
      </c>
      <c r="AA131" s="19">
        <f t="shared" si="40"/>
        <v>83332</v>
      </c>
      <c r="AB131" s="19" t="str">
        <f t="shared" si="24"/>
        <v xml:space="preserve"> </v>
      </c>
      <c r="AC131" s="28">
        <f t="shared" si="32"/>
        <v>-1950.5</v>
      </c>
      <c r="AD131" s="26">
        <v>5.8856035129719188E-2</v>
      </c>
      <c r="AE131" s="29">
        <v>2247.89</v>
      </c>
      <c r="AF131" s="21"/>
      <c r="AG131" s="21"/>
      <c r="AH131" s="30" t="e">
        <f t="shared" ca="1" si="42"/>
        <v>#NUM!</v>
      </c>
      <c r="AI131" s="31">
        <f t="shared" si="25"/>
        <v>2021</v>
      </c>
      <c r="AJ131" s="32">
        <v>0.75</v>
      </c>
      <c r="AK131" s="6">
        <f>AA131*AJ131</f>
        <v>62499</v>
      </c>
      <c r="AL131" s="33" t="s">
        <v>72</v>
      </c>
      <c r="AP131" s="21"/>
    </row>
    <row r="132" spans="1:42" ht="15.75" customHeight="1" x14ac:dyDescent="0.35">
      <c r="A132" s="15" t="s">
        <v>422</v>
      </c>
      <c r="B132" s="16" t="s">
        <v>60</v>
      </c>
      <c r="C132" s="16" t="s">
        <v>63</v>
      </c>
      <c r="D132" s="17" t="s">
        <v>5</v>
      </c>
      <c r="E132" s="17" t="s">
        <v>48</v>
      </c>
      <c r="F132" s="17" t="s">
        <v>75</v>
      </c>
      <c r="G132" s="17" t="s">
        <v>76</v>
      </c>
      <c r="H132" s="17" t="s">
        <v>77</v>
      </c>
      <c r="I132" s="17" t="s">
        <v>78</v>
      </c>
      <c r="J132" s="17" t="s">
        <v>78</v>
      </c>
      <c r="K132" s="17" t="s">
        <v>78</v>
      </c>
      <c r="L132" s="17" t="s">
        <v>53</v>
      </c>
      <c r="M132" s="17" t="s">
        <v>54</v>
      </c>
      <c r="N132" s="18">
        <v>2</v>
      </c>
      <c r="O132" s="17" t="s">
        <v>423</v>
      </c>
      <c r="P132" s="17" t="s">
        <v>424</v>
      </c>
      <c r="Q132" s="56">
        <v>83000</v>
      </c>
      <c r="R132" s="20" t="s">
        <v>425</v>
      </c>
      <c r="S132" s="21">
        <v>6.5000000000000002E-2</v>
      </c>
      <c r="T132" s="22">
        <v>42872</v>
      </c>
      <c r="U132" s="23" t="s">
        <v>426</v>
      </c>
      <c r="V132" s="47">
        <v>1.0275000000000001</v>
      </c>
      <c r="W132" s="25">
        <f t="shared" si="48"/>
        <v>85282.5</v>
      </c>
      <c r="X132" s="26">
        <f t="shared" si="39"/>
        <v>5.7390332590508561E-2</v>
      </c>
      <c r="Y132" s="21">
        <v>1.004</v>
      </c>
      <c r="Z132" s="27" t="s">
        <v>277</v>
      </c>
      <c r="AA132" s="19">
        <f t="shared" si="40"/>
        <v>83332</v>
      </c>
      <c r="AB132" s="19" t="str">
        <f t="shared" si="24"/>
        <v xml:space="preserve"> </v>
      </c>
      <c r="AC132" s="28">
        <f t="shared" si="32"/>
        <v>-1950.5</v>
      </c>
      <c r="AD132" s="26">
        <v>5.8856035129719188E-2</v>
      </c>
      <c r="AE132" s="29">
        <v>2247.89</v>
      </c>
      <c r="AF132" s="21"/>
      <c r="AG132" s="21"/>
      <c r="AH132" s="30" t="e">
        <f t="shared" ca="1" si="42"/>
        <v>#NUM!</v>
      </c>
      <c r="AI132" s="31">
        <f t="shared" si="25"/>
        <v>2021</v>
      </c>
      <c r="AJ132" s="32">
        <v>0.75</v>
      </c>
      <c r="AK132" s="6">
        <f>AA132*AJ132</f>
        <v>62499</v>
      </c>
      <c r="AL132" s="33" t="s">
        <v>72</v>
      </c>
      <c r="AP132" s="21"/>
    </row>
    <row r="133" spans="1:42" ht="15.75" customHeight="1" x14ac:dyDescent="0.35">
      <c r="A133" s="15" t="s">
        <v>427</v>
      </c>
      <c r="B133" s="16" t="s">
        <v>62</v>
      </c>
      <c r="C133" s="16" t="s">
        <v>47</v>
      </c>
      <c r="D133" s="17" t="s">
        <v>5</v>
      </c>
      <c r="E133" s="17" t="s">
        <v>48</v>
      </c>
      <c r="F133" s="17" t="s">
        <v>233</v>
      </c>
      <c r="G133" s="17" t="s">
        <v>238</v>
      </c>
      <c r="H133" s="17" t="s">
        <v>77</v>
      </c>
      <c r="I133" s="17" t="s">
        <v>78</v>
      </c>
      <c r="J133" s="17" t="s">
        <v>78</v>
      </c>
      <c r="K133" s="17" t="s">
        <v>78</v>
      </c>
      <c r="L133" s="17" t="s">
        <v>53</v>
      </c>
      <c r="M133" s="17" t="s">
        <v>54</v>
      </c>
      <c r="N133" s="18">
        <v>2</v>
      </c>
      <c r="O133" s="17" t="s">
        <v>428</v>
      </c>
      <c r="P133" s="17" t="s">
        <v>429</v>
      </c>
      <c r="Q133" s="19">
        <v>33000</v>
      </c>
      <c r="R133" s="20" t="s">
        <v>430</v>
      </c>
      <c r="S133" s="21">
        <v>0.08</v>
      </c>
      <c r="T133" s="22">
        <v>40448</v>
      </c>
      <c r="U133" s="43" t="s">
        <v>431</v>
      </c>
      <c r="V133" s="26">
        <v>0.98450000000000004</v>
      </c>
      <c r="W133" s="25">
        <f t="shared" si="48"/>
        <v>32488.5</v>
      </c>
      <c r="X133" s="26">
        <f>YIELD(T133,U133,S133,V133*100,100,N133,0)</f>
        <v>8.2383827931917827E-2</v>
      </c>
      <c r="Y133" s="21">
        <v>1.01939</v>
      </c>
      <c r="Z133" s="27" t="str">
        <f>IF(D133=$A$1," ",Q133*Y133)</f>
        <v xml:space="preserve"> </v>
      </c>
      <c r="AA133" s="19">
        <f t="shared" si="40"/>
        <v>33639.870000000003</v>
      </c>
      <c r="AB133" s="19">
        <f t="shared" ref="AB133:AB173" si="51">IF(AA133&gt;=W133,AA133-W133," ")</f>
        <v>1151.3700000000026</v>
      </c>
      <c r="AC133" s="28" t="str">
        <f t="shared" si="32"/>
        <v xml:space="preserve"> </v>
      </c>
      <c r="AD133" s="26" t="e">
        <f ca="1">YIELD($AH$3,U133,$S133,$Y133*100,100,2,0)</f>
        <v>#NUM!</v>
      </c>
      <c r="AE133" s="29">
        <v>476.67</v>
      </c>
      <c r="AF133" s="21" t="e">
        <f ca="1">_xll.BDP(A133,$AF$4)</f>
        <v>#NAME?</v>
      </c>
      <c r="AG133" s="21"/>
      <c r="AH133" s="30" t="e">
        <f t="shared" ca="1" si="42"/>
        <v>#NUM!</v>
      </c>
      <c r="AI133" s="31">
        <f t="shared" ref="AI133:AI173" si="52">YEAR(U133)</f>
        <v>2020</v>
      </c>
      <c r="AJ133" s="32">
        <v>0.7</v>
      </c>
      <c r="AK133" s="6">
        <f>AA133*AJ133</f>
        <v>23547.909</v>
      </c>
      <c r="AL133" s="33" t="s">
        <v>249</v>
      </c>
      <c r="AN133" s="34" t="e">
        <f>AJ133*#REF!</f>
        <v>#REF!</v>
      </c>
      <c r="AP133" s="21"/>
    </row>
    <row r="134" spans="1:42" ht="15.75" customHeight="1" x14ac:dyDescent="0.35">
      <c r="A134" s="15" t="s">
        <v>432</v>
      </c>
      <c r="B134" s="16" t="s">
        <v>62</v>
      </c>
      <c r="C134" s="16" t="s">
        <v>47</v>
      </c>
      <c r="D134" s="17" t="s">
        <v>5</v>
      </c>
      <c r="E134" s="17" t="s">
        <v>172</v>
      </c>
      <c r="F134" s="17" t="s">
        <v>85</v>
      </c>
      <c r="G134" s="17" t="s">
        <v>112</v>
      </c>
      <c r="H134" s="17" t="s">
        <v>226</v>
      </c>
      <c r="I134" s="17" t="s">
        <v>123</v>
      </c>
      <c r="J134" s="17" t="s">
        <v>179</v>
      </c>
      <c r="K134" s="17" t="s">
        <v>227</v>
      </c>
      <c r="L134" s="17" t="s">
        <v>102</v>
      </c>
      <c r="M134" s="17" t="s">
        <v>54</v>
      </c>
      <c r="N134" s="18">
        <v>2</v>
      </c>
      <c r="O134" s="17" t="s">
        <v>433</v>
      </c>
      <c r="P134" s="17" t="s">
        <v>434</v>
      </c>
      <c r="Q134" s="19">
        <v>200000</v>
      </c>
      <c r="R134" s="20" t="s">
        <v>435</v>
      </c>
      <c r="S134" s="21">
        <v>5.3749999999999999E-2</v>
      </c>
      <c r="T134" s="22">
        <v>43626</v>
      </c>
      <c r="U134" s="23" t="s">
        <v>436</v>
      </c>
      <c r="V134" s="26">
        <v>1.036</v>
      </c>
      <c r="W134" s="25">
        <f t="shared" si="48"/>
        <v>207200</v>
      </c>
      <c r="X134" s="26">
        <f>YIELD(T134,U134,S134,V134*100,100,N134,0)</f>
        <v>4.8208431759505677E-2</v>
      </c>
      <c r="Y134" s="21">
        <v>1.05738</v>
      </c>
      <c r="Z134" s="27" t="str">
        <f>IF(D134=$A$1," ",Q134*Y134)</f>
        <v xml:space="preserve"> </v>
      </c>
      <c r="AA134" s="19">
        <f t="shared" si="40"/>
        <v>211476</v>
      </c>
      <c r="AB134" s="19">
        <f t="shared" si="51"/>
        <v>4276</v>
      </c>
      <c r="AC134" s="28" t="str">
        <f t="shared" si="32"/>
        <v xml:space="preserve"> </v>
      </c>
      <c r="AD134" s="26">
        <f ca="1">YIELD($AH$3,U134,$S134,$Y134*100,100,2,0)</f>
        <v>4.0024471298337645E-2</v>
      </c>
      <c r="AE134" s="29">
        <v>776.39</v>
      </c>
      <c r="AF134" s="21"/>
      <c r="AG134" s="21"/>
      <c r="AH134" s="30"/>
      <c r="AI134" s="31">
        <f t="shared" si="52"/>
        <v>2027</v>
      </c>
      <c r="AJ134" s="32"/>
      <c r="AK134" s="6"/>
      <c r="AL134" s="33" t="s">
        <v>119</v>
      </c>
      <c r="AN134" s="34"/>
      <c r="AP134" s="21"/>
    </row>
    <row r="135" spans="1:42" ht="15.75" customHeight="1" x14ac:dyDescent="0.35">
      <c r="A135" s="15" t="s">
        <v>432</v>
      </c>
      <c r="B135" s="16" t="s">
        <v>60</v>
      </c>
      <c r="C135" s="16" t="s">
        <v>47</v>
      </c>
      <c r="D135" s="17" t="s">
        <v>5</v>
      </c>
      <c r="E135" s="17" t="s">
        <v>172</v>
      </c>
      <c r="F135" s="17" t="s">
        <v>85</v>
      </c>
      <c r="G135" s="17" t="s">
        <v>112</v>
      </c>
      <c r="H135" s="17" t="s">
        <v>226</v>
      </c>
      <c r="I135" s="17" t="s">
        <v>123</v>
      </c>
      <c r="J135" s="17" t="s">
        <v>179</v>
      </c>
      <c r="K135" s="17" t="s">
        <v>227</v>
      </c>
      <c r="L135" s="17" t="s">
        <v>102</v>
      </c>
      <c r="M135" s="17" t="s">
        <v>54</v>
      </c>
      <c r="N135" s="18">
        <v>2</v>
      </c>
      <c r="O135" s="17" t="s">
        <v>433</v>
      </c>
      <c r="P135" s="17" t="s">
        <v>434</v>
      </c>
      <c r="Q135" s="19">
        <v>200000</v>
      </c>
      <c r="R135" s="20" t="s">
        <v>435</v>
      </c>
      <c r="S135" s="21">
        <v>5.3749999999999999E-2</v>
      </c>
      <c r="T135" s="22">
        <v>43655</v>
      </c>
      <c r="U135" s="23" t="s">
        <v>436</v>
      </c>
      <c r="V135" s="26">
        <v>1.0608</v>
      </c>
      <c r="W135" s="25">
        <f t="shared" si="48"/>
        <v>212160</v>
      </c>
      <c r="X135" s="26">
        <f>YIELD(T135,U135,S135,V135*100,100,N135,0)</f>
        <v>4.4449490257672981E-2</v>
      </c>
      <c r="Y135" s="21">
        <v>1.05738</v>
      </c>
      <c r="Z135" s="27" t="str">
        <f>IF(D135=$A$1," ",Q135*Y135)</f>
        <v xml:space="preserve"> </v>
      </c>
      <c r="AA135" s="19">
        <f t="shared" si="40"/>
        <v>211476</v>
      </c>
      <c r="AB135" s="19" t="str">
        <f t="shared" si="51"/>
        <v xml:space="preserve"> </v>
      </c>
      <c r="AC135" s="28">
        <f t="shared" si="32"/>
        <v>-684</v>
      </c>
      <c r="AD135" s="26">
        <f ca="1">YIELD($AH$3,U135,$S135,$Y135*100,100,2,0)</f>
        <v>4.0024471298337645E-2</v>
      </c>
      <c r="AE135" s="29">
        <v>776.39</v>
      </c>
      <c r="AF135" s="21"/>
      <c r="AG135" s="21"/>
      <c r="AH135" s="30"/>
      <c r="AI135" s="31">
        <f t="shared" si="52"/>
        <v>2027</v>
      </c>
      <c r="AJ135" s="32"/>
      <c r="AK135" s="6"/>
      <c r="AL135" t="s">
        <v>119</v>
      </c>
      <c r="AN135" s="34"/>
      <c r="AP135" s="21"/>
    </row>
    <row r="136" spans="1:42" ht="15.75" customHeight="1" x14ac:dyDescent="0.35">
      <c r="A136" s="15" t="s">
        <v>437</v>
      </c>
      <c r="B136" s="16" t="s">
        <v>46</v>
      </c>
      <c r="C136" s="16" t="s">
        <v>47</v>
      </c>
      <c r="D136" s="17" t="s">
        <v>5</v>
      </c>
      <c r="E136" s="17" t="s">
        <v>245</v>
      </c>
      <c r="F136" s="17" t="s">
        <v>134</v>
      </c>
      <c r="G136" s="17" t="s">
        <v>86</v>
      </c>
      <c r="H136" s="17" t="s">
        <v>212</v>
      </c>
      <c r="I136" s="17" t="s">
        <v>213</v>
      </c>
      <c r="J136" s="17" t="s">
        <v>213</v>
      </c>
      <c r="K136" s="17" t="s">
        <v>213</v>
      </c>
      <c r="L136" s="17" t="s">
        <v>102</v>
      </c>
      <c r="M136" s="17" t="s">
        <v>54</v>
      </c>
      <c r="N136" s="18">
        <v>2</v>
      </c>
      <c r="O136" s="17" t="s">
        <v>438</v>
      </c>
      <c r="P136" s="17" t="s">
        <v>439</v>
      </c>
      <c r="Q136" s="19">
        <v>200000</v>
      </c>
      <c r="R136" s="20" t="s">
        <v>440</v>
      </c>
      <c r="S136" s="21">
        <v>6.5000000000000002E-2</v>
      </c>
      <c r="T136" s="22">
        <v>42941</v>
      </c>
      <c r="U136" s="23" t="s">
        <v>441</v>
      </c>
      <c r="V136" s="24">
        <v>1.0974999999999999</v>
      </c>
      <c r="W136" s="25">
        <f t="shared" si="48"/>
        <v>219499.99999999997</v>
      </c>
      <c r="X136" s="26">
        <f t="shared" ref="X136:X171" si="53">YIELD(T136,U136,S136,V136*100,100,N136,0)</f>
        <v>5.1994237576120997E-2</v>
      </c>
      <c r="Y136" s="21" t="e">
        <f ca="1">_xll.BDP(A136,$Y$4)/100</f>
        <v>#NAME?</v>
      </c>
      <c r="Z136" s="27"/>
      <c r="AA136" s="19" t="e">
        <f t="shared" ca="1" si="40"/>
        <v>#NAME?</v>
      </c>
      <c r="AB136" s="19" t="e">
        <f t="shared" ca="1" si="51"/>
        <v>#NAME?</v>
      </c>
      <c r="AC136" s="28" t="e">
        <f t="shared" ca="1" si="32"/>
        <v>#NAME?</v>
      </c>
      <c r="AD136" s="26" t="e">
        <f t="shared" ref="AD136:AD138" ca="1" si="54">YIELD($AH$3,U136,$S136,$Y136*100,100,2,0)</f>
        <v>#NAME?</v>
      </c>
      <c r="AE136" s="29">
        <v>3358.3333333333339</v>
      </c>
      <c r="AF136" s="21"/>
      <c r="AG136" s="21"/>
      <c r="AH136" s="30" t="e">
        <f t="shared" ca="1" si="42"/>
        <v>#NAME?</v>
      </c>
      <c r="AI136" s="31">
        <f t="shared" si="52"/>
        <v>2027</v>
      </c>
      <c r="AJ136" s="32"/>
      <c r="AK136" s="6"/>
      <c r="AL136" t="s">
        <v>119</v>
      </c>
      <c r="AN136" s="34"/>
      <c r="AP136" s="21"/>
    </row>
    <row r="137" spans="1:42" ht="15.75" customHeight="1" x14ac:dyDescent="0.35">
      <c r="A137" s="15" t="s">
        <v>437</v>
      </c>
      <c r="B137" s="16" t="s">
        <v>60</v>
      </c>
      <c r="C137" s="16" t="s">
        <v>47</v>
      </c>
      <c r="D137" s="17" t="s">
        <v>5</v>
      </c>
      <c r="E137" s="17" t="s">
        <v>245</v>
      </c>
      <c r="F137" s="17" t="s">
        <v>134</v>
      </c>
      <c r="G137" s="17" t="s">
        <v>86</v>
      </c>
      <c r="H137" s="17" t="s">
        <v>212</v>
      </c>
      <c r="I137" s="17" t="s">
        <v>213</v>
      </c>
      <c r="J137" s="17" t="s">
        <v>213</v>
      </c>
      <c r="K137" s="17" t="s">
        <v>213</v>
      </c>
      <c r="L137" s="17" t="s">
        <v>102</v>
      </c>
      <c r="M137" s="17" t="s">
        <v>54</v>
      </c>
      <c r="N137" s="18">
        <v>2</v>
      </c>
      <c r="O137" s="17" t="s">
        <v>438</v>
      </c>
      <c r="P137" s="17" t="s">
        <v>439</v>
      </c>
      <c r="Q137" s="19">
        <v>100000</v>
      </c>
      <c r="R137" s="20" t="s">
        <v>440</v>
      </c>
      <c r="S137" s="21">
        <v>6.5000000000000002E-2</v>
      </c>
      <c r="T137" s="22">
        <v>42942</v>
      </c>
      <c r="U137" s="23" t="s">
        <v>441</v>
      </c>
      <c r="V137" s="24">
        <v>1.1020000000000001</v>
      </c>
      <c r="W137" s="25">
        <f t="shared" si="48"/>
        <v>110200.00000000001</v>
      </c>
      <c r="X137" s="26">
        <f t="shared" si="53"/>
        <v>5.1426832169741137E-2</v>
      </c>
      <c r="Y137" s="21" t="e">
        <f ca="1">_xll.BDP(A137,$Y$4)/100</f>
        <v>#NAME?</v>
      </c>
      <c r="Z137" s="27"/>
      <c r="AA137" s="19" t="e">
        <f t="shared" ca="1" si="40"/>
        <v>#NAME?</v>
      </c>
      <c r="AB137" s="19" t="e">
        <f t="shared" ca="1" si="51"/>
        <v>#NAME?</v>
      </c>
      <c r="AC137" s="28" t="e">
        <f t="shared" ca="1" si="32"/>
        <v>#NAME?</v>
      </c>
      <c r="AD137" s="26" t="e">
        <f t="shared" ca="1" si="54"/>
        <v>#NAME?</v>
      </c>
      <c r="AE137" s="29">
        <v>1679.166666666667</v>
      </c>
      <c r="AF137" s="21"/>
      <c r="AG137" s="21"/>
      <c r="AH137" s="30" t="e">
        <f t="shared" ca="1" si="42"/>
        <v>#NAME?</v>
      </c>
      <c r="AI137" s="31">
        <f t="shared" si="52"/>
        <v>2027</v>
      </c>
      <c r="AJ137" s="32"/>
      <c r="AK137" s="6"/>
      <c r="AL137" t="s">
        <v>119</v>
      </c>
      <c r="AN137" s="34"/>
      <c r="AP137" s="21"/>
    </row>
    <row r="138" spans="1:42" ht="15.75" customHeight="1" x14ac:dyDescent="0.35">
      <c r="A138" s="15" t="s">
        <v>442</v>
      </c>
      <c r="B138" s="16" t="s">
        <v>60</v>
      </c>
      <c r="C138" s="16" t="s">
        <v>109</v>
      </c>
      <c r="D138" s="17" t="s">
        <v>5</v>
      </c>
      <c r="E138" s="17" t="s">
        <v>172</v>
      </c>
      <c r="F138" s="17" t="s">
        <v>65</v>
      </c>
      <c r="G138" s="17" t="s">
        <v>238</v>
      </c>
      <c r="H138" s="17" t="s">
        <v>136</v>
      </c>
      <c r="I138" s="17" t="s">
        <v>137</v>
      </c>
      <c r="J138" s="17" t="s">
        <v>443</v>
      </c>
      <c r="K138" s="17" t="s">
        <v>137</v>
      </c>
      <c r="L138" s="17" t="s">
        <v>102</v>
      </c>
      <c r="M138" s="17" t="s">
        <v>54</v>
      </c>
      <c r="N138" s="18">
        <v>2</v>
      </c>
      <c r="O138" s="17" t="s">
        <v>320</v>
      </c>
      <c r="P138" s="17" t="s">
        <v>321</v>
      </c>
      <c r="Q138" s="39">
        <v>200000</v>
      </c>
      <c r="R138" s="20" t="s">
        <v>444</v>
      </c>
      <c r="S138" s="21">
        <v>5.6250000000000001E-2</v>
      </c>
      <c r="T138" s="22">
        <v>41432</v>
      </c>
      <c r="U138" s="43" t="s">
        <v>445</v>
      </c>
      <c r="V138" s="24">
        <v>1.0149999999999999</v>
      </c>
      <c r="W138" s="25">
        <f t="shared" si="48"/>
        <v>202999.99999999997</v>
      </c>
      <c r="X138" s="26">
        <f t="shared" si="53"/>
        <v>5.3608020106109308E-2</v>
      </c>
      <c r="Y138" s="21" t="e">
        <f ca="1">_xll.BDP(A138,$Y$4)/100</f>
        <v>#NAME?</v>
      </c>
      <c r="Z138" s="27" t="str">
        <f t="shared" ref="Z138:Z146" si="55">IF(D138=$A$1," ",Q138*Y138)</f>
        <v xml:space="preserve"> </v>
      </c>
      <c r="AA138" s="19" t="e">
        <f t="shared" ca="1" si="40"/>
        <v>#NAME?</v>
      </c>
      <c r="AB138" s="19" t="e">
        <f t="shared" ca="1" si="51"/>
        <v>#NAME?</v>
      </c>
      <c r="AC138" s="28" t="e">
        <f t="shared" ca="1" si="32"/>
        <v>#NAME?</v>
      </c>
      <c r="AD138" s="26" t="e">
        <f t="shared" ca="1" si="54"/>
        <v>#NAME?</v>
      </c>
      <c r="AE138" s="29">
        <v>1468.75</v>
      </c>
      <c r="AF138" s="21" t="e">
        <f ca="1">_xll.BDP(A138,$AF$4)</f>
        <v>#NAME?</v>
      </c>
      <c r="AG138" s="21"/>
      <c r="AH138" s="30" t="e">
        <f t="shared" ca="1" si="42"/>
        <v>#NAME?</v>
      </c>
      <c r="AI138" s="31">
        <f t="shared" si="52"/>
        <v>2020</v>
      </c>
      <c r="AL138" t="s">
        <v>109</v>
      </c>
      <c r="AP138" s="21"/>
    </row>
    <row r="139" spans="1:42" ht="15.75" customHeight="1" x14ac:dyDescent="0.35">
      <c r="A139" s="15" t="s">
        <v>446</v>
      </c>
      <c r="B139" s="16" t="s">
        <v>108</v>
      </c>
      <c r="C139" s="16" t="s">
        <v>109</v>
      </c>
      <c r="D139" s="17" t="s">
        <v>5</v>
      </c>
      <c r="E139" s="17" t="s">
        <v>245</v>
      </c>
      <c r="F139" s="17" t="s">
        <v>233</v>
      </c>
      <c r="G139" s="17" t="s">
        <v>99</v>
      </c>
      <c r="H139" s="17" t="s">
        <v>77</v>
      </c>
      <c r="I139" s="17" t="s">
        <v>78</v>
      </c>
      <c r="J139" s="17" t="s">
        <v>78</v>
      </c>
      <c r="K139" s="17" t="s">
        <v>78</v>
      </c>
      <c r="L139" s="17" t="s">
        <v>53</v>
      </c>
      <c r="M139" s="17" t="s">
        <v>54</v>
      </c>
      <c r="N139" s="18">
        <v>2</v>
      </c>
      <c r="O139" s="17" t="s">
        <v>234</v>
      </c>
      <c r="P139" s="17" t="s">
        <v>235</v>
      </c>
      <c r="Q139" s="39">
        <v>100000</v>
      </c>
      <c r="R139" s="20" t="s">
        <v>447</v>
      </c>
      <c r="S139" s="21">
        <v>5.2499999999999998E-2</v>
      </c>
      <c r="T139" s="22">
        <v>41690</v>
      </c>
      <c r="U139" s="23" t="s">
        <v>335</v>
      </c>
      <c r="V139" s="26">
        <v>0.99124999999999996</v>
      </c>
      <c r="W139" s="25">
        <f t="shared" si="48"/>
        <v>99125</v>
      </c>
      <c r="X139" s="26">
        <f t="shared" si="53"/>
        <v>5.3706495423095552E-2</v>
      </c>
      <c r="Y139" s="21" t="e">
        <f ca="1">_xll.BDP(A139,$Y$4)/100</f>
        <v>#NAME?</v>
      </c>
      <c r="Z139" s="27" t="str">
        <f t="shared" si="55"/>
        <v xml:space="preserve"> </v>
      </c>
      <c r="AA139" s="19" t="e">
        <f t="shared" ca="1" si="40"/>
        <v>#NAME?</v>
      </c>
      <c r="AB139" s="19" t="e">
        <f t="shared" ca="1" si="51"/>
        <v>#NAME?</v>
      </c>
      <c r="AC139" s="28" t="e">
        <f t="shared" ca="1" si="32"/>
        <v>#NAME?</v>
      </c>
      <c r="AD139" s="26" t="e">
        <f ca="1">YIELD($AH$3,U139,$S139,$Y139*100,100,N139,0)</f>
        <v>#NAME?</v>
      </c>
      <c r="AE139" s="29">
        <v>656.25</v>
      </c>
      <c r="AF139" s="21" t="e">
        <f ca="1">_xll.BDP(A139,$AF$4)</f>
        <v>#NAME?</v>
      </c>
      <c r="AG139" s="21"/>
      <c r="AH139" s="30" t="e">
        <f t="shared" ca="1" si="42"/>
        <v>#NAME?</v>
      </c>
      <c r="AI139" s="31">
        <f t="shared" si="52"/>
        <v>2023</v>
      </c>
      <c r="AJ139" s="32"/>
      <c r="AK139" s="6"/>
      <c r="AL139" t="s">
        <v>109</v>
      </c>
      <c r="AP139" s="21"/>
    </row>
    <row r="140" spans="1:42" ht="15.75" customHeight="1" x14ac:dyDescent="0.35">
      <c r="A140" s="15" t="s">
        <v>446</v>
      </c>
      <c r="B140" s="16" t="s">
        <v>62</v>
      </c>
      <c r="C140" s="16" t="s">
        <v>47</v>
      </c>
      <c r="D140" s="17" t="s">
        <v>5</v>
      </c>
      <c r="E140" s="17" t="s">
        <v>245</v>
      </c>
      <c r="F140" s="17" t="s">
        <v>233</v>
      </c>
      <c r="G140" s="17" t="s">
        <v>344</v>
      </c>
      <c r="H140" s="17" t="s">
        <v>77</v>
      </c>
      <c r="I140" s="17" t="s">
        <v>78</v>
      </c>
      <c r="J140" s="17" t="s">
        <v>78</v>
      </c>
      <c r="K140" s="17" t="s">
        <v>78</v>
      </c>
      <c r="L140" s="17" t="s">
        <v>53</v>
      </c>
      <c r="M140" s="17" t="s">
        <v>54</v>
      </c>
      <c r="N140" s="18">
        <v>2</v>
      </c>
      <c r="O140" s="17" t="s">
        <v>234</v>
      </c>
      <c r="P140" s="17" t="s">
        <v>235</v>
      </c>
      <c r="Q140" s="39">
        <v>200000</v>
      </c>
      <c r="R140" s="20" t="s">
        <v>447</v>
      </c>
      <c r="S140" s="21">
        <v>5.2499999999999998E-2</v>
      </c>
      <c r="T140" s="22">
        <v>41779</v>
      </c>
      <c r="U140" s="23" t="s">
        <v>335</v>
      </c>
      <c r="V140" s="26">
        <v>1.008</v>
      </c>
      <c r="W140" s="25">
        <f t="shared" si="48"/>
        <v>201600</v>
      </c>
      <c r="X140" s="26">
        <f t="shared" si="53"/>
        <v>5.1369058850778276E-2</v>
      </c>
      <c r="Y140" s="21">
        <v>0.95498000000000005</v>
      </c>
      <c r="Z140" s="27" t="str">
        <f t="shared" si="55"/>
        <v xml:space="preserve"> </v>
      </c>
      <c r="AA140" s="19">
        <f t="shared" si="40"/>
        <v>190996</v>
      </c>
      <c r="AB140" s="19" t="str">
        <f t="shared" si="51"/>
        <v xml:space="preserve"> </v>
      </c>
      <c r="AC140" s="28">
        <f t="shared" si="32"/>
        <v>-10604</v>
      </c>
      <c r="AD140" s="26">
        <f ca="1">YIELD($AH$3,U140,$S140,$Y140*100,100,N140,0)</f>
        <v>0.13058131724065836</v>
      </c>
      <c r="AE140" s="29">
        <v>845.83</v>
      </c>
      <c r="AF140" s="21" t="e">
        <f ca="1">_xll.BDP(A140,$AF$4)</f>
        <v>#NAME?</v>
      </c>
      <c r="AG140" s="21"/>
      <c r="AH140" s="30">
        <f t="shared" ca="1" si="42"/>
        <v>0.56642171363903548</v>
      </c>
      <c r="AI140" s="31">
        <f t="shared" si="52"/>
        <v>2023</v>
      </c>
      <c r="AJ140" s="32">
        <v>0.7</v>
      </c>
      <c r="AK140" s="6">
        <f>AA140*AJ140</f>
        <v>133697.19999999998</v>
      </c>
      <c r="AL140" s="33" t="s">
        <v>249</v>
      </c>
      <c r="AN140" s="34"/>
      <c r="AP140" s="21"/>
    </row>
    <row r="141" spans="1:42" ht="15.75" customHeight="1" x14ac:dyDescent="0.35">
      <c r="A141" s="15" t="s">
        <v>446</v>
      </c>
      <c r="B141" s="16" t="s">
        <v>60</v>
      </c>
      <c r="C141" s="16" t="s">
        <v>47</v>
      </c>
      <c r="D141" s="17" t="s">
        <v>5</v>
      </c>
      <c r="E141" s="17" t="s">
        <v>245</v>
      </c>
      <c r="F141" s="17" t="s">
        <v>233</v>
      </c>
      <c r="G141" s="17" t="s">
        <v>344</v>
      </c>
      <c r="H141" s="17" t="s">
        <v>77</v>
      </c>
      <c r="I141" s="17" t="s">
        <v>78</v>
      </c>
      <c r="J141" s="17" t="s">
        <v>78</v>
      </c>
      <c r="K141" s="17" t="s">
        <v>78</v>
      </c>
      <c r="L141" s="17" t="s">
        <v>53</v>
      </c>
      <c r="M141" s="17" t="s">
        <v>54</v>
      </c>
      <c r="N141" s="18">
        <v>2</v>
      </c>
      <c r="O141" s="17" t="s">
        <v>234</v>
      </c>
      <c r="P141" s="17" t="s">
        <v>235</v>
      </c>
      <c r="Q141" s="39">
        <v>100000</v>
      </c>
      <c r="R141" s="20" t="s">
        <v>447</v>
      </c>
      <c r="S141" s="21">
        <v>5.2499999999999998E-2</v>
      </c>
      <c r="T141" s="22">
        <v>41795</v>
      </c>
      <c r="U141" s="23" t="s">
        <v>335</v>
      </c>
      <c r="V141" s="26">
        <v>1.0129999999999999</v>
      </c>
      <c r="W141" s="25">
        <f t="shared" si="48"/>
        <v>101299.99999999999</v>
      </c>
      <c r="X141" s="26">
        <f t="shared" si="53"/>
        <v>5.0661086787893418E-2</v>
      </c>
      <c r="Y141" s="21">
        <v>0.95498000000000005</v>
      </c>
      <c r="Z141" s="27" t="str">
        <f t="shared" si="55"/>
        <v xml:space="preserve"> </v>
      </c>
      <c r="AA141" s="19">
        <f t="shared" si="40"/>
        <v>95498</v>
      </c>
      <c r="AB141" s="19" t="str">
        <f t="shared" si="51"/>
        <v xml:space="preserve"> </v>
      </c>
      <c r="AC141" s="28">
        <f t="shared" si="32"/>
        <v>-5801.9999999999854</v>
      </c>
      <c r="AD141" s="26">
        <f ca="1">YIELD($AH$3,U141,$S141,$Y141*100,100,N141,0)</f>
        <v>0.13058131724065836</v>
      </c>
      <c r="AE141" s="29">
        <v>422.91500000000002</v>
      </c>
      <c r="AF141" s="21" t="e">
        <f ca="1">_xll.BDP(A141,$AF$4)</f>
        <v>#NAME?</v>
      </c>
      <c r="AG141" s="21"/>
      <c r="AH141" s="30">
        <f t="shared" ca="1" si="42"/>
        <v>0.56642171363903548</v>
      </c>
      <c r="AI141" s="31">
        <f t="shared" si="52"/>
        <v>2023</v>
      </c>
      <c r="AJ141" s="32"/>
      <c r="AK141" s="6"/>
      <c r="AL141" t="s">
        <v>249</v>
      </c>
      <c r="AP141" s="21"/>
    </row>
    <row r="142" spans="1:42" ht="15.75" customHeight="1" x14ac:dyDescent="0.35">
      <c r="A142" s="15" t="s">
        <v>448</v>
      </c>
      <c r="B142" s="38" t="s">
        <v>62</v>
      </c>
      <c r="C142" s="16" t="s">
        <v>109</v>
      </c>
      <c r="D142" s="17" t="s">
        <v>5</v>
      </c>
      <c r="E142" s="17" t="s">
        <v>48</v>
      </c>
      <c r="F142" s="17" t="s">
        <v>134</v>
      </c>
      <c r="G142" s="17" t="s">
        <v>50</v>
      </c>
      <c r="H142" s="17" t="s">
        <v>136</v>
      </c>
      <c r="I142" s="17" t="s">
        <v>137</v>
      </c>
      <c r="J142" s="17" t="s">
        <v>137</v>
      </c>
      <c r="K142" s="17" t="s">
        <v>137</v>
      </c>
      <c r="L142" s="17" t="s">
        <v>53</v>
      </c>
      <c r="M142" s="17" t="s">
        <v>54</v>
      </c>
      <c r="N142" s="18">
        <v>2</v>
      </c>
      <c r="O142" s="17" t="s">
        <v>449</v>
      </c>
      <c r="P142" s="17" t="s">
        <v>450</v>
      </c>
      <c r="Q142" s="39">
        <v>100000</v>
      </c>
      <c r="R142" s="20" t="s">
        <v>451</v>
      </c>
      <c r="S142" s="21">
        <v>5.1249999999999997E-2</v>
      </c>
      <c r="T142" s="22">
        <v>41794</v>
      </c>
      <c r="U142" s="23" t="s">
        <v>452</v>
      </c>
      <c r="V142" s="26">
        <v>1</v>
      </c>
      <c r="W142" s="25">
        <f t="shared" si="48"/>
        <v>100000</v>
      </c>
      <c r="X142" s="26">
        <f t="shared" si="53"/>
        <v>5.124865554225997E-2</v>
      </c>
      <c r="Y142" s="21" t="e">
        <f ca="1">_xll.BDP(A142,$Y$4)/100</f>
        <v>#NAME?</v>
      </c>
      <c r="Z142" s="27" t="str">
        <f t="shared" si="55"/>
        <v xml:space="preserve"> </v>
      </c>
      <c r="AA142" s="19" t="e">
        <f t="shared" ca="1" si="40"/>
        <v>#NAME?</v>
      </c>
      <c r="AB142" s="19" t="e">
        <f t="shared" ca="1" si="51"/>
        <v>#NAME?</v>
      </c>
      <c r="AC142" s="28" t="e">
        <f t="shared" ca="1" si="32"/>
        <v>#NAME?</v>
      </c>
      <c r="AD142" s="26" t="e">
        <f t="shared" ref="AD142:AD148" ca="1" si="56">YIELD($AH$3,U142,$S142,$Y142*100,100,2,0)</f>
        <v>#NAME?</v>
      </c>
      <c r="AE142" s="29">
        <v>256.25000000000006</v>
      </c>
      <c r="AF142" s="21" t="e">
        <f ca="1">_xll.BDP(A142,$AF$4)</f>
        <v>#NAME?</v>
      </c>
      <c r="AG142" s="21"/>
      <c r="AH142" s="30" t="e">
        <f t="shared" ca="1" si="42"/>
        <v>#NAME?</v>
      </c>
      <c r="AI142" s="31">
        <f t="shared" si="52"/>
        <v>2024</v>
      </c>
      <c r="AJ142" s="32"/>
      <c r="AL142" t="s">
        <v>109</v>
      </c>
      <c r="AP142" s="21"/>
    </row>
    <row r="143" spans="1:42" ht="15.75" customHeight="1" x14ac:dyDescent="0.35">
      <c r="A143" s="15" t="s">
        <v>448</v>
      </c>
      <c r="B143" s="16" t="s">
        <v>60</v>
      </c>
      <c r="C143" s="16" t="s">
        <v>47</v>
      </c>
      <c r="D143" s="17" t="s">
        <v>5</v>
      </c>
      <c r="E143" s="17" t="s">
        <v>48</v>
      </c>
      <c r="F143" s="17" t="s">
        <v>134</v>
      </c>
      <c r="G143" s="17" t="s">
        <v>50</v>
      </c>
      <c r="H143" s="17" t="s">
        <v>136</v>
      </c>
      <c r="I143" s="17" t="s">
        <v>137</v>
      </c>
      <c r="J143" s="17" t="s">
        <v>137</v>
      </c>
      <c r="K143" s="17" t="s">
        <v>137</v>
      </c>
      <c r="L143" s="17" t="s">
        <v>53</v>
      </c>
      <c r="M143" s="17" t="s">
        <v>54</v>
      </c>
      <c r="N143" s="18">
        <v>2</v>
      </c>
      <c r="O143" s="17" t="s">
        <v>449</v>
      </c>
      <c r="P143" s="17" t="s">
        <v>450</v>
      </c>
      <c r="Q143" s="39">
        <v>100000</v>
      </c>
      <c r="R143" s="20" t="s">
        <v>451</v>
      </c>
      <c r="S143" s="21">
        <v>5.1249999999999997E-2</v>
      </c>
      <c r="T143" s="22">
        <v>41795</v>
      </c>
      <c r="U143" s="23" t="s">
        <v>452</v>
      </c>
      <c r="V143" s="26">
        <v>0.99860000000000004</v>
      </c>
      <c r="W143" s="25">
        <f t="shared" si="48"/>
        <v>99860</v>
      </c>
      <c r="X143" s="26">
        <f t="shared" si="53"/>
        <v>5.14295306179572E-2</v>
      </c>
      <c r="Y143" s="21" t="e">
        <f ca="1">_xll.BDP(A143,$Y$4)/100</f>
        <v>#NAME?</v>
      </c>
      <c r="Z143" s="27" t="str">
        <f t="shared" si="55"/>
        <v xml:space="preserve"> </v>
      </c>
      <c r="AA143" s="19" t="e">
        <f t="shared" ca="1" si="40"/>
        <v>#NAME?</v>
      </c>
      <c r="AB143" s="19" t="e">
        <f t="shared" ca="1" si="51"/>
        <v>#NAME?</v>
      </c>
      <c r="AC143" s="28" t="e">
        <f t="shared" ca="1" si="32"/>
        <v>#NAME?</v>
      </c>
      <c r="AD143" s="26" t="e">
        <f t="shared" ca="1" si="56"/>
        <v>#NAME?</v>
      </c>
      <c r="AE143" s="29">
        <v>256.25000000000006</v>
      </c>
      <c r="AF143" s="21" t="e">
        <f ca="1">_xll.BDP(A143,$AF$4)</f>
        <v>#NAME?</v>
      </c>
      <c r="AG143" s="21"/>
      <c r="AH143" s="30" t="e">
        <f t="shared" ca="1" si="42"/>
        <v>#NAME?</v>
      </c>
      <c r="AI143" s="31">
        <f t="shared" si="52"/>
        <v>2024</v>
      </c>
      <c r="AJ143" s="32"/>
      <c r="AL143" t="s">
        <v>249</v>
      </c>
      <c r="AP143" s="21"/>
    </row>
    <row r="144" spans="1:42" ht="15.75" customHeight="1" x14ac:dyDescent="0.35">
      <c r="A144" s="15" t="s">
        <v>453</v>
      </c>
      <c r="B144" s="16" t="s">
        <v>60</v>
      </c>
      <c r="C144" s="16" t="s">
        <v>47</v>
      </c>
      <c r="D144" s="17" t="s">
        <v>5</v>
      </c>
      <c r="E144" s="17" t="s">
        <v>48</v>
      </c>
      <c r="F144" s="17" t="s">
        <v>134</v>
      </c>
      <c r="G144" s="17" t="s">
        <v>50</v>
      </c>
      <c r="H144" s="17" t="s">
        <v>136</v>
      </c>
      <c r="I144" s="17" t="s">
        <v>137</v>
      </c>
      <c r="J144" s="17" t="s">
        <v>137</v>
      </c>
      <c r="K144" s="17" t="s">
        <v>137</v>
      </c>
      <c r="L144" s="17" t="s">
        <v>53</v>
      </c>
      <c r="M144" s="17" t="s">
        <v>54</v>
      </c>
      <c r="N144" s="18">
        <v>2</v>
      </c>
      <c r="O144" s="17" t="s">
        <v>454</v>
      </c>
      <c r="P144" s="17" t="s">
        <v>455</v>
      </c>
      <c r="Q144" s="39">
        <v>200000</v>
      </c>
      <c r="R144" s="20" t="s">
        <v>451</v>
      </c>
      <c r="S144" s="21">
        <v>0.06</v>
      </c>
      <c r="T144" s="22">
        <v>41722</v>
      </c>
      <c r="U144" s="23" t="s">
        <v>456</v>
      </c>
      <c r="V144" s="26">
        <v>1.03</v>
      </c>
      <c r="W144" s="25">
        <f t="shared" si="48"/>
        <v>206000</v>
      </c>
      <c r="X144" s="26">
        <f t="shared" si="53"/>
        <v>5.5947898054272499E-2</v>
      </c>
      <c r="Y144" s="21">
        <v>1.10409</v>
      </c>
      <c r="Z144" s="27" t="str">
        <f t="shared" si="55"/>
        <v xml:space="preserve"> </v>
      </c>
      <c r="AA144" s="19">
        <f t="shared" si="40"/>
        <v>220818</v>
      </c>
      <c r="AB144" s="19">
        <f t="shared" si="51"/>
        <v>14818</v>
      </c>
      <c r="AC144" s="28" t="str">
        <f t="shared" ref="AC144:AC173" si="57">IF(AA144&lt;W144,AA144-W144," ")</f>
        <v xml:space="preserve"> </v>
      </c>
      <c r="AD144" s="26">
        <f t="shared" ca="1" si="56"/>
        <v>-2.1665618626824659E-2</v>
      </c>
      <c r="AE144" s="29">
        <v>5366.67</v>
      </c>
      <c r="AF144" s="21" t="e">
        <f ca="1">_xll.BDP(A144,$AF$4)</f>
        <v>#NAME?</v>
      </c>
      <c r="AG144" s="21"/>
      <c r="AH144" s="30" t="e">
        <f t="shared" ca="1" si="42"/>
        <v>#NUM!</v>
      </c>
      <c r="AI144" s="31">
        <f t="shared" si="52"/>
        <v>2023</v>
      </c>
      <c r="AJ144" s="32">
        <v>0.8</v>
      </c>
      <c r="AK144" s="6">
        <f>AA144*AJ144</f>
        <v>176654.40000000002</v>
      </c>
      <c r="AL144" s="33" t="s">
        <v>72</v>
      </c>
      <c r="AN144" s="34"/>
      <c r="AP144" s="21"/>
    </row>
    <row r="145" spans="1:42" ht="15.75" customHeight="1" x14ac:dyDescent="0.35">
      <c r="A145" s="15" t="s">
        <v>453</v>
      </c>
      <c r="B145" s="16" t="s">
        <v>62</v>
      </c>
      <c r="C145" s="16" t="s">
        <v>47</v>
      </c>
      <c r="D145" s="17" t="s">
        <v>5</v>
      </c>
      <c r="E145" s="17" t="s">
        <v>48</v>
      </c>
      <c r="F145" s="17" t="s">
        <v>134</v>
      </c>
      <c r="G145" s="17" t="s">
        <v>50</v>
      </c>
      <c r="H145" s="17" t="s">
        <v>136</v>
      </c>
      <c r="I145" s="17" t="s">
        <v>137</v>
      </c>
      <c r="J145" s="17" t="s">
        <v>137</v>
      </c>
      <c r="K145" s="17" t="s">
        <v>137</v>
      </c>
      <c r="L145" s="17" t="s">
        <v>53</v>
      </c>
      <c r="M145" s="17" t="s">
        <v>54</v>
      </c>
      <c r="N145" s="18">
        <v>2</v>
      </c>
      <c r="O145" s="17" t="s">
        <v>454</v>
      </c>
      <c r="P145" s="17" t="s">
        <v>455</v>
      </c>
      <c r="Q145" s="39">
        <v>200000</v>
      </c>
      <c r="R145" s="20" t="s">
        <v>451</v>
      </c>
      <c r="S145" s="21">
        <v>0.06</v>
      </c>
      <c r="T145" s="22">
        <v>41722</v>
      </c>
      <c r="U145" s="23" t="s">
        <v>456</v>
      </c>
      <c r="V145" s="26">
        <v>1.03</v>
      </c>
      <c r="W145" s="25">
        <f t="shared" si="48"/>
        <v>206000</v>
      </c>
      <c r="X145" s="26">
        <f t="shared" si="53"/>
        <v>5.5947898054272499E-2</v>
      </c>
      <c r="Y145" s="21">
        <v>1.10409</v>
      </c>
      <c r="Z145" s="27" t="str">
        <f t="shared" si="55"/>
        <v xml:space="preserve"> </v>
      </c>
      <c r="AA145" s="19">
        <f t="shared" si="40"/>
        <v>220818</v>
      </c>
      <c r="AB145" s="19">
        <f t="shared" si="51"/>
        <v>14818</v>
      </c>
      <c r="AC145" s="28" t="str">
        <f t="shared" si="57"/>
        <v xml:space="preserve"> </v>
      </c>
      <c r="AD145" s="26">
        <f t="shared" ca="1" si="56"/>
        <v>-2.1665618626824659E-2</v>
      </c>
      <c r="AE145" s="29">
        <v>5366.67</v>
      </c>
      <c r="AF145" s="21" t="e">
        <f ca="1">_xll.BDP(A145,$AF$4)</f>
        <v>#NAME?</v>
      </c>
      <c r="AG145" s="21"/>
      <c r="AH145" s="30" t="e">
        <f t="shared" ca="1" si="42"/>
        <v>#NUM!</v>
      </c>
      <c r="AI145" s="31">
        <f t="shared" si="52"/>
        <v>2023</v>
      </c>
      <c r="AJ145" s="32">
        <v>0.8</v>
      </c>
      <c r="AK145" s="6">
        <f>AA145*AJ145</f>
        <v>176654.40000000002</v>
      </c>
      <c r="AL145" s="33" t="s">
        <v>249</v>
      </c>
      <c r="AN145" s="34"/>
      <c r="AP145" s="21"/>
    </row>
    <row r="146" spans="1:42" ht="15.75" customHeight="1" x14ac:dyDescent="0.35">
      <c r="A146" s="15" t="s">
        <v>457</v>
      </c>
      <c r="B146" s="16" t="s">
        <v>62</v>
      </c>
      <c r="C146" s="16" t="s">
        <v>63</v>
      </c>
      <c r="D146" s="17" t="s">
        <v>5</v>
      </c>
      <c r="E146" s="17" t="s">
        <v>48</v>
      </c>
      <c r="F146" s="17" t="s">
        <v>134</v>
      </c>
      <c r="G146" s="17" t="s">
        <v>50</v>
      </c>
      <c r="H146" s="17" t="s">
        <v>136</v>
      </c>
      <c r="I146" s="17" t="s">
        <v>137</v>
      </c>
      <c r="J146" s="17" t="s">
        <v>137</v>
      </c>
      <c r="K146" s="17" t="s">
        <v>137</v>
      </c>
      <c r="L146" s="17" t="s">
        <v>53</v>
      </c>
      <c r="M146" s="17" t="s">
        <v>54</v>
      </c>
      <c r="N146" s="18">
        <v>2</v>
      </c>
      <c r="O146" s="17" t="s">
        <v>330</v>
      </c>
      <c r="P146" s="17" t="s">
        <v>458</v>
      </c>
      <c r="Q146" s="39">
        <v>100000</v>
      </c>
      <c r="R146" s="20" t="s">
        <v>451</v>
      </c>
      <c r="S146" s="21">
        <v>6.1249999999999999E-2</v>
      </c>
      <c r="T146" s="22">
        <v>41417</v>
      </c>
      <c r="U146" s="23" t="s">
        <v>459</v>
      </c>
      <c r="V146" s="24">
        <v>1.075</v>
      </c>
      <c r="W146" s="25">
        <f t="shared" si="48"/>
        <v>107500</v>
      </c>
      <c r="X146" s="26">
        <f t="shared" si="53"/>
        <v>5.1224959793181923E-2</v>
      </c>
      <c r="Y146" s="21">
        <v>1.0851</v>
      </c>
      <c r="Z146" s="27" t="str">
        <f t="shared" si="55"/>
        <v xml:space="preserve"> </v>
      </c>
      <c r="AA146" s="19">
        <f t="shared" si="40"/>
        <v>108510</v>
      </c>
      <c r="AB146" s="19">
        <f t="shared" si="51"/>
        <v>1010</v>
      </c>
      <c r="AC146" s="28" t="str">
        <f t="shared" si="57"/>
        <v xml:space="preserve"> </v>
      </c>
      <c r="AD146" s="26">
        <f t="shared" ca="1" si="56"/>
        <v>-0.26789975347787681</v>
      </c>
      <c r="AE146" s="29">
        <v>2824.3</v>
      </c>
      <c r="AF146" s="21" t="e">
        <f ca="1">_xll.BDP(A146,$AF$4)</f>
        <v>#NAME?</v>
      </c>
      <c r="AG146" s="21"/>
      <c r="AH146" s="30" t="e">
        <f t="shared" ca="1" si="42"/>
        <v>#NUM!</v>
      </c>
      <c r="AI146" s="31">
        <f t="shared" si="52"/>
        <v>2022</v>
      </c>
      <c r="AJ146" s="32">
        <v>0.8</v>
      </c>
      <c r="AK146" s="6">
        <f>AA146*AJ146</f>
        <v>86808</v>
      </c>
      <c r="AL146" s="33" t="s">
        <v>72</v>
      </c>
      <c r="AN146" s="34"/>
      <c r="AP146" s="21"/>
    </row>
    <row r="147" spans="1:42" ht="15.75" customHeight="1" x14ac:dyDescent="0.35">
      <c r="A147" s="15" t="s">
        <v>460</v>
      </c>
      <c r="B147" s="16" t="s">
        <v>62</v>
      </c>
      <c r="C147" s="16" t="s">
        <v>47</v>
      </c>
      <c r="D147" s="17" t="s">
        <v>5</v>
      </c>
      <c r="E147" s="17" t="s">
        <v>74</v>
      </c>
      <c r="F147" s="17" t="s">
        <v>65</v>
      </c>
      <c r="G147" s="17" t="s">
        <v>168</v>
      </c>
      <c r="H147" s="17" t="s">
        <v>100</v>
      </c>
      <c r="I147" s="17" t="s">
        <v>101</v>
      </c>
      <c r="J147" s="17" t="s">
        <v>101</v>
      </c>
      <c r="K147" s="17" t="s">
        <v>101</v>
      </c>
      <c r="L147" s="17" t="s">
        <v>102</v>
      </c>
      <c r="M147" s="17" t="s">
        <v>54</v>
      </c>
      <c r="N147" s="18">
        <v>2</v>
      </c>
      <c r="O147" s="17" t="s">
        <v>325</v>
      </c>
      <c r="P147" s="17" t="s">
        <v>326</v>
      </c>
      <c r="Q147" s="39">
        <v>200000</v>
      </c>
      <c r="R147" s="20" t="s">
        <v>461</v>
      </c>
      <c r="S147" s="21">
        <v>3.7499999999999999E-2</v>
      </c>
      <c r="T147" s="22">
        <v>43045</v>
      </c>
      <c r="U147" s="23" t="s">
        <v>462</v>
      </c>
      <c r="V147" s="24">
        <v>0.98650000000000004</v>
      </c>
      <c r="W147" s="25">
        <f t="shared" si="48"/>
        <v>197300</v>
      </c>
      <c r="X147" s="26">
        <f t="shared" si="53"/>
        <v>3.9145970214263102E-2</v>
      </c>
      <c r="Y147" s="21">
        <v>1.01257</v>
      </c>
      <c r="Z147" s="27"/>
      <c r="AA147" s="19">
        <f t="shared" si="40"/>
        <v>202514</v>
      </c>
      <c r="AB147" s="19">
        <f t="shared" si="51"/>
        <v>5214</v>
      </c>
      <c r="AC147" s="28" t="str">
        <f t="shared" si="57"/>
        <v xml:space="preserve"> </v>
      </c>
      <c r="AD147" s="26">
        <f t="shared" ca="1" si="56"/>
        <v>3.4789467340400303E-2</v>
      </c>
      <c r="AE147" s="29">
        <v>625</v>
      </c>
      <c r="AF147" s="21"/>
      <c r="AG147" s="21"/>
      <c r="AH147" s="30"/>
      <c r="AI147" s="31">
        <f t="shared" si="52"/>
        <v>2027</v>
      </c>
      <c r="AJ147" s="32">
        <v>0.81</v>
      </c>
      <c r="AK147" s="6">
        <f t="shared" ref="AK147" si="58">AA147*AJ147</f>
        <v>164036.34</v>
      </c>
      <c r="AL147" s="33" t="s">
        <v>119</v>
      </c>
      <c r="AN147" s="34"/>
      <c r="AP147" s="21"/>
    </row>
    <row r="148" spans="1:42" ht="15.75" customHeight="1" x14ac:dyDescent="0.35">
      <c r="A148" s="15" t="s">
        <v>460</v>
      </c>
      <c r="B148" s="16" t="s">
        <v>110</v>
      </c>
      <c r="C148" s="16" t="s">
        <v>63</v>
      </c>
      <c r="D148" s="17" t="s">
        <v>5</v>
      </c>
      <c r="E148" s="17" t="s">
        <v>74</v>
      </c>
      <c r="F148" s="17" t="s">
        <v>65</v>
      </c>
      <c r="G148" s="17" t="s">
        <v>168</v>
      </c>
      <c r="H148" s="17" t="s">
        <v>100</v>
      </c>
      <c r="I148" s="17" t="s">
        <v>101</v>
      </c>
      <c r="J148" s="17" t="s">
        <v>101</v>
      </c>
      <c r="K148" s="17" t="s">
        <v>101</v>
      </c>
      <c r="L148" s="17" t="s">
        <v>102</v>
      </c>
      <c r="M148" s="17" t="s">
        <v>54</v>
      </c>
      <c r="N148" s="18">
        <v>2</v>
      </c>
      <c r="O148" s="17" t="s">
        <v>325</v>
      </c>
      <c r="P148" s="17" t="s">
        <v>326</v>
      </c>
      <c r="Q148" s="39">
        <v>200000</v>
      </c>
      <c r="R148" s="20" t="s">
        <v>461</v>
      </c>
      <c r="S148" s="21">
        <v>3.7499999999999999E-2</v>
      </c>
      <c r="T148" s="22">
        <v>43108</v>
      </c>
      <c r="U148" s="23" t="s">
        <v>462</v>
      </c>
      <c r="V148" s="24">
        <v>0.98499999999999999</v>
      </c>
      <c r="W148" s="25">
        <f t="shared" si="48"/>
        <v>197000</v>
      </c>
      <c r="X148" s="26">
        <f t="shared" si="53"/>
        <v>3.9352462823151739E-2</v>
      </c>
      <c r="Y148" s="21">
        <v>1.0108699999999999</v>
      </c>
      <c r="Z148" s="27"/>
      <c r="AA148" s="19">
        <f t="shared" si="40"/>
        <v>202174</v>
      </c>
      <c r="AB148" s="19">
        <f t="shared" si="51"/>
        <v>5174</v>
      </c>
      <c r="AC148" s="28" t="str">
        <f t="shared" si="57"/>
        <v xml:space="preserve"> </v>
      </c>
      <c r="AD148" s="26">
        <f t="shared" ca="1" si="56"/>
        <v>3.5152865431183865E-2</v>
      </c>
      <c r="AE148" s="29">
        <v>645.79999999999995</v>
      </c>
      <c r="AF148" s="21"/>
      <c r="AG148" s="21"/>
      <c r="AH148" s="30"/>
      <c r="AI148" s="31">
        <f t="shared" si="52"/>
        <v>2027</v>
      </c>
      <c r="AJ148" s="32">
        <v>0.81</v>
      </c>
      <c r="AK148" s="6">
        <f>AA148*AJ148</f>
        <v>163760.94</v>
      </c>
      <c r="AL148" s="33" t="s">
        <v>107</v>
      </c>
      <c r="AN148" s="34"/>
      <c r="AP148" s="21"/>
    </row>
    <row r="149" spans="1:42" ht="15.75" customHeight="1" x14ac:dyDescent="0.35">
      <c r="A149" s="15" t="s">
        <v>463</v>
      </c>
      <c r="B149" s="38" t="s">
        <v>147</v>
      </c>
      <c r="C149" s="16" t="s">
        <v>47</v>
      </c>
      <c r="D149" s="17" t="s">
        <v>5</v>
      </c>
      <c r="E149" s="17" t="s">
        <v>48</v>
      </c>
      <c r="F149" s="17" t="s">
        <v>49</v>
      </c>
      <c r="G149" s="17" t="s">
        <v>168</v>
      </c>
      <c r="H149" s="17" t="s">
        <v>464</v>
      </c>
      <c r="I149" s="17" t="s">
        <v>67</v>
      </c>
      <c r="J149" s="17" t="s">
        <v>67</v>
      </c>
      <c r="K149" s="17" t="s">
        <v>67</v>
      </c>
      <c r="L149" s="17" t="s">
        <v>53</v>
      </c>
      <c r="M149" s="17" t="s">
        <v>54</v>
      </c>
      <c r="N149" s="18">
        <v>2</v>
      </c>
      <c r="O149" s="17" t="s">
        <v>465</v>
      </c>
      <c r="P149" s="17" t="s">
        <v>466</v>
      </c>
      <c r="Q149" s="39">
        <v>200000</v>
      </c>
      <c r="R149" s="20" t="s">
        <v>467</v>
      </c>
      <c r="S149" s="21">
        <v>5.1790000000000003E-2</v>
      </c>
      <c r="T149" s="22">
        <v>42447</v>
      </c>
      <c r="U149" s="23" t="s">
        <v>468</v>
      </c>
      <c r="V149" s="26">
        <v>0.98950000000000005</v>
      </c>
      <c r="W149" s="25">
        <f t="shared" si="48"/>
        <v>197900</v>
      </c>
      <c r="X149" s="26">
        <f t="shared" si="53"/>
        <v>5.3182809888879592E-2</v>
      </c>
      <c r="Y149" s="21" t="e">
        <f ca="1">_xll.BDP(A149,$Y$4)/100</f>
        <v>#NAME?</v>
      </c>
      <c r="Z149" s="27"/>
      <c r="AA149" s="19" t="e">
        <f t="shared" ca="1" si="40"/>
        <v>#NAME?</v>
      </c>
      <c r="AB149" s="19" t="e">
        <f t="shared" ca="1" si="51"/>
        <v>#NAME?</v>
      </c>
      <c r="AC149" s="28" t="e">
        <f t="shared" ca="1" si="57"/>
        <v>#NAME?</v>
      </c>
      <c r="AD149" s="26" t="e">
        <f ca="1">YIELD($AH$3,U149,$S149,$Y149*100,100,N149,0)</f>
        <v>#NAME?</v>
      </c>
      <c r="AE149" s="29">
        <v>776.85</v>
      </c>
      <c r="AF149" s="21" t="e">
        <f ca="1">_xll.BDP(A149,$AF$4)</f>
        <v>#NAME?</v>
      </c>
      <c r="AG149" s="21"/>
      <c r="AH149" s="30" t="e">
        <f t="shared" ref="AH149:AH155" ca="1" si="59">MDURATION($AH$3,U149,S149,AD149,N149)</f>
        <v>#NAME?</v>
      </c>
      <c r="AI149" s="31">
        <f t="shared" si="52"/>
        <v>2025</v>
      </c>
      <c r="AJ149" s="32">
        <v>0.78</v>
      </c>
      <c r="AK149" s="6" t="e">
        <f ca="1">AA149*AJ149</f>
        <v>#NAME?</v>
      </c>
      <c r="AL149" s="33" t="s">
        <v>59</v>
      </c>
      <c r="AN149" s="34"/>
      <c r="AP149" s="21"/>
    </row>
    <row r="150" spans="1:42" ht="15.75" customHeight="1" x14ac:dyDescent="0.35">
      <c r="A150" s="15" t="s">
        <v>463</v>
      </c>
      <c r="B150" s="38" t="s">
        <v>60</v>
      </c>
      <c r="C150" s="16" t="s">
        <v>47</v>
      </c>
      <c r="D150" s="17" t="s">
        <v>5</v>
      </c>
      <c r="E150" s="17" t="s">
        <v>48</v>
      </c>
      <c r="F150" s="17" t="s">
        <v>49</v>
      </c>
      <c r="G150" s="17" t="s">
        <v>168</v>
      </c>
      <c r="H150" s="17" t="s">
        <v>464</v>
      </c>
      <c r="I150" s="17" t="s">
        <v>67</v>
      </c>
      <c r="J150" s="17" t="s">
        <v>67</v>
      </c>
      <c r="K150" s="17" t="s">
        <v>67</v>
      </c>
      <c r="L150" s="17" t="s">
        <v>53</v>
      </c>
      <c r="M150" s="17" t="s">
        <v>54</v>
      </c>
      <c r="N150" s="18">
        <v>2</v>
      </c>
      <c r="O150" s="17" t="s">
        <v>465</v>
      </c>
      <c r="P150" s="17" t="s">
        <v>466</v>
      </c>
      <c r="Q150" s="39">
        <v>200000</v>
      </c>
      <c r="R150" s="20" t="s">
        <v>467</v>
      </c>
      <c r="S150" s="21">
        <v>5.1790000000000003E-2</v>
      </c>
      <c r="T150" s="22">
        <v>43083</v>
      </c>
      <c r="U150" s="23" t="s">
        <v>468</v>
      </c>
      <c r="V150" s="26">
        <v>1.0912500000000001</v>
      </c>
      <c r="W150" s="25">
        <f t="shared" si="48"/>
        <v>218250</v>
      </c>
      <c r="X150" s="26">
        <f t="shared" si="53"/>
        <v>3.8333040870766361E-2</v>
      </c>
      <c r="Y150" s="21">
        <v>1.1043799999999999</v>
      </c>
      <c r="Z150" s="27"/>
      <c r="AA150" s="19">
        <f t="shared" si="40"/>
        <v>220875.99999999997</v>
      </c>
      <c r="AB150" s="19">
        <f t="shared" si="51"/>
        <v>2625.9999999999709</v>
      </c>
      <c r="AC150" s="28" t="str">
        <f t="shared" si="57"/>
        <v xml:space="preserve"> </v>
      </c>
      <c r="AD150" s="26">
        <f t="shared" ref="AD150:AD171" ca="1" si="60">YIELD($AH$3,U150,$S150,$Y150*100,100,2,0)</f>
        <v>1.7739201133409214E-2</v>
      </c>
      <c r="AE150" s="29">
        <v>316.49</v>
      </c>
      <c r="AF150" s="21"/>
      <c r="AG150" s="21"/>
      <c r="AH150" s="30"/>
      <c r="AI150" s="31">
        <f t="shared" si="52"/>
        <v>2025</v>
      </c>
      <c r="AJ150" s="32"/>
      <c r="AK150" s="6"/>
      <c r="AL150" s="33" t="s">
        <v>59</v>
      </c>
      <c r="AN150" s="34"/>
      <c r="AP150" s="21"/>
    </row>
    <row r="151" spans="1:42" ht="15.75" customHeight="1" x14ac:dyDescent="0.35">
      <c r="A151" s="15" t="s">
        <v>469</v>
      </c>
      <c r="B151" s="16" t="s">
        <v>62</v>
      </c>
      <c r="C151" s="16" t="s">
        <v>47</v>
      </c>
      <c r="D151" s="17" t="s">
        <v>5</v>
      </c>
      <c r="E151" s="17" t="s">
        <v>48</v>
      </c>
      <c r="F151" s="17" t="s">
        <v>49</v>
      </c>
      <c r="G151" s="17" t="s">
        <v>50</v>
      </c>
      <c r="H151" s="17" t="s">
        <v>178</v>
      </c>
      <c r="I151" s="17" t="s">
        <v>179</v>
      </c>
      <c r="J151" s="17" t="s">
        <v>179</v>
      </c>
      <c r="K151" s="17" t="s">
        <v>179</v>
      </c>
      <c r="L151" s="17" t="s">
        <v>102</v>
      </c>
      <c r="M151" s="17" t="s">
        <v>54</v>
      </c>
      <c r="N151" s="18">
        <v>2</v>
      </c>
      <c r="O151" s="17" t="s">
        <v>470</v>
      </c>
      <c r="P151" s="17" t="s">
        <v>471</v>
      </c>
      <c r="Q151" s="36">
        <v>100000</v>
      </c>
      <c r="R151" s="20" t="s">
        <v>472</v>
      </c>
      <c r="S151" s="21">
        <v>4.4999999999999998E-2</v>
      </c>
      <c r="T151" s="22">
        <v>41528</v>
      </c>
      <c r="U151" s="23" t="s">
        <v>473</v>
      </c>
      <c r="V151" s="24">
        <v>0.86624999999999996</v>
      </c>
      <c r="W151" s="25">
        <f t="shared" si="48"/>
        <v>86625</v>
      </c>
      <c r="X151" s="26">
        <f t="shared" si="53"/>
        <v>5.8995670993515201E-2</v>
      </c>
      <c r="Y151" s="21">
        <v>1.03067</v>
      </c>
      <c r="Z151" s="27" t="str">
        <f t="shared" ref="Z151:Z166" si="61">IF(D151=$A$1," ",Q151*Y151)</f>
        <v xml:space="preserve"> </v>
      </c>
      <c r="AA151" s="19">
        <f t="shared" si="40"/>
        <v>103067</v>
      </c>
      <c r="AB151" s="19">
        <f t="shared" si="51"/>
        <v>16442</v>
      </c>
      <c r="AC151" s="28" t="str">
        <f t="shared" si="57"/>
        <v xml:space="preserve"> </v>
      </c>
      <c r="AD151" s="26">
        <f t="shared" ca="1" si="60"/>
        <v>3.8462555573631776E-2</v>
      </c>
      <c r="AE151" s="29">
        <v>2087.5</v>
      </c>
      <c r="AF151" s="21" t="e">
        <f ca="1">_xll.BDP(A151,$AF$4)</f>
        <v>#NAME?</v>
      </c>
      <c r="AG151" s="21"/>
      <c r="AH151" s="30">
        <f t="shared" ca="1" si="59"/>
        <v>4.5889749539138975</v>
      </c>
      <c r="AI151" s="31">
        <f t="shared" si="52"/>
        <v>2027</v>
      </c>
      <c r="AJ151" s="32">
        <v>0.75</v>
      </c>
      <c r="AK151" s="6">
        <f t="shared" ref="AK151:AK156" si="62">AA151*AJ151</f>
        <v>77300.25</v>
      </c>
      <c r="AL151" s="33" t="s">
        <v>119</v>
      </c>
      <c r="AN151" s="34"/>
      <c r="AP151" s="21"/>
    </row>
    <row r="152" spans="1:42" ht="15.75" customHeight="1" x14ac:dyDescent="0.35">
      <c r="A152" s="15" t="s">
        <v>469</v>
      </c>
      <c r="B152" s="16" t="s">
        <v>62</v>
      </c>
      <c r="C152" s="16" t="s">
        <v>47</v>
      </c>
      <c r="D152" s="17" t="s">
        <v>5</v>
      </c>
      <c r="E152" s="17" t="s">
        <v>48</v>
      </c>
      <c r="F152" s="17" t="s">
        <v>49</v>
      </c>
      <c r="G152" s="17" t="s">
        <v>50</v>
      </c>
      <c r="H152" s="17" t="s">
        <v>178</v>
      </c>
      <c r="I152" s="17" t="s">
        <v>179</v>
      </c>
      <c r="J152" s="17" t="s">
        <v>179</v>
      </c>
      <c r="K152" s="17" t="s">
        <v>179</v>
      </c>
      <c r="L152" s="17" t="s">
        <v>102</v>
      </c>
      <c r="M152" s="17" t="s">
        <v>54</v>
      </c>
      <c r="N152" s="18">
        <v>2</v>
      </c>
      <c r="O152" s="17" t="s">
        <v>470</v>
      </c>
      <c r="P152" s="17" t="s">
        <v>471</v>
      </c>
      <c r="Q152" s="36">
        <v>200000</v>
      </c>
      <c r="R152" s="20" t="s">
        <v>472</v>
      </c>
      <c r="S152" s="21">
        <v>4.4999999999999998E-2</v>
      </c>
      <c r="T152" s="22">
        <v>41884</v>
      </c>
      <c r="U152" s="23" t="s">
        <v>473</v>
      </c>
      <c r="V152" s="24">
        <v>0.98150000000000004</v>
      </c>
      <c r="W152" s="25">
        <f t="shared" si="48"/>
        <v>196300</v>
      </c>
      <c r="X152" s="26">
        <f t="shared" si="53"/>
        <v>4.688057824335988E-2</v>
      </c>
      <c r="Y152" s="21">
        <v>1.03067</v>
      </c>
      <c r="Z152" s="27" t="str">
        <f t="shared" si="61"/>
        <v xml:space="preserve"> </v>
      </c>
      <c r="AA152" s="19">
        <f t="shared" si="40"/>
        <v>206134</v>
      </c>
      <c r="AB152" s="19">
        <f t="shared" si="51"/>
        <v>9834</v>
      </c>
      <c r="AC152" s="28" t="str">
        <f t="shared" si="57"/>
        <v xml:space="preserve"> </v>
      </c>
      <c r="AD152" s="26">
        <f t="shared" ca="1" si="60"/>
        <v>3.8462555573631776E-2</v>
      </c>
      <c r="AE152" s="29">
        <v>4175</v>
      </c>
      <c r="AF152" s="21" t="e">
        <f ca="1">_xll.BDP(A152,$AF$4)</f>
        <v>#NAME?</v>
      </c>
      <c r="AG152" s="21"/>
      <c r="AH152" s="30">
        <f t="shared" ca="1" si="59"/>
        <v>4.5889749539138975</v>
      </c>
      <c r="AI152" s="31">
        <f t="shared" si="52"/>
        <v>2027</v>
      </c>
      <c r="AJ152" s="32">
        <v>0.75</v>
      </c>
      <c r="AK152" s="6">
        <f t="shared" si="62"/>
        <v>154600.5</v>
      </c>
      <c r="AL152" s="33" t="s">
        <v>119</v>
      </c>
      <c r="AN152" s="34"/>
      <c r="AP152" s="21"/>
    </row>
    <row r="153" spans="1:42" ht="15.75" customHeight="1" x14ac:dyDescent="0.35">
      <c r="A153" s="15" t="s">
        <v>469</v>
      </c>
      <c r="B153" s="16" t="s">
        <v>62</v>
      </c>
      <c r="C153" s="16" t="s">
        <v>47</v>
      </c>
      <c r="D153" s="17" t="s">
        <v>5</v>
      </c>
      <c r="E153" s="17" t="s">
        <v>48</v>
      </c>
      <c r="F153" s="17" t="s">
        <v>49</v>
      </c>
      <c r="G153" s="17" t="s">
        <v>50</v>
      </c>
      <c r="H153" s="17" t="s">
        <v>178</v>
      </c>
      <c r="I153" s="17" t="s">
        <v>179</v>
      </c>
      <c r="J153" s="17" t="s">
        <v>179</v>
      </c>
      <c r="K153" s="17" t="s">
        <v>179</v>
      </c>
      <c r="L153" s="17" t="s">
        <v>102</v>
      </c>
      <c r="M153" s="17" t="s">
        <v>54</v>
      </c>
      <c r="N153" s="18">
        <v>2</v>
      </c>
      <c r="O153" s="17" t="s">
        <v>470</v>
      </c>
      <c r="P153" s="17" t="s">
        <v>471</v>
      </c>
      <c r="Q153" s="56">
        <v>100000</v>
      </c>
      <c r="R153" s="20" t="s">
        <v>472</v>
      </c>
      <c r="S153" s="21">
        <v>4.4999999999999998E-2</v>
      </c>
      <c r="T153" s="22">
        <v>42600</v>
      </c>
      <c r="U153" s="23" t="s">
        <v>473</v>
      </c>
      <c r="V153" s="24">
        <v>1.0429999999999999</v>
      </c>
      <c r="W153" s="25">
        <f t="shared" si="48"/>
        <v>104299.99999999999</v>
      </c>
      <c r="X153" s="26">
        <f t="shared" si="53"/>
        <v>4.0227759951683421E-2</v>
      </c>
      <c r="Y153" s="21">
        <v>1.03067</v>
      </c>
      <c r="Z153" s="27" t="str">
        <f t="shared" si="61"/>
        <v xml:space="preserve"> </v>
      </c>
      <c r="AA153" s="19">
        <f t="shared" si="40"/>
        <v>103067</v>
      </c>
      <c r="AB153" s="19" t="str">
        <f t="shared" si="51"/>
        <v xml:space="preserve"> </v>
      </c>
      <c r="AC153" s="28">
        <f t="shared" si="57"/>
        <v>-1232.9999999999854</v>
      </c>
      <c r="AD153" s="26">
        <f t="shared" ca="1" si="60"/>
        <v>3.8462555573631776E-2</v>
      </c>
      <c r="AE153" s="29">
        <v>2087.5</v>
      </c>
      <c r="AF153" s="21"/>
      <c r="AG153" s="21"/>
      <c r="AH153" s="30">
        <f t="shared" ca="1" si="59"/>
        <v>4.5889749539138975</v>
      </c>
      <c r="AI153" s="31">
        <f t="shared" si="52"/>
        <v>2027</v>
      </c>
      <c r="AJ153" s="32">
        <v>0.75</v>
      </c>
      <c r="AK153" s="6">
        <f t="shared" si="62"/>
        <v>77300.25</v>
      </c>
      <c r="AL153" s="33" t="s">
        <v>119</v>
      </c>
      <c r="AN153" s="34"/>
      <c r="AP153" s="21"/>
    </row>
    <row r="154" spans="1:42" ht="15.75" customHeight="1" x14ac:dyDescent="0.35">
      <c r="A154" s="15" t="s">
        <v>474</v>
      </c>
      <c r="B154" s="16" t="s">
        <v>62</v>
      </c>
      <c r="C154" s="16" t="s">
        <v>63</v>
      </c>
      <c r="D154" s="17" t="s">
        <v>5</v>
      </c>
      <c r="E154" s="17" t="s">
        <v>240</v>
      </c>
      <c r="F154" s="17" t="s">
        <v>134</v>
      </c>
      <c r="G154" s="17" t="s">
        <v>112</v>
      </c>
      <c r="H154" s="17" t="s">
        <v>286</v>
      </c>
      <c r="I154" s="17" t="s">
        <v>287</v>
      </c>
      <c r="J154" s="17" t="s">
        <v>78</v>
      </c>
      <c r="K154" s="17" t="s">
        <v>287</v>
      </c>
      <c r="L154" s="17" t="s">
        <v>53</v>
      </c>
      <c r="M154" s="17" t="s">
        <v>54</v>
      </c>
      <c r="N154" s="18">
        <v>2</v>
      </c>
      <c r="O154" s="17" t="s">
        <v>296</v>
      </c>
      <c r="P154" s="17" t="s">
        <v>297</v>
      </c>
      <c r="Q154" s="56">
        <v>200000</v>
      </c>
      <c r="R154" s="20" t="s">
        <v>475</v>
      </c>
      <c r="S154" s="21">
        <v>4.8750000000000002E-2</v>
      </c>
      <c r="T154" s="22">
        <v>42936</v>
      </c>
      <c r="U154" s="23" t="s">
        <v>476</v>
      </c>
      <c r="V154" s="24">
        <v>1.0225</v>
      </c>
      <c r="W154" s="25">
        <f t="shared" si="48"/>
        <v>204500</v>
      </c>
      <c r="X154" s="26">
        <f t="shared" si="53"/>
        <v>4.477348987222507E-2</v>
      </c>
      <c r="Y154" s="21">
        <v>1.0558700000000001</v>
      </c>
      <c r="Z154" s="27" t="str">
        <f t="shared" si="61"/>
        <v xml:space="preserve"> </v>
      </c>
      <c r="AA154" s="19">
        <f t="shared" si="40"/>
        <v>211174.00000000003</v>
      </c>
      <c r="AB154" s="19">
        <f t="shared" si="51"/>
        <v>6674.0000000000291</v>
      </c>
      <c r="AC154" s="28" t="str">
        <f t="shared" si="57"/>
        <v xml:space="preserve"> </v>
      </c>
      <c r="AD154" s="26">
        <f t="shared" ca="1" si="60"/>
        <v>9.8447957599188275E-3</v>
      </c>
      <c r="AE154" s="29">
        <v>2437.4</v>
      </c>
      <c r="AF154" s="21"/>
      <c r="AG154" s="21"/>
      <c r="AH154" s="30">
        <f t="shared" ca="1" si="59"/>
        <v>1.408726103452989</v>
      </c>
      <c r="AI154" s="31">
        <f t="shared" si="52"/>
        <v>2024</v>
      </c>
      <c r="AJ154" s="32">
        <v>0.8</v>
      </c>
      <c r="AK154" s="6">
        <f t="shared" si="62"/>
        <v>168939.20000000004</v>
      </c>
      <c r="AL154" s="33" t="s">
        <v>72</v>
      </c>
      <c r="AN154" s="34"/>
      <c r="AP154" s="21"/>
    </row>
    <row r="155" spans="1:42" ht="15.75" customHeight="1" x14ac:dyDescent="0.35">
      <c r="A155" s="15" t="s">
        <v>474</v>
      </c>
      <c r="B155" s="16" t="s">
        <v>60</v>
      </c>
      <c r="C155" s="16" t="s">
        <v>47</v>
      </c>
      <c r="D155" s="17" t="s">
        <v>5</v>
      </c>
      <c r="E155" s="17" t="s">
        <v>240</v>
      </c>
      <c r="F155" s="17" t="s">
        <v>134</v>
      </c>
      <c r="G155" s="17" t="s">
        <v>112</v>
      </c>
      <c r="H155" s="17" t="s">
        <v>286</v>
      </c>
      <c r="I155" s="17" t="s">
        <v>287</v>
      </c>
      <c r="J155" s="17" t="s">
        <v>78</v>
      </c>
      <c r="K155" s="17" t="s">
        <v>287</v>
      </c>
      <c r="L155" s="17" t="s">
        <v>53</v>
      </c>
      <c r="M155" s="17" t="s">
        <v>54</v>
      </c>
      <c r="N155" s="18">
        <v>2</v>
      </c>
      <c r="O155" s="17" t="s">
        <v>296</v>
      </c>
      <c r="P155" s="17" t="s">
        <v>297</v>
      </c>
      <c r="Q155" s="56">
        <v>200000</v>
      </c>
      <c r="R155" s="20" t="s">
        <v>475</v>
      </c>
      <c r="S155" s="21">
        <v>4.8750000000000002E-2</v>
      </c>
      <c r="T155" s="22">
        <v>42936</v>
      </c>
      <c r="U155" s="23" t="s">
        <v>476</v>
      </c>
      <c r="V155" s="24">
        <v>1.0225</v>
      </c>
      <c r="W155" s="25">
        <f t="shared" si="48"/>
        <v>204500</v>
      </c>
      <c r="X155" s="26">
        <f t="shared" si="53"/>
        <v>4.477348987222507E-2</v>
      </c>
      <c r="Y155" s="21" t="e">
        <f ca="1">_xll.BDP(A155,$Y$4)/100</f>
        <v>#NAME?</v>
      </c>
      <c r="Z155" s="27" t="str">
        <f t="shared" si="61"/>
        <v xml:space="preserve"> </v>
      </c>
      <c r="AA155" s="19" t="e">
        <f t="shared" ca="1" si="40"/>
        <v>#NAME?</v>
      </c>
      <c r="AB155" s="19" t="e">
        <f t="shared" ca="1" si="51"/>
        <v>#NAME?</v>
      </c>
      <c r="AC155" s="28" t="e">
        <f t="shared" ca="1" si="57"/>
        <v>#NAME?</v>
      </c>
      <c r="AD155" s="26" t="e">
        <f t="shared" ca="1" si="60"/>
        <v>#NAME?</v>
      </c>
      <c r="AE155" s="29">
        <v>2843.7500000000005</v>
      </c>
      <c r="AF155" s="21"/>
      <c r="AG155" s="21"/>
      <c r="AH155" s="30" t="e">
        <f t="shared" ca="1" si="59"/>
        <v>#NAME?</v>
      </c>
      <c r="AI155" s="31">
        <f t="shared" si="52"/>
        <v>2024</v>
      </c>
      <c r="AJ155" s="32">
        <v>0.8</v>
      </c>
      <c r="AK155" s="6" t="e">
        <f t="shared" ca="1" si="62"/>
        <v>#NAME?</v>
      </c>
      <c r="AL155" s="33" t="s">
        <v>72</v>
      </c>
      <c r="AN155" s="34"/>
      <c r="AP155" s="21"/>
    </row>
    <row r="156" spans="1:42" ht="15.75" customHeight="1" x14ac:dyDescent="0.35">
      <c r="A156" s="15" t="s">
        <v>477</v>
      </c>
      <c r="B156" s="16" t="s">
        <v>62</v>
      </c>
      <c r="C156" s="16" t="s">
        <v>47</v>
      </c>
      <c r="D156" s="17" t="s">
        <v>5</v>
      </c>
      <c r="E156" s="17" t="s">
        <v>245</v>
      </c>
      <c r="F156" s="17" t="s">
        <v>233</v>
      </c>
      <c r="G156" s="17" t="s">
        <v>238</v>
      </c>
      <c r="H156" s="17" t="s">
        <v>77</v>
      </c>
      <c r="I156" s="17" t="s">
        <v>78</v>
      </c>
      <c r="J156" s="17" t="s">
        <v>78</v>
      </c>
      <c r="K156" s="17" t="s">
        <v>78</v>
      </c>
      <c r="L156" s="17" t="s">
        <v>53</v>
      </c>
      <c r="M156" s="17" t="s">
        <v>54</v>
      </c>
      <c r="N156" s="18">
        <v>2</v>
      </c>
      <c r="O156" s="17" t="s">
        <v>220</v>
      </c>
      <c r="P156" s="17" t="s">
        <v>221</v>
      </c>
      <c r="Q156" s="56">
        <v>100000</v>
      </c>
      <c r="R156" s="20" t="s">
        <v>478</v>
      </c>
      <c r="S156" s="21">
        <v>4.0999999999999995E-2</v>
      </c>
      <c r="T156" s="22">
        <v>43108</v>
      </c>
      <c r="U156" s="23" t="s">
        <v>479</v>
      </c>
      <c r="V156" s="24">
        <v>1</v>
      </c>
      <c r="W156" s="25">
        <f t="shared" si="48"/>
        <v>100000</v>
      </c>
      <c r="X156" s="26">
        <f t="shared" si="53"/>
        <v>4.0987239413644821E-2</v>
      </c>
      <c r="Y156" s="21">
        <v>0.97792000000000001</v>
      </c>
      <c r="Z156" s="27" t="str">
        <f t="shared" si="61"/>
        <v xml:space="preserve"> </v>
      </c>
      <c r="AA156" s="19">
        <f t="shared" si="40"/>
        <v>97792</v>
      </c>
      <c r="AB156" s="19" t="str">
        <f t="shared" si="51"/>
        <v xml:space="preserve"> </v>
      </c>
      <c r="AC156" s="28">
        <f t="shared" si="57"/>
        <v>-2208</v>
      </c>
      <c r="AD156" s="26" t="e">
        <f t="shared" ca="1" si="60"/>
        <v>#NUM!</v>
      </c>
      <c r="AE156" s="29">
        <v>854.17</v>
      </c>
      <c r="AF156" s="21"/>
      <c r="AG156" s="21"/>
      <c r="AH156" s="30"/>
      <c r="AI156" s="31">
        <f t="shared" si="52"/>
        <v>2022</v>
      </c>
      <c r="AJ156" s="32">
        <v>0.75</v>
      </c>
      <c r="AK156" s="6">
        <f t="shared" si="62"/>
        <v>73344</v>
      </c>
      <c r="AL156" s="33" t="s">
        <v>249</v>
      </c>
      <c r="AN156" s="34"/>
      <c r="AP156" s="21"/>
    </row>
    <row r="157" spans="1:42" ht="15.75" customHeight="1" x14ac:dyDescent="0.35">
      <c r="A157" s="15" t="s">
        <v>480</v>
      </c>
      <c r="B157" s="16" t="s">
        <v>46</v>
      </c>
      <c r="C157" s="16" t="s">
        <v>47</v>
      </c>
      <c r="D157" s="17" t="s">
        <v>5</v>
      </c>
      <c r="E157" s="17" t="s">
        <v>172</v>
      </c>
      <c r="F157" s="17" t="s">
        <v>167</v>
      </c>
      <c r="G157" s="17" t="s">
        <v>86</v>
      </c>
      <c r="H157" s="17" t="s">
        <v>100</v>
      </c>
      <c r="I157" s="17" t="s">
        <v>101</v>
      </c>
      <c r="J157" s="17" t="s">
        <v>101</v>
      </c>
      <c r="K157" s="17" t="s">
        <v>101</v>
      </c>
      <c r="L157" s="17" t="s">
        <v>102</v>
      </c>
      <c r="M157" s="17" t="s">
        <v>54</v>
      </c>
      <c r="N157" s="18">
        <v>2</v>
      </c>
      <c r="O157" s="17" t="s">
        <v>481</v>
      </c>
      <c r="P157" s="17" t="s">
        <v>482</v>
      </c>
      <c r="Q157" s="36">
        <v>200000</v>
      </c>
      <c r="R157" s="20" t="s">
        <v>483</v>
      </c>
      <c r="S157" s="21">
        <v>4.2500000000000003E-2</v>
      </c>
      <c r="T157" s="22">
        <v>43599</v>
      </c>
      <c r="U157" s="23" t="s">
        <v>484</v>
      </c>
      <c r="V157" s="24">
        <v>1.0125</v>
      </c>
      <c r="W157" s="25">
        <f t="shared" si="48"/>
        <v>202500</v>
      </c>
      <c r="X157" s="26">
        <f t="shared" si="53"/>
        <v>4.0960571939738837E-2</v>
      </c>
      <c r="Y157" s="21" t="e">
        <f ca="1">_xll.BDP(A157,$Y$4)/100</f>
        <v>#NAME?</v>
      </c>
      <c r="Z157" s="27" t="str">
        <f t="shared" si="61"/>
        <v xml:space="preserve"> </v>
      </c>
      <c r="AA157" s="19" t="e">
        <f t="shared" ca="1" si="40"/>
        <v>#NAME?</v>
      </c>
      <c r="AB157" s="19" t="e">
        <f t="shared" ca="1" si="51"/>
        <v>#NAME?</v>
      </c>
      <c r="AC157" s="28" t="e">
        <f t="shared" ca="1" si="57"/>
        <v>#NAME?</v>
      </c>
      <c r="AD157" s="26" t="e">
        <f t="shared" ca="1" si="60"/>
        <v>#NAME?</v>
      </c>
      <c r="AE157" s="29">
        <v>920.83333333333348</v>
      </c>
      <c r="AF157" s="21"/>
      <c r="AG157" s="21"/>
      <c r="AH157" s="30"/>
      <c r="AI157" s="31">
        <f t="shared" si="52"/>
        <v>2029</v>
      </c>
      <c r="AJ157" s="32"/>
      <c r="AK157" s="6"/>
      <c r="AL157" s="33" t="s">
        <v>119</v>
      </c>
      <c r="AN157" s="34"/>
      <c r="AP157" s="21"/>
    </row>
    <row r="158" spans="1:42" ht="15.75" customHeight="1" x14ac:dyDescent="0.35">
      <c r="A158" s="15" t="s">
        <v>480</v>
      </c>
      <c r="B158" s="16" t="s">
        <v>62</v>
      </c>
      <c r="C158" s="16" t="s">
        <v>47</v>
      </c>
      <c r="D158" s="17" t="s">
        <v>5</v>
      </c>
      <c r="E158" s="17" t="s">
        <v>172</v>
      </c>
      <c r="F158" s="17" t="s">
        <v>167</v>
      </c>
      <c r="G158" s="17" t="s">
        <v>86</v>
      </c>
      <c r="H158" s="17" t="s">
        <v>100</v>
      </c>
      <c r="I158" s="17" t="s">
        <v>101</v>
      </c>
      <c r="J158" s="17" t="s">
        <v>101</v>
      </c>
      <c r="K158" s="17" t="s">
        <v>101</v>
      </c>
      <c r="L158" s="17" t="s">
        <v>102</v>
      </c>
      <c r="M158" s="17" t="s">
        <v>54</v>
      </c>
      <c r="N158" s="18">
        <v>2</v>
      </c>
      <c r="O158" s="17" t="s">
        <v>481</v>
      </c>
      <c r="P158" s="17" t="s">
        <v>482</v>
      </c>
      <c r="Q158" s="36">
        <v>200000</v>
      </c>
      <c r="R158" s="20" t="s">
        <v>483</v>
      </c>
      <c r="S158" s="21">
        <v>4.2500000000000003E-2</v>
      </c>
      <c r="T158" s="22">
        <v>43600</v>
      </c>
      <c r="U158" s="23" t="s">
        <v>484</v>
      </c>
      <c r="V158" s="24">
        <v>1.0125</v>
      </c>
      <c r="W158" s="25">
        <f t="shared" si="48"/>
        <v>202500</v>
      </c>
      <c r="X158" s="26">
        <f t="shared" si="53"/>
        <v>4.0960093146280678E-2</v>
      </c>
      <c r="Y158" s="21">
        <v>1.0534600000000001</v>
      </c>
      <c r="Z158" s="27" t="str">
        <f t="shared" si="61"/>
        <v xml:space="preserve"> </v>
      </c>
      <c r="AA158" s="19">
        <f t="shared" si="40"/>
        <v>210692</v>
      </c>
      <c r="AB158" s="19">
        <f t="shared" si="51"/>
        <v>8192</v>
      </c>
      <c r="AC158" s="28" t="str">
        <f t="shared" si="57"/>
        <v xml:space="preserve"> </v>
      </c>
      <c r="AD158" s="26">
        <f t="shared" ca="1" si="60"/>
        <v>3.3441042829422014E-2</v>
      </c>
      <c r="AE158" s="29">
        <v>543.05999999999995</v>
      </c>
      <c r="AF158" s="21"/>
      <c r="AG158" s="21"/>
      <c r="AH158" s="30"/>
      <c r="AI158" s="31">
        <f t="shared" si="52"/>
        <v>2029</v>
      </c>
      <c r="AJ158" s="32"/>
      <c r="AK158" s="6"/>
      <c r="AL158" s="33" t="s">
        <v>119</v>
      </c>
      <c r="AN158" s="34"/>
      <c r="AP158" s="21"/>
    </row>
    <row r="159" spans="1:42" ht="15.75" customHeight="1" x14ac:dyDescent="0.35">
      <c r="A159" s="15" t="s">
        <v>485</v>
      </c>
      <c r="B159" s="16" t="s">
        <v>60</v>
      </c>
      <c r="C159" s="16" t="s">
        <v>47</v>
      </c>
      <c r="D159" s="17" t="s">
        <v>5</v>
      </c>
      <c r="E159" s="17" t="s">
        <v>48</v>
      </c>
      <c r="F159" s="17" t="s">
        <v>167</v>
      </c>
      <c r="G159" s="17" t="s">
        <v>168</v>
      </c>
      <c r="H159" s="17" t="s">
        <v>113</v>
      </c>
      <c r="I159" s="17" t="s">
        <v>114</v>
      </c>
      <c r="J159" s="17" t="s">
        <v>114</v>
      </c>
      <c r="K159" s="17" t="s">
        <v>114</v>
      </c>
      <c r="L159" s="17" t="s">
        <v>102</v>
      </c>
      <c r="M159" s="17" t="s">
        <v>54</v>
      </c>
      <c r="N159" s="18">
        <v>2</v>
      </c>
      <c r="O159" s="17" t="s">
        <v>393</v>
      </c>
      <c r="P159" s="17" t="s">
        <v>394</v>
      </c>
      <c r="Q159" s="36">
        <v>200000</v>
      </c>
      <c r="R159" s="20" t="s">
        <v>486</v>
      </c>
      <c r="S159" s="21">
        <v>4.3749999999999997E-2</v>
      </c>
      <c r="T159" s="22">
        <v>43655</v>
      </c>
      <c r="U159" s="23" t="s">
        <v>487</v>
      </c>
      <c r="V159" s="24">
        <v>1.0443</v>
      </c>
      <c r="W159" s="25">
        <f t="shared" si="48"/>
        <v>208860</v>
      </c>
      <c r="X159" s="26">
        <f t="shared" si="53"/>
        <v>3.7116451408456055E-2</v>
      </c>
      <c r="Y159" s="21" t="e">
        <f ca="1">_xll.BDP(A159,$Y$4)/100</f>
        <v>#NAME?</v>
      </c>
      <c r="Z159" s="27" t="str">
        <f t="shared" si="61"/>
        <v xml:space="preserve"> </v>
      </c>
      <c r="AA159" s="19" t="e">
        <f t="shared" ca="1" si="40"/>
        <v>#NAME?</v>
      </c>
      <c r="AB159" s="19" t="e">
        <f t="shared" ca="1" si="51"/>
        <v>#NAME?</v>
      </c>
      <c r="AC159" s="28" t="e">
        <f t="shared" ca="1" si="57"/>
        <v>#NAME?</v>
      </c>
      <c r="AD159" s="26" t="e">
        <f t="shared" ca="1" si="60"/>
        <v>#NAME?</v>
      </c>
      <c r="AE159" s="29">
        <v>1579.8611111111113</v>
      </c>
      <c r="AF159" s="21"/>
      <c r="AG159" s="21"/>
      <c r="AH159" s="30"/>
      <c r="AI159" s="31">
        <f t="shared" si="52"/>
        <v>2027</v>
      </c>
      <c r="AJ159" s="32"/>
      <c r="AK159" s="6"/>
      <c r="AL159" t="s">
        <v>119</v>
      </c>
      <c r="AN159" s="34"/>
      <c r="AP159" s="21"/>
    </row>
    <row r="160" spans="1:42" ht="15.75" customHeight="1" x14ac:dyDescent="0.35">
      <c r="A160" s="15" t="s">
        <v>485</v>
      </c>
      <c r="B160" s="16" t="s">
        <v>147</v>
      </c>
      <c r="C160" s="16" t="s">
        <v>47</v>
      </c>
      <c r="D160" s="17" t="s">
        <v>5</v>
      </c>
      <c r="E160" s="17" t="s">
        <v>48</v>
      </c>
      <c r="F160" s="17" t="s">
        <v>167</v>
      </c>
      <c r="G160" s="17" t="s">
        <v>168</v>
      </c>
      <c r="H160" s="17" t="s">
        <v>113</v>
      </c>
      <c r="I160" s="17" t="s">
        <v>114</v>
      </c>
      <c r="J160" s="17" t="s">
        <v>114</v>
      </c>
      <c r="K160" s="17" t="s">
        <v>114</v>
      </c>
      <c r="L160" s="17" t="s">
        <v>102</v>
      </c>
      <c r="M160" s="17" t="s">
        <v>54</v>
      </c>
      <c r="N160" s="18">
        <v>2</v>
      </c>
      <c r="O160" s="17" t="s">
        <v>393</v>
      </c>
      <c r="P160" s="17" t="s">
        <v>394</v>
      </c>
      <c r="Q160" s="36">
        <v>200000</v>
      </c>
      <c r="R160" s="20" t="s">
        <v>486</v>
      </c>
      <c r="S160" s="21">
        <v>4.3749999999999997E-2</v>
      </c>
      <c r="T160" s="22">
        <v>43657</v>
      </c>
      <c r="U160" s="23" t="s">
        <v>487</v>
      </c>
      <c r="V160" s="24">
        <v>1.0442</v>
      </c>
      <c r="W160" s="25">
        <f t="shared" si="48"/>
        <v>208840</v>
      </c>
      <c r="X160" s="26">
        <f t="shared" si="53"/>
        <v>3.7127031037640666E-2</v>
      </c>
      <c r="Y160" s="21" t="e">
        <f ca="1">_xll.BDP(A160,$Y$4)/100</f>
        <v>#NAME?</v>
      </c>
      <c r="Z160" s="27" t="str">
        <f t="shared" si="61"/>
        <v xml:space="preserve"> </v>
      </c>
      <c r="AA160" s="19" t="e">
        <f t="shared" ca="1" si="40"/>
        <v>#NAME?</v>
      </c>
      <c r="AB160" s="19" t="e">
        <f t="shared" ca="1" si="51"/>
        <v>#NAME?</v>
      </c>
      <c r="AC160" s="28" t="e">
        <f t="shared" ca="1" si="57"/>
        <v>#NAME?</v>
      </c>
      <c r="AD160" s="26" t="e">
        <f t="shared" ca="1" si="60"/>
        <v>#NAME?</v>
      </c>
      <c r="AE160" s="29">
        <v>1579.8611111111113</v>
      </c>
      <c r="AF160" s="21"/>
      <c r="AG160" s="21"/>
      <c r="AH160" s="30"/>
      <c r="AI160" s="31">
        <f t="shared" si="52"/>
        <v>2027</v>
      </c>
      <c r="AJ160" s="32"/>
      <c r="AK160" s="6"/>
      <c r="AL160" s="33" t="s">
        <v>119</v>
      </c>
      <c r="AN160" s="34"/>
      <c r="AP160" s="21"/>
    </row>
    <row r="161" spans="1:42" ht="15.75" customHeight="1" x14ac:dyDescent="0.35">
      <c r="A161" s="15" t="s">
        <v>488</v>
      </c>
      <c r="B161" s="16" t="s">
        <v>62</v>
      </c>
      <c r="C161" s="16" t="s">
        <v>47</v>
      </c>
      <c r="D161" s="17" t="s">
        <v>5</v>
      </c>
      <c r="E161" s="17" t="s">
        <v>172</v>
      </c>
      <c r="F161" s="17" t="s">
        <v>65</v>
      </c>
      <c r="G161" s="17" t="s">
        <v>112</v>
      </c>
      <c r="H161" s="17" t="s">
        <v>489</v>
      </c>
      <c r="I161" s="17" t="s">
        <v>123</v>
      </c>
      <c r="J161" s="17" t="s">
        <v>123</v>
      </c>
      <c r="K161" s="17" t="s">
        <v>490</v>
      </c>
      <c r="L161" s="17" t="s">
        <v>102</v>
      </c>
      <c r="M161" s="17" t="s">
        <v>54</v>
      </c>
      <c r="N161" s="18">
        <v>2</v>
      </c>
      <c r="O161" s="17" t="s">
        <v>491</v>
      </c>
      <c r="P161" s="17" t="s">
        <v>492</v>
      </c>
      <c r="Q161" s="36">
        <v>200000</v>
      </c>
      <c r="R161" s="20" t="s">
        <v>493</v>
      </c>
      <c r="S161" s="21">
        <v>5.7500000000000002E-2</v>
      </c>
      <c r="T161" s="22">
        <v>42940</v>
      </c>
      <c r="U161" s="23" t="s">
        <v>494</v>
      </c>
      <c r="V161" s="24">
        <v>1.0549999999999999</v>
      </c>
      <c r="W161" s="25">
        <f t="shared" si="48"/>
        <v>211000</v>
      </c>
      <c r="X161" s="26">
        <f t="shared" si="53"/>
        <v>4.9820784595378455E-2</v>
      </c>
      <c r="Y161" s="21">
        <v>1.11189</v>
      </c>
      <c r="Z161" s="27" t="str">
        <f t="shared" si="61"/>
        <v xml:space="preserve"> </v>
      </c>
      <c r="AA161" s="19">
        <f t="shared" ref="AA161:AA173" si="63">IF(ISNUMBER(Z161),Z161*$AA$2,Q161*Y161)</f>
        <v>222378</v>
      </c>
      <c r="AB161" s="19">
        <f t="shared" si="51"/>
        <v>11378</v>
      </c>
      <c r="AC161" s="28" t="str">
        <f t="shared" si="57"/>
        <v xml:space="preserve"> </v>
      </c>
      <c r="AD161" s="26">
        <f t="shared" ca="1" si="60"/>
        <v>2.6492531723244606E-2</v>
      </c>
      <c r="AE161" s="29">
        <v>4344.4399999999996</v>
      </c>
      <c r="AF161" s="21"/>
      <c r="AG161" s="21"/>
      <c r="AH161" s="30">
        <f ca="1">MDURATION($AH$3,U161,S161,AD161,N161)</f>
        <v>3.4275457971999983</v>
      </c>
      <c r="AI161" s="31">
        <f t="shared" si="52"/>
        <v>2026</v>
      </c>
      <c r="AJ161" s="32">
        <v>0.75</v>
      </c>
      <c r="AK161" s="6">
        <f>AA161*AJ161</f>
        <v>166783.5</v>
      </c>
      <c r="AL161" s="33" t="s">
        <v>119</v>
      </c>
      <c r="AN161" s="34"/>
      <c r="AP161" s="21"/>
    </row>
    <row r="162" spans="1:42" ht="15.75" customHeight="1" x14ac:dyDescent="0.35">
      <c r="A162" s="15" t="s">
        <v>495</v>
      </c>
      <c r="B162" s="16" t="s">
        <v>62</v>
      </c>
      <c r="C162" s="16" t="s">
        <v>63</v>
      </c>
      <c r="D162" s="17" t="s">
        <v>5</v>
      </c>
      <c r="E162" s="17" t="s">
        <v>74</v>
      </c>
      <c r="F162" s="17" t="s">
        <v>369</v>
      </c>
      <c r="G162" s="17" t="s">
        <v>76</v>
      </c>
      <c r="H162" s="17" t="s">
        <v>77</v>
      </c>
      <c r="I162" s="17" t="s">
        <v>78</v>
      </c>
      <c r="J162" s="17" t="s">
        <v>78</v>
      </c>
      <c r="K162" s="17" t="s">
        <v>78</v>
      </c>
      <c r="L162" s="17" t="s">
        <v>53</v>
      </c>
      <c r="M162" s="17" t="s">
        <v>54</v>
      </c>
      <c r="N162" s="18">
        <v>2</v>
      </c>
      <c r="O162" s="17" t="s">
        <v>330</v>
      </c>
      <c r="P162" s="17" t="s">
        <v>458</v>
      </c>
      <c r="Q162" s="56">
        <v>100000</v>
      </c>
      <c r="R162" s="20" t="s">
        <v>496</v>
      </c>
      <c r="S162" s="21">
        <v>5.5E-2</v>
      </c>
      <c r="T162" s="22">
        <v>42912</v>
      </c>
      <c r="U162" s="23" t="s">
        <v>497</v>
      </c>
      <c r="V162" s="24">
        <v>1.0309999999999999</v>
      </c>
      <c r="W162" s="25">
        <f t="shared" si="48"/>
        <v>103099.99999999999</v>
      </c>
      <c r="X162" s="26">
        <f t="shared" si="53"/>
        <v>5.065383182000386E-2</v>
      </c>
      <c r="Y162" s="21">
        <v>1.05</v>
      </c>
      <c r="Z162" s="27" t="str">
        <f t="shared" si="61"/>
        <v xml:space="preserve"> </v>
      </c>
      <c r="AA162" s="19">
        <f t="shared" si="63"/>
        <v>105000</v>
      </c>
      <c r="AB162" s="19">
        <f t="shared" si="51"/>
        <v>1900.0000000000146</v>
      </c>
      <c r="AC162" s="28" t="str">
        <f t="shared" si="57"/>
        <v xml:space="preserve"> </v>
      </c>
      <c r="AD162" s="26">
        <f t="shared" ca="1" si="60"/>
        <v>4.043621431129945E-2</v>
      </c>
      <c r="AE162" s="29">
        <v>2536.1</v>
      </c>
      <c r="AF162" s="21"/>
      <c r="AG162" s="21"/>
      <c r="AH162" s="30">
        <f ca="1">MDURATION($AH$3,U162,S162,AD162,N162)</f>
        <v>3.3271967109890546</v>
      </c>
      <c r="AI162" s="31">
        <f t="shared" si="52"/>
        <v>2026</v>
      </c>
      <c r="AJ162" s="32">
        <v>0.65</v>
      </c>
      <c r="AK162" s="6">
        <f>AA162*AJ162</f>
        <v>68250</v>
      </c>
      <c r="AL162" s="33" t="s">
        <v>72</v>
      </c>
      <c r="AN162" s="34"/>
      <c r="AP162" s="21"/>
    </row>
    <row r="163" spans="1:42" ht="15.75" customHeight="1" x14ac:dyDescent="0.35">
      <c r="A163" s="15" t="s">
        <v>495</v>
      </c>
      <c r="B163" s="16" t="s">
        <v>147</v>
      </c>
      <c r="C163" s="16" t="s">
        <v>47</v>
      </c>
      <c r="D163" s="17" t="s">
        <v>5</v>
      </c>
      <c r="E163" s="17" t="s">
        <v>74</v>
      </c>
      <c r="F163" s="17" t="s">
        <v>369</v>
      </c>
      <c r="G163" s="17" t="s">
        <v>238</v>
      </c>
      <c r="H163" s="17" t="s">
        <v>77</v>
      </c>
      <c r="I163" s="17" t="s">
        <v>78</v>
      </c>
      <c r="J163" s="17" t="s">
        <v>78</v>
      </c>
      <c r="K163" s="17" t="s">
        <v>78</v>
      </c>
      <c r="L163" s="17" t="s">
        <v>53</v>
      </c>
      <c r="M163" s="17" t="s">
        <v>54</v>
      </c>
      <c r="N163" s="18">
        <v>2</v>
      </c>
      <c r="O163" s="17" t="s">
        <v>330</v>
      </c>
      <c r="P163" s="17" t="s">
        <v>458</v>
      </c>
      <c r="Q163" s="56">
        <v>100000</v>
      </c>
      <c r="R163" s="20" t="s">
        <v>496</v>
      </c>
      <c r="S163" s="21">
        <v>5.5E-2</v>
      </c>
      <c r="T163" s="22">
        <v>42912</v>
      </c>
      <c r="U163" s="23" t="s">
        <v>497</v>
      </c>
      <c r="V163" s="24">
        <v>1.0309999999999999</v>
      </c>
      <c r="W163" s="25">
        <f t="shared" si="48"/>
        <v>103099.99999999999</v>
      </c>
      <c r="X163" s="26">
        <f t="shared" si="53"/>
        <v>5.065383182000386E-2</v>
      </c>
      <c r="Y163" s="21" t="e">
        <f ca="1">_xll.BDP(A163,$Y$4)/100</f>
        <v>#NAME?</v>
      </c>
      <c r="Z163" s="27" t="str">
        <f t="shared" si="61"/>
        <v xml:space="preserve"> </v>
      </c>
      <c r="AA163" s="19" t="e">
        <f t="shared" ca="1" si="63"/>
        <v>#NAME?</v>
      </c>
      <c r="AB163" s="19" t="e">
        <f t="shared" ca="1" si="51"/>
        <v>#NAME?</v>
      </c>
      <c r="AC163" s="28" t="e">
        <f t="shared" ca="1" si="57"/>
        <v>#NAME?</v>
      </c>
      <c r="AD163" s="26" t="e">
        <f t="shared" ca="1" si="60"/>
        <v>#NAME?</v>
      </c>
      <c r="AE163" s="29">
        <v>15.277777777777779</v>
      </c>
      <c r="AF163" s="21"/>
      <c r="AG163" s="21"/>
      <c r="AH163" s="30" t="e">
        <f ca="1">MDURATION($AH$3,U163,S163,AD163,N163)</f>
        <v>#NAME?</v>
      </c>
      <c r="AI163" s="31">
        <f t="shared" si="52"/>
        <v>2026</v>
      </c>
      <c r="AJ163" s="32">
        <v>0.65</v>
      </c>
      <c r="AK163" s="6" t="e">
        <f ca="1">AA163*AJ163</f>
        <v>#NAME?</v>
      </c>
      <c r="AL163" s="33" t="s">
        <v>72</v>
      </c>
      <c r="AN163" s="34"/>
      <c r="AP163" s="21"/>
    </row>
    <row r="164" spans="1:42" ht="15.75" customHeight="1" x14ac:dyDescent="0.35">
      <c r="A164" s="15" t="s">
        <v>498</v>
      </c>
      <c r="B164" s="16" t="s">
        <v>62</v>
      </c>
      <c r="C164" s="16" t="s">
        <v>63</v>
      </c>
      <c r="D164" s="17" t="s">
        <v>5</v>
      </c>
      <c r="E164" s="17" t="s">
        <v>84</v>
      </c>
      <c r="F164" s="17" t="s">
        <v>75</v>
      </c>
      <c r="G164" s="17" t="s">
        <v>238</v>
      </c>
      <c r="H164" s="17" t="s">
        <v>77</v>
      </c>
      <c r="I164" s="17" t="s">
        <v>78</v>
      </c>
      <c r="J164" s="17" t="s">
        <v>78</v>
      </c>
      <c r="K164" s="17" t="s">
        <v>78</v>
      </c>
      <c r="L164" s="17" t="s">
        <v>53</v>
      </c>
      <c r="M164" s="17" t="s">
        <v>54</v>
      </c>
      <c r="N164" s="18">
        <v>2</v>
      </c>
      <c r="O164" s="17" t="s">
        <v>186</v>
      </c>
      <c r="P164" s="17" t="s">
        <v>187</v>
      </c>
      <c r="Q164" s="36">
        <v>100000</v>
      </c>
      <c r="R164" s="20" t="s">
        <v>499</v>
      </c>
      <c r="S164" s="21">
        <v>5.6250000000000001E-2</v>
      </c>
      <c r="T164" s="22">
        <v>43000</v>
      </c>
      <c r="U164" s="23" t="s">
        <v>500</v>
      </c>
      <c r="V164" s="24">
        <v>1.06</v>
      </c>
      <c r="W164" s="25">
        <f t="shared" si="48"/>
        <v>106000</v>
      </c>
      <c r="X164" s="26">
        <f t="shared" si="53"/>
        <v>4.6516843085483262E-2</v>
      </c>
      <c r="Y164" s="21">
        <v>1.0142100000000001</v>
      </c>
      <c r="Z164" s="27" t="str">
        <f t="shared" si="61"/>
        <v xml:space="preserve"> </v>
      </c>
      <c r="AA164" s="19">
        <f t="shared" si="63"/>
        <v>101421</v>
      </c>
      <c r="AB164" s="19" t="str">
        <f t="shared" si="51"/>
        <v xml:space="preserve"> </v>
      </c>
      <c r="AC164" s="28">
        <f t="shared" si="57"/>
        <v>-4579</v>
      </c>
      <c r="AD164" s="26">
        <f t="shared" ca="1" si="60"/>
        <v>4.9780232865567951E-2</v>
      </c>
      <c r="AE164" s="29">
        <v>1874.9</v>
      </c>
      <c r="AF164" s="21"/>
      <c r="AG164" s="21"/>
      <c r="AH164" s="30"/>
      <c r="AI164" s="31">
        <f t="shared" si="52"/>
        <v>2025</v>
      </c>
      <c r="AJ164" s="32">
        <v>0.65</v>
      </c>
      <c r="AK164" s="6">
        <f t="shared" ref="AK164" si="64">AA164*AJ164</f>
        <v>65923.650000000009</v>
      </c>
      <c r="AL164" s="33" t="s">
        <v>72</v>
      </c>
      <c r="AN164" s="34"/>
      <c r="AP164" s="21"/>
    </row>
    <row r="165" spans="1:42" ht="15.75" customHeight="1" x14ac:dyDescent="0.35">
      <c r="A165" s="15" t="s">
        <v>498</v>
      </c>
      <c r="B165" s="16" t="s">
        <v>62</v>
      </c>
      <c r="C165" s="16" t="s">
        <v>47</v>
      </c>
      <c r="D165" s="17" t="s">
        <v>5</v>
      </c>
      <c r="E165" s="17" t="s">
        <v>84</v>
      </c>
      <c r="F165" s="17" t="s">
        <v>75</v>
      </c>
      <c r="G165" s="17" t="s">
        <v>238</v>
      </c>
      <c r="H165" s="17" t="s">
        <v>77</v>
      </c>
      <c r="I165" s="17" t="s">
        <v>78</v>
      </c>
      <c r="J165" s="17" t="s">
        <v>78</v>
      </c>
      <c r="K165" s="17" t="s">
        <v>78</v>
      </c>
      <c r="L165" s="17" t="s">
        <v>53</v>
      </c>
      <c r="M165" s="17" t="s">
        <v>54</v>
      </c>
      <c r="N165" s="18">
        <v>2</v>
      </c>
      <c r="O165" s="17" t="s">
        <v>186</v>
      </c>
      <c r="P165" s="17" t="s">
        <v>187</v>
      </c>
      <c r="Q165" s="36">
        <v>100000</v>
      </c>
      <c r="R165" s="20" t="s">
        <v>499</v>
      </c>
      <c r="S165" s="21">
        <v>5.6250000000000001E-2</v>
      </c>
      <c r="T165" s="22">
        <v>43648</v>
      </c>
      <c r="U165" s="23" t="s">
        <v>500</v>
      </c>
      <c r="V165" s="24">
        <v>1.0269999999999999</v>
      </c>
      <c r="W165" s="25">
        <f t="shared" si="48"/>
        <v>102699.99999999999</v>
      </c>
      <c r="X165" s="26">
        <f t="shared" si="53"/>
        <v>5.0625698782484102E-2</v>
      </c>
      <c r="Y165" s="21">
        <v>1.0249999999999999</v>
      </c>
      <c r="Z165" s="27" t="str">
        <f t="shared" si="61"/>
        <v xml:space="preserve"> </v>
      </c>
      <c r="AA165" s="19">
        <f t="shared" si="63"/>
        <v>102499.99999999999</v>
      </c>
      <c r="AB165" s="19" t="str">
        <f t="shared" si="51"/>
        <v xml:space="preserve"> </v>
      </c>
      <c r="AC165" s="28">
        <f t="shared" si="57"/>
        <v>-200</v>
      </c>
      <c r="AD165" s="26">
        <f t="shared" ca="1" si="60"/>
        <v>4.4968857580651458E-2</v>
      </c>
      <c r="AE165" s="29">
        <v>1859.38</v>
      </c>
      <c r="AF165" s="21"/>
      <c r="AG165" s="21"/>
      <c r="AH165" s="30"/>
      <c r="AI165" s="31">
        <f t="shared" si="52"/>
        <v>2025</v>
      </c>
      <c r="AJ165" s="32"/>
      <c r="AK165" s="6"/>
      <c r="AL165" s="33" t="s">
        <v>249</v>
      </c>
      <c r="AN165" s="34"/>
      <c r="AP165" s="21"/>
    </row>
    <row r="166" spans="1:42" ht="15.75" customHeight="1" x14ac:dyDescent="0.35">
      <c r="A166" s="15" t="s">
        <v>498</v>
      </c>
      <c r="B166" s="16" t="s">
        <v>60</v>
      </c>
      <c r="C166" s="16" t="s">
        <v>47</v>
      </c>
      <c r="D166" s="17" t="s">
        <v>5</v>
      </c>
      <c r="E166" s="17" t="s">
        <v>84</v>
      </c>
      <c r="F166" s="17" t="s">
        <v>75</v>
      </c>
      <c r="G166" s="17" t="s">
        <v>238</v>
      </c>
      <c r="H166" s="17" t="s">
        <v>77</v>
      </c>
      <c r="I166" s="17" t="s">
        <v>78</v>
      </c>
      <c r="J166" s="17" t="s">
        <v>78</v>
      </c>
      <c r="K166" s="17" t="s">
        <v>78</v>
      </c>
      <c r="L166" s="17" t="s">
        <v>53</v>
      </c>
      <c r="M166" s="17" t="s">
        <v>54</v>
      </c>
      <c r="N166" s="18">
        <v>2</v>
      </c>
      <c r="O166" s="17" t="s">
        <v>186</v>
      </c>
      <c r="P166" s="17" t="s">
        <v>187</v>
      </c>
      <c r="Q166" s="36">
        <v>200000</v>
      </c>
      <c r="R166" s="20" t="s">
        <v>499</v>
      </c>
      <c r="S166" s="21">
        <v>5.6250000000000001E-2</v>
      </c>
      <c r="T166" s="22">
        <v>43000</v>
      </c>
      <c r="U166" s="23" t="s">
        <v>500</v>
      </c>
      <c r="V166" s="24">
        <v>1.06</v>
      </c>
      <c r="W166" s="25">
        <f t="shared" si="48"/>
        <v>212000</v>
      </c>
      <c r="X166" s="26">
        <f t="shared" si="53"/>
        <v>4.6516843085483262E-2</v>
      </c>
      <c r="Y166" s="21">
        <v>1.0249999999999999</v>
      </c>
      <c r="Z166" s="27" t="str">
        <f t="shared" si="61"/>
        <v xml:space="preserve"> </v>
      </c>
      <c r="AA166" s="19">
        <f t="shared" si="63"/>
        <v>204999.99999999997</v>
      </c>
      <c r="AB166" s="19" t="str">
        <f t="shared" si="51"/>
        <v xml:space="preserve"> </v>
      </c>
      <c r="AC166" s="28">
        <f t="shared" si="57"/>
        <v>-7000.0000000000291</v>
      </c>
      <c r="AD166" s="26">
        <f t="shared" ca="1" si="60"/>
        <v>4.4968857580651458E-2</v>
      </c>
      <c r="AE166" s="29">
        <v>3718.76</v>
      </c>
      <c r="AF166" s="21"/>
      <c r="AG166" s="21"/>
      <c r="AH166" s="30"/>
      <c r="AI166" s="31">
        <f t="shared" si="52"/>
        <v>2025</v>
      </c>
      <c r="AJ166" s="32">
        <v>0.65</v>
      </c>
      <c r="AK166" s="6">
        <f>AA166*AJ166</f>
        <v>133250</v>
      </c>
      <c r="AL166" s="33" t="s">
        <v>72</v>
      </c>
      <c r="AN166" s="34"/>
      <c r="AP166" s="21"/>
    </row>
    <row r="167" spans="1:42" ht="15.75" customHeight="1" x14ac:dyDescent="0.35">
      <c r="A167" s="15" t="s">
        <v>501</v>
      </c>
      <c r="B167" s="16" t="s">
        <v>62</v>
      </c>
      <c r="C167" s="16" t="s">
        <v>63</v>
      </c>
      <c r="D167" s="17" t="s">
        <v>5</v>
      </c>
      <c r="E167" s="17" t="s">
        <v>48</v>
      </c>
      <c r="F167" s="17" t="s">
        <v>246</v>
      </c>
      <c r="G167" s="17" t="s">
        <v>66</v>
      </c>
      <c r="H167" s="17" t="s">
        <v>502</v>
      </c>
      <c r="I167" s="17" t="s">
        <v>503</v>
      </c>
      <c r="J167" s="17" t="s">
        <v>503</v>
      </c>
      <c r="K167" s="17" t="s">
        <v>503</v>
      </c>
      <c r="L167" s="17" t="s">
        <v>102</v>
      </c>
      <c r="M167" s="17" t="s">
        <v>54</v>
      </c>
      <c r="N167" s="18">
        <v>2</v>
      </c>
      <c r="O167" s="17" t="s">
        <v>504</v>
      </c>
      <c r="P167" s="17" t="s">
        <v>505</v>
      </c>
      <c r="Q167" s="19">
        <v>200000</v>
      </c>
      <c r="R167" s="20" t="s">
        <v>506</v>
      </c>
      <c r="S167" s="21">
        <v>6.1249999999999999E-2</v>
      </c>
      <c r="T167" s="22">
        <v>43108</v>
      </c>
      <c r="U167" s="23" t="s">
        <v>507</v>
      </c>
      <c r="V167" s="24">
        <v>1.02125</v>
      </c>
      <c r="W167" s="25">
        <f t="shared" si="48"/>
        <v>204250</v>
      </c>
      <c r="X167" s="26">
        <f t="shared" si="53"/>
        <v>5.8265445740851171E-2</v>
      </c>
      <c r="Y167" s="21">
        <v>0.91310000000000002</v>
      </c>
      <c r="Z167" s="27"/>
      <c r="AA167" s="19">
        <f t="shared" si="63"/>
        <v>182620</v>
      </c>
      <c r="AB167" s="19" t="str">
        <f t="shared" si="51"/>
        <v xml:space="preserve"> </v>
      </c>
      <c r="AC167" s="28">
        <f t="shared" si="57"/>
        <v>-21630</v>
      </c>
      <c r="AD167" s="26">
        <f t="shared" ca="1" si="60"/>
        <v>8.4051341686358874E-2</v>
      </c>
      <c r="AE167" s="29">
        <v>238</v>
      </c>
      <c r="AF167" s="21"/>
      <c r="AG167" s="21"/>
      <c r="AH167" s="30"/>
      <c r="AI167" s="31">
        <f t="shared" si="52"/>
        <v>2027</v>
      </c>
      <c r="AJ167" s="32">
        <v>0</v>
      </c>
      <c r="AK167" s="6">
        <f t="shared" ref="AK167:AK172" si="65">AA167*AJ167</f>
        <v>0</v>
      </c>
      <c r="AL167" s="33" t="s">
        <v>107</v>
      </c>
      <c r="AN167" s="34"/>
      <c r="AP167" s="21"/>
    </row>
    <row r="168" spans="1:42" ht="15.75" customHeight="1" x14ac:dyDescent="0.35">
      <c r="A168" s="15" t="s">
        <v>501</v>
      </c>
      <c r="B168" s="16" t="s">
        <v>147</v>
      </c>
      <c r="C168" s="16" t="s">
        <v>47</v>
      </c>
      <c r="D168" s="17" t="s">
        <v>5</v>
      </c>
      <c r="E168" s="17" t="s">
        <v>48</v>
      </c>
      <c r="F168" s="17" t="s">
        <v>246</v>
      </c>
      <c r="G168" s="17" t="s">
        <v>66</v>
      </c>
      <c r="H168" s="17" t="s">
        <v>502</v>
      </c>
      <c r="I168" s="17" t="s">
        <v>503</v>
      </c>
      <c r="J168" s="17" t="s">
        <v>503</v>
      </c>
      <c r="K168" s="17" t="s">
        <v>503</v>
      </c>
      <c r="L168" s="17" t="s">
        <v>102</v>
      </c>
      <c r="M168" s="17" t="s">
        <v>54</v>
      </c>
      <c r="N168" s="18">
        <v>2</v>
      </c>
      <c r="O168" s="17" t="s">
        <v>504</v>
      </c>
      <c r="P168" s="17" t="s">
        <v>505</v>
      </c>
      <c r="Q168" s="19">
        <v>200000</v>
      </c>
      <c r="R168" s="20" t="s">
        <v>506</v>
      </c>
      <c r="S168" s="21">
        <v>6.1249999999999999E-2</v>
      </c>
      <c r="T168" s="22">
        <v>43108</v>
      </c>
      <c r="U168" s="23" t="s">
        <v>507</v>
      </c>
      <c r="V168" s="24">
        <v>1.02125</v>
      </c>
      <c r="W168" s="25">
        <f t="shared" si="48"/>
        <v>204250</v>
      </c>
      <c r="X168" s="26">
        <f t="shared" si="53"/>
        <v>5.8265445740851171E-2</v>
      </c>
      <c r="Y168" s="21" t="e">
        <f ca="1">_xll.BDP(A168,$Y$4)/100</f>
        <v>#NAME?</v>
      </c>
      <c r="Z168" s="27"/>
      <c r="AA168" s="19" t="e">
        <f t="shared" ca="1" si="63"/>
        <v>#NAME?</v>
      </c>
      <c r="AB168" s="19" t="e">
        <f t="shared" ca="1" si="51"/>
        <v>#NAME?</v>
      </c>
      <c r="AC168" s="28" t="e">
        <f t="shared" ca="1" si="57"/>
        <v>#NAME?</v>
      </c>
      <c r="AD168" s="26" t="e">
        <f t="shared" ca="1" si="60"/>
        <v>#NAME?</v>
      </c>
      <c r="AE168" s="29">
        <v>748.61111111111109</v>
      </c>
      <c r="AF168" s="21"/>
      <c r="AG168" s="21"/>
      <c r="AH168" s="30"/>
      <c r="AI168" s="31">
        <f t="shared" si="52"/>
        <v>2027</v>
      </c>
      <c r="AJ168" s="32">
        <v>0</v>
      </c>
      <c r="AK168" s="6" t="e">
        <f t="shared" ca="1" si="65"/>
        <v>#NAME?</v>
      </c>
      <c r="AL168" s="33" t="s">
        <v>107</v>
      </c>
      <c r="AN168" s="34"/>
      <c r="AP168" s="21"/>
    </row>
    <row r="169" spans="1:42" ht="15.75" customHeight="1" x14ac:dyDescent="0.35">
      <c r="A169" s="15" t="s">
        <v>508</v>
      </c>
      <c r="B169" s="16" t="s">
        <v>60</v>
      </c>
      <c r="C169" s="16" t="s">
        <v>47</v>
      </c>
      <c r="D169" s="17" t="s">
        <v>5</v>
      </c>
      <c r="E169" s="17" t="s">
        <v>172</v>
      </c>
      <c r="F169" s="17" t="s">
        <v>85</v>
      </c>
      <c r="G169" s="17" t="s">
        <v>112</v>
      </c>
      <c r="H169" s="17" t="s">
        <v>178</v>
      </c>
      <c r="I169" s="17" t="s">
        <v>179</v>
      </c>
      <c r="J169" s="17" t="s">
        <v>179</v>
      </c>
      <c r="K169" s="17" t="s">
        <v>179</v>
      </c>
      <c r="L169" s="17" t="s">
        <v>102</v>
      </c>
      <c r="M169" s="17" t="s">
        <v>54</v>
      </c>
      <c r="N169" s="18">
        <v>2</v>
      </c>
      <c r="O169" s="17" t="s">
        <v>509</v>
      </c>
      <c r="P169" s="17" t="s">
        <v>510</v>
      </c>
      <c r="Q169" s="56">
        <v>100000</v>
      </c>
      <c r="R169" s="20" t="s">
        <v>511</v>
      </c>
      <c r="S169" s="21">
        <v>5.3749999999999999E-2</v>
      </c>
      <c r="T169" s="22">
        <v>43655</v>
      </c>
      <c r="U169" s="23" t="s">
        <v>512</v>
      </c>
      <c r="V169" s="24">
        <v>1.0425</v>
      </c>
      <c r="W169" s="25">
        <f t="shared" si="48"/>
        <v>104250</v>
      </c>
      <c r="X169" s="26">
        <f t="shared" si="53"/>
        <v>3.6231099589602057E-2</v>
      </c>
      <c r="Y169" s="21" t="e">
        <f ca="1">_xll.BDP(A169,$Y$4)/100</f>
        <v>#NAME?</v>
      </c>
      <c r="Z169" s="27" t="str">
        <f>IF(D169=$A$1," ",Q169*Y169)</f>
        <v xml:space="preserve"> </v>
      </c>
      <c r="AA169" s="40" t="e">
        <f t="shared" ca="1" si="63"/>
        <v>#NAME?</v>
      </c>
      <c r="AB169" s="19" t="e">
        <f t="shared" ca="1" si="51"/>
        <v>#NAME?</v>
      </c>
      <c r="AC169" s="28" t="e">
        <f t="shared" ca="1" si="57"/>
        <v>#NAME?</v>
      </c>
      <c r="AD169" s="26" t="e">
        <f t="shared" ca="1" si="60"/>
        <v>#NAME?</v>
      </c>
      <c r="AE169" s="29">
        <v>2000.6944444444446</v>
      </c>
      <c r="AF169" s="21"/>
      <c r="AG169" s="21"/>
      <c r="AH169" s="30"/>
      <c r="AI169" s="31">
        <f t="shared" si="52"/>
        <v>2022</v>
      </c>
      <c r="AJ169" s="32"/>
      <c r="AK169" s="6"/>
      <c r="AL169" t="s">
        <v>119</v>
      </c>
      <c r="AN169" s="34"/>
      <c r="AP169" s="21"/>
    </row>
    <row r="170" spans="1:42" ht="15.75" customHeight="1" x14ac:dyDescent="0.35">
      <c r="A170" s="15" t="s">
        <v>513</v>
      </c>
      <c r="B170" s="16" t="s">
        <v>60</v>
      </c>
      <c r="C170" s="16" t="s">
        <v>47</v>
      </c>
      <c r="D170" s="17" t="s">
        <v>5</v>
      </c>
      <c r="E170" s="17" t="s">
        <v>74</v>
      </c>
      <c r="F170" s="17" t="s">
        <v>167</v>
      </c>
      <c r="G170" s="17" t="s">
        <v>203</v>
      </c>
      <c r="H170" s="17" t="s">
        <v>77</v>
      </c>
      <c r="I170" s="17" t="s">
        <v>78</v>
      </c>
      <c r="J170" s="17" t="s">
        <v>78</v>
      </c>
      <c r="K170" s="17" t="s">
        <v>78</v>
      </c>
      <c r="L170" s="17" t="s">
        <v>53</v>
      </c>
      <c r="M170" s="17" t="s">
        <v>54</v>
      </c>
      <c r="N170" s="18">
        <v>2</v>
      </c>
      <c r="O170" s="17" t="s">
        <v>514</v>
      </c>
      <c r="P170" s="17" t="s">
        <v>515</v>
      </c>
      <c r="Q170" s="56">
        <v>100000</v>
      </c>
      <c r="R170" s="20" t="s">
        <v>516</v>
      </c>
      <c r="S170" s="21">
        <v>4.7500000000000001E-2</v>
      </c>
      <c r="T170" s="22">
        <v>43655</v>
      </c>
      <c r="U170" s="23" t="s">
        <v>517</v>
      </c>
      <c r="V170" s="24">
        <v>1.0818300000000001</v>
      </c>
      <c r="W170" s="25">
        <f t="shared" si="48"/>
        <v>108183</v>
      </c>
      <c r="X170" s="26">
        <f t="shared" si="53"/>
        <v>3.7302241487081299E-2</v>
      </c>
      <c r="Y170" s="21">
        <v>1.1207800000000001</v>
      </c>
      <c r="Z170" s="27" t="str">
        <f>IF(D170=$A$1," ",Q170*Y170)</f>
        <v xml:space="preserve"> </v>
      </c>
      <c r="AA170" s="40">
        <f t="shared" si="63"/>
        <v>112078.00000000001</v>
      </c>
      <c r="AB170" s="19">
        <f t="shared" si="51"/>
        <v>3895.0000000000146</v>
      </c>
      <c r="AC170" s="28" t="str">
        <f t="shared" si="57"/>
        <v xml:space="preserve"> </v>
      </c>
      <c r="AD170" s="26">
        <f t="shared" ca="1" si="60"/>
        <v>2.6931866138692754E-2</v>
      </c>
      <c r="AE170" s="29">
        <v>1240.28</v>
      </c>
      <c r="AF170" s="21"/>
      <c r="AG170" s="21"/>
      <c r="AH170" s="30"/>
      <c r="AI170" s="31">
        <f t="shared" si="52"/>
        <v>2029</v>
      </c>
      <c r="AJ170" s="32"/>
      <c r="AK170" s="6"/>
      <c r="AL170" s="33" t="s">
        <v>59</v>
      </c>
      <c r="AN170" s="34"/>
      <c r="AP170" s="21"/>
    </row>
    <row r="171" spans="1:42" ht="15.75" customHeight="1" x14ac:dyDescent="0.35">
      <c r="A171" s="15" t="s">
        <v>513</v>
      </c>
      <c r="B171" s="16" t="s">
        <v>62</v>
      </c>
      <c r="C171" s="16" t="s">
        <v>47</v>
      </c>
      <c r="D171" s="17" t="s">
        <v>5</v>
      </c>
      <c r="E171" s="17" t="s">
        <v>74</v>
      </c>
      <c r="F171" s="17" t="s">
        <v>167</v>
      </c>
      <c r="G171" s="17" t="s">
        <v>203</v>
      </c>
      <c r="H171" s="17" t="s">
        <v>77</v>
      </c>
      <c r="I171" s="17" t="s">
        <v>78</v>
      </c>
      <c r="J171" s="17" t="s">
        <v>78</v>
      </c>
      <c r="K171" s="17" t="s">
        <v>78</v>
      </c>
      <c r="L171" s="17" t="s">
        <v>53</v>
      </c>
      <c r="M171" s="17" t="s">
        <v>54</v>
      </c>
      <c r="N171" s="18">
        <v>2</v>
      </c>
      <c r="O171" s="17" t="s">
        <v>514</v>
      </c>
      <c r="P171" s="17" t="s">
        <v>515</v>
      </c>
      <c r="Q171" s="19">
        <v>200000</v>
      </c>
      <c r="R171" s="20" t="s">
        <v>516</v>
      </c>
      <c r="S171" s="21">
        <v>4.7500000000000001E-2</v>
      </c>
      <c r="T171" s="22">
        <v>43768</v>
      </c>
      <c r="U171" s="23" t="s">
        <v>517</v>
      </c>
      <c r="V171" s="24">
        <v>1.1185</v>
      </c>
      <c r="W171" s="25">
        <f t="shared" si="48"/>
        <v>223700</v>
      </c>
      <c r="X171" s="26">
        <f t="shared" si="53"/>
        <v>3.264788225939505E-2</v>
      </c>
      <c r="Y171" s="21">
        <v>1.1207800000000001</v>
      </c>
      <c r="Z171" s="27" t="str">
        <f>IF(D171=$A$1," ",Q171*Y171)</f>
        <v xml:space="preserve"> </v>
      </c>
      <c r="AA171" s="40">
        <f t="shared" si="63"/>
        <v>224156.00000000003</v>
      </c>
      <c r="AB171" s="19">
        <f t="shared" si="51"/>
        <v>456.0000000000291</v>
      </c>
      <c r="AC171" s="28" t="str">
        <f t="shared" si="57"/>
        <v xml:space="preserve"> </v>
      </c>
      <c r="AD171" s="26">
        <f t="shared" ca="1" si="60"/>
        <v>2.6931866138692754E-2</v>
      </c>
      <c r="AE171" s="29">
        <v>2480.56</v>
      </c>
      <c r="AF171" s="21"/>
      <c r="AG171" s="21"/>
      <c r="AH171" s="30"/>
      <c r="AI171" s="31">
        <f t="shared" si="52"/>
        <v>2029</v>
      </c>
      <c r="AJ171" s="32"/>
      <c r="AK171" s="6"/>
      <c r="AL171" s="33" t="s">
        <v>59</v>
      </c>
      <c r="AN171" s="34"/>
      <c r="AP171" s="21"/>
    </row>
    <row r="172" spans="1:42" ht="15.75" customHeight="1" x14ac:dyDescent="0.35">
      <c r="A172" s="15" t="s">
        <v>518</v>
      </c>
      <c r="B172" s="16" t="s">
        <v>62</v>
      </c>
      <c r="C172" s="16" t="s">
        <v>63</v>
      </c>
      <c r="D172" s="17" t="s">
        <v>5</v>
      </c>
      <c r="E172" s="17" t="s">
        <v>84</v>
      </c>
      <c r="F172" s="17" t="s">
        <v>65</v>
      </c>
      <c r="G172" s="17" t="s">
        <v>66</v>
      </c>
      <c r="H172" s="17" t="s">
        <v>519</v>
      </c>
      <c r="I172" s="17" t="s">
        <v>520</v>
      </c>
      <c r="J172" s="17" t="s">
        <v>521</v>
      </c>
      <c r="K172" s="17" t="s">
        <v>520</v>
      </c>
      <c r="L172" s="17" t="s">
        <v>102</v>
      </c>
      <c r="M172" s="17" t="s">
        <v>54</v>
      </c>
      <c r="N172" s="18">
        <v>2</v>
      </c>
      <c r="O172" s="17" t="s">
        <v>522</v>
      </c>
      <c r="P172" s="17" t="s">
        <v>523</v>
      </c>
      <c r="Q172" s="19">
        <v>200000</v>
      </c>
      <c r="R172" s="20" t="s">
        <v>524</v>
      </c>
      <c r="S172" s="21">
        <v>6.1249999999999999E-2</v>
      </c>
      <c r="T172" s="22">
        <v>41624</v>
      </c>
      <c r="U172" s="23" t="s">
        <v>525</v>
      </c>
      <c r="V172" s="24">
        <v>0.9325</v>
      </c>
      <c r="W172" s="25">
        <f>+Q172*V172</f>
        <v>186500</v>
      </c>
      <c r="X172" s="26">
        <f>YIELD(T172,U172,S172,V172*100,100,N172,0)</f>
        <v>7.1539810747634047E-2</v>
      </c>
      <c r="Y172" s="21">
        <v>1.0175000000000001</v>
      </c>
      <c r="Z172" s="27" t="str">
        <f>IF(D172=$A$1," ",Q172*Y172)</f>
        <v xml:space="preserve"> </v>
      </c>
      <c r="AA172" s="19">
        <f t="shared" si="63"/>
        <v>203500</v>
      </c>
      <c r="AB172" s="19">
        <f t="shared" si="51"/>
        <v>17000</v>
      </c>
      <c r="AC172" s="28" t="str">
        <f t="shared" si="57"/>
        <v xml:space="preserve"> </v>
      </c>
      <c r="AD172" s="26">
        <f ca="1">YIELD($AH$3,U172,$S172,$Y172*100,100,2,0)</f>
        <v>-7.7284929723222418E-3</v>
      </c>
      <c r="AE172" s="29">
        <v>5478.4</v>
      </c>
      <c r="AF172" s="21" t="e">
        <f ca="1">_xll.BDP(A172,$AF$4)</f>
        <v>#NAME?</v>
      </c>
      <c r="AG172" s="21"/>
      <c r="AH172" s="30" t="e">
        <f t="shared" ref="AH172" ca="1" si="66">MDURATION($AH$3,U172,S172,AD172,N172)</f>
        <v>#NUM!</v>
      </c>
      <c r="AI172" s="31">
        <f t="shared" si="52"/>
        <v>2022</v>
      </c>
      <c r="AJ172" s="32">
        <v>0.7</v>
      </c>
      <c r="AK172" s="6">
        <f t="shared" si="65"/>
        <v>142450</v>
      </c>
      <c r="AL172" s="33" t="s">
        <v>72</v>
      </c>
      <c r="AN172" s="34"/>
      <c r="AP172" s="21"/>
    </row>
    <row r="173" spans="1:42" ht="15.75" customHeight="1" x14ac:dyDescent="0.35">
      <c r="A173" s="15" t="s">
        <v>518</v>
      </c>
      <c r="B173" s="16" t="s">
        <v>62</v>
      </c>
      <c r="C173" s="16" t="s">
        <v>47</v>
      </c>
      <c r="D173" s="17" t="s">
        <v>5</v>
      </c>
      <c r="E173" s="17" t="s">
        <v>84</v>
      </c>
      <c r="F173" s="17" t="s">
        <v>65</v>
      </c>
      <c r="G173" s="17" t="s">
        <v>66</v>
      </c>
      <c r="H173" s="17" t="s">
        <v>519</v>
      </c>
      <c r="I173" s="17" t="s">
        <v>520</v>
      </c>
      <c r="J173" s="17" t="s">
        <v>521</v>
      </c>
      <c r="K173" s="17" t="s">
        <v>520</v>
      </c>
      <c r="L173" s="17" t="s">
        <v>102</v>
      </c>
      <c r="M173" s="17" t="s">
        <v>54</v>
      </c>
      <c r="N173" s="18">
        <v>2</v>
      </c>
      <c r="O173" s="17" t="s">
        <v>522</v>
      </c>
      <c r="P173" s="17" t="s">
        <v>523</v>
      </c>
      <c r="Q173" s="19">
        <v>200000</v>
      </c>
      <c r="R173" s="20" t="s">
        <v>524</v>
      </c>
      <c r="S173" s="21">
        <v>6.1249999999999999E-2</v>
      </c>
      <c r="T173" s="22">
        <v>43663</v>
      </c>
      <c r="U173" s="23" t="s">
        <v>525</v>
      </c>
      <c r="V173" s="24">
        <v>1.02</v>
      </c>
      <c r="W173" s="25">
        <f>+Q173*V173</f>
        <v>204000</v>
      </c>
      <c r="X173" s="26">
        <f>YIELD(T173,U173,S173,V173*100,100,N173,0)</f>
        <v>5.4749611671203485E-2</v>
      </c>
      <c r="Y173" s="21">
        <v>1.02007</v>
      </c>
      <c r="Z173" s="27" t="str">
        <f>IF(D173=$A$1," ",Q173*Y173)</f>
        <v xml:space="preserve"> </v>
      </c>
      <c r="AA173" s="19">
        <f t="shared" si="63"/>
        <v>204014</v>
      </c>
      <c r="AB173" s="19">
        <f t="shared" si="51"/>
        <v>14</v>
      </c>
      <c r="AC173" s="28" t="str">
        <f t="shared" si="57"/>
        <v xml:space="preserve"> </v>
      </c>
      <c r="AD173" s="26">
        <f ca="1">YIELD($AH$3,U173,$S173,$Y173*100,100,2,0)</f>
        <v>-1.7530511496524188E-2</v>
      </c>
      <c r="AE173" s="29">
        <v>5444.44</v>
      </c>
      <c r="AF173" s="21"/>
      <c r="AG173" s="21"/>
      <c r="AH173" s="30"/>
      <c r="AI173" s="31">
        <f t="shared" si="52"/>
        <v>2022</v>
      </c>
      <c r="AJ173" s="32"/>
      <c r="AK173" s="6"/>
      <c r="AL173" s="33" t="s">
        <v>249</v>
      </c>
      <c r="AN173" s="34"/>
      <c r="AP173" s="21"/>
    </row>
  </sheetData>
  <autoFilter ref="A4:AN173" xr:uid="{00000000-0009-0000-0000-000000000000}">
    <sortState xmlns:xlrd2="http://schemas.microsoft.com/office/spreadsheetml/2017/richdata2" ref="A5:AW173">
      <sortCondition ref="R4:R173"/>
    </sortState>
  </autoFilter>
  <mergeCells count="2">
    <mergeCell ref="B1:R1"/>
    <mergeCell ref="B2:R2"/>
  </mergeCells>
  <printOptions horizontalCentered="1"/>
  <pageMargins left="0.23622047244094491" right="0.23622047244094491" top="0.74803149606299213" bottom="0.74803149606299213" header="0.31496062992125984" footer="0.31496062992125984"/>
  <pageSetup scale="16" orientation="landscape" r:id="rId1"/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cierre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Basilio Diaz</cp:lastModifiedBy>
  <dcterms:created xsi:type="dcterms:W3CDTF">2019-12-12T20:30:55Z</dcterms:created>
  <dcterms:modified xsi:type="dcterms:W3CDTF">2022-09-19T12:57:57Z</dcterms:modified>
</cp:coreProperties>
</file>