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media/image7.jpeg" ContentType="image/jpeg"/>
  <Override PartName="/xl/media/image2.jpeg" ContentType="image/jpeg"/>
  <Override PartName="/xl/media/image1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6.vml" ContentType="application/vnd.openxmlformats-officedocument.vmlDrawing"/>
  <Override PartName="/xl/drawings/drawing6.xml" ContentType="application/vnd.openxmlformats-officedocument.drawing+xml"/>
  <Override PartName="/xl/drawings/vmlDrawing5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ificação" sheetId="1" state="visible" r:id="rId2"/>
    <sheet name="Planilha" sheetId="2" state="visible" r:id="rId3"/>
    <sheet name="Funções de Dados - Detalhe" sheetId="3" state="visible" r:id="rId4"/>
    <sheet name="Funções de Transação - Detalhe" sheetId="4" state="visible" r:id="rId5"/>
    <sheet name="Retrabalho" sheetId="5" state="visible" r:id="rId6"/>
    <sheet name="Sumário" sheetId="6" state="visible" r:id="rId7"/>
  </sheets>
  <definedNames>
    <definedName function="false" hidden="false" localSheetId="2" name="_xlnm.Print_Area" vbProcedure="false">'Funções de Dados - Detalhe'!$A$1:$I$116</definedName>
    <definedName function="false" hidden="false" localSheetId="2" name="_xlnm.Print_Titles" vbProcedure="false">'Funções de Dados - Detalhe'!$1:$6</definedName>
    <definedName function="false" hidden="false" localSheetId="3" name="_xlnm.Print_Area" vbProcedure="false">'Funções de Transação - Detalhe'!$A$1:$H$116</definedName>
    <definedName function="false" hidden="false" localSheetId="3" name="_xlnm.Print_Titles" vbProcedure="false">'Funções de Transação - Detalhe'!$1:$6</definedName>
    <definedName function="false" hidden="false" localSheetId="1" name="_xlnm.Print_Area" vbProcedure="false">Planilha!$A$1:$AB$334</definedName>
    <definedName function="false" hidden="false" localSheetId="1" name="_xlnm.Print_Titles" vbProcedure="false">Planilha!$1:$6</definedName>
    <definedName function="false" hidden="false" localSheetId="4" name="_xlnm.Print_Area" vbProcedure="false">Retrabalho!$A$1:$U$116</definedName>
    <definedName function="false" hidden="false" localSheetId="4" name="_xlnm.Print_Titles" vbProcedure="false">Retrabalho!$1:$6</definedName>
    <definedName function="false" hidden="false" localSheetId="5" name="_xlnm.Print_Area" vbProcedure="false">Sumário!$A$1:$L$64</definedName>
    <definedName function="false" hidden="false" name="CF" vbProcedure="false">Planilha!$M$7:$M$1218</definedName>
    <definedName function="false" hidden="false" name="CFD" vbProcedure="false">Planilha!$O$7:$O$1218</definedName>
    <definedName function="false" hidden="false" name="CFRETRABALHO" vbProcedure="false">Retrabalho!$J$7:$J$1000</definedName>
    <definedName function="false" hidden="false" name="ctlRetrabalho" vbProcedure="false">Retrabalho!$J$7:$J$1000</definedName>
    <definedName function="false" hidden="false" name="Data" vbProcedure="false">Identificação!$W$7</definedName>
    <definedName function="false" hidden="false" name="EEA" vbProcedure="false">Retrabalho!$J$8:$J$1000</definedName>
    <definedName function="false" hidden="false" name="Responsável" vbProcedure="false">Identificação!$F$7</definedName>
    <definedName function="false" hidden="false" name="Revisor" vbProcedure="false">Identificação!$F$8</definedName>
    <definedName function="false" hidden="false" name="Revisão" vbProcedure="false">Identificação!$W$8</definedName>
    <definedName function="false" hidden="false" localSheetId="1" name="_xlnm.Print_Titles" vbProcedure="false">Planilha!$1:$6</definedName>
    <definedName function="false" hidden="false" localSheetId="2" name="_xlnm.Print_Titles" vbProcedure="false">'Funções de Dados - Detalhe'!$1:$6</definedName>
    <definedName function="false" hidden="false" localSheetId="3" name="_xlnm.Print_Titles" vbProcedure="false">'Funções de Transação - Detalhe'!$1:$6</definedName>
    <definedName function="false" hidden="false" localSheetId="4" name="CF" vbProcedure="false">Retrabalho!$J$7:$J$1000</definedName>
    <definedName function="false" hidden="false" localSheetId="4" name="_xlnm.Print_Titles" vbProcedure="false">Retrabalho!$1:$6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6" authorId="0">
      <text>
        <r>
          <rPr>
            <sz val="9"/>
            <color rgb="FF000000"/>
            <rFont val="Tahoma"/>
            <family val="2"/>
            <charset val="1"/>
          </rPr>
          <t xml:space="preserve">Fim da operação assistida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Copiar nesta linha a função - de dados e de transação - preenchida no detalhamento. Inclua as demais informações dos campos em branco e os demais serão carregados e calculados.
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I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J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</t>
        </r>
        <r>
          <rPr>
            <sz val="8"/>
            <color rgb="FF000000"/>
            <rFont val="Tahoma"/>
            <family val="2"/>
            <charset val="1"/>
          </rPr>
          <t xml:space="preserve"> -Inclusão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C</t>
        </r>
        <r>
          <rPr>
            <sz val="8"/>
            <color rgb="FF000000"/>
            <rFont val="Tahoma"/>
            <family val="2"/>
            <charset val="1"/>
          </rPr>
          <t xml:space="preserve"> - Cosmético</t>
        </r>
      </text>
    </comment>
    <comment ref="K6" authorId="0">
      <text>
        <r>
          <rPr>
            <sz val="8"/>
            <color rgb="FF000000"/>
            <rFont val="Times New Roman"/>
            <family val="1"/>
            <charset val="1"/>
          </rPr>
          <t xml:space="preserve">Tipos de Dados (DETs)</t>
        </r>
      </text>
    </comment>
    <comment ref="L6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Arquivos Referenciados/ Tipos de Registro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 xml:space="preserve">Complexidade estimada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 xml:space="preserve">Complexidade detalhada. Utiliza complexidade estimatida se as colunas TD e AR/TR estiverem vazias.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 antes da aplicação do deflator
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 antes da aplicação do deflator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O processo é a menor unidade de atividade significativa para o usuário
É auto-contido e deixa o negócio da aplicação em um estado consistente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H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I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 - </t>
        </r>
        <r>
          <rPr>
            <sz val="8"/>
            <color rgb="FF000000"/>
            <rFont val="Tahoma"/>
            <family val="2"/>
            <charset val="1"/>
          </rPr>
          <t xml:space="preserve">Inclusão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</t>
        </r>
      </text>
    </comment>
    <comment ref="L6" authorId="0">
      <text>
        <r>
          <rPr>
            <sz val="9"/>
            <color rgb="FF000000"/>
            <rFont val="Tahoma"/>
            <family val="2"/>
            <charset val="1"/>
          </rPr>
          <t xml:space="preserve">Data de registro do retrabalho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 xml:space="preserve">Tipo de retrabalho:
A - Alteração de requisitos
AI  - Alteração de interface
D - Desistência de incluir,alterar ou excluir uma função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 xml:space="preserve">Consultar a tabela de esforço por disciplina do guia de contagem para calcular o percentual de retrabalho com base nos artefatos que precisarão de modificação.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B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B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B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B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  <comment ref="N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N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N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N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N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</commentList>
</comments>
</file>

<file path=xl/sharedStrings.xml><?xml version="1.0" encoding="utf-8"?>
<sst xmlns="http://schemas.openxmlformats.org/spreadsheetml/2006/main" count="197" uniqueCount="88">
  <si>
    <t xml:space="preserve">Identificação da Contagem</t>
  </si>
  <si>
    <t xml:space="preserve">Aplicação</t>
  </si>
  <si>
    <t xml:space="preserve">Projeto/Fase</t>
  </si>
  <si>
    <t xml:space="preserve">Data Início</t>
  </si>
  <si>
    <t xml:space="preserve">Dt. Implantação</t>
  </si>
  <si>
    <t xml:space="preserve">Dt. Conclusão</t>
  </si>
  <si>
    <t xml:space="preserve">Responsável</t>
  </si>
  <si>
    <t xml:space="preserve">Criação</t>
  </si>
  <si>
    <t xml:space="preserve">Revisor</t>
  </si>
  <si>
    <t xml:space="preserve">Revisão</t>
  </si>
  <si>
    <t xml:space="preserve">Total de PF</t>
  </si>
  <si>
    <t xml:space="preserve">Propósito da Contagem</t>
  </si>
  <si>
    <t xml:space="preserve">Escopo da Contagem</t>
  </si>
  <si>
    <t xml:space="preserve">Observações</t>
  </si>
  <si>
    <t xml:space="preserve"> Planilha de contagem de ponto de função</t>
  </si>
  <si>
    <t xml:space="preserve">Função</t>
  </si>
  <si>
    <t xml:space="preserve">Entrega</t>
  </si>
  <si>
    <t xml:space="preserve">funcao + entrega</t>
  </si>
  <si>
    <t xml:space="preserve">Tipo</t>
  </si>
  <si>
    <t xml:space="preserve">(I/A/E/C)</t>
  </si>
  <si>
    <t xml:space="preserve">TD</t>
  </si>
  <si>
    <t xml:space="preserve">AR/TR</t>
  </si>
  <si>
    <t xml:space="preserve">ctlE</t>
  </si>
  <si>
    <t xml:space="preserve">CE</t>
  </si>
  <si>
    <t xml:space="preserve">ctlD</t>
  </si>
  <si>
    <t xml:space="preserve">CD</t>
  </si>
  <si>
    <t xml:space="preserve">Complex. Est.</t>
  </si>
  <si>
    <t xml:space="preserve">Complex. Det.</t>
  </si>
  <si>
    <t xml:space="preserve">PFE Bruto</t>
  </si>
  <si>
    <t xml:space="preserve">PFD Bruto</t>
  </si>
  <si>
    <t xml:space="preserve">Deflator</t>
  </si>
  <si>
    <t xml:space="preserve">PFE</t>
  </si>
  <si>
    <t xml:space="preserve">PFD</t>
  </si>
  <si>
    <t xml:space="preserve"> Funções de Dados - Detalhamento</t>
  </si>
  <si>
    <t xml:space="preserve">Função de Dados</t>
  </si>
  <si>
    <t xml:space="preserve">Função + Entrega</t>
  </si>
  <si>
    <t xml:space="preserve">Qtd TD</t>
  </si>
  <si>
    <t xml:space="preserve">Tipo de Dados</t>
  </si>
  <si>
    <t xml:space="preserve">Qtd TR</t>
  </si>
  <si>
    <t xml:space="preserve">Tipo de Registro</t>
  </si>
  <si>
    <t xml:space="preserve">Documentos utilizados para contagem</t>
  </si>
  <si>
    <t xml:space="preserve">Versão</t>
  </si>
  <si>
    <t xml:space="preserve"> Funções de Transação - Detalhamento</t>
  </si>
  <si>
    <t xml:space="preserve">Função de Transação</t>
  </si>
  <si>
    <t xml:space="preserve">Qtd AR</t>
  </si>
  <si>
    <t xml:space="preserve">Arquivos Referenciados</t>
  </si>
  <si>
    <t xml:space="preserve"> Planilha de contagem de ponto de função - Retrabalho</t>
  </si>
  <si>
    <t xml:space="preserve">(I/A/E)</t>
  </si>
  <si>
    <t xml:space="preserve">ctl</t>
  </si>
  <si>
    <t xml:space="preserve">C</t>
  </si>
  <si>
    <t xml:space="preserve">Data</t>
  </si>
  <si>
    <t xml:space="preserve">Complex.</t>
  </si>
  <si>
    <t xml:space="preserve">PF Bruto</t>
  </si>
  <si>
    <t xml:space="preserve">% Conclusão</t>
  </si>
  <si>
    <t xml:space="preserve">tp_retrabalho</t>
  </si>
  <si>
    <t xml:space="preserve">Fator retrabalho</t>
  </si>
  <si>
    <t xml:space="preserve">PF</t>
  </si>
  <si>
    <t xml:space="preserve">Sumário da Contagem</t>
  </si>
  <si>
    <t xml:space="preserve">Funções</t>
  </si>
  <si>
    <t xml:space="preserve">Funções - Retrabalho</t>
  </si>
  <si>
    <t xml:space="preserve">Tipo de Função</t>
  </si>
  <si>
    <t xml:space="preserve">Complexidade Funcional</t>
  </si>
  <si>
    <t xml:space="preserve">Total por Complexidade</t>
  </si>
  <si>
    <t xml:space="preserve">% </t>
  </si>
  <si>
    <t xml:space="preserve">EE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</si>
  <si>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</si>
  <si>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</si>
  <si>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</si>
  <si>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</si>
  <si>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</si>
  <si>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</si>
  <si>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Total</t>
  </si>
  <si>
    <t xml:space="preserve">SE</t>
  </si>
  <si>
    <t xml:space="preserve">x 5</t>
  </si>
  <si>
    <t xml:space="preserve">x 7</t>
  </si>
  <si>
    <t xml:space="preserve">ALI</t>
  </si>
  <si>
    <t xml:space="preserve">x 10</t>
  </si>
  <si>
    <t xml:space="preserve">x 15</t>
  </si>
  <si>
    <t xml:space="preserve">AIE</t>
  </si>
  <si>
    <t xml:space="preserve"> </t>
  </si>
  <si>
    <t xml:space="preserve">Estimativa</t>
  </si>
  <si>
    <t xml:space="preserve">Detalhada</t>
  </si>
  <si>
    <t xml:space="preserve">INCLUSÃO (ADD)</t>
  </si>
  <si>
    <t xml:space="preserve">ALTERAÇÃO (CHG)</t>
  </si>
  <si>
    <t xml:space="preserve">EXCLUSÃO (DEL)</t>
  </si>
  <si>
    <t xml:space="preserve">Item Não Mensurável (INM)</t>
  </si>
  <si>
    <t xml:space="preserve">TESTE</t>
  </si>
  <si>
    <t xml:space="preserve">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</si>
</sst>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@"/>
    <numFmt numFmtId="167" formatCode="0.00"/>
    <numFmt numFmtId="168" formatCode="0%"/>
    <numFmt numFmtId="169" formatCode="#,##0.00"/>
    <numFmt numFmtId="170" formatCode="0.0%"/>
    <numFmt numFmtId="171" formatCode="0.00%"/>
  </numFmts>
  <fonts count="27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anklin Gothic Medium"/>
      <family val="2"/>
      <charset val="1"/>
    </font>
    <font>
      <b val="true"/>
      <sz val="10"/>
      <name val="Franklin Gothic Medium"/>
      <family val="2"/>
      <charset val="1"/>
    </font>
    <font>
      <u val="single"/>
      <sz val="10"/>
      <name val="Franklin Gothic Medium"/>
      <family val="2"/>
      <charset val="1"/>
    </font>
    <font>
      <b val="true"/>
      <sz val="12"/>
      <name val="Franklin Gothic Medium"/>
      <family val="2"/>
      <charset val="1"/>
    </font>
    <font>
      <sz val="9"/>
      <name val="Franklin Gothic Medium"/>
      <family val="2"/>
      <charset val="1"/>
    </font>
    <font>
      <sz val="9"/>
      <color rgb="FF0000D4"/>
      <name val="Franklin Gothic Medium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Arial"/>
      <family val="0"/>
      <charset val="1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Arial"/>
      <family val="2"/>
      <charset val="1"/>
    </font>
    <font>
      <sz val="9"/>
      <color rgb="FFFF0000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Franklin Gothic Medium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FFFF"/>
      <name val="Franklin Gothic Medium"/>
      <family val="2"/>
      <charset val="1"/>
    </font>
    <font>
      <b val="true"/>
      <sz val="9"/>
      <name val="Franklin Gothic Medium"/>
      <family val="2"/>
      <charset val="1"/>
    </font>
    <font>
      <b val="true"/>
      <sz val="8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4.8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99CCFF"/>
        <bgColor rgb="FFC0C0C0"/>
      </patternFill>
    </fill>
    <fill>
      <patternFill patternType="solid">
        <fgColor rgb="FFFCF305"/>
        <bgColor rgb="FFFFFF00"/>
      </patternFill>
    </fill>
  </fills>
  <borders count="3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2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2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2" fillId="3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2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7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5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3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8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6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20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2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2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2" fillId="4" borderId="2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2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2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5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2" fillId="8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2" fillId="8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2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7">
    <dxf>
      <font>
        <b val="0"/>
        <i val="0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ill>
        <patternFill>
          <bgColor rgb="FFDDD9C3"/>
        </patternFill>
      </fill>
    </dxf>
    <dxf>
      <font>
        <b val="0"/>
        <i val="0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DD0806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797442662878"/>
          <c:y val="0.0623847572218808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8487923685813"/>
          <c:y val="0.536570374923172"/>
          <c:w val="0.0799675258778161"/>
          <c:h val="0.113706207744315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ccff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60066"/>
              </a:solidFill>
              <a:ln w="3240">
                <a:solidFill>
                  <a:srgbClr val="000000"/>
                </a:solidFill>
                <a:round/>
              </a:ln>
            </c:spPr>
          </c:dPt>
          <c:dLbls>
            <c:numFmt formatCode="0.0%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Sumário!$U$15;Sumário!$U$22;Sumário!$U$29;Sumário!$U$36;Sumário!$U$43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97145256842895"/>
          <c:y val="0.398377397947208"/>
          <c:w val="0.0628571428571428"/>
          <c:h val="0.528459552312059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635390652872"/>
          <c:y val="0.0623586429725363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755618979665"/>
          <c:y val="0.479159935379645"/>
          <c:w val="0.115768819122369"/>
          <c:h val="0.22907915993538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  <c:dPt>
            <c:idx val="0"/>
            <c:spPr>
              <a:solidFill>
                <a:srgbClr val="9999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1"/>
            <c:spPr>
              <a:solidFill>
                <a:srgbClr val="993366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2"/>
            <c:spPr>
              <a:solidFill>
                <a:srgbClr val="ffffcc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3"/>
            <c:spPr>
              <a:solidFill>
                <a:srgbClr val="ccffff"/>
              </a:solidFill>
              <a:ln w="3240">
                <a:solidFill>
                  <a:srgbClr val="000000"/>
                </a:solidFill>
                <a:round/>
              </a:ln>
            </c:spPr>
          </c:dPt>
          <c:dPt>
            <c:idx val="4"/>
            <c:spPr>
              <a:solidFill>
                <a:srgbClr val="660066"/>
              </a:solidFill>
              <a:ln w="3240">
                <a:solidFill>
                  <a:srgbClr val="000000"/>
                </a:solidFill>
                <a:round/>
              </a:ln>
            </c:spPr>
          </c:dPt>
          <c:dLbls>
            <c:numFmt formatCode="0.0%" sourceLinked="1"/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1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2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3"/>
              <c:dLblPos val="bestFit"/>
              <c:showLegendKey val="0"/>
              <c:showVal val="0"/>
              <c:showCatName val="0"/>
              <c:showSerName val="0"/>
              <c:showPercent val="1"/>
            </c:dLbl>
            <c:dLbl>
              <c:idx val="4"/>
              <c:dLblPos val="bestFit"/>
              <c:showLegendKey val="0"/>
              <c:showVal val="0"/>
              <c:showCatName val="0"/>
              <c:showSerName val="0"/>
              <c:showPercent val="1"/>
            </c:dLbl>
            <c:dLblPos val="bestFit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Sumário!$I$15;Sumário!$I$22;Sumário!$I$29;Sumário!$I$36;Sumário!$I$43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8"/>
          <c:y val="0.384618973910313"/>
          <c:w val="0.075"/>
          <c:h val="0.555560042174215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114480</xdr:rowOff>
    </xdr:from>
    <xdr:to>
      <xdr:col>5</xdr:col>
      <xdr:colOff>47160</xdr:colOff>
      <xdr:row>2</xdr:row>
      <xdr:rowOff>66600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6600" y="114480"/>
          <a:ext cx="1299240" cy="2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294840</xdr:colOff>
      <xdr:row>2</xdr:row>
      <xdr:rowOff>18720</xdr:rowOff>
    </xdr:to>
    <xdr:pic>
      <xdr:nvPicPr>
        <xdr:cNvPr id="1" name="Picture 1" descr=""/>
        <xdr:cNvPicPr/>
      </xdr:nvPicPr>
      <xdr:blipFill>
        <a:blip r:embed="rId1"/>
        <a:stretch/>
      </xdr:blipFill>
      <xdr:spPr>
        <a:xfrm>
          <a:off x="85680" y="142920"/>
          <a:ext cx="1297440" cy="2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1323720</xdr:colOff>
      <xdr:row>2</xdr:row>
      <xdr:rowOff>18720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85680" y="142920"/>
          <a:ext cx="1238040" cy="2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1323720</xdr:colOff>
      <xdr:row>2</xdr:row>
      <xdr:rowOff>18720</xdr:rowOff>
    </xdr:to>
    <xdr:pic>
      <xdr:nvPicPr>
        <xdr:cNvPr id="3" name="Picture 1" descr=""/>
        <xdr:cNvPicPr/>
      </xdr:nvPicPr>
      <xdr:blipFill>
        <a:blip r:embed="rId1"/>
        <a:stretch/>
      </xdr:blipFill>
      <xdr:spPr>
        <a:xfrm>
          <a:off x="85680" y="142920"/>
          <a:ext cx="1238040" cy="2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294840</xdr:colOff>
      <xdr:row>2</xdr:row>
      <xdr:rowOff>18720</xdr:rowOff>
    </xdr:to>
    <xdr:pic>
      <xdr:nvPicPr>
        <xdr:cNvPr id="4" name="Picture 1" descr=""/>
        <xdr:cNvPicPr/>
      </xdr:nvPicPr>
      <xdr:blipFill>
        <a:blip r:embed="rId1"/>
        <a:stretch/>
      </xdr:blipFill>
      <xdr:spPr>
        <a:xfrm>
          <a:off x="85680" y="142920"/>
          <a:ext cx="1297440" cy="2566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0</xdr:row>
      <xdr:rowOff>142920</xdr:rowOff>
    </xdr:from>
    <xdr:to>
      <xdr:col>2</xdr:col>
      <xdr:colOff>294840</xdr:colOff>
      <xdr:row>2</xdr:row>
      <xdr:rowOff>18720</xdr:rowOff>
    </xdr:to>
    <xdr:pic>
      <xdr:nvPicPr>
        <xdr:cNvPr id="5" name="Picture 1" descr=""/>
        <xdr:cNvPicPr/>
      </xdr:nvPicPr>
      <xdr:blipFill>
        <a:blip r:embed="rId2"/>
        <a:stretch/>
      </xdr:blipFill>
      <xdr:spPr>
        <a:xfrm>
          <a:off x="85680" y="142920"/>
          <a:ext cx="1297440" cy="2566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352440</xdr:colOff>
      <xdr:row>44</xdr:row>
      <xdr:rowOff>38160</xdr:rowOff>
    </xdr:from>
    <xdr:to>
      <xdr:col>18</xdr:col>
      <xdr:colOff>190080</xdr:colOff>
      <xdr:row>51</xdr:row>
      <xdr:rowOff>142560</xdr:rowOff>
    </xdr:to>
    <xdr:graphicFrame>
      <xdr:nvGraphicFramePr>
        <xdr:cNvPr id="6" name="Chart 10"/>
        <xdr:cNvGraphicFramePr/>
      </xdr:nvGraphicFramePr>
      <xdr:xfrm>
        <a:off x="7880040" y="6029280"/>
        <a:ext cx="1773360" cy="117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44</xdr:row>
      <xdr:rowOff>47520</xdr:rowOff>
    </xdr:from>
    <xdr:to>
      <xdr:col>6</xdr:col>
      <xdr:colOff>755280</xdr:colOff>
      <xdr:row>51</xdr:row>
      <xdr:rowOff>94680</xdr:rowOff>
    </xdr:to>
    <xdr:graphicFrame>
      <xdr:nvGraphicFramePr>
        <xdr:cNvPr id="7" name="Chart 10"/>
        <xdr:cNvGraphicFramePr/>
      </xdr:nvGraphicFramePr>
      <xdr:xfrm>
        <a:off x="1659600" y="6038640"/>
        <a:ext cx="2017800" cy="1113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104760</xdr:colOff>
      <xdr:row>0</xdr:row>
      <xdr:rowOff>85680</xdr:rowOff>
    </xdr:from>
    <xdr:to>
      <xdr:col>2</xdr:col>
      <xdr:colOff>533520</xdr:colOff>
      <xdr:row>2</xdr:row>
      <xdr:rowOff>37800</xdr:rowOff>
    </xdr:to>
    <xdr:pic>
      <xdr:nvPicPr>
        <xdr:cNvPr id="8" name="Picture 1" descr=""/>
        <xdr:cNvPicPr/>
      </xdr:nvPicPr>
      <xdr:blipFill>
        <a:blip r:embed="rId3"/>
        <a:stretch/>
      </xdr:blipFill>
      <xdr:spPr>
        <a:xfrm>
          <a:off x="104760" y="85680"/>
          <a:ext cx="1285200" cy="256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3.5" zeroHeight="false" outlineLevelRow="0" outlineLevelCol="0"/>
  <cols>
    <col collapsed="false" customWidth="true" hidden="false" outlineLevel="0" max="4" min="1" style="1" width="2.71"/>
    <col collapsed="false" customWidth="true" hidden="false" outlineLevel="0" max="5" min="5" style="1" width="7.86"/>
    <col collapsed="false" customWidth="true" hidden="false" outlineLevel="0" max="6" min="6" style="1" width="4.86"/>
    <col collapsed="false" customWidth="true" hidden="false" outlineLevel="0" max="13" min="7" style="1" width="2.71"/>
    <col collapsed="false" customWidth="true" hidden="false" outlineLevel="0" max="14" min="14" style="1" width="6.01"/>
    <col collapsed="false" customWidth="true" hidden="false" outlineLevel="0" max="15" min="15" style="1" width="2.71"/>
    <col collapsed="false" customWidth="true" hidden="false" outlineLevel="0" max="16" min="16" style="1" width="1.85"/>
    <col collapsed="false" customWidth="true" hidden="false" outlineLevel="0" max="17" min="17" style="1" width="4.43"/>
    <col collapsed="false" customWidth="true" hidden="false" outlineLevel="0" max="18" min="18" style="1" width="4.29"/>
    <col collapsed="false" customWidth="true" hidden="false" outlineLevel="0" max="19" min="19" style="1" width="5.14"/>
    <col collapsed="false" customWidth="true" hidden="false" outlineLevel="0" max="20" min="20" style="1" width="12.14"/>
    <col collapsed="false" customWidth="true" hidden="false" outlineLevel="0" max="27" min="21" style="1" width="2.71"/>
    <col collapsed="false" customWidth="true" hidden="false" outlineLevel="0" max="28" min="28" style="1" width="10.14"/>
    <col collapsed="false" customWidth="true" hidden="false" outlineLevel="0" max="41" min="29" style="1" width="2.71"/>
    <col collapsed="false" customWidth="true" hidden="false" outlineLevel="0" max="1025" min="42" style="1" width="9.14"/>
  </cols>
  <sheetData>
    <row r="1" customFormat="false" ht="1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3.5" hidden="false" customHeight="false" outlineLevel="0" collapsed="false">
      <c r="A4" s="3" t="s">
        <v>1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3.5" hidden="false" customHeight="false" outlineLevel="0" collapsed="false">
      <c r="A5" s="3" t="s">
        <v>2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3.5" hidden="false" customHeight="false" outlineLevel="0" collapsed="false">
      <c r="A6" s="3" t="s">
        <v>3</v>
      </c>
      <c r="B6" s="3"/>
      <c r="C6" s="3"/>
      <c r="D6" s="3"/>
      <c r="E6" s="3"/>
      <c r="F6" s="5"/>
      <c r="G6" s="5"/>
      <c r="H6" s="5"/>
      <c r="I6" s="5"/>
      <c r="J6" s="5"/>
      <c r="K6" s="6" t="s">
        <v>4</v>
      </c>
      <c r="L6" s="6"/>
      <c r="M6" s="6"/>
      <c r="N6" s="6"/>
      <c r="O6" s="5"/>
      <c r="P6" s="5"/>
      <c r="Q6" s="5"/>
      <c r="R6" s="5"/>
      <c r="S6" s="5"/>
      <c r="T6" s="3" t="s">
        <v>5</v>
      </c>
      <c r="U6" s="5"/>
      <c r="V6" s="5"/>
      <c r="W6" s="5"/>
      <c r="X6" s="5"/>
      <c r="Y6" s="5"/>
      <c r="Z6" s="5"/>
      <c r="AA6" s="5"/>
      <c r="AB6" s="5"/>
      <c r="AR6" s="7"/>
    </row>
    <row r="7" customFormat="false" ht="13.5" hidden="false" customHeight="false" outlineLevel="0" collapsed="false">
      <c r="A7" s="3" t="s">
        <v>6</v>
      </c>
      <c r="B7" s="3"/>
      <c r="C7" s="3"/>
      <c r="D7" s="3"/>
      <c r="E7" s="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3" t="s">
        <v>7</v>
      </c>
      <c r="U7" s="5"/>
      <c r="V7" s="5"/>
      <c r="W7" s="5"/>
      <c r="X7" s="5"/>
      <c r="Y7" s="5"/>
      <c r="Z7" s="5"/>
      <c r="AA7" s="5"/>
      <c r="AB7" s="5"/>
    </row>
    <row r="8" customFormat="false" ht="14.25" hidden="false" customHeight="false" outlineLevel="0" collapsed="false">
      <c r="A8" s="9" t="s">
        <v>8</v>
      </c>
      <c r="B8" s="9"/>
      <c r="C8" s="9"/>
      <c r="D8" s="9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9" t="s">
        <v>9</v>
      </c>
      <c r="U8" s="10"/>
      <c r="V8" s="10"/>
      <c r="W8" s="10"/>
      <c r="X8" s="10"/>
      <c r="Y8" s="10"/>
      <c r="Z8" s="10"/>
      <c r="AA8" s="10"/>
      <c r="AB8" s="10"/>
      <c r="AK8" s="11"/>
    </row>
    <row r="9" customFormat="false" ht="40.5" hidden="false" customHeight="true" outlineLevel="0" collapsed="false">
      <c r="A9" s="12" t="s">
        <v>10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 t="n">
        <f aca="false">Sumário!H62+Sumário!R62</f>
        <v>0</v>
      </c>
      <c r="U9" s="13"/>
      <c r="V9" s="13"/>
      <c r="W9" s="13"/>
      <c r="X9" s="13"/>
      <c r="Y9" s="13"/>
      <c r="Z9" s="14"/>
      <c r="AA9" s="14"/>
      <c r="AB9" s="14"/>
    </row>
    <row r="10" customFormat="false" ht="13.5" hidden="false" customHeight="false" outlineLevel="0" collapsed="false">
      <c r="A10" s="15"/>
      <c r="B10" s="15"/>
      <c r="C10" s="15"/>
      <c r="D10" s="15"/>
      <c r="E10" s="15"/>
      <c r="F10" s="16"/>
      <c r="G10" s="16"/>
      <c r="H10" s="16"/>
      <c r="I10" s="16"/>
      <c r="J10" s="16"/>
      <c r="K10" s="17"/>
      <c r="L10" s="17"/>
      <c r="M10" s="17"/>
      <c r="N10" s="17"/>
      <c r="O10" s="16"/>
      <c r="P10" s="16"/>
      <c r="Q10" s="16"/>
      <c r="R10" s="16"/>
      <c r="S10" s="16"/>
      <c r="T10" s="15"/>
      <c r="U10" s="18"/>
      <c r="V10" s="18"/>
      <c r="W10" s="18"/>
      <c r="X10" s="18"/>
      <c r="Y10" s="18"/>
      <c r="Z10" s="18"/>
      <c r="AA10" s="18"/>
      <c r="AB10" s="18"/>
    </row>
    <row r="11" customFormat="false" ht="12" hidden="false" customHeight="true" outlineLevel="0" collapsed="false">
      <c r="A11" s="19" t="s">
        <v>11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customFormat="false" ht="12" hidden="false" customHeight="tru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L12" s="21"/>
    </row>
    <row r="13" customFormat="false" ht="12" hidden="false" customHeight="tru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customFormat="false" ht="12" hidden="false" customHeight="tru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customFormat="false" ht="12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customFormat="false" ht="12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customFormat="false" ht="12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customFormat="false" ht="12" hidden="false" customHeight="tru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customFormat="false" ht="12" hidden="false" customHeight="tru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customFormat="false" ht="12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customFormat="false" ht="12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2" hidden="false" customHeight="true" outlineLevel="0" collapsed="false">
      <c r="A22" s="19" t="s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customFormat="false" ht="12" hidden="false" customHeight="tru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customFormat="false" ht="12" hidden="false" customHeight="tru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customFormat="false" ht="12" hidden="false" customHeight="tru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customFormat="false" ht="12" hidden="false" customHeight="tru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customFormat="false" ht="12" hidden="false" customHeight="true" outlineLevel="0" collapsed="false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customFormat="false" ht="12" hidden="false" customHeight="true" outlineLevel="0" collapsed="false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customFormat="false" ht="12" hidden="false" customHeight="tru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customFormat="false" ht="12" hidden="false" customHeight="tru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customFormat="false" ht="12" hidden="false" customHeight="true" outlineLevel="0" collapsed="false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customFormat="false" ht="12" hidden="false" customHeight="true" outlineLevel="0" collapsed="false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customFormat="false" ht="12" hidden="false" customHeight="true" outlineLevel="0" collapsed="false">
      <c r="B33" s="22"/>
      <c r="C33" s="22"/>
      <c r="D33" s="22"/>
      <c r="E33" s="22"/>
      <c r="F33" s="22"/>
      <c r="G33" s="22"/>
      <c r="H33" s="22"/>
      <c r="I33" s="22"/>
      <c r="J33" s="22"/>
    </row>
    <row r="34" customFormat="false" ht="12" hidden="false" customHeight="true" outlineLevel="0" collapsed="false">
      <c r="A34" s="19" t="s">
        <v>13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customFormat="false" ht="12" hidden="false" customHeight="true" outlineLevel="0" collapsed="false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customFormat="false" ht="12" hidden="false" customHeight="true" outlineLevel="0" collapsed="false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customFormat="false" ht="12" hidden="false" customHeight="true" outlineLevel="0" collapsed="false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</sheetData>
  <mergeCells count="25">
    <mergeCell ref="A1:AB3"/>
    <mergeCell ref="A4:E4"/>
    <mergeCell ref="F4:AB4"/>
    <mergeCell ref="A5:E5"/>
    <mergeCell ref="F5:AB5"/>
    <mergeCell ref="A6:E6"/>
    <mergeCell ref="F6:J6"/>
    <mergeCell ref="K6:N6"/>
    <mergeCell ref="O6:S6"/>
    <mergeCell ref="U6:AB6"/>
    <mergeCell ref="A7:E7"/>
    <mergeCell ref="F7:S7"/>
    <mergeCell ref="U7:AB7"/>
    <mergeCell ref="A8:E8"/>
    <mergeCell ref="F8:S8"/>
    <mergeCell ref="U8:AB8"/>
    <mergeCell ref="A9:S9"/>
    <mergeCell ref="T9:Y9"/>
    <mergeCell ref="Z9:AB9"/>
    <mergeCell ref="A11:AB11"/>
    <mergeCell ref="A12:AB20"/>
    <mergeCell ref="A22:AB22"/>
    <mergeCell ref="A23:AB32"/>
    <mergeCell ref="A34:AB34"/>
    <mergeCell ref="A35:AB37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3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RowHeight="12" zeroHeight="false" outlineLevelRow="0" outlineLevelCol="0"/>
  <cols>
    <col collapsed="false" customWidth="true" hidden="false" outlineLevel="0" max="5" min="1" style="24" width="7.71"/>
    <col collapsed="false" customWidth="true" hidden="false" outlineLevel="0" max="6" min="6" style="24" width="22.43"/>
    <col collapsed="false" customWidth="true" hidden="false" outlineLevel="0" max="7" min="7" style="24" width="19.85"/>
    <col collapsed="false" customWidth="true" hidden="true" outlineLevel="0" max="8" min="8" style="24" width="19.85"/>
    <col collapsed="false" customWidth="true" hidden="false" outlineLevel="0" max="9" min="9" style="25" width="5.43"/>
    <col collapsed="false" customWidth="true" hidden="false" outlineLevel="0" max="10" min="10" style="25" width="8.42"/>
    <col collapsed="false" customWidth="true" hidden="false" outlineLevel="0" max="12" min="11" style="26" width="5.43"/>
    <col collapsed="false" customWidth="true" hidden="true" outlineLevel="0" max="13" min="13" style="26" width="3.57"/>
    <col collapsed="false" customWidth="true" hidden="true" outlineLevel="0" max="15" min="14" style="26" width="6.15"/>
    <col collapsed="false" customWidth="true" hidden="true" outlineLevel="0" max="16" min="16" style="26" width="2.57"/>
    <col collapsed="false" customWidth="true" hidden="false" outlineLevel="0" max="18" min="17" style="26" width="11.71"/>
    <col collapsed="false" customWidth="true" hidden="false" outlineLevel="0" max="20" min="19" style="26" width="8.57"/>
    <col collapsed="false" customWidth="true" hidden="false" outlineLevel="0" max="21" min="21" style="26" width="11.29"/>
    <col collapsed="false" customWidth="true" hidden="false" outlineLevel="0" max="22" min="22" style="26" width="10.42"/>
    <col collapsed="false" customWidth="true" hidden="false" outlineLevel="0" max="23" min="23" style="26" width="12.29"/>
    <col collapsed="false" customWidth="true" hidden="false" outlineLevel="0" max="25" min="24" style="25" width="16.71"/>
    <col collapsed="false" customWidth="true" hidden="false" outlineLevel="0" max="26" min="26" style="25" width="1.85"/>
    <col collapsed="false" customWidth="true" hidden="false" outlineLevel="0" max="27" min="27" style="25" width="37.86"/>
    <col collapsed="false" customWidth="true" hidden="true" outlineLevel="0" max="28" min="28" style="25" width="16.71"/>
    <col collapsed="false" customWidth="true" hidden="false" outlineLevel="0" max="29" min="29" style="25" width="12.71"/>
    <col collapsed="false" customWidth="true" hidden="false" outlineLevel="0" max="1025" min="30" style="25" width="9.14"/>
  </cols>
  <sheetData>
    <row r="1" s="1" customFormat="true" ht="15" hidden="false" customHeight="true" outlineLevel="0" collapsed="false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9"/>
      <c r="Z1" s="29"/>
      <c r="AA1" s="29"/>
      <c r="AB1" s="30"/>
    </row>
    <row r="2" s="1" customFormat="true" ht="15" hidden="false" customHeight="tru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32"/>
      <c r="Z2" s="32"/>
      <c r="AA2" s="32"/>
      <c r="AB2" s="33"/>
    </row>
    <row r="3" s="1" customFormat="true" ht="15" hidden="false" customHeight="tru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  <c r="Z3" s="32"/>
      <c r="AA3" s="32"/>
      <c r="AB3" s="33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4"/>
      <c r="I4" s="3" t="str">
        <f aca="false">Identificação!A5&amp;" : "&amp;Identificação!F5</f>
        <v>Projeto/Fase : 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="35" customFormat="true" ht="15" hidden="false" customHeight="true" outlineLevel="0" collapsed="false">
      <c r="A5" s="3" t="str">
        <f aca="false">Identificação!A7&amp;" : "&amp;Identificação!F7</f>
        <v>Responsável : </v>
      </c>
      <c r="B5" s="3"/>
      <c r="C5" s="3"/>
      <c r="D5" s="3"/>
      <c r="E5" s="3"/>
      <c r="F5" s="3"/>
      <c r="G5" s="3"/>
      <c r="H5" s="34"/>
      <c r="I5" s="3" t="str">
        <f aca="false">Identificação!A8&amp;" : "&amp;Identificação!F8</f>
        <v>Revisor : 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="35" customFormat="true" ht="13.9" hidden="false" customHeight="true" outlineLevel="0" collapsed="false">
      <c r="A6" s="36" t="s">
        <v>15</v>
      </c>
      <c r="B6" s="36"/>
      <c r="C6" s="36"/>
      <c r="D6" s="36"/>
      <c r="E6" s="36"/>
      <c r="F6" s="36"/>
      <c r="G6" s="36" t="s">
        <v>16</v>
      </c>
      <c r="H6" s="36" t="s">
        <v>17</v>
      </c>
      <c r="I6" s="37" t="s">
        <v>18</v>
      </c>
      <c r="J6" s="38" t="s">
        <v>19</v>
      </c>
      <c r="K6" s="39" t="s">
        <v>20</v>
      </c>
      <c r="L6" s="39" t="s">
        <v>21</v>
      </c>
      <c r="M6" s="39" t="s">
        <v>22</v>
      </c>
      <c r="N6" s="39" t="s">
        <v>23</v>
      </c>
      <c r="O6" s="39" t="s">
        <v>24</v>
      </c>
      <c r="P6" s="40" t="s">
        <v>25</v>
      </c>
      <c r="Q6" s="41" t="s">
        <v>26</v>
      </c>
      <c r="R6" s="41" t="s">
        <v>27</v>
      </c>
      <c r="S6" s="40" t="s">
        <v>28</v>
      </c>
      <c r="T6" s="40" t="s">
        <v>29</v>
      </c>
      <c r="U6" s="40" t="s">
        <v>30</v>
      </c>
      <c r="V6" s="40" t="s">
        <v>31</v>
      </c>
      <c r="W6" s="40" t="s">
        <v>32</v>
      </c>
      <c r="X6" s="40" t="s">
        <v>13</v>
      </c>
      <c r="Y6" s="40"/>
      <c r="Z6" s="40"/>
      <c r="AA6" s="40"/>
      <c r="AB6" s="40"/>
    </row>
    <row r="7" customFormat="false" ht="18" hidden="false" customHeight="true" outlineLevel="0" collapsed="false">
      <c r="A7" s="42"/>
      <c r="B7" s="42"/>
      <c r="C7" s="42"/>
      <c r="D7" s="42"/>
      <c r="E7" s="42"/>
      <c r="F7" s="42"/>
      <c r="G7" s="42"/>
      <c r="H7" s="43" t="str">
        <f aca="false">A7&amp;G7</f>
        <v/>
      </c>
      <c r="I7" s="44"/>
      <c r="J7" s="45"/>
      <c r="K7" s="46" t="str">
        <f aca="false">IF(OR(I7="ALI",I7="AIE"),IF(ISNA(VLOOKUP(H7,'Funções de Dados - Detalhe'!$C$7:$F$126,2,0)),"",VLOOKUP(H7,'Funções de Dados - Detalhe'!$C$7:$F$126,2,0)),IF(OR(I7="EE",I7="SE",I7="CE"),IF(ISNA(VLOOKUP(H7,'Funções de Transação - Detalhe'!$C$7:$F$126,2,0)), "",VLOOKUP(H7,'Funções de Transação - Detalhe'!$C$7:$F$126,2,0)),""))</f>
        <v/>
      </c>
      <c r="L7" s="46" t="str">
        <f aca="false">IF(OR(I7="ALI",I7="AIE"),IF(ISNA(VLOOKUP(H7,'Funções de Dados - Detalhe'!$C$7:$F$126,4,0)), "",VLOOKUP(H7,'Funções de Dados - Detalhe'!$C$7:$F$126,4,0)),IF(OR(I7="EE",I7="SE",I7="CE"),IF(ISNA(VLOOKUP(H7,'Funções de Transação - Detalhe'!$C$7:$F$126,4,0)), "",VLOOKUP(H7,'Funções de Transação - Detalhe'!$C$7:$F$126,4,0)),""))</f>
        <v/>
      </c>
      <c r="M7" s="47" t="str">
        <f aca="false">CONCATENATE(I7,N7)</f>
        <v/>
      </c>
      <c r="N7" s="48" t="str">
        <f aca="false">IF(OR(I7="ALI",I7="AIE"),"L", IF(OR(I7="EE",I7="SE",I7="CE"),"A",""))</f>
        <v/>
      </c>
      <c r="O7" s="47" t="str">
        <f aca="false">CONCATENATE(I7,P7)</f>
        <v/>
      </c>
      <c r="P7" s="49" t="str">
        <f aca="false">IF(OR(ISBLANK(K7),K7="",ISBLANK(L7),L7=""),IF(OR(I7="ALI",I7="AIE"),"",IF(OR(ISBLANK(I7),L7=""),"","A")),IF(I7="EE",IF(L7&gt;=3,IF(K7&gt;=5,"H","A"),IF(L7&gt;=2,IF(K7&gt;=16,"H",IF(K7&lt;=4,"L","A")),IF(K7&lt;=15,"L","A"))),IF(OR(I7="SE",I7="CE"),IF(L7&gt;=4,IF(K7&gt;=6,"H","A"),IF(L7&gt;=2,IF(K7&gt;=20,"H",IF(K7&lt;=5,"L","A")),IF(K7&lt;=19,"L","A"))),IF(OR(I7="ALI",I7="AIE"),IF(L7&gt;=6,IF(K7&gt;=20,"H","A"),IF(L7&gt;=2,IF(K7&gt;=51,"H",IF(K7&lt;=19,"L","A")),IF(K7&lt;=50,"L","A")))))))</f>
        <v/>
      </c>
      <c r="Q7" s="50" t="str">
        <f aca="false">IF(N7="L","Baixa",IF(N7="A","Média",IF(N7="","","Alta")))</f>
        <v/>
      </c>
      <c r="R7" s="50" t="str">
        <f aca="false">IF(P7="L","Baixa",IF(P7="A","Média",IF(P7="H","Alta","")))</f>
        <v/>
      </c>
      <c r="S7" s="46" t="str">
        <f aca="false">IF(J7="C",0.6,IF(OR(ISBLANK(I7),ISBLANK(N7)),"",IF(I7="ALI",IF(N7="L",7,IF(N7="A",10,15)),IF(I7="AIE",IF(N7="L",5,IF(N7="A",7,10)),IF(I7="SE",IF(N7="L",4,IF(N7="A",5,7)),IF(OR(I7="EE",I7="CE"),IF(N7="L",3,IF(N7="A",4,6))))))))</f>
        <v/>
      </c>
      <c r="T7" s="51" t="str">
        <f aca="false">IF(OR(ISBLANK(I7),ISBLANK(P7),I7="",P7=""),S7,IF(I7="ALI",IF(P7="L",7,IF(P7="A",10,15)),IF(I7="AIE",IF(P7="L",5,IF(P7="A",7,10)),IF(I7="SE",IF(P7="L",4,IF(P7="A",5,7)),IF(OR(I7="EE",I7="CE"),IF(P7="L",3,IF(P7="A",4,6)))))))</f>
        <v/>
      </c>
      <c r="U7" s="52" t="str">
        <f aca="false">IF(J7="","",IF(OR(J7="I",J7="C"),100%,IF(J7="E",40%,IF(J7="T",15%,50%))))</f>
        <v/>
      </c>
      <c r="V7" s="53" t="str">
        <f aca="false">IF(AND(S7&lt;&gt;"",U7&lt;&gt;""),S7*U7,"")</f>
        <v/>
      </c>
      <c r="W7" s="53" t="str">
        <f aca="false">IF(AND(T7&lt;&gt;"",U7&lt;&gt;""),T7*U7,"")</f>
        <v/>
      </c>
      <c r="X7" s="54"/>
      <c r="Y7" s="54"/>
      <c r="Z7" s="54"/>
      <c r="AA7" s="54"/>
      <c r="AB7" s="43"/>
    </row>
    <row r="8" customFormat="false" ht="18" hidden="false" customHeight="true" outlineLevel="0" collapsed="false">
      <c r="A8" s="42"/>
      <c r="B8" s="42"/>
      <c r="C8" s="42"/>
      <c r="D8" s="42"/>
      <c r="E8" s="42"/>
      <c r="F8" s="42"/>
      <c r="G8" s="42"/>
      <c r="H8" s="43" t="str">
        <f aca="false">A8&amp;G8</f>
        <v/>
      </c>
      <c r="I8" s="44"/>
      <c r="J8" s="45"/>
      <c r="K8" s="46" t="str">
        <f aca="false">IF(OR(I8="ALI",I8="AIE"),IF(ISNA(VLOOKUP(H8,'Funções de Dados - Detalhe'!$C$7:$F$126,2,0)),"",VLOOKUP(H8,'Funções de Dados - Detalhe'!$C$7:$F$126,2,0)),IF(OR(I8="EE",I8="SE",I8="CE"),IF(ISNA(VLOOKUP(H8,'Funções de Transação - Detalhe'!$C$7:$F$126,2,0)), "",VLOOKUP(H8,'Funções de Transação - Detalhe'!$C$7:$F$126,2,0)),""))</f>
        <v/>
      </c>
      <c r="L8" s="46" t="str">
        <f aca="false">IF(OR(I8="ALI",I8="AIE"),IF(ISNA(VLOOKUP(H8,'Funções de Dados - Detalhe'!$C$7:$F$126,4,0)), "",VLOOKUP(H8,'Funções de Dados - Detalhe'!$C$7:$F$126,4,0)),IF(OR(I8="EE",I8="SE",I8="CE"),IF(ISNA(VLOOKUP(H8,'Funções de Transação - Detalhe'!$C$7:$F$126,4,0)), "",VLOOKUP(H8,'Funções de Transação - Detalhe'!$C$7:$F$126,4,0)),""))</f>
        <v/>
      </c>
      <c r="M8" s="47" t="str">
        <f aca="false">CONCATENATE(I8,N8)</f>
        <v/>
      </c>
      <c r="N8" s="48" t="str">
        <f aca="false">IF(OR(I8="ALI",I8="AIE"),"L", IF(OR(I8="EE",I8="SE",I8="CE"),"A",""))</f>
        <v/>
      </c>
      <c r="O8" s="47" t="str">
        <f aca="false">CONCATENATE(I8,P8)</f>
        <v/>
      </c>
      <c r="P8" s="49" t="str">
        <f aca="false">IF(OR(ISBLANK(K8),K8="",ISBLANK(L8),L8=""),IF(OR(I8="ALI",I8="AIE"),"",IF(OR(ISBLANK(I8),L8=""),"","A")),IF(I8="EE",IF(L8&gt;=3,IF(K8&gt;=5,"H","A"),IF(L8&gt;=2,IF(K8&gt;=16,"H",IF(K8&lt;=4,"L","A")),IF(K8&lt;=15,"L","A"))),IF(OR(I8="SE",I8="CE"),IF(L8&gt;=4,IF(K8&gt;=6,"H","A"),IF(L8&gt;=2,IF(K8&gt;=20,"H",IF(K8&lt;=5,"L","A")),IF(K8&lt;=19,"L","A"))),IF(OR(I8="ALI",I8="AIE"),IF(L8&gt;=6,IF(K8&gt;=20,"H","A"),IF(L8&gt;=2,IF(K8&gt;=51,"H",IF(K8&lt;=19,"L","A")),IF(K8&lt;=50,"L","A")))))))</f>
        <v/>
      </c>
      <c r="Q8" s="50" t="str">
        <f aca="false">IF(N8="L","Baixa",IF(N8="A","Média",IF(N8="","","Alta")))</f>
        <v/>
      </c>
      <c r="R8" s="50" t="str">
        <f aca="false">IF(P8="L","Baixa",IF(P8="A","Média",IF(P8="H","Alta","")))</f>
        <v/>
      </c>
      <c r="S8" s="46" t="str">
        <f aca="false">IF(J8="C",0.6,IF(OR(ISBLANK(I8),ISBLANK(N8)),"",IF(I8="ALI",IF(N8="L",7,IF(N8="A",10,15)),IF(I8="AIE",IF(N8="L",5,IF(N8="A",7,10)),IF(I8="SE",IF(N8="L",4,IF(N8="A",5,7)),IF(OR(I8="EE",I8="CE"),IF(N8="L",3,IF(N8="A",4,6))))))))</f>
        <v/>
      </c>
      <c r="T8" s="51" t="str">
        <f aca="false">IF(OR(ISBLANK(I8),ISBLANK(P8),I8="",P8=""),S8,IF(I8="ALI",IF(P8="L",7,IF(P8="A",10,15)),IF(I8="AIE",IF(P8="L",5,IF(P8="A",7,10)),IF(I8="SE",IF(P8="L",4,IF(P8="A",5,7)),IF(OR(I8="EE",I8="CE"),IF(P8="L",3,IF(P8="A",4,6)))))))</f>
        <v/>
      </c>
      <c r="U8" s="52" t="str">
        <f aca="false">IF(J8="","",IF(OR(J8="I",J8="C"),100%,IF(J8="E",40%,IF(J8="T",15%,50%))))</f>
        <v/>
      </c>
      <c r="V8" s="53" t="str">
        <f aca="false">IF(AND(S8&lt;&gt;"",U8&lt;&gt;""),S8*U8,"")</f>
        <v/>
      </c>
      <c r="W8" s="53" t="str">
        <f aca="false">IF(AND(T8&lt;&gt;"",U8&lt;&gt;""),T8*U8,"")</f>
        <v/>
      </c>
      <c r="X8" s="42"/>
      <c r="Y8" s="42"/>
      <c r="Z8" s="42"/>
      <c r="AA8" s="42"/>
      <c r="AB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3" t="str">
        <f aca="false">A9&amp;G9</f>
        <v/>
      </c>
      <c r="I9" s="44"/>
      <c r="J9" s="45"/>
      <c r="K9" s="46" t="str">
        <f aca="false">IF(OR(I9="ALI",I9="AIE"),IF(ISNA(VLOOKUP(H9,'Funções de Dados - Detalhe'!$C$7:$F$126,2,0)),"",VLOOKUP(H9,'Funções de Dados - Detalhe'!$C$7:$F$126,2,0)),IF(OR(I9="EE",I9="SE",I9="CE"),IF(ISNA(VLOOKUP(H9,'Funções de Transação - Detalhe'!$C$7:$F$126,2,0)), "",VLOOKUP(H9,'Funções de Transação - Detalhe'!$C$7:$F$126,2,0)),""))</f>
        <v/>
      </c>
      <c r="L9" s="46" t="str">
        <f aca="false">IF(OR(I9="ALI",I9="AIE"),IF(ISNA(VLOOKUP(H9,'Funções de Dados - Detalhe'!$C$7:$F$126,4,0)), "",VLOOKUP(H9,'Funções de Dados - Detalhe'!$C$7:$F$126,4,0)),IF(OR(I9="EE",I9="SE",I9="CE"),IF(ISNA(VLOOKUP(H9,'Funções de Transação - Detalhe'!$C$7:$F$126,4,0)), "",VLOOKUP(H9,'Funções de Transação - Detalhe'!$C$7:$F$126,4,0)),""))</f>
        <v/>
      </c>
      <c r="M9" s="47" t="str">
        <f aca="false">CONCATENATE(I9,N9)</f>
        <v/>
      </c>
      <c r="N9" s="48" t="str">
        <f aca="false">IF(OR(I9="ALI",I9="AIE"),"L", IF(OR(I9="EE",I9="SE",I9="CE"),"A",""))</f>
        <v/>
      </c>
      <c r="O9" s="47" t="str">
        <f aca="false">CONCATENATE(I9,P9)</f>
        <v/>
      </c>
      <c r="P9" s="49" t="str">
        <f aca="false">IF(OR(ISBLANK(K9),K9="",ISBLANK(L9),L9=""),IF(OR(I9="ALI",I9="AIE"),"",IF(OR(ISBLANK(I9),L9=""),"","A")),IF(I9="EE",IF(L9&gt;=3,IF(K9&gt;=5,"H","A"),IF(L9&gt;=2,IF(K9&gt;=16,"H",IF(K9&lt;=4,"L","A")),IF(K9&lt;=15,"L","A"))),IF(OR(I9="SE",I9="CE"),IF(L9&gt;=4,IF(K9&gt;=6,"H","A"),IF(L9&gt;=2,IF(K9&gt;=20,"H",IF(K9&lt;=5,"L","A")),IF(K9&lt;=19,"L","A"))),IF(OR(I9="ALI",I9="AIE"),IF(L9&gt;=6,IF(K9&gt;=20,"H","A"),IF(L9&gt;=2,IF(K9&gt;=51,"H",IF(K9&lt;=19,"L","A")),IF(K9&lt;=50,"L","A")))))))</f>
        <v/>
      </c>
      <c r="Q9" s="50" t="str">
        <f aca="false">IF(N9="L","Baixa",IF(N9="A","Média",IF(N9="","","Alta")))</f>
        <v/>
      </c>
      <c r="R9" s="50" t="str">
        <f aca="false">IF(P9="L","Baixa",IF(P9="A","Média",IF(P9="H","Alta","")))</f>
        <v/>
      </c>
      <c r="S9" s="46" t="str">
        <f aca="false">IF(J9="C",0.6,IF(OR(ISBLANK(I9),ISBLANK(N9)),"",IF(I9="ALI",IF(N9="L",7,IF(N9="A",10,15)),IF(I9="AIE",IF(N9="L",5,IF(N9="A",7,10)),IF(I9="SE",IF(N9="L",4,IF(N9="A",5,7)),IF(OR(I9="EE",I9="CE"),IF(N9="L",3,IF(N9="A",4,6))))))))</f>
        <v/>
      </c>
      <c r="T9" s="51" t="str">
        <f aca="false">IF(OR(ISBLANK(I9),ISBLANK(P9),I9="",P9=""),S9,IF(I9="ALI",IF(P9="L",7,IF(P9="A",10,15)),IF(I9="AIE",IF(P9="L",5,IF(P9="A",7,10)),IF(I9="SE",IF(P9="L",4,IF(P9="A",5,7)),IF(OR(I9="EE",I9="CE"),IF(P9="L",3,IF(P9="A",4,6)))))))</f>
        <v/>
      </c>
      <c r="U9" s="52" t="str">
        <f aca="false">IF(J9="","",IF(OR(J9="I",J9="C"),100%,IF(J9="E",40%,IF(J9="T",15%,50%))))</f>
        <v/>
      </c>
      <c r="V9" s="53" t="str">
        <f aca="false">IF(AND(S9&lt;&gt;"",U9&lt;&gt;""),S9*U9,"")</f>
        <v/>
      </c>
      <c r="W9" s="53" t="str">
        <f aca="false">IF(AND(T9&lt;&gt;"",U9&lt;&gt;""),T9*U9,"")</f>
        <v/>
      </c>
      <c r="X9" s="42"/>
      <c r="Y9" s="42"/>
      <c r="Z9" s="42"/>
      <c r="AA9" s="42"/>
      <c r="AB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3" t="str">
        <f aca="false">A10&amp;G10</f>
        <v/>
      </c>
      <c r="I10" s="44"/>
      <c r="J10" s="45"/>
      <c r="K10" s="46" t="str">
        <f aca="false">IF(OR(I10="ALI",I10="AIE"),IF(ISNA(VLOOKUP(H10,'Funções de Dados - Detalhe'!$C$7:$F$126,2,0)),"",VLOOKUP(H10,'Funções de Dados - Detalhe'!$C$7:$F$126,2,0)),IF(OR(I10="EE",I10="SE",I10="CE"),IF(ISNA(VLOOKUP(H10,'Funções de Transação - Detalhe'!$C$7:$F$126,2,0)), "",VLOOKUP(H10,'Funções de Transação - Detalhe'!$C$7:$F$126,2,0)),""))</f>
        <v/>
      </c>
      <c r="L10" s="46" t="str">
        <f aca="false">IF(OR(I10="ALI",I10="AIE"),IF(ISNA(VLOOKUP(H10,'Funções de Dados - Detalhe'!$C$7:$F$126,4,0)), "",VLOOKUP(H10,'Funções de Dados - Detalhe'!$C$7:$F$126,4,0)),IF(OR(I10="EE",I10="SE",I10="CE"),IF(ISNA(VLOOKUP(H10,'Funções de Transação - Detalhe'!$C$7:$F$126,4,0)), "",VLOOKUP(H10,'Funções de Transação - Detalhe'!$C$7:$F$126,4,0)),""))</f>
        <v/>
      </c>
      <c r="M10" s="47" t="str">
        <f aca="false">CONCATENATE(I10,N10)</f>
        <v/>
      </c>
      <c r="N10" s="48" t="str">
        <f aca="false">IF(OR(I10="ALI",I10="AIE"),"L", IF(OR(I10="EE",I10="SE",I10="CE"),"A",""))</f>
        <v/>
      </c>
      <c r="O10" s="47" t="str">
        <f aca="false">CONCATENATE(I10,P10)</f>
        <v/>
      </c>
      <c r="P10" s="49" t="str">
        <f aca="false">IF(OR(ISBLANK(K10),K10="",ISBLANK(L10),L10=""),IF(OR(I10="ALI",I10="AIE"),"",IF(OR(ISBLANK(I10),L10=""),"","A")),IF(I10="EE",IF(L10&gt;=3,IF(K10&gt;=5,"H","A"),IF(L10&gt;=2,IF(K10&gt;=16,"H",IF(K10&lt;=4,"L","A")),IF(K10&lt;=15,"L","A"))),IF(OR(I10="SE",I10="CE"),IF(L10&gt;=4,IF(K10&gt;=6,"H","A"),IF(L10&gt;=2,IF(K10&gt;=20,"H",IF(K10&lt;=5,"L","A")),IF(K10&lt;=19,"L","A"))),IF(OR(I10="ALI",I10="AIE"),IF(L10&gt;=6,IF(K10&gt;=20,"H","A"),IF(L10&gt;=2,IF(K10&gt;=51,"H",IF(K10&lt;=19,"L","A")),IF(K10&lt;=50,"L","A")))))))</f>
        <v/>
      </c>
      <c r="Q10" s="50" t="str">
        <f aca="false">IF(N10="L","Baixa",IF(N10="A","Média",IF(N10="","","Alta")))</f>
        <v/>
      </c>
      <c r="R10" s="50" t="str">
        <f aca="false">IF(P10="L","Baixa",IF(P10="A","Média",IF(P10="H","Alta","")))</f>
        <v/>
      </c>
      <c r="S10" s="46" t="str">
        <f aca="false">IF(J10="C",0.6,IF(OR(ISBLANK(I10),ISBLANK(N10)),"",IF(I10="ALI",IF(N10="L",7,IF(N10="A",10,15)),IF(I10="AIE",IF(N10="L",5,IF(N10="A",7,10)),IF(I10="SE",IF(N10="L",4,IF(N10="A",5,7)),IF(OR(I10="EE",I10="CE"),IF(N10="L",3,IF(N10="A",4,6))))))))</f>
        <v/>
      </c>
      <c r="T10" s="51" t="str">
        <f aca="false">IF(OR(ISBLANK(I10),ISBLANK(P10),I10="",P10=""),S10,IF(I10="ALI",IF(P10="L",7,IF(P10="A",10,15)),IF(I10="AIE",IF(P10="L",5,IF(P10="A",7,10)),IF(I10="SE",IF(P10="L",4,IF(P10="A",5,7)),IF(OR(I10="EE",I10="CE"),IF(P10="L",3,IF(P10="A",4,6)))))))</f>
        <v/>
      </c>
      <c r="U10" s="52" t="str">
        <f aca="false">IF(J10="","",IF(OR(J10="I",J10="C"),100%,IF(J10="E",40%,IF(J10="T",15%,50%))))</f>
        <v/>
      </c>
      <c r="V10" s="53" t="str">
        <f aca="false">IF(AND(S10&lt;&gt;"",U10&lt;&gt;""),S10*U10,"")</f>
        <v/>
      </c>
      <c r="W10" s="53" t="str">
        <f aca="false">IF(AND(T10&lt;&gt;"",U10&lt;&gt;""),T10*U10,"")</f>
        <v/>
      </c>
      <c r="X10" s="42"/>
      <c r="Y10" s="42"/>
      <c r="Z10" s="42"/>
      <c r="AA10" s="42"/>
      <c r="AB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3" t="str">
        <f aca="false">A11&amp;G11</f>
        <v/>
      </c>
      <c r="I11" s="44"/>
      <c r="J11" s="45"/>
      <c r="K11" s="46" t="str">
        <f aca="false">IF(OR(I11="ALI",I11="AIE"),IF(ISNA(VLOOKUP(H11,'Funções de Dados - Detalhe'!$C$7:$F$126,2,0)),"",VLOOKUP(H11,'Funções de Dados - Detalhe'!$C$7:$F$126,2,0)),IF(OR(I11="EE",I11="SE",I11="CE"),IF(ISNA(VLOOKUP(H11,'Funções de Transação - Detalhe'!$C$7:$F$126,2,0)), "",VLOOKUP(H11,'Funções de Transação - Detalhe'!$C$7:$F$126,2,0)),""))</f>
        <v/>
      </c>
      <c r="L11" s="46" t="str">
        <f aca="false">IF(OR(I11="ALI",I11="AIE"),IF(ISNA(VLOOKUP(H11,'Funções de Dados - Detalhe'!$C$7:$F$126,4,0)), "",VLOOKUP(H11,'Funções de Dados - Detalhe'!$C$7:$F$126,4,0)),IF(OR(I11="EE",I11="SE",I11="CE"),IF(ISNA(VLOOKUP(H11,'Funções de Transação - Detalhe'!$C$7:$F$126,4,0)), "",VLOOKUP(H11,'Funções de Transação - Detalhe'!$C$7:$F$126,4,0)),""))</f>
        <v/>
      </c>
      <c r="M11" s="47" t="str">
        <f aca="false">CONCATENATE(I11,N11)</f>
        <v/>
      </c>
      <c r="N11" s="48" t="str">
        <f aca="false">IF(OR(I11="ALI",I11="AIE"),"L", IF(OR(I11="EE",I11="SE",I11="CE"),"A",""))</f>
        <v/>
      </c>
      <c r="O11" s="47" t="str">
        <f aca="false">CONCATENATE(I11,P11)</f>
        <v/>
      </c>
      <c r="P11" s="49" t="str">
        <f aca="false">IF(OR(ISBLANK(K11),K11="",ISBLANK(L11),L11=""),IF(OR(I11="ALI",I11="AIE"),"",IF(OR(ISBLANK(I11),L11=""),"","A")),IF(I11="EE",IF(L11&gt;=3,IF(K11&gt;=5,"H","A"),IF(L11&gt;=2,IF(K11&gt;=16,"H",IF(K11&lt;=4,"L","A")),IF(K11&lt;=15,"L","A"))),IF(OR(I11="SE",I11="CE"),IF(L11&gt;=4,IF(K11&gt;=6,"H","A"),IF(L11&gt;=2,IF(K11&gt;=20,"H",IF(K11&lt;=5,"L","A")),IF(K11&lt;=19,"L","A"))),IF(OR(I11="ALI",I11="AIE"),IF(L11&gt;=6,IF(K11&gt;=20,"H","A"),IF(L11&gt;=2,IF(K11&gt;=51,"H",IF(K11&lt;=19,"L","A")),IF(K11&lt;=50,"L","A")))))))</f>
        <v/>
      </c>
      <c r="Q11" s="50" t="str">
        <f aca="false">IF(N11="L","Baixa",IF(N11="A","Média",IF(N11="","","Alta")))</f>
        <v/>
      </c>
      <c r="R11" s="50" t="str">
        <f aca="false">IF(P11="L","Baixa",IF(P11="A","Média",IF(P11="H","Alta","")))</f>
        <v/>
      </c>
      <c r="S11" s="46" t="str">
        <f aca="false">IF(J11="C",0.6,IF(OR(ISBLANK(I11),ISBLANK(N11)),"",IF(I11="ALI",IF(N11="L",7,IF(N11="A",10,15)),IF(I11="AIE",IF(N11="L",5,IF(N11="A",7,10)),IF(I11="SE",IF(N11="L",4,IF(N11="A",5,7)),IF(OR(I11="EE",I11="CE"),IF(N11="L",3,IF(N11="A",4,6))))))))</f>
        <v/>
      </c>
      <c r="T11" s="51" t="str">
        <f aca="false">IF(OR(ISBLANK(I11),ISBLANK(P11),I11="",P11=""),S11,IF(I11="ALI",IF(P11="L",7,IF(P11="A",10,15)),IF(I11="AIE",IF(P11="L",5,IF(P11="A",7,10)),IF(I11="SE",IF(P11="L",4,IF(P11="A",5,7)),IF(OR(I11="EE",I11="CE"),IF(P11="L",3,IF(P11="A",4,6)))))))</f>
        <v/>
      </c>
      <c r="U11" s="52" t="str">
        <f aca="false">IF(J11="","",IF(OR(J11="I",J11="C"),100%,IF(J11="E",40%,IF(J11="T",15%,50%))))</f>
        <v/>
      </c>
      <c r="V11" s="53" t="str">
        <f aca="false">IF(AND(S11&lt;&gt;"",U11&lt;&gt;""),S11*U11,"")</f>
        <v/>
      </c>
      <c r="W11" s="53" t="str">
        <f aca="false">IF(AND(T11&lt;&gt;"",U11&lt;&gt;""),T11*U11,"")</f>
        <v/>
      </c>
      <c r="X11" s="42"/>
      <c r="Y11" s="42"/>
      <c r="Z11" s="42"/>
      <c r="AA11" s="42"/>
      <c r="AB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3" t="str">
        <f aca="false">A12&amp;G12</f>
        <v/>
      </c>
      <c r="I12" s="44"/>
      <c r="J12" s="45"/>
      <c r="K12" s="46" t="str">
        <f aca="false">IF(OR(I12="ALI",I12="AIE"),IF(ISNA(VLOOKUP(H12,'Funções de Dados - Detalhe'!$C$7:$F$126,2,0)),"",VLOOKUP(H12,'Funções de Dados - Detalhe'!$C$7:$F$126,2,0)),IF(OR(I12="EE",I12="SE",I12="CE"),IF(ISNA(VLOOKUP(H12,'Funções de Transação - Detalhe'!$C$7:$F$126,2,0)), "",VLOOKUP(H12,'Funções de Transação - Detalhe'!$C$7:$F$126,2,0)),""))</f>
        <v/>
      </c>
      <c r="L12" s="46" t="str">
        <f aca="false">IF(OR(I12="ALI",I12="AIE"),IF(ISNA(VLOOKUP(H12,'Funções de Dados - Detalhe'!$C$7:$F$126,4,0)), "",VLOOKUP(H12,'Funções de Dados - Detalhe'!$C$7:$F$126,4,0)),IF(OR(I12="EE",I12="SE",I12="CE"),IF(ISNA(VLOOKUP(H12,'Funções de Transação - Detalhe'!$C$7:$F$126,4,0)), "",VLOOKUP(H12,'Funções de Transação - Detalhe'!$C$7:$F$126,4,0)),""))</f>
        <v/>
      </c>
      <c r="M12" s="47" t="str">
        <f aca="false">CONCATENATE(I12,N12)</f>
        <v/>
      </c>
      <c r="N12" s="48" t="str">
        <f aca="false">IF(OR(I12="ALI",I12="AIE"),"L", IF(OR(I12="EE",I12="SE",I12="CE"),"A",""))</f>
        <v/>
      </c>
      <c r="O12" s="47" t="str">
        <f aca="false">CONCATENATE(I12,P12)</f>
        <v/>
      </c>
      <c r="P12" s="49" t="str">
        <f aca="false">IF(OR(ISBLANK(K12),K12="",ISBLANK(L12),L12=""),IF(OR(I12="ALI",I12="AIE"),"",IF(OR(ISBLANK(I12),L12=""),"","A")),IF(I12="EE",IF(L12&gt;=3,IF(K12&gt;=5,"H","A"),IF(L12&gt;=2,IF(K12&gt;=16,"H",IF(K12&lt;=4,"L","A")),IF(K12&lt;=15,"L","A"))),IF(OR(I12="SE",I12="CE"),IF(L12&gt;=4,IF(K12&gt;=6,"H","A"),IF(L12&gt;=2,IF(K12&gt;=20,"H",IF(K12&lt;=5,"L","A")),IF(K12&lt;=19,"L","A"))),IF(OR(I12="ALI",I12="AIE"),IF(L12&gt;=6,IF(K12&gt;=20,"H","A"),IF(L12&gt;=2,IF(K12&gt;=51,"H",IF(K12&lt;=19,"L","A")),IF(K12&lt;=50,"L","A")))))))</f>
        <v/>
      </c>
      <c r="Q12" s="50" t="str">
        <f aca="false">IF(N12="L","Baixa",IF(N12="A","Média",IF(N12="","","Alta")))</f>
        <v/>
      </c>
      <c r="R12" s="50" t="str">
        <f aca="false">IF(P12="L","Baixa",IF(P12="A","Média",IF(P12="H","Alta","")))</f>
        <v/>
      </c>
      <c r="S12" s="46" t="str">
        <f aca="false">IF(J12="C",0.6,IF(OR(ISBLANK(I12),ISBLANK(N12)),"",IF(I12="ALI",IF(N12="L",7,IF(N12="A",10,15)),IF(I12="AIE",IF(N12="L",5,IF(N12="A",7,10)),IF(I12="SE",IF(N12="L",4,IF(N12="A",5,7)),IF(OR(I12="EE",I12="CE"),IF(N12="L",3,IF(N12="A",4,6))))))))</f>
        <v/>
      </c>
      <c r="T12" s="51" t="str">
        <f aca="false">IF(OR(ISBLANK(I12),ISBLANK(P12),I12="",P12=""),S12,IF(I12="ALI",IF(P12="L",7,IF(P12="A",10,15)),IF(I12="AIE",IF(P12="L",5,IF(P12="A",7,10)),IF(I12="SE",IF(P12="L",4,IF(P12="A",5,7)),IF(OR(I12="EE",I12="CE"),IF(P12="L",3,IF(P12="A",4,6)))))))</f>
        <v/>
      </c>
      <c r="U12" s="52" t="str">
        <f aca="false">IF(J12="","",IF(OR(J12="I",J12="C"),100%,IF(J12="E",40%,IF(J12="T",15%,50%))))</f>
        <v/>
      </c>
      <c r="V12" s="53" t="str">
        <f aca="false">IF(AND(S12&lt;&gt;"",U12&lt;&gt;""),S12*U12,"")</f>
        <v/>
      </c>
      <c r="W12" s="53" t="str">
        <f aca="false">IF(AND(T12&lt;&gt;"",U12&lt;&gt;""),T12*U12,"")</f>
        <v/>
      </c>
      <c r="X12" s="42"/>
      <c r="Y12" s="42"/>
      <c r="Z12" s="42"/>
      <c r="AA12" s="42"/>
      <c r="AB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3" t="str">
        <f aca="false">A13&amp;G13</f>
        <v/>
      </c>
      <c r="I13" s="44"/>
      <c r="J13" s="45"/>
      <c r="K13" s="46" t="str">
        <f aca="false">IF(OR(I13="ALI",I13="AIE"),IF(ISNA(VLOOKUP(H13,'Funções de Dados - Detalhe'!$C$7:$F$126,2,0)),"",VLOOKUP(H13,'Funções de Dados - Detalhe'!$C$7:$F$126,2,0)),IF(OR(I13="EE",I13="SE",I13="CE"),IF(ISNA(VLOOKUP(H13,'Funções de Transação - Detalhe'!$C$7:$F$126,2,0)), "",VLOOKUP(H13,'Funções de Transação - Detalhe'!$C$7:$F$126,2,0)),""))</f>
        <v/>
      </c>
      <c r="L13" s="46" t="str">
        <f aca="false">IF(OR(I13="ALI",I13="AIE"),IF(ISNA(VLOOKUP(H13,'Funções de Dados - Detalhe'!$C$7:$F$126,4,0)), "",VLOOKUP(H13,'Funções de Dados - Detalhe'!$C$7:$F$126,4,0)),IF(OR(I13="EE",I13="SE",I13="CE"),IF(ISNA(VLOOKUP(H13,'Funções de Transação - Detalhe'!$C$7:$F$126,4,0)), "",VLOOKUP(H13,'Funções de Transação - Detalhe'!$C$7:$F$126,4,0)),""))</f>
        <v/>
      </c>
      <c r="M13" s="47" t="str">
        <f aca="false">CONCATENATE(I13,N13)</f>
        <v/>
      </c>
      <c r="N13" s="48" t="str">
        <f aca="false">IF(OR(I13="ALI",I13="AIE"),"L", IF(OR(I13="EE",I13="SE",I13="CE"),"A",""))</f>
        <v/>
      </c>
      <c r="O13" s="47" t="str">
        <f aca="false">CONCATENATE(I13,P13)</f>
        <v/>
      </c>
      <c r="P13" s="49" t="str">
        <f aca="false">IF(OR(ISBLANK(K13),K13="",ISBLANK(L13),L13=""),IF(OR(I13="ALI",I13="AIE"),"",IF(OR(ISBLANK(I13),L13=""),"","A")),IF(I13="EE",IF(L13&gt;=3,IF(K13&gt;=5,"H","A"),IF(L13&gt;=2,IF(K13&gt;=16,"H",IF(K13&lt;=4,"L","A")),IF(K13&lt;=15,"L","A"))),IF(OR(I13="SE",I13="CE"),IF(L13&gt;=4,IF(K13&gt;=6,"H","A"),IF(L13&gt;=2,IF(K13&gt;=20,"H",IF(K13&lt;=5,"L","A")),IF(K13&lt;=19,"L","A"))),IF(OR(I13="ALI",I13="AIE"),IF(L13&gt;=6,IF(K13&gt;=20,"H","A"),IF(L13&gt;=2,IF(K13&gt;=51,"H",IF(K13&lt;=19,"L","A")),IF(K13&lt;=50,"L","A")))))))</f>
        <v/>
      </c>
      <c r="Q13" s="50" t="str">
        <f aca="false">IF(N13="L","Baixa",IF(N13="A","Média",IF(N13="","","Alta")))</f>
        <v/>
      </c>
      <c r="R13" s="50" t="str">
        <f aca="false">IF(P13="L","Baixa",IF(P13="A","Média",IF(P13="H","Alta","")))</f>
        <v/>
      </c>
      <c r="S13" s="46" t="str">
        <f aca="false">IF(J13="C",0.6,IF(OR(ISBLANK(I13),ISBLANK(N13)),"",IF(I13="ALI",IF(N13="L",7,IF(N13="A",10,15)),IF(I13="AIE",IF(N13="L",5,IF(N13="A",7,10)),IF(I13="SE",IF(N13="L",4,IF(N13="A",5,7)),IF(OR(I13="EE",I13="CE"),IF(N13="L",3,IF(N13="A",4,6))))))))</f>
        <v/>
      </c>
      <c r="T13" s="51" t="str">
        <f aca="false">IF(OR(ISBLANK(I13),ISBLANK(P13),I13="",P13=""),S13,IF(I13="ALI",IF(P13="L",7,IF(P13="A",10,15)),IF(I13="AIE",IF(P13="L",5,IF(P13="A",7,10)),IF(I13="SE",IF(P13="L",4,IF(P13="A",5,7)),IF(OR(I13="EE",I13="CE"),IF(P13="L",3,IF(P13="A",4,6)))))))</f>
        <v/>
      </c>
      <c r="U13" s="52" t="str">
        <f aca="false">IF(J13="","",IF(OR(J13="I",J13="C"),100%,IF(J13="E",40%,IF(J13="T",15%,50%))))</f>
        <v/>
      </c>
      <c r="V13" s="53" t="str">
        <f aca="false">IF(AND(S13&lt;&gt;"",U13&lt;&gt;""),S13*U13,"")</f>
        <v/>
      </c>
      <c r="W13" s="53" t="str">
        <f aca="false">IF(AND(T13&lt;&gt;"",U13&lt;&gt;""),T13*U13,"")</f>
        <v/>
      </c>
      <c r="X13" s="42"/>
      <c r="Y13" s="42"/>
      <c r="Z13" s="42"/>
      <c r="AA13" s="42"/>
      <c r="AB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3" t="str">
        <f aca="false">A14&amp;G14</f>
        <v/>
      </c>
      <c r="I14" s="44"/>
      <c r="J14" s="45"/>
      <c r="K14" s="46" t="str">
        <f aca="false">IF(OR(I14="ALI",I14="AIE"),IF(ISNA(VLOOKUP(H14,'Funções de Dados - Detalhe'!$C$7:$F$126,2,0)),"",VLOOKUP(H14,'Funções de Dados - Detalhe'!$C$7:$F$126,2,0)),IF(OR(I14="EE",I14="SE",I14="CE"),IF(ISNA(VLOOKUP(H14,'Funções de Transação - Detalhe'!$C$7:$F$126,2,0)), "",VLOOKUP(H14,'Funções de Transação - Detalhe'!$C$7:$F$126,2,0)),""))</f>
        <v/>
      </c>
      <c r="L14" s="46" t="str">
        <f aca="false">IF(OR(I14="ALI",I14="AIE"),IF(ISNA(VLOOKUP(H14,'Funções de Dados - Detalhe'!$C$7:$F$126,4,0)), "",VLOOKUP(H14,'Funções de Dados - Detalhe'!$C$7:$F$126,4,0)),IF(OR(I14="EE",I14="SE",I14="CE"),IF(ISNA(VLOOKUP(H14,'Funções de Transação - Detalhe'!$C$7:$F$126,4,0)), "",VLOOKUP(H14,'Funções de Transação - Detalhe'!$C$7:$F$126,4,0)),""))</f>
        <v/>
      </c>
      <c r="M14" s="47" t="str">
        <f aca="false">CONCATENATE(I14,N14)</f>
        <v/>
      </c>
      <c r="N14" s="48" t="str">
        <f aca="false">IF(OR(I14="ALI",I14="AIE"),"L", IF(OR(I14="EE",I14="SE",I14="CE"),"A",""))</f>
        <v/>
      </c>
      <c r="O14" s="47" t="str">
        <f aca="false">CONCATENATE(I14,P14)</f>
        <v/>
      </c>
      <c r="P14" s="49" t="str">
        <f aca="false">IF(OR(ISBLANK(K14),K14="",ISBLANK(L14),L14=""),IF(OR(I14="ALI",I14="AIE"),"",IF(OR(ISBLANK(I14),L14=""),"","A")),IF(I14="EE",IF(L14&gt;=3,IF(K14&gt;=5,"H","A"),IF(L14&gt;=2,IF(K14&gt;=16,"H",IF(K14&lt;=4,"L","A")),IF(K14&lt;=15,"L","A"))),IF(OR(I14="SE",I14="CE"),IF(L14&gt;=4,IF(K14&gt;=6,"H","A"),IF(L14&gt;=2,IF(K14&gt;=20,"H",IF(K14&lt;=5,"L","A")),IF(K14&lt;=19,"L","A"))),IF(OR(I14="ALI",I14="AIE"),IF(L14&gt;=6,IF(K14&gt;=20,"H","A"),IF(L14&gt;=2,IF(K14&gt;=51,"H",IF(K14&lt;=19,"L","A")),IF(K14&lt;=50,"L","A")))))))</f>
        <v/>
      </c>
      <c r="Q14" s="50" t="str">
        <f aca="false">IF(N14="L","Baixa",IF(N14="A","Média",IF(N14="","","Alta")))</f>
        <v/>
      </c>
      <c r="R14" s="50" t="str">
        <f aca="false">IF(P14="L","Baixa",IF(P14="A","Média",IF(P14="H","Alta","")))</f>
        <v/>
      </c>
      <c r="S14" s="46" t="str">
        <f aca="false">IF(J14="C",0.6,IF(OR(ISBLANK(I14),ISBLANK(N14)),"",IF(I14="ALI",IF(N14="L",7,IF(N14="A",10,15)),IF(I14="AIE",IF(N14="L",5,IF(N14="A",7,10)),IF(I14="SE",IF(N14="L",4,IF(N14="A",5,7)),IF(OR(I14="EE",I14="CE"),IF(N14="L",3,IF(N14="A",4,6))))))))</f>
        <v/>
      </c>
      <c r="T14" s="51" t="str">
        <f aca="false">IF(OR(ISBLANK(I14),ISBLANK(P14),I14="",P14=""),S14,IF(I14="ALI",IF(P14="L",7,IF(P14="A",10,15)),IF(I14="AIE",IF(P14="L",5,IF(P14="A",7,10)),IF(I14="SE",IF(P14="L",4,IF(P14="A",5,7)),IF(OR(I14="EE",I14="CE"),IF(P14="L",3,IF(P14="A",4,6)))))))</f>
        <v/>
      </c>
      <c r="U14" s="52" t="str">
        <f aca="false">IF(J14="","",IF(OR(J14="I",J14="C"),100%,IF(J14="E",40%,IF(J14="T",15%,50%))))</f>
        <v/>
      </c>
      <c r="V14" s="53" t="str">
        <f aca="false">IF(AND(S14&lt;&gt;"",U14&lt;&gt;""),S14*U14,"")</f>
        <v/>
      </c>
      <c r="W14" s="53" t="str">
        <f aca="false">IF(AND(T14&lt;&gt;"",U14&lt;&gt;""),T14*U14,"")</f>
        <v/>
      </c>
      <c r="X14" s="42"/>
      <c r="Y14" s="42"/>
      <c r="Z14" s="42"/>
      <c r="AA14" s="42"/>
      <c r="AB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3" t="str">
        <f aca="false">A15&amp;G15</f>
        <v/>
      </c>
      <c r="I15" s="44"/>
      <c r="J15" s="45"/>
      <c r="K15" s="46" t="str">
        <f aca="false">IF(OR(I15="ALI",I15="AIE"),IF(ISNA(VLOOKUP(H15,'Funções de Dados - Detalhe'!$C$7:$F$126,2,0)),"",VLOOKUP(H15,'Funções de Dados - Detalhe'!$C$7:$F$126,2,0)),IF(OR(I15="EE",I15="SE",I15="CE"),IF(ISNA(VLOOKUP(H15,'Funções de Transação - Detalhe'!$C$7:$F$126,2,0)), "",VLOOKUP(H15,'Funções de Transação - Detalhe'!$C$7:$F$126,2,0)),""))</f>
        <v/>
      </c>
      <c r="L15" s="46" t="str">
        <f aca="false">IF(OR(I15="ALI",I15="AIE"),IF(ISNA(VLOOKUP(H15,'Funções de Dados - Detalhe'!$C$7:$F$126,4,0)), "",VLOOKUP(H15,'Funções de Dados - Detalhe'!$C$7:$F$126,4,0)),IF(OR(I15="EE",I15="SE",I15="CE"),IF(ISNA(VLOOKUP(H15,'Funções de Transação - Detalhe'!$C$7:$F$126,4,0)), "",VLOOKUP(H15,'Funções de Transação - Detalhe'!$C$7:$F$126,4,0)),""))</f>
        <v/>
      </c>
      <c r="M15" s="47" t="str">
        <f aca="false">CONCATENATE(I15,N15)</f>
        <v/>
      </c>
      <c r="N15" s="48" t="str">
        <f aca="false">IF(OR(I15="ALI",I15="AIE"),"L", IF(OR(I15="EE",I15="SE",I15="CE"),"A",""))</f>
        <v/>
      </c>
      <c r="O15" s="47" t="str">
        <f aca="false">CONCATENATE(I15,P15)</f>
        <v/>
      </c>
      <c r="P15" s="49" t="str">
        <f aca="false">IF(OR(ISBLANK(K15),K15="",ISBLANK(L15),L15=""),IF(OR(I15="ALI",I15="AIE"),"",IF(OR(ISBLANK(I15),L15=""),"","A")),IF(I15="EE",IF(L15&gt;=3,IF(K15&gt;=5,"H","A"),IF(L15&gt;=2,IF(K15&gt;=16,"H",IF(K15&lt;=4,"L","A")),IF(K15&lt;=15,"L","A"))),IF(OR(I15="SE",I15="CE"),IF(L15&gt;=4,IF(K15&gt;=6,"H","A"),IF(L15&gt;=2,IF(K15&gt;=20,"H",IF(K15&lt;=5,"L","A")),IF(K15&lt;=19,"L","A"))),IF(OR(I15="ALI",I15="AIE"),IF(L15&gt;=6,IF(K15&gt;=20,"H","A"),IF(L15&gt;=2,IF(K15&gt;=51,"H",IF(K15&lt;=19,"L","A")),IF(K15&lt;=50,"L","A")))))))</f>
        <v/>
      </c>
      <c r="Q15" s="50" t="str">
        <f aca="false">IF(N15="L","Baixa",IF(N15="A","Média",IF(N15="","","Alta")))</f>
        <v/>
      </c>
      <c r="R15" s="50" t="str">
        <f aca="false">IF(P15="L","Baixa",IF(P15="A","Média",IF(P15="H","Alta","")))</f>
        <v/>
      </c>
      <c r="S15" s="46" t="str">
        <f aca="false">IF(J15="C",0.6,IF(OR(ISBLANK(I15),ISBLANK(N15)),"",IF(I15="ALI",IF(N15="L",7,IF(N15="A",10,15)),IF(I15="AIE",IF(N15="L",5,IF(N15="A",7,10)),IF(I15="SE",IF(N15="L",4,IF(N15="A",5,7)),IF(OR(I15="EE",I15="CE"),IF(N15="L",3,IF(N15="A",4,6))))))))</f>
        <v/>
      </c>
      <c r="T15" s="51" t="str">
        <f aca="false">IF(OR(ISBLANK(I15),ISBLANK(P15),I15="",P15=""),S15,IF(I15="ALI",IF(P15="L",7,IF(P15="A",10,15)),IF(I15="AIE",IF(P15="L",5,IF(P15="A",7,10)),IF(I15="SE",IF(P15="L",4,IF(P15="A",5,7)),IF(OR(I15="EE",I15="CE"),IF(P15="L",3,IF(P15="A",4,6)))))))</f>
        <v/>
      </c>
      <c r="U15" s="52" t="str">
        <f aca="false">IF(J15="","",IF(OR(J15="I",J15="C"),100%,IF(J15="E",40%,IF(J15="T",15%,50%))))</f>
        <v/>
      </c>
      <c r="V15" s="53" t="str">
        <f aca="false">IF(AND(S15&lt;&gt;"",U15&lt;&gt;""),S15*U15,"")</f>
        <v/>
      </c>
      <c r="W15" s="53" t="str">
        <f aca="false">IF(AND(T15&lt;&gt;"",U15&lt;&gt;""),T15*U15,"")</f>
        <v/>
      </c>
      <c r="X15" s="42"/>
      <c r="Y15" s="42"/>
      <c r="Z15" s="42"/>
      <c r="AA15" s="42"/>
      <c r="AB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3" t="str">
        <f aca="false">A16&amp;G16</f>
        <v/>
      </c>
      <c r="I16" s="44"/>
      <c r="J16" s="45"/>
      <c r="K16" s="46" t="str">
        <f aca="false">IF(OR(I16="ALI",I16="AIE"),IF(ISNA(VLOOKUP(H16,'Funções de Dados - Detalhe'!$C$7:$F$126,2,0)),"",VLOOKUP(H16,'Funções de Dados - Detalhe'!$C$7:$F$126,2,0)),IF(OR(I16="EE",I16="SE",I16="CE"),IF(ISNA(VLOOKUP(H16,'Funções de Transação - Detalhe'!$C$7:$F$126,2,0)), "",VLOOKUP(H16,'Funções de Transação - Detalhe'!$C$7:$F$126,2,0)),""))</f>
        <v/>
      </c>
      <c r="L16" s="46" t="str">
        <f aca="false">IF(OR(I16="ALI",I16="AIE"),IF(ISNA(VLOOKUP(H16,'Funções de Dados - Detalhe'!$C$7:$F$126,4,0)), "",VLOOKUP(H16,'Funções de Dados - Detalhe'!$C$7:$F$126,4,0)),IF(OR(I16="EE",I16="SE",I16="CE"),IF(ISNA(VLOOKUP(H16,'Funções de Transação - Detalhe'!$C$7:$F$126,4,0)), "",VLOOKUP(H16,'Funções de Transação - Detalhe'!$C$7:$F$126,4,0)),""))</f>
        <v/>
      </c>
      <c r="M16" s="47" t="str">
        <f aca="false">CONCATENATE(I16,N16)</f>
        <v/>
      </c>
      <c r="N16" s="48" t="str">
        <f aca="false">IF(OR(I16="ALI",I16="AIE"),"L", IF(OR(I16="EE",I16="SE",I16="CE"),"A",""))</f>
        <v/>
      </c>
      <c r="O16" s="47" t="str">
        <f aca="false">CONCATENATE(I16,P16)</f>
        <v/>
      </c>
      <c r="P16" s="49" t="str">
        <f aca="false">IF(OR(ISBLANK(K16),K16="",ISBLANK(L16),L16=""),IF(OR(I16="ALI",I16="AIE"),"",IF(OR(ISBLANK(I16),L16=""),"","A")),IF(I16="EE",IF(L16&gt;=3,IF(K16&gt;=5,"H","A"),IF(L16&gt;=2,IF(K16&gt;=16,"H",IF(K16&lt;=4,"L","A")),IF(K16&lt;=15,"L","A"))),IF(OR(I16="SE",I16="CE"),IF(L16&gt;=4,IF(K16&gt;=6,"H","A"),IF(L16&gt;=2,IF(K16&gt;=20,"H",IF(K16&lt;=5,"L","A")),IF(K16&lt;=19,"L","A"))),IF(OR(I16="ALI",I16="AIE"),IF(L16&gt;=6,IF(K16&gt;=20,"H","A"),IF(L16&gt;=2,IF(K16&gt;=51,"H",IF(K16&lt;=19,"L","A")),IF(K16&lt;=50,"L","A")))))))</f>
        <v/>
      </c>
      <c r="Q16" s="50" t="str">
        <f aca="false">IF(N16="L","Baixa",IF(N16="A","Média",IF(N16="","","Alta")))</f>
        <v/>
      </c>
      <c r="R16" s="50" t="str">
        <f aca="false">IF(P16="L","Baixa",IF(P16="A","Média",IF(P16="H","Alta","")))</f>
        <v/>
      </c>
      <c r="S16" s="46" t="str">
        <f aca="false">IF(J16="C",0.6,IF(OR(ISBLANK(I16),ISBLANK(N16)),"",IF(I16="ALI",IF(N16="L",7,IF(N16="A",10,15)),IF(I16="AIE",IF(N16="L",5,IF(N16="A",7,10)),IF(I16="SE",IF(N16="L",4,IF(N16="A",5,7)),IF(OR(I16="EE",I16="CE"),IF(N16="L",3,IF(N16="A",4,6))))))))</f>
        <v/>
      </c>
      <c r="T16" s="51" t="str">
        <f aca="false">IF(OR(ISBLANK(I16),ISBLANK(P16),I16="",P16=""),S16,IF(I16="ALI",IF(P16="L",7,IF(P16="A",10,15)),IF(I16="AIE",IF(P16="L",5,IF(P16="A",7,10)),IF(I16="SE",IF(P16="L",4,IF(P16="A",5,7)),IF(OR(I16="EE",I16="CE"),IF(P16="L",3,IF(P16="A",4,6)))))))</f>
        <v/>
      </c>
      <c r="U16" s="52" t="str">
        <f aca="false">IF(J16="","",IF(OR(J16="I",J16="C"),100%,IF(J16="E",40%,IF(J16="T",15%,50%))))</f>
        <v/>
      </c>
      <c r="V16" s="53" t="str">
        <f aca="false">IF(AND(S16&lt;&gt;"",U16&lt;&gt;""),S16*U16,"")</f>
        <v/>
      </c>
      <c r="W16" s="53" t="str">
        <f aca="false">IF(AND(T16&lt;&gt;"",U16&lt;&gt;""),T16*U16,"")</f>
        <v/>
      </c>
      <c r="X16" s="42"/>
      <c r="Y16" s="42"/>
      <c r="Z16" s="42"/>
      <c r="AA16" s="42"/>
      <c r="AB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3" t="str">
        <f aca="false">A17&amp;G17</f>
        <v/>
      </c>
      <c r="I17" s="44"/>
      <c r="J17" s="45"/>
      <c r="K17" s="46" t="str">
        <f aca="false">IF(OR(I17="ALI",I17="AIE"),IF(ISNA(VLOOKUP(H17,'Funções de Dados - Detalhe'!$C$7:$F$126,2,0)),"",VLOOKUP(H17,'Funções de Dados - Detalhe'!$C$7:$F$126,2,0)),IF(OR(I17="EE",I17="SE",I17="CE"),IF(ISNA(VLOOKUP(H17,'Funções de Transação - Detalhe'!$C$7:$F$126,2,0)), "",VLOOKUP(H17,'Funções de Transação - Detalhe'!$C$7:$F$126,2,0)),""))</f>
        <v/>
      </c>
      <c r="L17" s="46" t="str">
        <f aca="false">IF(OR(I17="ALI",I17="AIE"),IF(ISNA(VLOOKUP(H17,'Funções de Dados - Detalhe'!$C$7:$F$126,4,0)), "",VLOOKUP(H17,'Funções de Dados - Detalhe'!$C$7:$F$126,4,0)),IF(OR(I17="EE",I17="SE",I17="CE"),IF(ISNA(VLOOKUP(H17,'Funções de Transação - Detalhe'!$C$7:$F$126,4,0)), "",VLOOKUP(H17,'Funções de Transação - Detalhe'!$C$7:$F$126,4,0)),""))</f>
        <v/>
      </c>
      <c r="M17" s="47" t="str">
        <f aca="false">CONCATENATE(I17,N17)</f>
        <v/>
      </c>
      <c r="N17" s="48" t="str">
        <f aca="false">IF(OR(I17="ALI",I17="AIE"),"L", IF(OR(I17="EE",I17="SE",I17="CE"),"A",""))</f>
        <v/>
      </c>
      <c r="O17" s="47" t="str">
        <f aca="false">CONCATENATE(I17,P17)</f>
        <v/>
      </c>
      <c r="P17" s="49" t="str">
        <f aca="false">IF(OR(ISBLANK(K17),K17="",ISBLANK(L17),L17=""),IF(OR(I17="ALI",I17="AIE"),"",IF(OR(ISBLANK(I17),L17=""),"","A")),IF(I17="EE",IF(L17&gt;=3,IF(K17&gt;=5,"H","A"),IF(L17&gt;=2,IF(K17&gt;=16,"H",IF(K17&lt;=4,"L","A")),IF(K17&lt;=15,"L","A"))),IF(OR(I17="SE",I17="CE"),IF(L17&gt;=4,IF(K17&gt;=6,"H","A"),IF(L17&gt;=2,IF(K17&gt;=20,"H",IF(K17&lt;=5,"L","A")),IF(K17&lt;=19,"L","A"))),IF(OR(I17="ALI",I17="AIE"),IF(L17&gt;=6,IF(K17&gt;=20,"H","A"),IF(L17&gt;=2,IF(K17&gt;=51,"H",IF(K17&lt;=19,"L","A")),IF(K17&lt;=50,"L","A")))))))</f>
        <v/>
      </c>
      <c r="Q17" s="50" t="str">
        <f aca="false">IF(N17="L","Baixa",IF(N17="A","Média",IF(N17="","","Alta")))</f>
        <v/>
      </c>
      <c r="R17" s="50" t="str">
        <f aca="false">IF(P17="L","Baixa",IF(P17="A","Média",IF(P17="H","Alta","")))</f>
        <v/>
      </c>
      <c r="S17" s="46" t="str">
        <f aca="false">IF(J17="C",0.6,IF(OR(ISBLANK(I17),ISBLANK(N17)),"",IF(I17="ALI",IF(N17="L",7,IF(N17="A",10,15)),IF(I17="AIE",IF(N17="L",5,IF(N17="A",7,10)),IF(I17="SE",IF(N17="L",4,IF(N17="A",5,7)),IF(OR(I17="EE",I17="CE"),IF(N17="L",3,IF(N17="A",4,6))))))))</f>
        <v/>
      </c>
      <c r="T17" s="51" t="str">
        <f aca="false">IF(OR(ISBLANK(I17),ISBLANK(P17),I17="",P17=""),S17,IF(I17="ALI",IF(P17="L",7,IF(P17="A",10,15)),IF(I17="AIE",IF(P17="L",5,IF(P17="A",7,10)),IF(I17="SE",IF(P17="L",4,IF(P17="A",5,7)),IF(OR(I17="EE",I17="CE"),IF(P17="L",3,IF(P17="A",4,6)))))))</f>
        <v/>
      </c>
      <c r="U17" s="52" t="str">
        <f aca="false">IF(J17="","",IF(OR(J17="I",J17="C"),100%,IF(J17="E",40%,IF(J17="T",15%,50%))))</f>
        <v/>
      </c>
      <c r="V17" s="53" t="str">
        <f aca="false">IF(AND(S17&lt;&gt;"",U17&lt;&gt;""),S17*U17,"")</f>
        <v/>
      </c>
      <c r="W17" s="53" t="str">
        <f aca="false">IF(AND(T17&lt;&gt;"",U17&lt;&gt;""),T17*U17,"")</f>
        <v/>
      </c>
      <c r="X17" s="55"/>
      <c r="Y17" s="55"/>
      <c r="Z17" s="55"/>
      <c r="AA17" s="55"/>
      <c r="AB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3" t="str">
        <f aca="false">A18&amp;G18</f>
        <v/>
      </c>
      <c r="I18" s="44"/>
      <c r="J18" s="45"/>
      <c r="K18" s="46" t="str">
        <f aca="false">IF(OR(I18="ALI",I18="AIE"),IF(ISNA(VLOOKUP(H18,'Funções de Dados - Detalhe'!$C$7:$F$126,2,0)),"",VLOOKUP(H18,'Funções de Dados - Detalhe'!$C$7:$F$126,2,0)),IF(OR(I18="EE",I18="SE",I18="CE"),IF(ISNA(VLOOKUP(H18,'Funções de Transação - Detalhe'!$C$7:$F$126,2,0)), "",VLOOKUP(H18,'Funções de Transação - Detalhe'!$C$7:$F$126,2,0)),""))</f>
        <v/>
      </c>
      <c r="L18" s="46" t="str">
        <f aca="false">IF(OR(I18="ALI",I18="AIE"),IF(ISNA(VLOOKUP(H18,'Funções de Dados - Detalhe'!$C$7:$F$126,4,0)), "",VLOOKUP(H18,'Funções de Dados - Detalhe'!$C$7:$F$126,4,0)),IF(OR(I18="EE",I18="SE",I18="CE"),IF(ISNA(VLOOKUP(H18,'Funções de Transação - Detalhe'!$C$7:$F$126,4,0)), "",VLOOKUP(H18,'Funções de Transação - Detalhe'!$C$7:$F$126,4,0)),""))</f>
        <v/>
      </c>
      <c r="M18" s="47" t="str">
        <f aca="false">CONCATENATE(I18,N18)</f>
        <v/>
      </c>
      <c r="N18" s="48" t="str">
        <f aca="false">IF(OR(I18="ALI",I18="AIE"),"L", IF(OR(I18="EE",I18="SE",I18="CE"),"A",""))</f>
        <v/>
      </c>
      <c r="O18" s="47" t="str">
        <f aca="false">CONCATENATE(I18,P18)</f>
        <v/>
      </c>
      <c r="P18" s="49" t="str">
        <f aca="false">IF(OR(ISBLANK(K18),K18="",ISBLANK(L18),L18=""),IF(OR(I18="ALI",I18="AIE"),"",IF(OR(ISBLANK(I18),L18=""),"","A")),IF(I18="EE",IF(L18&gt;=3,IF(K18&gt;=5,"H","A"),IF(L18&gt;=2,IF(K18&gt;=16,"H",IF(K18&lt;=4,"L","A")),IF(K18&lt;=15,"L","A"))),IF(OR(I18="SE",I18="CE"),IF(L18&gt;=4,IF(K18&gt;=6,"H","A"),IF(L18&gt;=2,IF(K18&gt;=20,"H",IF(K18&lt;=5,"L","A")),IF(K18&lt;=19,"L","A"))),IF(OR(I18="ALI",I18="AIE"),IF(L18&gt;=6,IF(K18&gt;=20,"H","A"),IF(L18&gt;=2,IF(K18&gt;=51,"H",IF(K18&lt;=19,"L","A")),IF(K18&lt;=50,"L","A")))))))</f>
        <v/>
      </c>
      <c r="Q18" s="50" t="str">
        <f aca="false">IF(N18="L","Baixa",IF(N18="A","Média",IF(N18="","","Alta")))</f>
        <v/>
      </c>
      <c r="R18" s="50" t="str">
        <f aca="false">IF(P18="L","Baixa",IF(P18="A","Média",IF(P18="H","Alta","")))</f>
        <v/>
      </c>
      <c r="S18" s="46" t="str">
        <f aca="false">IF(J18="C",0.6,IF(OR(ISBLANK(I18),ISBLANK(N18)),"",IF(I18="ALI",IF(N18="L",7,IF(N18="A",10,15)),IF(I18="AIE",IF(N18="L",5,IF(N18="A",7,10)),IF(I18="SE",IF(N18="L",4,IF(N18="A",5,7)),IF(OR(I18="EE",I18="CE"),IF(N18="L",3,IF(N18="A",4,6))))))))</f>
        <v/>
      </c>
      <c r="T18" s="51" t="str">
        <f aca="false">IF(OR(ISBLANK(I18),ISBLANK(P18),I18="",P18=""),S18,IF(I18="ALI",IF(P18="L",7,IF(P18="A",10,15)),IF(I18="AIE",IF(P18="L",5,IF(P18="A",7,10)),IF(I18="SE",IF(P18="L",4,IF(P18="A",5,7)),IF(OR(I18="EE",I18="CE"),IF(P18="L",3,IF(P18="A",4,6)))))))</f>
        <v/>
      </c>
      <c r="U18" s="52" t="str">
        <f aca="false">IF(J18="","",IF(OR(J18="I",J18="C"),100%,IF(J18="E",40%,IF(J18="T",15%,50%))))</f>
        <v/>
      </c>
      <c r="V18" s="53" t="str">
        <f aca="false">IF(AND(S18&lt;&gt;"",U18&lt;&gt;""),S18*U18,"")</f>
        <v/>
      </c>
      <c r="W18" s="53" t="str">
        <f aca="false">IF(AND(T18&lt;&gt;"",U18&lt;&gt;""),T18*U18,"")</f>
        <v/>
      </c>
      <c r="X18" s="42"/>
      <c r="Y18" s="42"/>
      <c r="Z18" s="42"/>
      <c r="AA18" s="42"/>
      <c r="AB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3" t="str">
        <f aca="false">A19&amp;G19</f>
        <v/>
      </c>
      <c r="I19" s="44"/>
      <c r="J19" s="45"/>
      <c r="K19" s="46" t="str">
        <f aca="false">IF(OR(I19="ALI",I19="AIE"),IF(ISNA(VLOOKUP(H19,'Funções de Dados - Detalhe'!$C$7:$F$126,2,0)),"",VLOOKUP(H19,'Funções de Dados - Detalhe'!$C$7:$F$126,2,0)),IF(OR(I19="EE",I19="SE",I19="CE"),IF(ISNA(VLOOKUP(H19,'Funções de Transação - Detalhe'!$C$7:$F$126,2,0)), "",VLOOKUP(H19,'Funções de Transação - Detalhe'!$C$7:$F$126,2,0)),""))</f>
        <v/>
      </c>
      <c r="L19" s="46" t="str">
        <f aca="false">IF(OR(I19="ALI",I19="AIE"),IF(ISNA(VLOOKUP(H19,'Funções de Dados - Detalhe'!$C$7:$F$126,4,0)), "",VLOOKUP(H19,'Funções de Dados - Detalhe'!$C$7:$F$126,4,0)),IF(OR(I19="EE",I19="SE",I19="CE"),IF(ISNA(VLOOKUP(H19,'Funções de Transação - Detalhe'!$C$7:$F$126,4,0)), "",VLOOKUP(H19,'Funções de Transação - Detalhe'!$C$7:$F$126,4,0)),""))</f>
        <v/>
      </c>
      <c r="M19" s="47" t="str">
        <f aca="false">CONCATENATE(I19,N19)</f>
        <v/>
      </c>
      <c r="N19" s="48" t="str">
        <f aca="false">IF(OR(I19="ALI",I19="AIE"),"L", IF(OR(I19="EE",I19="SE",I19="CE"),"A",""))</f>
        <v/>
      </c>
      <c r="O19" s="47" t="str">
        <f aca="false">CONCATENATE(I19,P19)</f>
        <v/>
      </c>
      <c r="P19" s="49" t="str">
        <f aca="false">IF(OR(ISBLANK(K19),K19="",ISBLANK(L19),L19=""),IF(OR(I19="ALI",I19="AIE"),"",IF(OR(ISBLANK(I19),L19=""),"","A")),IF(I19="EE",IF(L19&gt;=3,IF(K19&gt;=5,"H","A"),IF(L19&gt;=2,IF(K19&gt;=16,"H",IF(K19&lt;=4,"L","A")),IF(K19&lt;=15,"L","A"))),IF(OR(I19="SE",I19="CE"),IF(L19&gt;=4,IF(K19&gt;=6,"H","A"),IF(L19&gt;=2,IF(K19&gt;=20,"H",IF(K19&lt;=5,"L","A")),IF(K19&lt;=19,"L","A"))),IF(OR(I19="ALI",I19="AIE"),IF(L19&gt;=6,IF(K19&gt;=20,"H","A"),IF(L19&gt;=2,IF(K19&gt;=51,"H",IF(K19&lt;=19,"L","A")),IF(K19&lt;=50,"L","A")))))))</f>
        <v/>
      </c>
      <c r="Q19" s="50" t="str">
        <f aca="false">IF(N19="L","Baixa",IF(N19="A","Média",IF(N19="","","Alta")))</f>
        <v/>
      </c>
      <c r="R19" s="50" t="str">
        <f aca="false">IF(P19="L","Baixa",IF(P19="A","Média",IF(P19="H","Alta","")))</f>
        <v/>
      </c>
      <c r="S19" s="46" t="str">
        <f aca="false">IF(J19="C",0.6,IF(OR(ISBLANK(I19),ISBLANK(N19)),"",IF(I19="ALI",IF(N19="L",7,IF(N19="A",10,15)),IF(I19="AIE",IF(N19="L",5,IF(N19="A",7,10)),IF(I19="SE",IF(N19="L",4,IF(N19="A",5,7)),IF(OR(I19="EE",I19="CE"),IF(N19="L",3,IF(N19="A",4,6))))))))</f>
        <v/>
      </c>
      <c r="T19" s="51" t="str">
        <f aca="false">IF(OR(ISBLANK(I19),ISBLANK(P19),I19="",P19=""),S19,IF(I19="ALI",IF(P19="L",7,IF(P19="A",10,15)),IF(I19="AIE",IF(P19="L",5,IF(P19="A",7,10)),IF(I19="SE",IF(P19="L",4,IF(P19="A",5,7)),IF(OR(I19="EE",I19="CE"),IF(P19="L",3,IF(P19="A",4,6)))))))</f>
        <v/>
      </c>
      <c r="U19" s="52" t="str">
        <f aca="false">IF(J19="","",IF(OR(J19="I",J19="C"),100%,IF(J19="E",40%,IF(J19="T",15%,50%))))</f>
        <v/>
      </c>
      <c r="V19" s="53" t="str">
        <f aca="false">IF(AND(S19&lt;&gt;"",U19&lt;&gt;""),S19*U19,"")</f>
        <v/>
      </c>
      <c r="W19" s="53" t="str">
        <f aca="false">IF(AND(T19&lt;&gt;"",U19&lt;&gt;""),T19*U19,"")</f>
        <v/>
      </c>
      <c r="X19" s="42"/>
      <c r="Y19" s="42"/>
      <c r="Z19" s="42"/>
      <c r="AA19" s="42"/>
      <c r="AB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3" t="str">
        <f aca="false">A20&amp;G20</f>
        <v/>
      </c>
      <c r="I20" s="44"/>
      <c r="J20" s="45"/>
      <c r="K20" s="46" t="str">
        <f aca="false">IF(OR(I20="ALI",I20="AIE"),IF(ISNA(VLOOKUP(H20,'Funções de Dados - Detalhe'!$C$7:$F$126,2,0)),"",VLOOKUP(H20,'Funções de Dados - Detalhe'!$C$7:$F$126,2,0)),IF(OR(I20="EE",I20="SE",I20="CE"),IF(ISNA(VLOOKUP(H20,'Funções de Transação - Detalhe'!$C$7:$F$126,2,0)), "",VLOOKUP(H20,'Funções de Transação - Detalhe'!$C$7:$F$126,2,0)),""))</f>
        <v/>
      </c>
      <c r="L20" s="46" t="str">
        <f aca="false">IF(OR(I20="ALI",I20="AIE"),IF(ISNA(VLOOKUP(H20,'Funções de Dados - Detalhe'!$C$7:$F$126,4,0)), "",VLOOKUP(H20,'Funções de Dados - Detalhe'!$C$7:$F$126,4,0)),IF(OR(I20="EE",I20="SE",I20="CE"),IF(ISNA(VLOOKUP(H20,'Funções de Transação - Detalhe'!$C$7:$F$126,4,0)), "",VLOOKUP(H20,'Funções de Transação - Detalhe'!$C$7:$F$126,4,0)),""))</f>
        <v/>
      </c>
      <c r="M20" s="47" t="str">
        <f aca="false">CONCATENATE(I20,N20)</f>
        <v/>
      </c>
      <c r="N20" s="48" t="str">
        <f aca="false">IF(OR(I20="ALI",I20="AIE"),"L", IF(OR(I20="EE",I20="SE",I20="CE"),"A",""))</f>
        <v/>
      </c>
      <c r="O20" s="47" t="str">
        <f aca="false">CONCATENATE(I20,P20)</f>
        <v/>
      </c>
      <c r="P20" s="49" t="str">
        <f aca="false">IF(OR(ISBLANK(K20),K20="",ISBLANK(L20),L20=""),IF(OR(I20="ALI",I20="AIE"),"",IF(OR(ISBLANK(I20),L20=""),"","A")),IF(I20="EE",IF(L20&gt;=3,IF(K20&gt;=5,"H","A"),IF(L20&gt;=2,IF(K20&gt;=16,"H",IF(K20&lt;=4,"L","A")),IF(K20&lt;=15,"L","A"))),IF(OR(I20="SE",I20="CE"),IF(L20&gt;=4,IF(K20&gt;=6,"H","A"),IF(L20&gt;=2,IF(K20&gt;=20,"H",IF(K20&lt;=5,"L","A")),IF(K20&lt;=19,"L","A"))),IF(OR(I20="ALI",I20="AIE"),IF(L20&gt;=6,IF(K20&gt;=20,"H","A"),IF(L20&gt;=2,IF(K20&gt;=51,"H",IF(K20&lt;=19,"L","A")),IF(K20&lt;=50,"L","A")))))))</f>
        <v/>
      </c>
      <c r="Q20" s="50" t="str">
        <f aca="false">IF(N20="L","Baixa",IF(N20="A","Média",IF(N20="","","Alta")))</f>
        <v/>
      </c>
      <c r="R20" s="50" t="str">
        <f aca="false">IF(P20="L","Baixa",IF(P20="A","Média",IF(P20="H","Alta","")))</f>
        <v/>
      </c>
      <c r="S20" s="46" t="str">
        <f aca="false">IF(J20="C",0.6,IF(OR(ISBLANK(I20),ISBLANK(N20)),"",IF(I20="ALI",IF(N20="L",7,IF(N20="A",10,15)),IF(I20="AIE",IF(N20="L",5,IF(N20="A",7,10)),IF(I20="SE",IF(N20="L",4,IF(N20="A",5,7)),IF(OR(I20="EE",I20="CE"),IF(N20="L",3,IF(N20="A",4,6))))))))</f>
        <v/>
      </c>
      <c r="T20" s="51" t="str">
        <f aca="false">IF(OR(ISBLANK(I20),ISBLANK(P20),I20="",P20=""),S20,IF(I20="ALI",IF(P20="L",7,IF(P20="A",10,15)),IF(I20="AIE",IF(P20="L",5,IF(P20="A",7,10)),IF(I20="SE",IF(P20="L",4,IF(P20="A",5,7)),IF(OR(I20="EE",I20="CE"),IF(P20="L",3,IF(P20="A",4,6)))))))</f>
        <v/>
      </c>
      <c r="U20" s="52" t="str">
        <f aca="false">IF(J20="","",IF(OR(J20="I",J20="C"),100%,IF(J20="E",40%,IF(J20="T",15%,50%))))</f>
        <v/>
      </c>
      <c r="V20" s="53" t="str">
        <f aca="false">IF(AND(S20&lt;&gt;"",U20&lt;&gt;""),S20*U20,"")</f>
        <v/>
      </c>
      <c r="W20" s="53" t="str">
        <f aca="false">IF(AND(T20&lt;&gt;"",U20&lt;&gt;""),T20*U20,"")</f>
        <v/>
      </c>
      <c r="X20" s="42"/>
      <c r="Y20" s="42"/>
      <c r="Z20" s="42"/>
      <c r="AA20" s="42"/>
      <c r="AB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3" t="str">
        <f aca="false">A21&amp;G21</f>
        <v/>
      </c>
      <c r="I21" s="44"/>
      <c r="J21" s="45"/>
      <c r="K21" s="46" t="str">
        <f aca="false">IF(OR(I21="ALI",I21="AIE"),IF(ISNA(VLOOKUP(H21,'Funções de Dados - Detalhe'!$C$7:$F$126,2,0)),"",VLOOKUP(H21,'Funções de Dados - Detalhe'!$C$7:$F$126,2,0)),IF(OR(I21="EE",I21="SE",I21="CE"),IF(ISNA(VLOOKUP(H21,'Funções de Transação - Detalhe'!$C$7:$F$126,2,0)), "",VLOOKUP(H21,'Funções de Transação - Detalhe'!$C$7:$F$126,2,0)),""))</f>
        <v/>
      </c>
      <c r="L21" s="46" t="str">
        <f aca="false">IF(OR(I21="ALI",I21="AIE"),IF(ISNA(VLOOKUP(H21,'Funções de Dados - Detalhe'!$C$7:$F$126,4,0)), "",VLOOKUP(H21,'Funções de Dados - Detalhe'!$C$7:$F$126,4,0)),IF(OR(I21="EE",I21="SE",I21="CE"),IF(ISNA(VLOOKUP(H21,'Funções de Transação - Detalhe'!$C$7:$F$126,4,0)), "",VLOOKUP(H21,'Funções de Transação - Detalhe'!$C$7:$F$126,4,0)),""))</f>
        <v/>
      </c>
      <c r="M21" s="47" t="str">
        <f aca="false">CONCATENATE(I21,N21)</f>
        <v/>
      </c>
      <c r="N21" s="48" t="str">
        <f aca="false">IF(OR(I21="ALI",I21="AIE"),"L", IF(OR(I21="EE",I21="SE",I21="CE"),"A",""))</f>
        <v/>
      </c>
      <c r="O21" s="47" t="str">
        <f aca="false">CONCATENATE(I21,P21)</f>
        <v/>
      </c>
      <c r="P21" s="49" t="str">
        <f aca="false">IF(OR(ISBLANK(K21),K21="",ISBLANK(L21),L21=""),IF(OR(I21="ALI",I21="AIE"),"",IF(OR(ISBLANK(I21),L21=""),"","A")),IF(I21="EE",IF(L21&gt;=3,IF(K21&gt;=5,"H","A"),IF(L21&gt;=2,IF(K21&gt;=16,"H",IF(K21&lt;=4,"L","A")),IF(K21&lt;=15,"L","A"))),IF(OR(I21="SE",I21="CE"),IF(L21&gt;=4,IF(K21&gt;=6,"H","A"),IF(L21&gt;=2,IF(K21&gt;=20,"H",IF(K21&lt;=5,"L","A")),IF(K21&lt;=19,"L","A"))),IF(OR(I21="ALI",I21="AIE"),IF(L21&gt;=6,IF(K21&gt;=20,"H","A"),IF(L21&gt;=2,IF(K21&gt;=51,"H",IF(K21&lt;=19,"L","A")),IF(K21&lt;=50,"L","A")))))))</f>
        <v/>
      </c>
      <c r="Q21" s="50" t="str">
        <f aca="false">IF(N21="L","Baixa",IF(N21="A","Média",IF(N21="","","Alta")))</f>
        <v/>
      </c>
      <c r="R21" s="50" t="str">
        <f aca="false">IF(P21="L","Baixa",IF(P21="A","Média",IF(P21="H","Alta","")))</f>
        <v/>
      </c>
      <c r="S21" s="46" t="str">
        <f aca="false">IF(J21="C",0.6,IF(OR(ISBLANK(I21),ISBLANK(N21)),"",IF(I21="ALI",IF(N21="L",7,IF(N21="A",10,15)),IF(I21="AIE",IF(N21="L",5,IF(N21="A",7,10)),IF(I21="SE",IF(N21="L",4,IF(N21="A",5,7)),IF(OR(I21="EE",I21="CE"),IF(N21="L",3,IF(N21="A",4,6))))))))</f>
        <v/>
      </c>
      <c r="T21" s="51" t="str">
        <f aca="false">IF(OR(ISBLANK(I21),ISBLANK(P21),I21="",P21=""),S21,IF(I21="ALI",IF(P21="L",7,IF(P21="A",10,15)),IF(I21="AIE",IF(P21="L",5,IF(P21="A",7,10)),IF(I21="SE",IF(P21="L",4,IF(P21="A",5,7)),IF(OR(I21="EE",I21="CE"),IF(P21="L",3,IF(P21="A",4,6)))))))</f>
        <v/>
      </c>
      <c r="U21" s="52" t="str">
        <f aca="false">IF(J21="","",IF(OR(J21="I",J21="C"),100%,IF(J21="E",40%,IF(J21="T",15%,50%))))</f>
        <v/>
      </c>
      <c r="V21" s="53" t="str">
        <f aca="false">IF(AND(S21&lt;&gt;"",U21&lt;&gt;""),S21*U21,"")</f>
        <v/>
      </c>
      <c r="W21" s="53" t="str">
        <f aca="false">IF(AND(T21&lt;&gt;"",U21&lt;&gt;""),T21*U21,"")</f>
        <v/>
      </c>
      <c r="X21" s="42"/>
      <c r="Y21" s="42"/>
      <c r="Z21" s="42"/>
      <c r="AA21" s="42"/>
      <c r="AB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3" t="str">
        <f aca="false">A22&amp;G22</f>
        <v/>
      </c>
      <c r="I22" s="44"/>
      <c r="J22" s="45"/>
      <c r="K22" s="46" t="str">
        <f aca="false">IF(OR(I22="ALI",I22="AIE"),IF(ISNA(VLOOKUP(H22,'Funções de Dados - Detalhe'!$C$7:$F$126,2,0)),"",VLOOKUP(H22,'Funções de Dados - Detalhe'!$C$7:$F$126,2,0)),IF(OR(I22="EE",I22="SE",I22="CE"),IF(ISNA(VLOOKUP(H22,'Funções de Transação - Detalhe'!$C$7:$F$126,2,0)), "",VLOOKUP(H22,'Funções de Transação - Detalhe'!$C$7:$F$126,2,0)),""))</f>
        <v/>
      </c>
      <c r="L22" s="46" t="str">
        <f aca="false">IF(OR(I22="ALI",I22="AIE"),IF(ISNA(VLOOKUP(H22,'Funções de Dados - Detalhe'!$C$7:$F$126,4,0)), "",VLOOKUP(H22,'Funções de Dados - Detalhe'!$C$7:$F$126,4,0)),IF(OR(I22="EE",I22="SE",I22="CE"),IF(ISNA(VLOOKUP(H22,'Funções de Transação - Detalhe'!$C$7:$F$126,4,0)), "",VLOOKUP(H22,'Funções de Transação - Detalhe'!$C$7:$F$126,4,0)),""))</f>
        <v/>
      </c>
      <c r="M22" s="47" t="str">
        <f aca="false">CONCATENATE(I22,N22)</f>
        <v/>
      </c>
      <c r="N22" s="48" t="str">
        <f aca="false">IF(OR(I22="ALI",I22="AIE"),"L", IF(OR(I22="EE",I22="SE",I22="CE"),"A",""))</f>
        <v/>
      </c>
      <c r="O22" s="47" t="str">
        <f aca="false">CONCATENATE(I22,P22)</f>
        <v/>
      </c>
      <c r="P22" s="49" t="str">
        <f aca="false">IF(OR(ISBLANK(K22),K22="",ISBLANK(L22),L22=""),IF(OR(I22="ALI",I22="AIE"),"",IF(OR(ISBLANK(I22),L22=""),"","A")),IF(I22="EE",IF(L22&gt;=3,IF(K22&gt;=5,"H","A"),IF(L22&gt;=2,IF(K22&gt;=16,"H",IF(K22&lt;=4,"L","A")),IF(K22&lt;=15,"L","A"))),IF(OR(I22="SE",I22="CE"),IF(L22&gt;=4,IF(K22&gt;=6,"H","A"),IF(L22&gt;=2,IF(K22&gt;=20,"H",IF(K22&lt;=5,"L","A")),IF(K22&lt;=19,"L","A"))),IF(OR(I22="ALI",I22="AIE"),IF(L22&gt;=6,IF(K22&gt;=20,"H","A"),IF(L22&gt;=2,IF(K22&gt;=51,"H",IF(K22&lt;=19,"L","A")),IF(K22&lt;=50,"L","A")))))))</f>
        <v/>
      </c>
      <c r="Q22" s="50" t="str">
        <f aca="false">IF(N22="L","Baixa",IF(N22="A","Média",IF(N22="","","Alta")))</f>
        <v/>
      </c>
      <c r="R22" s="50" t="str">
        <f aca="false">IF(P22="L","Baixa",IF(P22="A","Média",IF(P22="H","Alta","")))</f>
        <v/>
      </c>
      <c r="S22" s="46" t="str">
        <f aca="false">IF(J22="C",0.6,IF(OR(ISBLANK(I22),ISBLANK(N22)),"",IF(I22="ALI",IF(N22="L",7,IF(N22="A",10,15)),IF(I22="AIE",IF(N22="L",5,IF(N22="A",7,10)),IF(I22="SE",IF(N22="L",4,IF(N22="A",5,7)),IF(OR(I22="EE",I22="CE"),IF(N22="L",3,IF(N22="A",4,6))))))))</f>
        <v/>
      </c>
      <c r="T22" s="51" t="str">
        <f aca="false">IF(OR(ISBLANK(I22),ISBLANK(P22),I22="",P22=""),S22,IF(I22="ALI",IF(P22="L",7,IF(P22="A",10,15)),IF(I22="AIE",IF(P22="L",5,IF(P22="A",7,10)),IF(I22="SE",IF(P22="L",4,IF(P22="A",5,7)),IF(OR(I22="EE",I22="CE"),IF(P22="L",3,IF(P22="A",4,6)))))))</f>
        <v/>
      </c>
      <c r="U22" s="52" t="str">
        <f aca="false">IF(J22="","",IF(OR(J22="I",J22="C"),100%,IF(J22="E",40%,IF(J22="T",15%,50%))))</f>
        <v/>
      </c>
      <c r="V22" s="53" t="str">
        <f aca="false">IF(AND(S22&lt;&gt;"",U22&lt;&gt;""),S22*U22,"")</f>
        <v/>
      </c>
      <c r="W22" s="53" t="str">
        <f aca="false">IF(AND(T22&lt;&gt;"",U22&lt;&gt;""),T22*U22,"")</f>
        <v/>
      </c>
      <c r="X22" s="42"/>
      <c r="Y22" s="42"/>
      <c r="Z22" s="42"/>
      <c r="AA22" s="42"/>
      <c r="AB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3" t="str">
        <f aca="false">A23&amp;G23</f>
        <v/>
      </c>
      <c r="I23" s="44"/>
      <c r="J23" s="45"/>
      <c r="K23" s="46" t="str">
        <f aca="false">IF(OR(I23="ALI",I23="AIE"),IF(ISNA(VLOOKUP(H23,'Funções de Dados - Detalhe'!$C$7:$F$126,2,0)),"",VLOOKUP(H23,'Funções de Dados - Detalhe'!$C$7:$F$126,2,0)),IF(OR(I23="EE",I23="SE",I23="CE"),IF(ISNA(VLOOKUP(H23,'Funções de Transação - Detalhe'!$C$7:$F$126,2,0)), "",VLOOKUP(H23,'Funções de Transação - Detalhe'!$C$7:$F$126,2,0)),""))</f>
        <v/>
      </c>
      <c r="L23" s="46" t="str">
        <f aca="false">IF(OR(I23="ALI",I23="AIE"),IF(ISNA(VLOOKUP(H23,'Funções de Dados - Detalhe'!$C$7:$F$126,4,0)), "",VLOOKUP(H23,'Funções de Dados - Detalhe'!$C$7:$F$126,4,0)),IF(OR(I23="EE",I23="SE",I23="CE"),IF(ISNA(VLOOKUP(H23,'Funções de Transação - Detalhe'!$C$7:$F$126,4,0)), "",VLOOKUP(H23,'Funções de Transação - Detalhe'!$C$7:$F$126,4,0)),""))</f>
        <v/>
      </c>
      <c r="M23" s="47" t="str">
        <f aca="false">CONCATENATE(I23,N23)</f>
        <v/>
      </c>
      <c r="N23" s="48" t="str">
        <f aca="false">IF(OR(I23="ALI",I23="AIE"),"L", IF(OR(I23="EE",I23="SE",I23="CE"),"A",""))</f>
        <v/>
      </c>
      <c r="O23" s="47" t="str">
        <f aca="false">CONCATENATE(I23,P23)</f>
        <v/>
      </c>
      <c r="P23" s="49" t="str">
        <f aca="false">IF(OR(ISBLANK(K23),K23="",ISBLANK(L23),L23=""),IF(OR(I23="ALI",I23="AIE"),"",IF(OR(ISBLANK(I23),L23=""),"","A")),IF(I23="EE",IF(L23&gt;=3,IF(K23&gt;=5,"H","A"),IF(L23&gt;=2,IF(K23&gt;=16,"H",IF(K23&lt;=4,"L","A")),IF(K23&lt;=15,"L","A"))),IF(OR(I23="SE",I23="CE"),IF(L23&gt;=4,IF(K23&gt;=6,"H","A"),IF(L23&gt;=2,IF(K23&gt;=20,"H",IF(K23&lt;=5,"L","A")),IF(K23&lt;=19,"L","A"))),IF(OR(I23="ALI",I23="AIE"),IF(L23&gt;=6,IF(K23&gt;=20,"H","A"),IF(L23&gt;=2,IF(K23&gt;=51,"H",IF(K23&lt;=19,"L","A")),IF(K23&lt;=50,"L","A")))))))</f>
        <v/>
      </c>
      <c r="Q23" s="50" t="str">
        <f aca="false">IF(N23="L","Baixa",IF(N23="A","Média",IF(N23="","","Alta")))</f>
        <v/>
      </c>
      <c r="R23" s="50" t="str">
        <f aca="false">IF(P23="L","Baixa",IF(P23="A","Média",IF(P23="H","Alta","")))</f>
        <v/>
      </c>
      <c r="S23" s="46" t="str">
        <f aca="false">IF(J23="C",0.6,IF(OR(ISBLANK(I23),ISBLANK(N23)),"",IF(I23="ALI",IF(N23="L",7,IF(N23="A",10,15)),IF(I23="AIE",IF(N23="L",5,IF(N23="A",7,10)),IF(I23="SE",IF(N23="L",4,IF(N23="A",5,7)),IF(OR(I23="EE",I23="CE"),IF(N23="L",3,IF(N23="A",4,6))))))))</f>
        <v/>
      </c>
      <c r="T23" s="51" t="str">
        <f aca="false">IF(OR(ISBLANK(I23),ISBLANK(P23),I23="",P23=""),S23,IF(I23="ALI",IF(P23="L",7,IF(P23="A",10,15)),IF(I23="AIE",IF(P23="L",5,IF(P23="A",7,10)),IF(I23="SE",IF(P23="L",4,IF(P23="A",5,7)),IF(OR(I23="EE",I23="CE"),IF(P23="L",3,IF(P23="A",4,6)))))))</f>
        <v/>
      </c>
      <c r="U23" s="52" t="str">
        <f aca="false">IF(J23="","",IF(OR(J23="I",J23="C"),100%,IF(J23="E",40%,IF(J23="T",15%,50%))))</f>
        <v/>
      </c>
      <c r="V23" s="53" t="str">
        <f aca="false">IF(AND(S23&lt;&gt;"",U23&lt;&gt;""),S23*U23,"")</f>
        <v/>
      </c>
      <c r="W23" s="53" t="str">
        <f aca="false">IF(AND(T23&lt;&gt;"",U23&lt;&gt;""),T23*U23,"")</f>
        <v/>
      </c>
      <c r="X23" s="54"/>
      <c r="Y23" s="54"/>
      <c r="Z23" s="54"/>
      <c r="AA23" s="54"/>
      <c r="AB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3" t="str">
        <f aca="false">A24&amp;G24</f>
        <v/>
      </c>
      <c r="I24" s="44"/>
      <c r="J24" s="45"/>
      <c r="K24" s="46" t="str">
        <f aca="false">IF(OR(I24="ALI",I24="AIE"),IF(ISNA(VLOOKUP(H24,'Funções de Dados - Detalhe'!$C$7:$F$126,2,0)),"",VLOOKUP(H24,'Funções de Dados - Detalhe'!$C$7:$F$126,2,0)),IF(OR(I24="EE",I24="SE",I24="CE"),IF(ISNA(VLOOKUP(H24,'Funções de Transação - Detalhe'!$C$7:$F$126,2,0)), "",VLOOKUP(H24,'Funções de Transação - Detalhe'!$C$7:$F$126,2,0)),""))</f>
        <v/>
      </c>
      <c r="L24" s="46" t="str">
        <f aca="false">IF(OR(I24="ALI",I24="AIE"),IF(ISNA(VLOOKUP(H24,'Funções de Dados - Detalhe'!$C$7:$F$126,4,0)), "",VLOOKUP(H24,'Funções de Dados - Detalhe'!$C$7:$F$126,4,0)),IF(OR(I24="EE",I24="SE",I24="CE"),IF(ISNA(VLOOKUP(H24,'Funções de Transação - Detalhe'!$C$7:$F$126,4,0)), "",VLOOKUP(H24,'Funções de Transação - Detalhe'!$C$7:$F$126,4,0)),""))</f>
        <v/>
      </c>
      <c r="M24" s="47" t="str">
        <f aca="false">CONCATENATE(I24,N24)</f>
        <v/>
      </c>
      <c r="N24" s="48" t="str">
        <f aca="false">IF(OR(I24="ALI",I24="AIE"),"L", IF(OR(I24="EE",I24="SE",I24="CE"),"A",""))</f>
        <v/>
      </c>
      <c r="O24" s="47" t="str">
        <f aca="false">CONCATENATE(I24,P24)</f>
        <v/>
      </c>
      <c r="P24" s="49" t="str">
        <f aca="false">IF(OR(ISBLANK(K24),K24="",ISBLANK(L24),L24=""),IF(OR(I24="ALI",I24="AIE"),"",IF(OR(ISBLANK(I24),L24=""),"","A")),IF(I24="EE",IF(L24&gt;=3,IF(K24&gt;=5,"H","A"),IF(L24&gt;=2,IF(K24&gt;=16,"H",IF(K24&lt;=4,"L","A")),IF(K24&lt;=15,"L","A"))),IF(OR(I24="SE",I24="CE"),IF(L24&gt;=4,IF(K24&gt;=6,"H","A"),IF(L24&gt;=2,IF(K24&gt;=20,"H",IF(K24&lt;=5,"L","A")),IF(K24&lt;=19,"L","A"))),IF(OR(I24="ALI",I24="AIE"),IF(L24&gt;=6,IF(K24&gt;=20,"H","A"),IF(L24&gt;=2,IF(K24&gt;=51,"H",IF(K24&lt;=19,"L","A")),IF(K24&lt;=50,"L","A")))))))</f>
        <v/>
      </c>
      <c r="Q24" s="50" t="str">
        <f aca="false">IF(N24="L","Baixa",IF(N24="A","Média",IF(N24="","","Alta")))</f>
        <v/>
      </c>
      <c r="R24" s="50" t="str">
        <f aca="false">IF(P24="L","Baixa",IF(P24="A","Média",IF(P24="H","Alta","")))</f>
        <v/>
      </c>
      <c r="S24" s="46" t="str">
        <f aca="false">IF(J24="C",0.6,IF(OR(ISBLANK(I24),ISBLANK(N24)),"",IF(I24="ALI",IF(N24="L",7,IF(N24="A",10,15)),IF(I24="AIE",IF(N24="L",5,IF(N24="A",7,10)),IF(I24="SE",IF(N24="L",4,IF(N24="A",5,7)),IF(OR(I24="EE",I24="CE"),IF(N24="L",3,IF(N24="A",4,6))))))))</f>
        <v/>
      </c>
      <c r="T24" s="51" t="str">
        <f aca="false">IF(OR(ISBLANK(I24),ISBLANK(P24),I24="",P24=""),S24,IF(I24="ALI",IF(P24="L",7,IF(P24="A",10,15)),IF(I24="AIE",IF(P24="L",5,IF(P24="A",7,10)),IF(I24="SE",IF(P24="L",4,IF(P24="A",5,7)),IF(OR(I24="EE",I24="CE"),IF(P24="L",3,IF(P24="A",4,6)))))))</f>
        <v/>
      </c>
      <c r="U24" s="52" t="str">
        <f aca="false">IF(J24="","",IF(OR(J24="I",J24="C"),100%,IF(J24="E",40%,IF(J24="T",15%,50%))))</f>
        <v/>
      </c>
      <c r="V24" s="53" t="str">
        <f aca="false">IF(AND(S24&lt;&gt;"",U24&lt;&gt;""),S24*U24,"")</f>
        <v/>
      </c>
      <c r="W24" s="53" t="str">
        <f aca="false">IF(AND(T24&lt;&gt;"",U24&lt;&gt;""),T24*U24,"")</f>
        <v/>
      </c>
      <c r="X24" s="42"/>
      <c r="Y24" s="42"/>
      <c r="Z24" s="42"/>
      <c r="AA24" s="42"/>
      <c r="AB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3" t="str">
        <f aca="false">A25&amp;G25</f>
        <v/>
      </c>
      <c r="I25" s="44"/>
      <c r="J25" s="45"/>
      <c r="K25" s="46" t="str">
        <f aca="false">IF(OR(I25="ALI",I25="AIE"),IF(ISNA(VLOOKUP(H25,'Funções de Dados - Detalhe'!$C$7:$F$126,2,0)),"",VLOOKUP(H25,'Funções de Dados - Detalhe'!$C$7:$F$126,2,0)),IF(OR(I25="EE",I25="SE",I25="CE"),IF(ISNA(VLOOKUP(H25,'Funções de Transação - Detalhe'!$C$7:$F$126,2,0)), "",VLOOKUP(H25,'Funções de Transação - Detalhe'!$C$7:$F$126,2,0)),""))</f>
        <v/>
      </c>
      <c r="L25" s="46" t="str">
        <f aca="false">IF(OR(I25="ALI",I25="AIE"),IF(ISNA(VLOOKUP(H25,'Funções de Dados - Detalhe'!$C$7:$F$126,4,0)), "",VLOOKUP(H25,'Funções de Dados - Detalhe'!$C$7:$F$126,4,0)),IF(OR(I25="EE",I25="SE",I25="CE"),IF(ISNA(VLOOKUP(H25,'Funções de Transação - Detalhe'!$C$7:$F$126,4,0)), "",VLOOKUP(H25,'Funções de Transação - Detalhe'!$C$7:$F$126,4,0)),""))</f>
        <v/>
      </c>
      <c r="M25" s="47" t="str">
        <f aca="false">CONCATENATE(I25,N25)</f>
        <v/>
      </c>
      <c r="N25" s="48" t="str">
        <f aca="false">IF(OR(I25="ALI",I25="AIE"),"L", IF(OR(I25="EE",I25="SE",I25="CE"),"A",""))</f>
        <v/>
      </c>
      <c r="O25" s="47" t="str">
        <f aca="false">CONCATENATE(I25,P25)</f>
        <v/>
      </c>
      <c r="P25" s="49" t="str">
        <f aca="false">IF(OR(ISBLANK(K25),K25="",ISBLANK(L25),L25=""),IF(OR(I25="ALI",I25="AIE"),"",IF(OR(ISBLANK(I25),L25=""),"","A")),IF(I25="EE",IF(L25&gt;=3,IF(K25&gt;=5,"H","A"),IF(L25&gt;=2,IF(K25&gt;=16,"H",IF(K25&lt;=4,"L","A")),IF(K25&lt;=15,"L","A"))),IF(OR(I25="SE",I25="CE"),IF(L25&gt;=4,IF(K25&gt;=6,"H","A"),IF(L25&gt;=2,IF(K25&gt;=20,"H",IF(K25&lt;=5,"L","A")),IF(K25&lt;=19,"L","A"))),IF(OR(I25="ALI",I25="AIE"),IF(L25&gt;=6,IF(K25&gt;=20,"H","A"),IF(L25&gt;=2,IF(K25&gt;=51,"H",IF(K25&lt;=19,"L","A")),IF(K25&lt;=50,"L","A")))))))</f>
        <v/>
      </c>
      <c r="Q25" s="50" t="str">
        <f aca="false">IF(N25="L","Baixa",IF(N25="A","Média",IF(N25="","","Alta")))</f>
        <v/>
      </c>
      <c r="R25" s="50" t="str">
        <f aca="false">IF(P25="L","Baixa",IF(P25="A","Média",IF(P25="H","Alta","")))</f>
        <v/>
      </c>
      <c r="S25" s="46" t="str">
        <f aca="false">IF(J25="C",0.6,IF(OR(ISBLANK(I25),ISBLANK(N25)),"",IF(I25="ALI",IF(N25="L",7,IF(N25="A",10,15)),IF(I25="AIE",IF(N25="L",5,IF(N25="A",7,10)),IF(I25="SE",IF(N25="L",4,IF(N25="A",5,7)),IF(OR(I25="EE",I25="CE"),IF(N25="L",3,IF(N25="A",4,6))))))))</f>
        <v/>
      </c>
      <c r="T25" s="51" t="str">
        <f aca="false">IF(OR(ISBLANK(I25),ISBLANK(P25),I25="",P25=""),S25,IF(I25="ALI",IF(P25="L",7,IF(P25="A",10,15)),IF(I25="AIE",IF(P25="L",5,IF(P25="A",7,10)),IF(I25="SE",IF(P25="L",4,IF(P25="A",5,7)),IF(OR(I25="EE",I25="CE"),IF(P25="L",3,IF(P25="A",4,6)))))))</f>
        <v/>
      </c>
      <c r="U25" s="52" t="str">
        <f aca="false">IF(J25="","",IF(OR(J25="I",J25="C"),100%,IF(J25="E",40%,IF(J25="T",15%,50%))))</f>
        <v/>
      </c>
      <c r="V25" s="53" t="str">
        <f aca="false">IF(AND(S25&lt;&gt;"",U25&lt;&gt;""),S25*U25,"")</f>
        <v/>
      </c>
      <c r="W25" s="53" t="str">
        <f aca="false">IF(AND(T25&lt;&gt;"",U25&lt;&gt;""),T25*U25,"")</f>
        <v/>
      </c>
      <c r="X25" s="42"/>
      <c r="Y25" s="42"/>
      <c r="Z25" s="42"/>
      <c r="AA25" s="42"/>
      <c r="AB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3" t="str">
        <f aca="false">A26&amp;G26</f>
        <v/>
      </c>
      <c r="I26" s="44"/>
      <c r="J26" s="45"/>
      <c r="K26" s="46" t="str">
        <f aca="false">IF(OR(I26="ALI",I26="AIE"),IF(ISNA(VLOOKUP(H26,'Funções de Dados - Detalhe'!$C$7:$F$126,2,0)),"",VLOOKUP(H26,'Funções de Dados - Detalhe'!$C$7:$F$126,2,0)),IF(OR(I26="EE",I26="SE",I26="CE"),IF(ISNA(VLOOKUP(H26,'Funções de Transação - Detalhe'!$C$7:$F$126,2,0)), "",VLOOKUP(H26,'Funções de Transação - Detalhe'!$C$7:$F$126,2,0)),""))</f>
        <v/>
      </c>
      <c r="L26" s="46" t="str">
        <f aca="false">IF(OR(I26="ALI",I26="AIE"),IF(ISNA(VLOOKUP(H26,'Funções de Dados - Detalhe'!$C$7:$F$126,4,0)), "",VLOOKUP(H26,'Funções de Dados - Detalhe'!$C$7:$F$126,4,0)),IF(OR(I26="EE",I26="SE",I26="CE"),IF(ISNA(VLOOKUP(H26,'Funções de Transação - Detalhe'!$C$7:$F$126,4,0)), "",VLOOKUP(H26,'Funções de Transação - Detalhe'!$C$7:$F$126,4,0)),""))</f>
        <v/>
      </c>
      <c r="M26" s="47" t="str">
        <f aca="false">CONCATENATE(I26,N26)</f>
        <v/>
      </c>
      <c r="N26" s="48" t="str">
        <f aca="false">IF(OR(I26="ALI",I26="AIE"),"L", IF(OR(I26="EE",I26="SE",I26="CE"),"A",""))</f>
        <v/>
      </c>
      <c r="O26" s="47" t="str">
        <f aca="false">CONCATENATE(I26,P26)</f>
        <v/>
      </c>
      <c r="P26" s="49" t="str">
        <f aca="false">IF(OR(ISBLANK(K26),K26="",ISBLANK(L26),L26=""),IF(OR(I26="ALI",I26="AIE"),"",IF(OR(ISBLANK(I26),L26=""),"","A")),IF(I26="EE",IF(L26&gt;=3,IF(K26&gt;=5,"H","A"),IF(L26&gt;=2,IF(K26&gt;=16,"H",IF(K26&lt;=4,"L","A")),IF(K26&lt;=15,"L","A"))),IF(OR(I26="SE",I26="CE"),IF(L26&gt;=4,IF(K26&gt;=6,"H","A"),IF(L26&gt;=2,IF(K26&gt;=20,"H",IF(K26&lt;=5,"L","A")),IF(K26&lt;=19,"L","A"))),IF(OR(I26="ALI",I26="AIE"),IF(L26&gt;=6,IF(K26&gt;=20,"H","A"),IF(L26&gt;=2,IF(K26&gt;=51,"H",IF(K26&lt;=19,"L","A")),IF(K26&lt;=50,"L","A")))))))</f>
        <v/>
      </c>
      <c r="Q26" s="50" t="str">
        <f aca="false">IF(N26="L","Baixa",IF(N26="A","Média",IF(N26="","","Alta")))</f>
        <v/>
      </c>
      <c r="R26" s="50" t="str">
        <f aca="false">IF(P26="L","Baixa",IF(P26="A","Média",IF(P26="H","Alta","")))</f>
        <v/>
      </c>
      <c r="S26" s="46" t="str">
        <f aca="false">IF(J26="C",0.6,IF(OR(ISBLANK(I26),ISBLANK(N26)),"",IF(I26="ALI",IF(N26="L",7,IF(N26="A",10,15)),IF(I26="AIE",IF(N26="L",5,IF(N26="A",7,10)),IF(I26="SE",IF(N26="L",4,IF(N26="A",5,7)),IF(OR(I26="EE",I26="CE"),IF(N26="L",3,IF(N26="A",4,6))))))))</f>
        <v/>
      </c>
      <c r="T26" s="51" t="str">
        <f aca="false">IF(OR(ISBLANK(I26),ISBLANK(P26),I26="",P26=""),S26,IF(I26="ALI",IF(P26="L",7,IF(P26="A",10,15)),IF(I26="AIE",IF(P26="L",5,IF(P26="A",7,10)),IF(I26="SE",IF(P26="L",4,IF(P26="A",5,7)),IF(OR(I26="EE",I26="CE"),IF(P26="L",3,IF(P26="A",4,6)))))))</f>
        <v/>
      </c>
      <c r="U26" s="52" t="str">
        <f aca="false">IF(J26="","",IF(OR(J26="I",J26="C"),100%,IF(J26="E",40%,IF(J26="T",15%,50%))))</f>
        <v/>
      </c>
      <c r="V26" s="53" t="str">
        <f aca="false">IF(AND(S26&lt;&gt;"",U26&lt;&gt;""),S26*U26,"")</f>
        <v/>
      </c>
      <c r="W26" s="53" t="str">
        <f aca="false">IF(AND(T26&lt;&gt;"",U26&lt;&gt;""),T26*U26,"")</f>
        <v/>
      </c>
      <c r="X26" s="42"/>
      <c r="Y26" s="42"/>
      <c r="Z26" s="42"/>
      <c r="AA26" s="42"/>
      <c r="AB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3" t="str">
        <f aca="false">A27&amp;G27</f>
        <v/>
      </c>
      <c r="I27" s="44"/>
      <c r="J27" s="45"/>
      <c r="K27" s="46" t="str">
        <f aca="false">IF(OR(I27="ALI",I27="AIE"),IF(ISNA(VLOOKUP(H27,'Funções de Dados - Detalhe'!$C$7:$F$126,2,0)),"",VLOOKUP(H27,'Funções de Dados - Detalhe'!$C$7:$F$126,2,0)),IF(OR(I27="EE",I27="SE",I27="CE"),IF(ISNA(VLOOKUP(H27,'Funções de Transação - Detalhe'!$C$7:$F$126,2,0)), "",VLOOKUP(H27,'Funções de Transação - Detalhe'!$C$7:$F$126,2,0)),""))</f>
        <v/>
      </c>
      <c r="L27" s="46" t="str">
        <f aca="false">IF(OR(I27="ALI",I27="AIE"),IF(ISNA(VLOOKUP(H27,'Funções de Dados - Detalhe'!$C$7:$F$126,4,0)), "",VLOOKUP(H27,'Funções de Dados - Detalhe'!$C$7:$F$126,4,0)),IF(OR(I27="EE",I27="SE",I27="CE"),IF(ISNA(VLOOKUP(H27,'Funções de Transação - Detalhe'!$C$7:$F$126,4,0)), "",VLOOKUP(H27,'Funções de Transação - Detalhe'!$C$7:$F$126,4,0)),""))</f>
        <v/>
      </c>
      <c r="M27" s="47" t="str">
        <f aca="false">CONCATENATE(I27,N27)</f>
        <v/>
      </c>
      <c r="N27" s="48" t="str">
        <f aca="false">IF(OR(I27="ALI",I27="AIE"),"L", IF(OR(I27="EE",I27="SE",I27="CE"),"A",""))</f>
        <v/>
      </c>
      <c r="O27" s="47" t="str">
        <f aca="false">CONCATENATE(I27,P27)</f>
        <v/>
      </c>
      <c r="P27" s="49" t="str">
        <f aca="false">IF(OR(ISBLANK(K27),K27="",ISBLANK(L27),L27=""),IF(OR(I27="ALI",I27="AIE"),"",IF(OR(ISBLANK(I27),L27=""),"","A")),IF(I27="EE",IF(L27&gt;=3,IF(K27&gt;=5,"H","A"),IF(L27&gt;=2,IF(K27&gt;=16,"H",IF(K27&lt;=4,"L","A")),IF(K27&lt;=15,"L","A"))),IF(OR(I27="SE",I27="CE"),IF(L27&gt;=4,IF(K27&gt;=6,"H","A"),IF(L27&gt;=2,IF(K27&gt;=20,"H",IF(K27&lt;=5,"L","A")),IF(K27&lt;=19,"L","A"))),IF(OR(I27="ALI",I27="AIE"),IF(L27&gt;=6,IF(K27&gt;=20,"H","A"),IF(L27&gt;=2,IF(K27&gt;=51,"H",IF(K27&lt;=19,"L","A")),IF(K27&lt;=50,"L","A")))))))</f>
        <v/>
      </c>
      <c r="Q27" s="50" t="str">
        <f aca="false">IF(N27="L","Baixa",IF(N27="A","Média",IF(N27="","","Alta")))</f>
        <v/>
      </c>
      <c r="R27" s="50" t="str">
        <f aca="false">IF(P27="L","Baixa",IF(P27="A","Média",IF(P27="H","Alta","")))</f>
        <v/>
      </c>
      <c r="S27" s="46" t="str">
        <f aca="false">IF(J27="C",0.6,IF(OR(ISBLANK(I27),ISBLANK(N27)),"",IF(I27="ALI",IF(N27="L",7,IF(N27="A",10,15)),IF(I27="AIE",IF(N27="L",5,IF(N27="A",7,10)),IF(I27="SE",IF(N27="L",4,IF(N27="A",5,7)),IF(OR(I27="EE",I27="CE"),IF(N27="L",3,IF(N27="A",4,6))))))))</f>
        <v/>
      </c>
      <c r="T27" s="51" t="str">
        <f aca="false">IF(OR(ISBLANK(I27),ISBLANK(P27),I27="",P27=""),S27,IF(I27="ALI",IF(P27="L",7,IF(P27="A",10,15)),IF(I27="AIE",IF(P27="L",5,IF(P27="A",7,10)),IF(I27="SE",IF(P27="L",4,IF(P27="A",5,7)),IF(OR(I27="EE",I27="CE"),IF(P27="L",3,IF(P27="A",4,6)))))))</f>
        <v/>
      </c>
      <c r="U27" s="52" t="str">
        <f aca="false">IF(J27="","",IF(OR(J27="I",J27="C"),100%,IF(J27="E",40%,IF(J27="T",15%,50%))))</f>
        <v/>
      </c>
      <c r="V27" s="53" t="str">
        <f aca="false">IF(AND(S27&lt;&gt;"",U27&lt;&gt;""),S27*U27,"")</f>
        <v/>
      </c>
      <c r="W27" s="53" t="str">
        <f aca="false">IF(AND(T27&lt;&gt;"",U27&lt;&gt;""),T27*U27,"")</f>
        <v/>
      </c>
      <c r="X27" s="42"/>
      <c r="Y27" s="42"/>
      <c r="Z27" s="42"/>
      <c r="AA27" s="42"/>
      <c r="AB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3" t="str">
        <f aca="false">A28&amp;G28</f>
        <v/>
      </c>
      <c r="I28" s="44"/>
      <c r="J28" s="45"/>
      <c r="K28" s="46" t="str">
        <f aca="false">IF(OR(I28="ALI",I28="AIE"),IF(ISNA(VLOOKUP(H28,'Funções de Dados - Detalhe'!$C$7:$F$126,2,0)),"",VLOOKUP(H28,'Funções de Dados - Detalhe'!$C$7:$F$126,2,0)),IF(OR(I28="EE",I28="SE",I28="CE"),IF(ISNA(VLOOKUP(H28,'Funções de Transação - Detalhe'!$C$7:$F$126,2,0)), "",VLOOKUP(H28,'Funções de Transação - Detalhe'!$C$7:$F$126,2,0)),""))</f>
        <v/>
      </c>
      <c r="L28" s="46" t="str">
        <f aca="false">IF(OR(I28="ALI",I28="AIE"),IF(ISNA(VLOOKUP(H28,'Funções de Dados - Detalhe'!$C$7:$F$126,4,0)), "",VLOOKUP(H28,'Funções de Dados - Detalhe'!$C$7:$F$126,4,0)),IF(OR(I28="EE",I28="SE",I28="CE"),IF(ISNA(VLOOKUP(H28,'Funções de Transação - Detalhe'!$C$7:$F$126,4,0)), "",VLOOKUP(H28,'Funções de Transação - Detalhe'!$C$7:$F$126,4,0)),""))</f>
        <v/>
      </c>
      <c r="M28" s="47" t="str">
        <f aca="false">CONCATENATE(I28,N28)</f>
        <v/>
      </c>
      <c r="N28" s="48" t="str">
        <f aca="false">IF(OR(I28="ALI",I28="AIE"),"L", IF(OR(I28="EE",I28="SE",I28="CE"),"A",""))</f>
        <v/>
      </c>
      <c r="O28" s="47" t="str">
        <f aca="false">CONCATENATE(I28,P28)</f>
        <v/>
      </c>
      <c r="P28" s="49" t="str">
        <f aca="false">IF(OR(ISBLANK(K28),K28="",ISBLANK(L28),L28=""),IF(OR(I28="ALI",I28="AIE"),"",IF(OR(ISBLANK(I28),L28=""),"","A")),IF(I28="EE",IF(L28&gt;=3,IF(K28&gt;=5,"H","A"),IF(L28&gt;=2,IF(K28&gt;=16,"H",IF(K28&lt;=4,"L","A")),IF(K28&lt;=15,"L","A"))),IF(OR(I28="SE",I28="CE"),IF(L28&gt;=4,IF(K28&gt;=6,"H","A"),IF(L28&gt;=2,IF(K28&gt;=20,"H",IF(K28&lt;=5,"L","A")),IF(K28&lt;=19,"L","A"))),IF(OR(I28="ALI",I28="AIE"),IF(L28&gt;=6,IF(K28&gt;=20,"H","A"),IF(L28&gt;=2,IF(K28&gt;=51,"H",IF(K28&lt;=19,"L","A")),IF(K28&lt;=50,"L","A")))))))</f>
        <v/>
      </c>
      <c r="Q28" s="50" t="str">
        <f aca="false">IF(N28="L","Baixa",IF(N28="A","Média",IF(N28="","","Alta")))</f>
        <v/>
      </c>
      <c r="R28" s="50" t="str">
        <f aca="false">IF(P28="L","Baixa",IF(P28="A","Média",IF(P28="H","Alta","")))</f>
        <v/>
      </c>
      <c r="S28" s="46" t="str">
        <f aca="false">IF(J28="C",0.6,IF(OR(ISBLANK(I28),ISBLANK(N28)),"",IF(I28="ALI",IF(N28="L",7,IF(N28="A",10,15)),IF(I28="AIE",IF(N28="L",5,IF(N28="A",7,10)),IF(I28="SE",IF(N28="L",4,IF(N28="A",5,7)),IF(OR(I28="EE",I28="CE"),IF(N28="L",3,IF(N28="A",4,6))))))))</f>
        <v/>
      </c>
      <c r="T28" s="51" t="str">
        <f aca="false">IF(OR(ISBLANK(I28),ISBLANK(P28),I28="",P28=""),S28,IF(I28="ALI",IF(P28="L",7,IF(P28="A",10,15)),IF(I28="AIE",IF(P28="L",5,IF(P28="A",7,10)),IF(I28="SE",IF(P28="L",4,IF(P28="A",5,7)),IF(OR(I28="EE",I28="CE"),IF(P28="L",3,IF(P28="A",4,6)))))))</f>
        <v/>
      </c>
      <c r="U28" s="52" t="str">
        <f aca="false">IF(J28="","",IF(OR(J28="I",J28="C"),100%,IF(J28="E",40%,IF(J28="T",15%,50%))))</f>
        <v/>
      </c>
      <c r="V28" s="53" t="str">
        <f aca="false">IF(AND(S28&lt;&gt;"",U28&lt;&gt;""),S28*U28,"")</f>
        <v/>
      </c>
      <c r="W28" s="53" t="str">
        <f aca="false">IF(AND(T28&lt;&gt;"",U28&lt;&gt;""),T28*U28,"")</f>
        <v/>
      </c>
      <c r="X28" s="42"/>
      <c r="Y28" s="42"/>
      <c r="Z28" s="42"/>
      <c r="AA28" s="42"/>
      <c r="AB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3" t="str">
        <f aca="false">A29&amp;G29</f>
        <v/>
      </c>
      <c r="I29" s="44"/>
      <c r="J29" s="45"/>
      <c r="K29" s="46" t="str">
        <f aca="false">IF(OR(I29="ALI",I29="AIE"),IF(ISNA(VLOOKUP(H29,'Funções de Dados - Detalhe'!$C$7:$F$126,2,0)),"",VLOOKUP(H29,'Funções de Dados - Detalhe'!$C$7:$F$126,2,0)),IF(OR(I29="EE",I29="SE",I29="CE"),IF(ISNA(VLOOKUP(H29,'Funções de Transação - Detalhe'!$C$7:$F$126,2,0)), "",VLOOKUP(H29,'Funções de Transação - Detalhe'!$C$7:$F$126,2,0)),""))</f>
        <v/>
      </c>
      <c r="L29" s="46" t="str">
        <f aca="false">IF(OR(I29="ALI",I29="AIE"),IF(ISNA(VLOOKUP(H29,'Funções de Dados - Detalhe'!$C$7:$F$126,4,0)), "",VLOOKUP(H29,'Funções de Dados - Detalhe'!$C$7:$F$126,4,0)),IF(OR(I29="EE",I29="SE",I29="CE"),IF(ISNA(VLOOKUP(H29,'Funções de Transação - Detalhe'!$C$7:$F$126,4,0)), "",VLOOKUP(H29,'Funções de Transação - Detalhe'!$C$7:$F$126,4,0)),""))</f>
        <v/>
      </c>
      <c r="M29" s="47" t="str">
        <f aca="false">CONCATENATE(I29,N29)</f>
        <v/>
      </c>
      <c r="N29" s="48" t="str">
        <f aca="false">IF(OR(I29="ALI",I29="AIE"),"L", IF(OR(I29="EE",I29="SE",I29="CE"),"A",""))</f>
        <v/>
      </c>
      <c r="O29" s="47" t="str">
        <f aca="false">CONCATENATE(I29,P29)</f>
        <v/>
      </c>
      <c r="P29" s="49" t="str">
        <f aca="false">IF(OR(ISBLANK(K29),K29="",ISBLANK(L29),L29=""),IF(OR(I29="ALI",I29="AIE"),"",IF(OR(ISBLANK(I29),L29=""),"","A")),IF(I29="EE",IF(L29&gt;=3,IF(K29&gt;=5,"H","A"),IF(L29&gt;=2,IF(K29&gt;=16,"H",IF(K29&lt;=4,"L","A")),IF(K29&lt;=15,"L","A"))),IF(OR(I29="SE",I29="CE"),IF(L29&gt;=4,IF(K29&gt;=6,"H","A"),IF(L29&gt;=2,IF(K29&gt;=20,"H",IF(K29&lt;=5,"L","A")),IF(K29&lt;=19,"L","A"))),IF(OR(I29="ALI",I29="AIE"),IF(L29&gt;=6,IF(K29&gt;=20,"H","A"),IF(L29&gt;=2,IF(K29&gt;=51,"H",IF(K29&lt;=19,"L","A")),IF(K29&lt;=50,"L","A")))))))</f>
        <v/>
      </c>
      <c r="Q29" s="50" t="str">
        <f aca="false">IF(N29="L","Baixa",IF(N29="A","Média",IF(N29="","","Alta")))</f>
        <v/>
      </c>
      <c r="R29" s="50" t="str">
        <f aca="false">IF(P29="L","Baixa",IF(P29="A","Média",IF(P29="H","Alta","")))</f>
        <v/>
      </c>
      <c r="S29" s="46" t="str">
        <f aca="false">IF(J29="C",0.6,IF(OR(ISBLANK(I29),ISBLANK(N29)),"",IF(I29="ALI",IF(N29="L",7,IF(N29="A",10,15)),IF(I29="AIE",IF(N29="L",5,IF(N29="A",7,10)),IF(I29="SE",IF(N29="L",4,IF(N29="A",5,7)),IF(OR(I29="EE",I29="CE"),IF(N29="L",3,IF(N29="A",4,6))))))))</f>
        <v/>
      </c>
      <c r="T29" s="51" t="str">
        <f aca="false">IF(OR(ISBLANK(I29),ISBLANK(P29),I29="",P29=""),S29,IF(I29="ALI",IF(P29="L",7,IF(P29="A",10,15)),IF(I29="AIE",IF(P29="L",5,IF(P29="A",7,10)),IF(I29="SE",IF(P29="L",4,IF(P29="A",5,7)),IF(OR(I29="EE",I29="CE"),IF(P29="L",3,IF(P29="A",4,6)))))))</f>
        <v/>
      </c>
      <c r="U29" s="52" t="str">
        <f aca="false">IF(J29="","",IF(OR(J29="I",J29="C"),100%,IF(J29="E",40%,IF(J29="T",15%,50%))))</f>
        <v/>
      </c>
      <c r="V29" s="53" t="str">
        <f aca="false">IF(AND(S29&lt;&gt;"",U29&lt;&gt;""),S29*U29,"")</f>
        <v/>
      </c>
      <c r="W29" s="53" t="str">
        <f aca="false">IF(AND(T29&lt;&gt;"",U29&lt;&gt;""),T29*U29,"")</f>
        <v/>
      </c>
      <c r="X29" s="42"/>
      <c r="Y29" s="42"/>
      <c r="Z29" s="42"/>
      <c r="AA29" s="42"/>
      <c r="AB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3" t="str">
        <f aca="false">A30&amp;G30</f>
        <v/>
      </c>
      <c r="I30" s="44"/>
      <c r="J30" s="45"/>
      <c r="K30" s="46" t="str">
        <f aca="false">IF(OR(I30="ALI",I30="AIE"),IF(ISNA(VLOOKUP(H30,'Funções de Dados - Detalhe'!$C$7:$F$126,2,0)),"",VLOOKUP(H30,'Funções de Dados - Detalhe'!$C$7:$F$126,2,0)),IF(OR(I30="EE",I30="SE",I30="CE"),IF(ISNA(VLOOKUP(H30,'Funções de Transação - Detalhe'!$C$7:$F$126,2,0)), "",VLOOKUP(H30,'Funções de Transação - Detalhe'!$C$7:$F$126,2,0)),""))</f>
        <v/>
      </c>
      <c r="L30" s="46" t="str">
        <f aca="false">IF(OR(I30="ALI",I30="AIE"),IF(ISNA(VLOOKUP(H30,'Funções de Dados - Detalhe'!$C$7:$F$126,4,0)), "",VLOOKUP(H30,'Funções de Dados - Detalhe'!$C$7:$F$126,4,0)),IF(OR(I30="EE",I30="SE",I30="CE"),IF(ISNA(VLOOKUP(H30,'Funções de Transação - Detalhe'!$C$7:$F$126,4,0)), "",VLOOKUP(H30,'Funções de Transação - Detalhe'!$C$7:$F$126,4,0)),""))</f>
        <v/>
      </c>
      <c r="M30" s="47" t="str">
        <f aca="false">CONCATENATE(I30,N30)</f>
        <v/>
      </c>
      <c r="N30" s="48" t="str">
        <f aca="false">IF(OR(I30="ALI",I30="AIE"),"L", IF(OR(I30="EE",I30="SE",I30="CE"),"A",""))</f>
        <v/>
      </c>
      <c r="O30" s="47" t="str">
        <f aca="false">CONCATENATE(I30,P30)</f>
        <v/>
      </c>
      <c r="P30" s="49" t="str">
        <f aca="false">IF(OR(ISBLANK(K30),K30="",ISBLANK(L30),L30=""),IF(OR(I30="ALI",I30="AIE"),"",IF(OR(ISBLANK(I30),L30=""),"","A")),IF(I30="EE",IF(L30&gt;=3,IF(K30&gt;=5,"H","A"),IF(L30&gt;=2,IF(K30&gt;=16,"H",IF(K30&lt;=4,"L","A")),IF(K30&lt;=15,"L","A"))),IF(OR(I30="SE",I30="CE"),IF(L30&gt;=4,IF(K30&gt;=6,"H","A"),IF(L30&gt;=2,IF(K30&gt;=20,"H",IF(K30&lt;=5,"L","A")),IF(K30&lt;=19,"L","A"))),IF(OR(I30="ALI",I30="AIE"),IF(L30&gt;=6,IF(K30&gt;=20,"H","A"),IF(L30&gt;=2,IF(K30&gt;=51,"H",IF(K30&lt;=19,"L","A")),IF(K30&lt;=50,"L","A")))))))</f>
        <v/>
      </c>
      <c r="Q30" s="50" t="str">
        <f aca="false">IF(N30="L","Baixa",IF(N30="A","Média",IF(N30="","","Alta")))</f>
        <v/>
      </c>
      <c r="R30" s="50" t="str">
        <f aca="false">IF(P30="L","Baixa",IF(P30="A","Média",IF(P30="H","Alta","")))</f>
        <v/>
      </c>
      <c r="S30" s="46" t="str">
        <f aca="false">IF(J30="C",0.6,IF(OR(ISBLANK(I30),ISBLANK(N30)),"",IF(I30="ALI",IF(N30="L",7,IF(N30="A",10,15)),IF(I30="AIE",IF(N30="L",5,IF(N30="A",7,10)),IF(I30="SE",IF(N30="L",4,IF(N30="A",5,7)),IF(OR(I30="EE",I30="CE"),IF(N30="L",3,IF(N30="A",4,6))))))))</f>
        <v/>
      </c>
      <c r="T30" s="51" t="str">
        <f aca="false">IF(OR(ISBLANK(I30),ISBLANK(P30),I30="",P30=""),S30,IF(I30="ALI",IF(P30="L",7,IF(P30="A",10,15)),IF(I30="AIE",IF(P30="L",5,IF(P30="A",7,10)),IF(I30="SE",IF(P30="L",4,IF(P30="A",5,7)),IF(OR(I30="EE",I30="CE"),IF(P30="L",3,IF(P30="A",4,6)))))))</f>
        <v/>
      </c>
      <c r="U30" s="52" t="str">
        <f aca="false">IF(J30="","",IF(OR(J30="I",J30="C"),100%,IF(J30="E",40%,IF(J30="T",15%,50%))))</f>
        <v/>
      </c>
      <c r="V30" s="53" t="str">
        <f aca="false">IF(AND(S30&lt;&gt;"",U30&lt;&gt;""),S30*U30,"")</f>
        <v/>
      </c>
      <c r="W30" s="53" t="str">
        <f aca="false">IF(AND(T30&lt;&gt;"",U30&lt;&gt;""),T30*U30,"")</f>
        <v/>
      </c>
      <c r="X30" s="42"/>
      <c r="Y30" s="42"/>
      <c r="Z30" s="42"/>
      <c r="AA30" s="42"/>
      <c r="AB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3" t="str">
        <f aca="false">A31&amp;G31</f>
        <v/>
      </c>
      <c r="I31" s="44"/>
      <c r="J31" s="45"/>
      <c r="K31" s="46" t="str">
        <f aca="false">IF(OR(I31="ALI",I31="AIE"),IF(ISNA(VLOOKUP(H31,'Funções de Dados - Detalhe'!$C$7:$F$126,2,0)),"",VLOOKUP(H31,'Funções de Dados - Detalhe'!$C$7:$F$126,2,0)),IF(OR(I31="EE",I31="SE",I31="CE"),IF(ISNA(VLOOKUP(H31,'Funções de Transação - Detalhe'!$C$7:$F$126,2,0)), "",VLOOKUP(H31,'Funções de Transação - Detalhe'!$C$7:$F$126,2,0)),""))</f>
        <v/>
      </c>
      <c r="L31" s="46" t="str">
        <f aca="false">IF(OR(I31="ALI",I31="AIE"),IF(ISNA(VLOOKUP(H31,'Funções de Dados - Detalhe'!$C$7:$F$126,4,0)), "",VLOOKUP(H31,'Funções de Dados - Detalhe'!$C$7:$F$126,4,0)),IF(OR(I31="EE",I31="SE",I31="CE"),IF(ISNA(VLOOKUP(H31,'Funções de Transação - Detalhe'!$C$7:$F$126,4,0)), "",VLOOKUP(H31,'Funções de Transação - Detalhe'!$C$7:$F$126,4,0)),""))</f>
        <v/>
      </c>
      <c r="M31" s="47" t="str">
        <f aca="false">CONCATENATE(I31,N31)</f>
        <v/>
      </c>
      <c r="N31" s="48" t="str">
        <f aca="false">IF(OR(I31="ALI",I31="AIE"),"L", IF(OR(I31="EE",I31="SE",I31="CE"),"A",""))</f>
        <v/>
      </c>
      <c r="O31" s="47" t="str">
        <f aca="false">CONCATENATE(I31,P31)</f>
        <v/>
      </c>
      <c r="P31" s="49" t="str">
        <f aca="false">IF(OR(ISBLANK(K31),K31="",ISBLANK(L31),L31=""),IF(OR(I31="ALI",I31="AIE"),"",IF(OR(ISBLANK(I31),L31=""),"","A")),IF(I31="EE",IF(L31&gt;=3,IF(K31&gt;=5,"H","A"),IF(L31&gt;=2,IF(K31&gt;=16,"H",IF(K31&lt;=4,"L","A")),IF(K31&lt;=15,"L","A"))),IF(OR(I31="SE",I31="CE"),IF(L31&gt;=4,IF(K31&gt;=6,"H","A"),IF(L31&gt;=2,IF(K31&gt;=20,"H",IF(K31&lt;=5,"L","A")),IF(K31&lt;=19,"L","A"))),IF(OR(I31="ALI",I31="AIE"),IF(L31&gt;=6,IF(K31&gt;=20,"H","A"),IF(L31&gt;=2,IF(K31&gt;=51,"H",IF(K31&lt;=19,"L","A")),IF(K31&lt;=50,"L","A")))))))</f>
        <v/>
      </c>
      <c r="Q31" s="50" t="str">
        <f aca="false">IF(N31="L","Baixa",IF(N31="A","Média",IF(N31="","","Alta")))</f>
        <v/>
      </c>
      <c r="R31" s="50" t="str">
        <f aca="false">IF(P31="L","Baixa",IF(P31="A","Média",IF(P31="H","Alta","")))</f>
        <v/>
      </c>
      <c r="S31" s="46" t="str">
        <f aca="false">IF(J31="C",0.6,IF(OR(ISBLANK(I31),ISBLANK(N31)),"",IF(I31="ALI",IF(N31="L",7,IF(N31="A",10,15)),IF(I31="AIE",IF(N31="L",5,IF(N31="A",7,10)),IF(I31="SE",IF(N31="L",4,IF(N31="A",5,7)),IF(OR(I31="EE",I31="CE"),IF(N31="L",3,IF(N31="A",4,6))))))))</f>
        <v/>
      </c>
      <c r="T31" s="51" t="str">
        <f aca="false">IF(OR(ISBLANK(I31),ISBLANK(P31),I31="",P31=""),S31,IF(I31="ALI",IF(P31="L",7,IF(P31="A",10,15)),IF(I31="AIE",IF(P31="L",5,IF(P31="A",7,10)),IF(I31="SE",IF(P31="L",4,IF(P31="A",5,7)),IF(OR(I31="EE",I31="CE"),IF(P31="L",3,IF(P31="A",4,6)))))))</f>
        <v/>
      </c>
      <c r="U31" s="52" t="str">
        <f aca="false">IF(J31="","",IF(OR(J31="I",J31="C"),100%,IF(J31="E",40%,IF(J31="T",15%,50%))))</f>
        <v/>
      </c>
      <c r="V31" s="53" t="str">
        <f aca="false">IF(AND(S31&lt;&gt;"",U31&lt;&gt;""),S31*U31,"")</f>
        <v/>
      </c>
      <c r="W31" s="53" t="str">
        <f aca="false">IF(AND(T31&lt;&gt;"",U31&lt;&gt;""),T31*U31,"")</f>
        <v/>
      </c>
      <c r="X31" s="42"/>
      <c r="Y31" s="42"/>
      <c r="Z31" s="42"/>
      <c r="AA31" s="42"/>
      <c r="AB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3" t="str">
        <f aca="false">A32&amp;G32</f>
        <v/>
      </c>
      <c r="I32" s="44"/>
      <c r="J32" s="45"/>
      <c r="K32" s="46" t="str">
        <f aca="false">IF(OR(I32="ALI",I32="AIE"),IF(ISNA(VLOOKUP(H32,'Funções de Dados - Detalhe'!$C$7:$F$126,2,0)),"",VLOOKUP(H32,'Funções de Dados - Detalhe'!$C$7:$F$126,2,0)),IF(OR(I32="EE",I32="SE",I32="CE"),IF(ISNA(VLOOKUP(H32,'Funções de Transação - Detalhe'!$C$7:$F$126,2,0)), "",VLOOKUP(H32,'Funções de Transação - Detalhe'!$C$7:$F$126,2,0)),""))</f>
        <v/>
      </c>
      <c r="L32" s="46" t="str">
        <f aca="false">IF(OR(I32="ALI",I32="AIE"),IF(ISNA(VLOOKUP(H32,'Funções de Dados - Detalhe'!$C$7:$F$126,4,0)), "",VLOOKUP(H32,'Funções de Dados - Detalhe'!$C$7:$F$126,4,0)),IF(OR(I32="EE",I32="SE",I32="CE"),IF(ISNA(VLOOKUP(H32,'Funções de Transação - Detalhe'!$C$7:$F$126,4,0)), "",VLOOKUP(H32,'Funções de Transação - Detalhe'!$C$7:$F$126,4,0)),""))</f>
        <v/>
      </c>
      <c r="M32" s="47" t="str">
        <f aca="false">CONCATENATE(I32,N32)</f>
        <v/>
      </c>
      <c r="N32" s="48" t="str">
        <f aca="false">IF(OR(I32="ALI",I32="AIE"),"L", IF(OR(I32="EE",I32="SE",I32="CE"),"A",""))</f>
        <v/>
      </c>
      <c r="O32" s="47" t="str">
        <f aca="false">CONCATENATE(I32,P32)</f>
        <v/>
      </c>
      <c r="P32" s="49" t="str">
        <f aca="false">IF(OR(ISBLANK(K32),K32="",ISBLANK(L32),L32=""),IF(OR(I32="ALI",I32="AIE"),"",IF(OR(ISBLANK(I32),L32=""),"","A")),IF(I32="EE",IF(L32&gt;=3,IF(K32&gt;=5,"H","A"),IF(L32&gt;=2,IF(K32&gt;=16,"H",IF(K32&lt;=4,"L","A")),IF(K32&lt;=15,"L","A"))),IF(OR(I32="SE",I32="CE"),IF(L32&gt;=4,IF(K32&gt;=6,"H","A"),IF(L32&gt;=2,IF(K32&gt;=20,"H",IF(K32&lt;=5,"L","A")),IF(K32&lt;=19,"L","A"))),IF(OR(I32="ALI",I32="AIE"),IF(L32&gt;=6,IF(K32&gt;=20,"H","A"),IF(L32&gt;=2,IF(K32&gt;=51,"H",IF(K32&lt;=19,"L","A")),IF(K32&lt;=50,"L","A")))))))</f>
        <v/>
      </c>
      <c r="Q32" s="50" t="str">
        <f aca="false">IF(N32="L","Baixa",IF(N32="A","Média",IF(N32="","","Alta")))</f>
        <v/>
      </c>
      <c r="R32" s="50" t="str">
        <f aca="false">IF(P32="L","Baixa",IF(P32="A","Média",IF(P32="H","Alta","")))</f>
        <v/>
      </c>
      <c r="S32" s="46" t="str">
        <f aca="false">IF(J32="C",0.6,IF(OR(ISBLANK(I32),ISBLANK(N32)),"",IF(I32="ALI",IF(N32="L",7,IF(N32="A",10,15)),IF(I32="AIE",IF(N32="L",5,IF(N32="A",7,10)),IF(I32="SE",IF(N32="L",4,IF(N32="A",5,7)),IF(OR(I32="EE",I32="CE"),IF(N32="L",3,IF(N32="A",4,6))))))))</f>
        <v/>
      </c>
      <c r="T32" s="51" t="str">
        <f aca="false">IF(OR(ISBLANK(I32),ISBLANK(P32),I32="",P32=""),S32,IF(I32="ALI",IF(P32="L",7,IF(P32="A",10,15)),IF(I32="AIE",IF(P32="L",5,IF(P32="A",7,10)),IF(I32="SE",IF(P32="L",4,IF(P32="A",5,7)),IF(OR(I32="EE",I32="CE"),IF(P32="L",3,IF(P32="A",4,6)))))))</f>
        <v/>
      </c>
      <c r="U32" s="52" t="str">
        <f aca="false">IF(J32="","",IF(OR(J32="I",J32="C"),100%,IF(J32="E",40%,IF(J32="T",15%,50%))))</f>
        <v/>
      </c>
      <c r="V32" s="53" t="str">
        <f aca="false">IF(AND(S32&lt;&gt;"",U32&lt;&gt;""),S32*U32,"")</f>
        <v/>
      </c>
      <c r="W32" s="53" t="str">
        <f aca="false">IF(AND(T32&lt;&gt;"",U32&lt;&gt;""),T32*U32,"")</f>
        <v/>
      </c>
      <c r="X32" s="42"/>
      <c r="Y32" s="42"/>
      <c r="Z32" s="42"/>
      <c r="AA32" s="42"/>
      <c r="AB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3" t="str">
        <f aca="false">A33&amp;G33</f>
        <v/>
      </c>
      <c r="I33" s="44"/>
      <c r="J33" s="45"/>
      <c r="K33" s="46" t="str">
        <f aca="false">IF(OR(I33="ALI",I33="AIE"),IF(ISNA(VLOOKUP(H33,'Funções de Dados - Detalhe'!$C$7:$F$126,2,0)),"",VLOOKUP(H33,'Funções de Dados - Detalhe'!$C$7:$F$126,2,0)),IF(OR(I33="EE",I33="SE",I33="CE"),IF(ISNA(VLOOKUP(H33,'Funções de Transação - Detalhe'!$C$7:$F$126,2,0)), "",VLOOKUP(H33,'Funções de Transação - Detalhe'!$C$7:$F$126,2,0)),""))</f>
        <v/>
      </c>
      <c r="L33" s="46" t="str">
        <f aca="false">IF(OR(I33="ALI",I33="AIE"),IF(ISNA(VLOOKUP(H33,'Funções de Dados - Detalhe'!$C$7:$F$126,4,0)), "",VLOOKUP(H33,'Funções de Dados - Detalhe'!$C$7:$F$126,4,0)),IF(OR(I33="EE",I33="SE",I33="CE"),IF(ISNA(VLOOKUP(H33,'Funções de Transação - Detalhe'!$C$7:$F$126,4,0)), "",VLOOKUP(H33,'Funções de Transação - Detalhe'!$C$7:$F$126,4,0)),""))</f>
        <v/>
      </c>
      <c r="M33" s="47" t="str">
        <f aca="false">CONCATENATE(I33,N33)</f>
        <v/>
      </c>
      <c r="N33" s="48" t="str">
        <f aca="false">IF(OR(I33="ALI",I33="AIE"),"L", IF(OR(I33="EE",I33="SE",I33="CE"),"A",""))</f>
        <v/>
      </c>
      <c r="O33" s="47" t="str">
        <f aca="false">CONCATENATE(I33,P33)</f>
        <v/>
      </c>
      <c r="P33" s="49" t="str">
        <f aca="false">IF(OR(ISBLANK(K33),K33="",ISBLANK(L33),L33=""),IF(OR(I33="ALI",I33="AIE"),"",IF(OR(ISBLANK(I33),L33=""),"","A")),IF(I33="EE",IF(L33&gt;=3,IF(K33&gt;=5,"H","A"),IF(L33&gt;=2,IF(K33&gt;=16,"H",IF(K33&lt;=4,"L","A")),IF(K33&lt;=15,"L","A"))),IF(OR(I33="SE",I33="CE"),IF(L33&gt;=4,IF(K33&gt;=6,"H","A"),IF(L33&gt;=2,IF(K33&gt;=20,"H",IF(K33&lt;=5,"L","A")),IF(K33&lt;=19,"L","A"))),IF(OR(I33="ALI",I33="AIE"),IF(L33&gt;=6,IF(K33&gt;=20,"H","A"),IF(L33&gt;=2,IF(K33&gt;=51,"H",IF(K33&lt;=19,"L","A")),IF(K33&lt;=50,"L","A")))))))</f>
        <v/>
      </c>
      <c r="Q33" s="50" t="str">
        <f aca="false">IF(N33="L","Baixa",IF(N33="A","Média",IF(N33="","","Alta")))</f>
        <v/>
      </c>
      <c r="R33" s="50" t="str">
        <f aca="false">IF(P33="L","Baixa",IF(P33="A","Média",IF(P33="H","Alta","")))</f>
        <v/>
      </c>
      <c r="S33" s="46" t="str">
        <f aca="false">IF(J33="C",0.6,IF(OR(ISBLANK(I33),ISBLANK(N33)),"",IF(I33="ALI",IF(N33="L",7,IF(N33="A",10,15)),IF(I33="AIE",IF(N33="L",5,IF(N33="A",7,10)),IF(I33="SE",IF(N33="L",4,IF(N33="A",5,7)),IF(OR(I33="EE",I33="CE"),IF(N33="L",3,IF(N33="A",4,6))))))))</f>
        <v/>
      </c>
      <c r="T33" s="51" t="str">
        <f aca="false">IF(OR(ISBLANK(I33),ISBLANK(P33),I33="",P33=""),S33,IF(I33="ALI",IF(P33="L",7,IF(P33="A",10,15)),IF(I33="AIE",IF(P33="L",5,IF(P33="A",7,10)),IF(I33="SE",IF(P33="L",4,IF(P33="A",5,7)),IF(OR(I33="EE",I33="CE"),IF(P33="L",3,IF(P33="A",4,6)))))))</f>
        <v/>
      </c>
      <c r="U33" s="52" t="str">
        <f aca="false">IF(J33="","",IF(OR(J33="I",J33="C"),100%,IF(J33="E",40%,IF(J33="T",15%,50%))))</f>
        <v/>
      </c>
      <c r="V33" s="53" t="str">
        <f aca="false">IF(AND(S33&lt;&gt;"",U33&lt;&gt;""),S33*U33,"")</f>
        <v/>
      </c>
      <c r="W33" s="53" t="str">
        <f aca="false">IF(AND(T33&lt;&gt;"",U33&lt;&gt;""),T33*U33,"")</f>
        <v/>
      </c>
      <c r="X33" s="42"/>
      <c r="Y33" s="42"/>
      <c r="Z33" s="42"/>
      <c r="AA33" s="42"/>
      <c r="AB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3" t="str">
        <f aca="false">A34&amp;G34</f>
        <v/>
      </c>
      <c r="I34" s="44"/>
      <c r="J34" s="45"/>
      <c r="K34" s="46" t="str">
        <f aca="false">IF(OR(I34="ALI",I34="AIE"),IF(ISNA(VLOOKUP(H34,'Funções de Dados - Detalhe'!$C$7:$F$126,2,0)),"",VLOOKUP(H34,'Funções de Dados - Detalhe'!$C$7:$F$126,2,0)),IF(OR(I34="EE",I34="SE",I34="CE"),IF(ISNA(VLOOKUP(H34,'Funções de Transação - Detalhe'!$C$7:$F$126,2,0)), "",VLOOKUP(H34,'Funções de Transação - Detalhe'!$C$7:$F$126,2,0)),""))</f>
        <v/>
      </c>
      <c r="L34" s="46" t="str">
        <f aca="false">IF(OR(I34="ALI",I34="AIE"),IF(ISNA(VLOOKUP(H34,'Funções de Dados - Detalhe'!$C$7:$F$126,4,0)), "",VLOOKUP(H34,'Funções de Dados - Detalhe'!$C$7:$F$126,4,0)),IF(OR(I34="EE",I34="SE",I34="CE"),IF(ISNA(VLOOKUP(H34,'Funções de Transação - Detalhe'!$C$7:$F$126,4,0)), "",VLOOKUP(H34,'Funções de Transação - Detalhe'!$C$7:$F$126,4,0)),""))</f>
        <v/>
      </c>
      <c r="M34" s="47" t="str">
        <f aca="false">CONCATENATE(I34,N34)</f>
        <v/>
      </c>
      <c r="N34" s="48" t="str">
        <f aca="false">IF(OR(I34="ALI",I34="AIE"),"L", IF(OR(I34="EE",I34="SE",I34="CE"),"A",""))</f>
        <v/>
      </c>
      <c r="O34" s="47" t="str">
        <f aca="false">CONCATENATE(I34,P34)</f>
        <v/>
      </c>
      <c r="P34" s="49" t="str">
        <f aca="false">IF(OR(ISBLANK(K34),K34="",ISBLANK(L34),L34=""),IF(OR(I34="ALI",I34="AIE"),"",IF(OR(ISBLANK(I34),L34=""),"","A")),IF(I34="EE",IF(L34&gt;=3,IF(K34&gt;=5,"H","A"),IF(L34&gt;=2,IF(K34&gt;=16,"H",IF(K34&lt;=4,"L","A")),IF(K34&lt;=15,"L","A"))),IF(OR(I34="SE",I34="CE"),IF(L34&gt;=4,IF(K34&gt;=6,"H","A"),IF(L34&gt;=2,IF(K34&gt;=20,"H",IF(K34&lt;=5,"L","A")),IF(K34&lt;=19,"L","A"))),IF(OR(I34="ALI",I34="AIE"),IF(L34&gt;=6,IF(K34&gt;=20,"H","A"),IF(L34&gt;=2,IF(K34&gt;=51,"H",IF(K34&lt;=19,"L","A")),IF(K34&lt;=50,"L","A")))))))</f>
        <v/>
      </c>
      <c r="Q34" s="50" t="str">
        <f aca="false">IF(N34="L","Baixa",IF(N34="A","Média",IF(N34="","","Alta")))</f>
        <v/>
      </c>
      <c r="R34" s="50" t="str">
        <f aca="false">IF(P34="L","Baixa",IF(P34="A","Média",IF(P34="H","Alta","")))</f>
        <v/>
      </c>
      <c r="S34" s="46" t="str">
        <f aca="false">IF(J34="C",0.6,IF(OR(ISBLANK(I34),ISBLANK(N34)),"",IF(I34="ALI",IF(N34="L",7,IF(N34="A",10,15)),IF(I34="AIE",IF(N34="L",5,IF(N34="A",7,10)),IF(I34="SE",IF(N34="L",4,IF(N34="A",5,7)),IF(OR(I34="EE",I34="CE"),IF(N34="L",3,IF(N34="A",4,6))))))))</f>
        <v/>
      </c>
      <c r="T34" s="51" t="str">
        <f aca="false">IF(OR(ISBLANK(I34),ISBLANK(P34),I34="",P34=""),S34,IF(I34="ALI",IF(P34="L",7,IF(P34="A",10,15)),IF(I34="AIE",IF(P34="L",5,IF(P34="A",7,10)),IF(I34="SE",IF(P34="L",4,IF(P34="A",5,7)),IF(OR(I34="EE",I34="CE"),IF(P34="L",3,IF(P34="A",4,6)))))))</f>
        <v/>
      </c>
      <c r="U34" s="52" t="str">
        <f aca="false">IF(J34="","",IF(OR(J34="I",J34="C"),100%,IF(J34="E",40%,IF(J34="T",15%,50%))))</f>
        <v/>
      </c>
      <c r="V34" s="53" t="str">
        <f aca="false">IF(AND(S34&lt;&gt;"",U34&lt;&gt;""),S34*U34,"")</f>
        <v/>
      </c>
      <c r="W34" s="53" t="str">
        <f aca="false">IF(AND(T34&lt;&gt;"",U34&lt;&gt;""),T34*U34,"")</f>
        <v/>
      </c>
      <c r="X34" s="42"/>
      <c r="Y34" s="42"/>
      <c r="Z34" s="42"/>
      <c r="AA34" s="42"/>
      <c r="AB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3" t="str">
        <f aca="false">A35&amp;G35</f>
        <v/>
      </c>
      <c r="I35" s="44"/>
      <c r="J35" s="45"/>
      <c r="K35" s="46" t="str">
        <f aca="false">IF(OR(I35="ALI",I35="AIE"),IF(ISNA(VLOOKUP(H35,'Funções de Dados - Detalhe'!$C$7:$F$126,2,0)),"",VLOOKUP(H35,'Funções de Dados - Detalhe'!$C$7:$F$126,2,0)),IF(OR(I35="EE",I35="SE",I35="CE"),IF(ISNA(VLOOKUP(H35,'Funções de Transação - Detalhe'!$C$7:$F$126,2,0)), "",VLOOKUP(H35,'Funções de Transação - Detalhe'!$C$7:$F$126,2,0)),""))</f>
        <v/>
      </c>
      <c r="L35" s="46" t="str">
        <f aca="false">IF(OR(I35="ALI",I35="AIE"),IF(ISNA(VLOOKUP(H35,'Funções de Dados - Detalhe'!$C$7:$F$126,4,0)), "",VLOOKUP(H35,'Funções de Dados - Detalhe'!$C$7:$F$126,4,0)),IF(OR(I35="EE",I35="SE",I35="CE"),IF(ISNA(VLOOKUP(H35,'Funções de Transação - Detalhe'!$C$7:$F$126,4,0)), "",VLOOKUP(H35,'Funções de Transação - Detalhe'!$C$7:$F$126,4,0)),""))</f>
        <v/>
      </c>
      <c r="M35" s="47" t="str">
        <f aca="false">CONCATENATE(I35,N35)</f>
        <v/>
      </c>
      <c r="N35" s="48" t="str">
        <f aca="false">IF(OR(I35="ALI",I35="AIE"),"L", IF(OR(I35="EE",I35="SE",I35="CE"),"A",""))</f>
        <v/>
      </c>
      <c r="O35" s="47" t="str">
        <f aca="false">CONCATENATE(I35,P35)</f>
        <v/>
      </c>
      <c r="P35" s="49" t="str">
        <f aca="false">IF(OR(ISBLANK(K35),K35="",ISBLANK(L35),L35=""),IF(OR(I35="ALI",I35="AIE"),"",IF(OR(ISBLANK(I35),L35=""),"","A")),IF(I35="EE",IF(L35&gt;=3,IF(K35&gt;=5,"H","A"),IF(L35&gt;=2,IF(K35&gt;=16,"H",IF(K35&lt;=4,"L","A")),IF(K35&lt;=15,"L","A"))),IF(OR(I35="SE",I35="CE"),IF(L35&gt;=4,IF(K35&gt;=6,"H","A"),IF(L35&gt;=2,IF(K35&gt;=20,"H",IF(K35&lt;=5,"L","A")),IF(K35&lt;=19,"L","A"))),IF(OR(I35="ALI",I35="AIE"),IF(L35&gt;=6,IF(K35&gt;=20,"H","A"),IF(L35&gt;=2,IF(K35&gt;=51,"H",IF(K35&lt;=19,"L","A")),IF(K35&lt;=50,"L","A")))))))</f>
        <v/>
      </c>
      <c r="Q35" s="50" t="str">
        <f aca="false">IF(N35="L","Baixa",IF(N35="A","Média",IF(N35="","","Alta")))</f>
        <v/>
      </c>
      <c r="R35" s="50" t="str">
        <f aca="false">IF(P35="L","Baixa",IF(P35="A","Média",IF(P35="H","Alta","")))</f>
        <v/>
      </c>
      <c r="S35" s="46" t="str">
        <f aca="false">IF(J35="C",0.6,IF(OR(ISBLANK(I35),ISBLANK(N35)),"",IF(I35="ALI",IF(N35="L",7,IF(N35="A",10,15)),IF(I35="AIE",IF(N35="L",5,IF(N35="A",7,10)),IF(I35="SE",IF(N35="L",4,IF(N35="A",5,7)),IF(OR(I35="EE",I35="CE"),IF(N35="L",3,IF(N35="A",4,6))))))))</f>
        <v/>
      </c>
      <c r="T35" s="51" t="str">
        <f aca="false">IF(OR(ISBLANK(I35),ISBLANK(P35),I35="",P35=""),S35,IF(I35="ALI",IF(P35="L",7,IF(P35="A",10,15)),IF(I35="AIE",IF(P35="L",5,IF(P35="A",7,10)),IF(I35="SE",IF(P35="L",4,IF(P35="A",5,7)),IF(OR(I35="EE",I35="CE"),IF(P35="L",3,IF(P35="A",4,6)))))))</f>
        <v/>
      </c>
      <c r="U35" s="52" t="str">
        <f aca="false">IF(J35="","",IF(OR(J35="I",J35="C"),100%,IF(J35="E",40%,IF(J35="T",15%,50%))))</f>
        <v/>
      </c>
      <c r="V35" s="53" t="str">
        <f aca="false">IF(AND(S35&lt;&gt;"",U35&lt;&gt;""),S35*U35,"")</f>
        <v/>
      </c>
      <c r="W35" s="53" t="str">
        <f aca="false">IF(AND(T35&lt;&gt;"",U35&lt;&gt;""),T35*U35,"")</f>
        <v/>
      </c>
      <c r="X35" s="42"/>
      <c r="Y35" s="42"/>
      <c r="Z35" s="42"/>
      <c r="AA35" s="42"/>
      <c r="AB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3" t="str">
        <f aca="false">A36&amp;G36</f>
        <v/>
      </c>
      <c r="I36" s="44"/>
      <c r="J36" s="45"/>
      <c r="K36" s="46" t="str">
        <f aca="false">IF(OR(I36="ALI",I36="AIE"),IF(ISNA(VLOOKUP(H36,'Funções de Dados - Detalhe'!$C$7:$F$126,2,0)),"",VLOOKUP(H36,'Funções de Dados - Detalhe'!$C$7:$F$126,2,0)),IF(OR(I36="EE",I36="SE",I36="CE"),IF(ISNA(VLOOKUP(H36,'Funções de Transação - Detalhe'!$C$7:$F$126,2,0)), "",VLOOKUP(H36,'Funções de Transação - Detalhe'!$C$7:$F$126,2,0)),""))</f>
        <v/>
      </c>
      <c r="L36" s="46" t="str">
        <f aca="false">IF(OR(I36="ALI",I36="AIE"),IF(ISNA(VLOOKUP(H36,'Funções de Dados - Detalhe'!$C$7:$F$126,4,0)), "",VLOOKUP(H36,'Funções de Dados - Detalhe'!$C$7:$F$126,4,0)),IF(OR(I36="EE",I36="SE",I36="CE"),IF(ISNA(VLOOKUP(H36,'Funções de Transação - Detalhe'!$C$7:$F$126,4,0)), "",VLOOKUP(H36,'Funções de Transação - Detalhe'!$C$7:$F$126,4,0)),""))</f>
        <v/>
      </c>
      <c r="M36" s="47" t="str">
        <f aca="false">CONCATENATE(I36,N36)</f>
        <v/>
      </c>
      <c r="N36" s="48" t="str">
        <f aca="false">IF(OR(I36="ALI",I36="AIE"),"L", IF(OR(I36="EE",I36="SE",I36="CE"),"A",""))</f>
        <v/>
      </c>
      <c r="O36" s="47" t="str">
        <f aca="false">CONCATENATE(I36,P36)</f>
        <v/>
      </c>
      <c r="P36" s="49" t="str">
        <f aca="false">IF(OR(ISBLANK(K36),K36="",ISBLANK(L36),L36=""),IF(OR(I36="ALI",I36="AIE"),"",IF(OR(ISBLANK(I36),L36=""),"","A")),IF(I36="EE",IF(L36&gt;=3,IF(K36&gt;=5,"H","A"),IF(L36&gt;=2,IF(K36&gt;=16,"H",IF(K36&lt;=4,"L","A")),IF(K36&lt;=15,"L","A"))),IF(OR(I36="SE",I36="CE"),IF(L36&gt;=4,IF(K36&gt;=6,"H","A"),IF(L36&gt;=2,IF(K36&gt;=20,"H",IF(K36&lt;=5,"L","A")),IF(K36&lt;=19,"L","A"))),IF(OR(I36="ALI",I36="AIE"),IF(L36&gt;=6,IF(K36&gt;=20,"H","A"),IF(L36&gt;=2,IF(K36&gt;=51,"H",IF(K36&lt;=19,"L","A")),IF(K36&lt;=50,"L","A")))))))</f>
        <v/>
      </c>
      <c r="Q36" s="50" t="str">
        <f aca="false">IF(N36="L","Baixa",IF(N36="A","Média",IF(N36="","","Alta")))</f>
        <v/>
      </c>
      <c r="R36" s="50" t="str">
        <f aca="false">IF(P36="L","Baixa",IF(P36="A","Média",IF(P36="H","Alta","")))</f>
        <v/>
      </c>
      <c r="S36" s="46" t="str">
        <f aca="false">IF(J36="C",0.6,IF(OR(ISBLANK(I36),ISBLANK(N36)),"",IF(I36="ALI",IF(N36="L",7,IF(N36="A",10,15)),IF(I36="AIE",IF(N36="L",5,IF(N36="A",7,10)),IF(I36="SE",IF(N36="L",4,IF(N36="A",5,7)),IF(OR(I36="EE",I36="CE"),IF(N36="L",3,IF(N36="A",4,6))))))))</f>
        <v/>
      </c>
      <c r="T36" s="51" t="str">
        <f aca="false">IF(OR(ISBLANK(I36),ISBLANK(P36),I36="",P36=""),S36,IF(I36="ALI",IF(P36="L",7,IF(P36="A",10,15)),IF(I36="AIE",IF(P36="L",5,IF(P36="A",7,10)),IF(I36="SE",IF(P36="L",4,IF(P36="A",5,7)),IF(OR(I36="EE",I36="CE"),IF(P36="L",3,IF(P36="A",4,6)))))))</f>
        <v/>
      </c>
      <c r="U36" s="52" t="str">
        <f aca="false">IF(J36="","",IF(OR(J36="I",J36="C"),100%,IF(J36="E",40%,IF(J36="T",15%,50%))))</f>
        <v/>
      </c>
      <c r="V36" s="53" t="str">
        <f aca="false">IF(AND(S36&lt;&gt;"",U36&lt;&gt;""),S36*U36,"")</f>
        <v/>
      </c>
      <c r="W36" s="53" t="str">
        <f aca="false">IF(AND(T36&lt;&gt;"",U36&lt;&gt;""),T36*U36,"")</f>
        <v/>
      </c>
      <c r="X36" s="42"/>
      <c r="Y36" s="42"/>
      <c r="Z36" s="42"/>
      <c r="AA36" s="42"/>
      <c r="AB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3" t="str">
        <f aca="false">A37&amp;G37</f>
        <v/>
      </c>
      <c r="I37" s="44"/>
      <c r="J37" s="45"/>
      <c r="K37" s="46" t="str">
        <f aca="false">IF(OR(I37="ALI",I37="AIE"),IF(ISNA(VLOOKUP(H37,'Funções de Dados - Detalhe'!$C$7:$F$126,2,0)),"",VLOOKUP(H37,'Funções de Dados - Detalhe'!$C$7:$F$126,2,0)),IF(OR(I37="EE",I37="SE",I37="CE"),IF(ISNA(VLOOKUP(H37,'Funções de Transação - Detalhe'!$C$7:$F$126,2,0)), "",VLOOKUP(H37,'Funções de Transação - Detalhe'!$C$7:$F$126,2,0)),""))</f>
        <v/>
      </c>
      <c r="L37" s="46" t="str">
        <f aca="false">IF(OR(I37="ALI",I37="AIE"),IF(ISNA(VLOOKUP(H37,'Funções de Dados - Detalhe'!$C$7:$F$126,4,0)), "",VLOOKUP(H37,'Funções de Dados - Detalhe'!$C$7:$F$126,4,0)),IF(OR(I37="EE",I37="SE",I37="CE"),IF(ISNA(VLOOKUP(H37,'Funções de Transação - Detalhe'!$C$7:$F$126,4,0)), "",VLOOKUP(H37,'Funções de Transação - Detalhe'!$C$7:$F$126,4,0)),""))</f>
        <v/>
      </c>
      <c r="M37" s="47" t="str">
        <f aca="false">CONCATENATE(I37,N37)</f>
        <v/>
      </c>
      <c r="N37" s="48" t="str">
        <f aca="false">IF(OR(I37="ALI",I37="AIE"),"L", IF(OR(I37="EE",I37="SE",I37="CE"),"A",""))</f>
        <v/>
      </c>
      <c r="O37" s="47" t="str">
        <f aca="false">CONCATENATE(I37,P37)</f>
        <v/>
      </c>
      <c r="P37" s="49" t="str">
        <f aca="false">IF(OR(ISBLANK(K37),K37="",ISBLANK(L37),L37=""),IF(OR(I37="ALI",I37="AIE"),"",IF(OR(ISBLANK(I37),L37=""),"","A")),IF(I37="EE",IF(L37&gt;=3,IF(K37&gt;=5,"H","A"),IF(L37&gt;=2,IF(K37&gt;=16,"H",IF(K37&lt;=4,"L","A")),IF(K37&lt;=15,"L","A"))),IF(OR(I37="SE",I37="CE"),IF(L37&gt;=4,IF(K37&gt;=6,"H","A"),IF(L37&gt;=2,IF(K37&gt;=20,"H",IF(K37&lt;=5,"L","A")),IF(K37&lt;=19,"L","A"))),IF(OR(I37="ALI",I37="AIE"),IF(L37&gt;=6,IF(K37&gt;=20,"H","A"),IF(L37&gt;=2,IF(K37&gt;=51,"H",IF(K37&lt;=19,"L","A")),IF(K37&lt;=50,"L","A")))))))</f>
        <v/>
      </c>
      <c r="Q37" s="50" t="str">
        <f aca="false">IF(N37="L","Baixa",IF(N37="A","Média",IF(N37="","","Alta")))</f>
        <v/>
      </c>
      <c r="R37" s="50" t="str">
        <f aca="false">IF(P37="L","Baixa",IF(P37="A","Média",IF(P37="H","Alta","")))</f>
        <v/>
      </c>
      <c r="S37" s="46" t="str">
        <f aca="false">IF(J37="C",0.6,IF(OR(ISBLANK(I37),ISBLANK(N37)),"",IF(I37="ALI",IF(N37="L",7,IF(N37="A",10,15)),IF(I37="AIE",IF(N37="L",5,IF(N37="A",7,10)),IF(I37="SE",IF(N37="L",4,IF(N37="A",5,7)),IF(OR(I37="EE",I37="CE"),IF(N37="L",3,IF(N37="A",4,6))))))))</f>
        <v/>
      </c>
      <c r="T37" s="51" t="str">
        <f aca="false">IF(OR(ISBLANK(I37),ISBLANK(P37),I37="",P37=""),S37,IF(I37="ALI",IF(P37="L",7,IF(P37="A",10,15)),IF(I37="AIE",IF(P37="L",5,IF(P37="A",7,10)),IF(I37="SE",IF(P37="L",4,IF(P37="A",5,7)),IF(OR(I37="EE",I37="CE"),IF(P37="L",3,IF(P37="A",4,6)))))))</f>
        <v/>
      </c>
      <c r="U37" s="52" t="str">
        <f aca="false">IF(J37="","",IF(OR(J37="I",J37="C"),100%,IF(J37="E",40%,IF(J37="T",15%,50%))))</f>
        <v/>
      </c>
      <c r="V37" s="53" t="str">
        <f aca="false">IF(AND(S37&lt;&gt;"",U37&lt;&gt;""),S37*U37,"")</f>
        <v/>
      </c>
      <c r="W37" s="53" t="str">
        <f aca="false">IF(AND(T37&lt;&gt;"",U37&lt;&gt;""),T37*U37,"")</f>
        <v/>
      </c>
      <c r="X37" s="42"/>
      <c r="Y37" s="42"/>
      <c r="Z37" s="42"/>
      <c r="AA37" s="42"/>
      <c r="AB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3" t="str">
        <f aca="false">A38&amp;G38</f>
        <v/>
      </c>
      <c r="I38" s="44"/>
      <c r="J38" s="45"/>
      <c r="K38" s="46" t="str">
        <f aca="false">IF(OR(I38="ALI",I38="AIE"),IF(ISNA(VLOOKUP(H38,'Funções de Dados - Detalhe'!$C$7:$F$126,2,0)),"",VLOOKUP(H38,'Funções de Dados - Detalhe'!$C$7:$F$126,2,0)),IF(OR(I38="EE",I38="SE",I38="CE"),IF(ISNA(VLOOKUP(H38,'Funções de Transação - Detalhe'!$C$7:$F$126,2,0)), "",VLOOKUP(H38,'Funções de Transação - Detalhe'!$C$7:$F$126,2,0)),""))</f>
        <v/>
      </c>
      <c r="L38" s="46" t="str">
        <f aca="false">IF(OR(I38="ALI",I38="AIE"),IF(ISNA(VLOOKUP(H38,'Funções de Dados - Detalhe'!$C$7:$F$126,4,0)), "",VLOOKUP(H38,'Funções de Dados - Detalhe'!$C$7:$F$126,4,0)),IF(OR(I38="EE",I38="SE",I38="CE"),IF(ISNA(VLOOKUP(H38,'Funções de Transação - Detalhe'!$C$7:$F$126,4,0)), "",VLOOKUP(H38,'Funções de Transação - Detalhe'!$C$7:$F$126,4,0)),""))</f>
        <v/>
      </c>
      <c r="M38" s="47" t="str">
        <f aca="false">CONCATENATE(I38,N38)</f>
        <v/>
      </c>
      <c r="N38" s="48" t="str">
        <f aca="false">IF(OR(I38="ALI",I38="AIE"),"L", IF(OR(I38="EE",I38="SE",I38="CE"),"A",""))</f>
        <v/>
      </c>
      <c r="O38" s="47" t="str">
        <f aca="false">CONCATENATE(I38,P38)</f>
        <v/>
      </c>
      <c r="P38" s="49" t="str">
        <f aca="false">IF(OR(ISBLANK(K38),K38="",ISBLANK(L38),L38=""),IF(OR(I38="ALI",I38="AIE"),"",IF(OR(ISBLANK(I38),L38=""),"","A")),IF(I38="EE",IF(L38&gt;=3,IF(K38&gt;=5,"H","A"),IF(L38&gt;=2,IF(K38&gt;=16,"H",IF(K38&lt;=4,"L","A")),IF(K38&lt;=15,"L","A"))),IF(OR(I38="SE",I38="CE"),IF(L38&gt;=4,IF(K38&gt;=6,"H","A"),IF(L38&gt;=2,IF(K38&gt;=20,"H",IF(K38&lt;=5,"L","A")),IF(K38&lt;=19,"L","A"))),IF(OR(I38="ALI",I38="AIE"),IF(L38&gt;=6,IF(K38&gt;=20,"H","A"),IF(L38&gt;=2,IF(K38&gt;=51,"H",IF(K38&lt;=19,"L","A")),IF(K38&lt;=50,"L","A")))))))</f>
        <v/>
      </c>
      <c r="Q38" s="50" t="str">
        <f aca="false">IF(N38="L","Baixa",IF(N38="A","Média",IF(N38="","","Alta")))</f>
        <v/>
      </c>
      <c r="R38" s="50" t="str">
        <f aca="false">IF(P38="L","Baixa",IF(P38="A","Média",IF(P38="H","Alta","")))</f>
        <v/>
      </c>
      <c r="S38" s="46" t="str">
        <f aca="false">IF(J38="C",0.6,IF(OR(ISBLANK(I38),ISBLANK(N38)),"",IF(I38="ALI",IF(N38="L",7,IF(N38="A",10,15)),IF(I38="AIE",IF(N38="L",5,IF(N38="A",7,10)),IF(I38="SE",IF(N38="L",4,IF(N38="A",5,7)),IF(OR(I38="EE",I38="CE"),IF(N38="L",3,IF(N38="A",4,6))))))))</f>
        <v/>
      </c>
      <c r="T38" s="51" t="str">
        <f aca="false">IF(OR(ISBLANK(I38),ISBLANK(P38),I38="",P38=""),S38,IF(I38="ALI",IF(P38="L",7,IF(P38="A",10,15)),IF(I38="AIE",IF(P38="L",5,IF(P38="A",7,10)),IF(I38="SE",IF(P38="L",4,IF(P38="A",5,7)),IF(OR(I38="EE",I38="CE"),IF(P38="L",3,IF(P38="A",4,6)))))))</f>
        <v/>
      </c>
      <c r="U38" s="52" t="str">
        <f aca="false">IF(J38="","",IF(OR(J38="I",J38="C"),100%,IF(J38="E",40%,IF(J38="T",15%,50%))))</f>
        <v/>
      </c>
      <c r="V38" s="53" t="str">
        <f aca="false">IF(AND(S38&lt;&gt;"",U38&lt;&gt;""),S38*U38,"")</f>
        <v/>
      </c>
      <c r="W38" s="53" t="str">
        <f aca="false">IF(AND(T38&lt;&gt;"",U38&lt;&gt;""),T38*U38,"")</f>
        <v/>
      </c>
      <c r="X38" s="42"/>
      <c r="Y38" s="42"/>
      <c r="Z38" s="42"/>
      <c r="AA38" s="42"/>
      <c r="AB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3" t="str">
        <f aca="false">A39&amp;G39</f>
        <v/>
      </c>
      <c r="I39" s="44"/>
      <c r="J39" s="45"/>
      <c r="K39" s="46" t="str">
        <f aca="false">IF(OR(I39="ALI",I39="AIE"),IF(ISNA(VLOOKUP(H39,'Funções de Dados - Detalhe'!$C$7:$F$126,2,0)),"",VLOOKUP(H39,'Funções de Dados - Detalhe'!$C$7:$F$126,2,0)),IF(OR(I39="EE",I39="SE",I39="CE"),IF(ISNA(VLOOKUP(H39,'Funções de Transação - Detalhe'!$C$7:$F$126,2,0)), "",VLOOKUP(H39,'Funções de Transação - Detalhe'!$C$7:$F$126,2,0)),""))</f>
        <v/>
      </c>
      <c r="L39" s="46" t="str">
        <f aca="false">IF(OR(I39="ALI",I39="AIE"),IF(ISNA(VLOOKUP(H39,'Funções de Dados - Detalhe'!$C$7:$F$126,4,0)), "",VLOOKUP(H39,'Funções de Dados - Detalhe'!$C$7:$F$126,4,0)),IF(OR(I39="EE",I39="SE",I39="CE"),IF(ISNA(VLOOKUP(H39,'Funções de Transação - Detalhe'!$C$7:$F$126,4,0)), "",VLOOKUP(H39,'Funções de Transação - Detalhe'!$C$7:$F$126,4,0)),""))</f>
        <v/>
      </c>
      <c r="M39" s="47" t="str">
        <f aca="false">CONCATENATE(I39,N39)</f>
        <v/>
      </c>
      <c r="N39" s="48" t="str">
        <f aca="false">IF(OR(I39="ALI",I39="AIE"),"L", IF(OR(I39="EE",I39="SE",I39="CE"),"A",""))</f>
        <v/>
      </c>
      <c r="O39" s="47" t="str">
        <f aca="false">CONCATENATE(I39,P39)</f>
        <v/>
      </c>
      <c r="P39" s="49" t="str">
        <f aca="false">IF(OR(ISBLANK(K39),K39="",ISBLANK(L39),L39=""),IF(OR(I39="ALI",I39="AIE"),"",IF(OR(ISBLANK(I39),L39=""),"","A")),IF(I39="EE",IF(L39&gt;=3,IF(K39&gt;=5,"H","A"),IF(L39&gt;=2,IF(K39&gt;=16,"H",IF(K39&lt;=4,"L","A")),IF(K39&lt;=15,"L","A"))),IF(OR(I39="SE",I39="CE"),IF(L39&gt;=4,IF(K39&gt;=6,"H","A"),IF(L39&gt;=2,IF(K39&gt;=20,"H",IF(K39&lt;=5,"L","A")),IF(K39&lt;=19,"L","A"))),IF(OR(I39="ALI",I39="AIE"),IF(L39&gt;=6,IF(K39&gt;=20,"H","A"),IF(L39&gt;=2,IF(K39&gt;=51,"H",IF(K39&lt;=19,"L","A")),IF(K39&lt;=50,"L","A")))))))</f>
        <v/>
      </c>
      <c r="Q39" s="50" t="str">
        <f aca="false">IF(N39="L","Baixa",IF(N39="A","Média",IF(N39="","","Alta")))</f>
        <v/>
      </c>
      <c r="R39" s="50" t="str">
        <f aca="false">IF(P39="L","Baixa",IF(P39="A","Média",IF(P39="H","Alta","")))</f>
        <v/>
      </c>
      <c r="S39" s="46" t="str">
        <f aca="false">IF(J39="C",0.6,IF(OR(ISBLANK(I39),ISBLANK(N39)),"",IF(I39="ALI",IF(N39="L",7,IF(N39="A",10,15)),IF(I39="AIE",IF(N39="L",5,IF(N39="A",7,10)),IF(I39="SE",IF(N39="L",4,IF(N39="A",5,7)),IF(OR(I39="EE",I39="CE"),IF(N39="L",3,IF(N39="A",4,6))))))))</f>
        <v/>
      </c>
      <c r="T39" s="51" t="str">
        <f aca="false">IF(OR(ISBLANK(I39),ISBLANK(P39),I39="",P39=""),S39,IF(I39="ALI",IF(P39="L",7,IF(P39="A",10,15)),IF(I39="AIE",IF(P39="L",5,IF(P39="A",7,10)),IF(I39="SE",IF(P39="L",4,IF(P39="A",5,7)),IF(OR(I39="EE",I39="CE"),IF(P39="L",3,IF(P39="A",4,6)))))))</f>
        <v/>
      </c>
      <c r="U39" s="52" t="str">
        <f aca="false">IF(J39="","",IF(OR(J39="I",J39="C"),100%,IF(J39="E",40%,IF(J39="T",15%,50%))))</f>
        <v/>
      </c>
      <c r="V39" s="53" t="str">
        <f aca="false">IF(AND(S39&lt;&gt;"",U39&lt;&gt;""),S39*U39,"")</f>
        <v/>
      </c>
      <c r="W39" s="53" t="str">
        <f aca="false">IF(AND(T39&lt;&gt;"",U39&lt;&gt;""),T39*U39,"")</f>
        <v/>
      </c>
      <c r="X39" s="42"/>
      <c r="Y39" s="42"/>
      <c r="Z39" s="42"/>
      <c r="AA39" s="42"/>
      <c r="AB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3" t="str">
        <f aca="false">A40&amp;G40</f>
        <v/>
      </c>
      <c r="I40" s="44"/>
      <c r="J40" s="45"/>
      <c r="K40" s="46" t="str">
        <f aca="false">IF(OR(I40="ALI",I40="AIE"),IF(ISNA(VLOOKUP(H40,'Funções de Dados - Detalhe'!$C$7:$F$126,2,0)),"",VLOOKUP(H40,'Funções de Dados - Detalhe'!$C$7:$F$126,2,0)),IF(OR(I40="EE",I40="SE",I40="CE"),IF(ISNA(VLOOKUP(H40,'Funções de Transação - Detalhe'!$C$7:$F$126,2,0)), "",VLOOKUP(H40,'Funções de Transação - Detalhe'!$C$7:$F$126,2,0)),""))</f>
        <v/>
      </c>
      <c r="L40" s="46" t="str">
        <f aca="false">IF(OR(I40="ALI",I40="AIE"),IF(ISNA(VLOOKUP(H40,'Funções de Dados - Detalhe'!$C$7:$F$126,4,0)), "",VLOOKUP(H40,'Funções de Dados - Detalhe'!$C$7:$F$126,4,0)),IF(OR(I40="EE",I40="SE",I40="CE"),IF(ISNA(VLOOKUP(H40,'Funções de Transação - Detalhe'!$C$7:$F$126,4,0)), "",VLOOKUP(H40,'Funções de Transação - Detalhe'!$C$7:$F$126,4,0)),""))</f>
        <v/>
      </c>
      <c r="M40" s="47" t="str">
        <f aca="false">CONCATENATE(I40,N40)</f>
        <v/>
      </c>
      <c r="N40" s="48" t="str">
        <f aca="false">IF(OR(I40="ALI",I40="AIE"),"L", IF(OR(I40="EE",I40="SE",I40="CE"),"A",""))</f>
        <v/>
      </c>
      <c r="O40" s="47" t="str">
        <f aca="false">CONCATENATE(I40,P40)</f>
        <v/>
      </c>
      <c r="P40" s="49" t="str">
        <f aca="false">IF(OR(ISBLANK(K40),K40="",ISBLANK(L40),L40=""),IF(OR(I40="ALI",I40="AIE"),"",IF(OR(ISBLANK(I40),L40=""),"","A")),IF(I40="EE",IF(L40&gt;=3,IF(K40&gt;=5,"H","A"),IF(L40&gt;=2,IF(K40&gt;=16,"H",IF(K40&lt;=4,"L","A")),IF(K40&lt;=15,"L","A"))),IF(OR(I40="SE",I40="CE"),IF(L40&gt;=4,IF(K40&gt;=6,"H","A"),IF(L40&gt;=2,IF(K40&gt;=20,"H",IF(K40&lt;=5,"L","A")),IF(K40&lt;=19,"L","A"))),IF(OR(I40="ALI",I40="AIE"),IF(L40&gt;=6,IF(K40&gt;=20,"H","A"),IF(L40&gt;=2,IF(K40&gt;=51,"H",IF(K40&lt;=19,"L","A")),IF(K40&lt;=50,"L","A")))))))</f>
        <v/>
      </c>
      <c r="Q40" s="50" t="str">
        <f aca="false">IF(N40="L","Baixa",IF(N40="A","Média",IF(N40="","","Alta")))</f>
        <v/>
      </c>
      <c r="R40" s="50" t="str">
        <f aca="false">IF(P40="L","Baixa",IF(P40="A","Média",IF(P40="H","Alta","")))</f>
        <v/>
      </c>
      <c r="S40" s="46" t="str">
        <f aca="false">IF(J40="C",0.6,IF(OR(ISBLANK(I40),ISBLANK(N40)),"",IF(I40="ALI",IF(N40="L",7,IF(N40="A",10,15)),IF(I40="AIE",IF(N40="L",5,IF(N40="A",7,10)),IF(I40="SE",IF(N40="L",4,IF(N40="A",5,7)),IF(OR(I40="EE",I40="CE"),IF(N40="L",3,IF(N40="A",4,6))))))))</f>
        <v/>
      </c>
      <c r="T40" s="51" t="str">
        <f aca="false">IF(OR(ISBLANK(I40),ISBLANK(P40),I40="",P40=""),S40,IF(I40="ALI",IF(P40="L",7,IF(P40="A",10,15)),IF(I40="AIE",IF(P40="L",5,IF(P40="A",7,10)),IF(I40="SE",IF(P40="L",4,IF(P40="A",5,7)),IF(OR(I40="EE",I40="CE"),IF(P40="L",3,IF(P40="A",4,6)))))))</f>
        <v/>
      </c>
      <c r="U40" s="52" t="str">
        <f aca="false">IF(J40="","",IF(OR(J40="I",J40="C"),100%,IF(J40="E",40%,IF(J40="T",15%,50%))))</f>
        <v/>
      </c>
      <c r="V40" s="53" t="str">
        <f aca="false">IF(AND(S40&lt;&gt;"",U40&lt;&gt;""),S40*U40,"")</f>
        <v/>
      </c>
      <c r="W40" s="53" t="str">
        <f aca="false">IF(AND(T40&lt;&gt;"",U40&lt;&gt;""),T40*U40,"")</f>
        <v/>
      </c>
      <c r="X40" s="42"/>
      <c r="Y40" s="42"/>
      <c r="Z40" s="42"/>
      <c r="AA40" s="42"/>
      <c r="AB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3" t="str">
        <f aca="false">A41&amp;G41</f>
        <v/>
      </c>
      <c r="I41" s="44"/>
      <c r="J41" s="45"/>
      <c r="K41" s="46" t="str">
        <f aca="false">IF(OR(I41="ALI",I41="AIE"),IF(ISNA(VLOOKUP(H41,'Funções de Dados - Detalhe'!$C$7:$F$126,2,0)),"",VLOOKUP(H41,'Funções de Dados - Detalhe'!$C$7:$F$126,2,0)),IF(OR(I41="EE",I41="SE",I41="CE"),IF(ISNA(VLOOKUP(H41,'Funções de Transação - Detalhe'!$C$7:$F$126,2,0)), "",VLOOKUP(H41,'Funções de Transação - Detalhe'!$C$7:$F$126,2,0)),""))</f>
        <v/>
      </c>
      <c r="L41" s="46" t="str">
        <f aca="false">IF(OR(I41="ALI",I41="AIE"),IF(ISNA(VLOOKUP(H41,'Funções de Dados - Detalhe'!$C$7:$F$126,4,0)), "",VLOOKUP(H41,'Funções de Dados - Detalhe'!$C$7:$F$126,4,0)),IF(OR(I41="EE",I41="SE",I41="CE"),IF(ISNA(VLOOKUP(H41,'Funções de Transação - Detalhe'!$C$7:$F$126,4,0)), "",VLOOKUP(H41,'Funções de Transação - Detalhe'!$C$7:$F$126,4,0)),""))</f>
        <v/>
      </c>
      <c r="M41" s="47" t="str">
        <f aca="false">CONCATENATE(I41,N41)</f>
        <v/>
      </c>
      <c r="N41" s="48" t="str">
        <f aca="false">IF(OR(I41="ALI",I41="AIE"),"L", IF(OR(I41="EE",I41="SE",I41="CE"),"A",""))</f>
        <v/>
      </c>
      <c r="O41" s="47" t="str">
        <f aca="false">CONCATENATE(I41,P41)</f>
        <v/>
      </c>
      <c r="P41" s="49" t="str">
        <f aca="false">IF(OR(ISBLANK(K41),K41="",ISBLANK(L41),L41=""),IF(OR(I41="ALI",I41="AIE"),"",IF(OR(ISBLANK(I41),L41=""),"","A")),IF(I41="EE",IF(L41&gt;=3,IF(K41&gt;=5,"H","A"),IF(L41&gt;=2,IF(K41&gt;=16,"H",IF(K41&lt;=4,"L","A")),IF(K41&lt;=15,"L","A"))),IF(OR(I41="SE",I41="CE"),IF(L41&gt;=4,IF(K41&gt;=6,"H","A"),IF(L41&gt;=2,IF(K41&gt;=20,"H",IF(K41&lt;=5,"L","A")),IF(K41&lt;=19,"L","A"))),IF(OR(I41="ALI",I41="AIE"),IF(L41&gt;=6,IF(K41&gt;=20,"H","A"),IF(L41&gt;=2,IF(K41&gt;=51,"H",IF(K41&lt;=19,"L","A")),IF(K41&lt;=50,"L","A")))))))</f>
        <v/>
      </c>
      <c r="Q41" s="50" t="str">
        <f aca="false">IF(N41="L","Baixa",IF(N41="A","Média",IF(N41="","","Alta")))</f>
        <v/>
      </c>
      <c r="R41" s="50" t="str">
        <f aca="false">IF(P41="L","Baixa",IF(P41="A","Média",IF(P41="H","Alta","")))</f>
        <v/>
      </c>
      <c r="S41" s="46" t="str">
        <f aca="false">IF(J41="C",0.6,IF(OR(ISBLANK(I41),ISBLANK(N41)),"",IF(I41="ALI",IF(N41="L",7,IF(N41="A",10,15)),IF(I41="AIE",IF(N41="L",5,IF(N41="A",7,10)),IF(I41="SE",IF(N41="L",4,IF(N41="A",5,7)),IF(OR(I41="EE",I41="CE"),IF(N41="L",3,IF(N41="A",4,6))))))))</f>
        <v/>
      </c>
      <c r="T41" s="51" t="str">
        <f aca="false">IF(OR(ISBLANK(I41),ISBLANK(P41),I41="",P41=""),S41,IF(I41="ALI",IF(P41="L",7,IF(P41="A",10,15)),IF(I41="AIE",IF(P41="L",5,IF(P41="A",7,10)),IF(I41="SE",IF(P41="L",4,IF(P41="A",5,7)),IF(OR(I41="EE",I41="CE"),IF(P41="L",3,IF(P41="A",4,6)))))))</f>
        <v/>
      </c>
      <c r="U41" s="52" t="str">
        <f aca="false">IF(J41="","",IF(OR(J41="I",J41="C"),100%,IF(J41="E",40%,IF(J41="T",15%,50%))))</f>
        <v/>
      </c>
      <c r="V41" s="53" t="str">
        <f aca="false">IF(AND(S41&lt;&gt;"",U41&lt;&gt;""),S41*U41,"")</f>
        <v/>
      </c>
      <c r="W41" s="53" t="str">
        <f aca="false">IF(AND(T41&lt;&gt;"",U41&lt;&gt;""),T41*U41,"")</f>
        <v/>
      </c>
      <c r="X41" s="42"/>
      <c r="Y41" s="42"/>
      <c r="Z41" s="42"/>
      <c r="AA41" s="42"/>
      <c r="AB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3" t="str">
        <f aca="false">A42&amp;G42</f>
        <v/>
      </c>
      <c r="I42" s="44"/>
      <c r="J42" s="45"/>
      <c r="K42" s="46" t="str">
        <f aca="false">IF(OR(I42="ALI",I42="AIE"),IF(ISNA(VLOOKUP(H42,'Funções de Dados - Detalhe'!$C$7:$F$126,2,0)),"",VLOOKUP(H42,'Funções de Dados - Detalhe'!$C$7:$F$126,2,0)),IF(OR(I42="EE",I42="SE",I42="CE"),IF(ISNA(VLOOKUP(H42,'Funções de Transação - Detalhe'!$C$7:$F$126,2,0)), "",VLOOKUP(H42,'Funções de Transação - Detalhe'!$C$7:$F$126,2,0)),""))</f>
        <v/>
      </c>
      <c r="L42" s="46" t="str">
        <f aca="false">IF(OR(I42="ALI",I42="AIE"),IF(ISNA(VLOOKUP(H42,'Funções de Dados - Detalhe'!$C$7:$F$126,4,0)), "",VLOOKUP(H42,'Funções de Dados - Detalhe'!$C$7:$F$126,4,0)),IF(OR(I42="EE",I42="SE",I42="CE"),IF(ISNA(VLOOKUP(H42,'Funções de Transação - Detalhe'!$C$7:$F$126,4,0)), "",VLOOKUP(H42,'Funções de Transação - Detalhe'!$C$7:$F$126,4,0)),""))</f>
        <v/>
      </c>
      <c r="M42" s="47" t="str">
        <f aca="false">CONCATENATE(I42,N42)</f>
        <v/>
      </c>
      <c r="N42" s="48" t="str">
        <f aca="false">IF(OR(I42="ALI",I42="AIE"),"L", IF(OR(I42="EE",I42="SE",I42="CE"),"A",""))</f>
        <v/>
      </c>
      <c r="O42" s="47" t="str">
        <f aca="false">CONCATENATE(I42,P42)</f>
        <v/>
      </c>
      <c r="P42" s="49" t="str">
        <f aca="false">IF(OR(ISBLANK(K42),K42="",ISBLANK(L42),L42=""),IF(OR(I42="ALI",I42="AIE"),"",IF(OR(ISBLANK(I42),L42=""),"","A")),IF(I42="EE",IF(L42&gt;=3,IF(K42&gt;=5,"H","A"),IF(L42&gt;=2,IF(K42&gt;=16,"H",IF(K42&lt;=4,"L","A")),IF(K42&lt;=15,"L","A"))),IF(OR(I42="SE",I42="CE"),IF(L42&gt;=4,IF(K42&gt;=6,"H","A"),IF(L42&gt;=2,IF(K42&gt;=20,"H",IF(K42&lt;=5,"L","A")),IF(K42&lt;=19,"L","A"))),IF(OR(I42="ALI",I42="AIE"),IF(L42&gt;=6,IF(K42&gt;=20,"H","A"),IF(L42&gt;=2,IF(K42&gt;=51,"H",IF(K42&lt;=19,"L","A")),IF(K42&lt;=50,"L","A")))))))</f>
        <v/>
      </c>
      <c r="Q42" s="50" t="str">
        <f aca="false">IF(N42="L","Baixa",IF(N42="A","Média",IF(N42="","","Alta")))</f>
        <v/>
      </c>
      <c r="R42" s="50" t="str">
        <f aca="false">IF(P42="L","Baixa",IF(P42="A","Média",IF(P42="H","Alta","")))</f>
        <v/>
      </c>
      <c r="S42" s="46" t="str">
        <f aca="false">IF(J42="C",0.6,IF(OR(ISBLANK(I42),ISBLANK(N42)),"",IF(I42="ALI",IF(N42="L",7,IF(N42="A",10,15)),IF(I42="AIE",IF(N42="L",5,IF(N42="A",7,10)),IF(I42="SE",IF(N42="L",4,IF(N42="A",5,7)),IF(OR(I42="EE",I42="CE"),IF(N42="L",3,IF(N42="A",4,6))))))))</f>
        <v/>
      </c>
      <c r="T42" s="51" t="str">
        <f aca="false">IF(OR(ISBLANK(I42),ISBLANK(P42),I42="",P42=""),S42,IF(I42="ALI",IF(P42="L",7,IF(P42="A",10,15)),IF(I42="AIE",IF(P42="L",5,IF(P42="A",7,10)),IF(I42="SE",IF(P42="L",4,IF(P42="A",5,7)),IF(OR(I42="EE",I42="CE"),IF(P42="L",3,IF(P42="A",4,6)))))))</f>
        <v/>
      </c>
      <c r="U42" s="52" t="str">
        <f aca="false">IF(J42="","",IF(OR(J42="I",J42="C"),100%,IF(J42="E",40%,IF(J42="T",15%,50%))))</f>
        <v/>
      </c>
      <c r="V42" s="53" t="str">
        <f aca="false">IF(AND(S42&lt;&gt;"",U42&lt;&gt;""),S42*U42,"")</f>
        <v/>
      </c>
      <c r="W42" s="53" t="str">
        <f aca="false">IF(AND(T42&lt;&gt;"",U42&lt;&gt;""),T42*U42,"")</f>
        <v/>
      </c>
      <c r="X42" s="42"/>
      <c r="Y42" s="42"/>
      <c r="Z42" s="42"/>
      <c r="AA42" s="42"/>
      <c r="AB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3" t="str">
        <f aca="false">A43&amp;G43</f>
        <v/>
      </c>
      <c r="I43" s="44"/>
      <c r="J43" s="45"/>
      <c r="K43" s="46" t="str">
        <f aca="false">IF(OR(I43="ALI",I43="AIE"),IF(ISNA(VLOOKUP(H43,'Funções de Dados - Detalhe'!$C$7:$F$126,2,0)),"",VLOOKUP(H43,'Funções de Dados - Detalhe'!$C$7:$F$126,2,0)),IF(OR(I43="EE",I43="SE",I43="CE"),IF(ISNA(VLOOKUP(H43,'Funções de Transação - Detalhe'!$C$7:$F$126,2,0)), "",VLOOKUP(H43,'Funções de Transação - Detalhe'!$C$7:$F$126,2,0)),""))</f>
        <v/>
      </c>
      <c r="L43" s="46" t="str">
        <f aca="false">IF(OR(I43="ALI",I43="AIE"),IF(ISNA(VLOOKUP(H43,'Funções de Dados - Detalhe'!$C$7:$F$126,4,0)), "",VLOOKUP(H43,'Funções de Dados - Detalhe'!$C$7:$F$126,4,0)),IF(OR(I43="EE",I43="SE",I43="CE"),IF(ISNA(VLOOKUP(H43,'Funções de Transação - Detalhe'!$C$7:$F$126,4,0)), "",VLOOKUP(H43,'Funções de Transação - Detalhe'!$C$7:$F$126,4,0)),""))</f>
        <v/>
      </c>
      <c r="M43" s="47" t="str">
        <f aca="false">CONCATENATE(I43,N43)</f>
        <v/>
      </c>
      <c r="N43" s="48" t="str">
        <f aca="false">IF(OR(I43="ALI",I43="AIE"),"L", IF(OR(I43="EE",I43="SE",I43="CE"),"A",""))</f>
        <v/>
      </c>
      <c r="O43" s="47" t="str">
        <f aca="false">CONCATENATE(I43,P43)</f>
        <v/>
      </c>
      <c r="P43" s="49" t="str">
        <f aca="false">IF(OR(ISBLANK(K43),K43="",ISBLANK(L43),L43=""),IF(OR(I43="ALI",I43="AIE"),"",IF(OR(ISBLANK(I43),L43=""),"","A")),IF(I43="EE",IF(L43&gt;=3,IF(K43&gt;=5,"H","A"),IF(L43&gt;=2,IF(K43&gt;=16,"H",IF(K43&lt;=4,"L","A")),IF(K43&lt;=15,"L","A"))),IF(OR(I43="SE",I43="CE"),IF(L43&gt;=4,IF(K43&gt;=6,"H","A"),IF(L43&gt;=2,IF(K43&gt;=20,"H",IF(K43&lt;=5,"L","A")),IF(K43&lt;=19,"L","A"))),IF(OR(I43="ALI",I43="AIE"),IF(L43&gt;=6,IF(K43&gt;=20,"H","A"),IF(L43&gt;=2,IF(K43&gt;=51,"H",IF(K43&lt;=19,"L","A")),IF(K43&lt;=50,"L","A")))))))</f>
        <v/>
      </c>
      <c r="Q43" s="50" t="str">
        <f aca="false">IF(N43="L","Baixa",IF(N43="A","Média",IF(N43="","","Alta")))</f>
        <v/>
      </c>
      <c r="R43" s="50" t="str">
        <f aca="false">IF(P43="L","Baixa",IF(P43="A","Média",IF(P43="H","Alta","")))</f>
        <v/>
      </c>
      <c r="S43" s="46" t="str">
        <f aca="false">IF(J43="C",0.6,IF(OR(ISBLANK(I43),ISBLANK(N43)),"",IF(I43="ALI",IF(N43="L",7,IF(N43="A",10,15)),IF(I43="AIE",IF(N43="L",5,IF(N43="A",7,10)),IF(I43="SE",IF(N43="L",4,IF(N43="A",5,7)),IF(OR(I43="EE",I43="CE"),IF(N43="L",3,IF(N43="A",4,6))))))))</f>
        <v/>
      </c>
      <c r="T43" s="51" t="str">
        <f aca="false">IF(OR(ISBLANK(I43),ISBLANK(P43),I43="",P43=""),S43,IF(I43="ALI",IF(P43="L",7,IF(P43="A",10,15)),IF(I43="AIE",IF(P43="L",5,IF(P43="A",7,10)),IF(I43="SE",IF(P43="L",4,IF(P43="A",5,7)),IF(OR(I43="EE",I43="CE"),IF(P43="L",3,IF(P43="A",4,6)))))))</f>
        <v/>
      </c>
      <c r="U43" s="52" t="str">
        <f aca="false">IF(J43="","",IF(OR(J43="I",J43="C"),100%,IF(J43="E",40%,IF(J43="T",15%,50%))))</f>
        <v/>
      </c>
      <c r="V43" s="53" t="str">
        <f aca="false">IF(AND(S43&lt;&gt;"",U43&lt;&gt;""),S43*U43,"")</f>
        <v/>
      </c>
      <c r="W43" s="53" t="str">
        <f aca="false">IF(AND(T43&lt;&gt;"",U43&lt;&gt;""),T43*U43,"")</f>
        <v/>
      </c>
      <c r="X43" s="42"/>
      <c r="Y43" s="42"/>
      <c r="Z43" s="42"/>
      <c r="AA43" s="42"/>
      <c r="AB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3" t="str">
        <f aca="false">A44&amp;G44</f>
        <v/>
      </c>
      <c r="I44" s="44"/>
      <c r="J44" s="45"/>
      <c r="K44" s="46" t="str">
        <f aca="false">IF(OR(I44="ALI",I44="AIE"),IF(ISNA(VLOOKUP(H44,'Funções de Dados - Detalhe'!$C$7:$F$126,2,0)),"",VLOOKUP(H44,'Funções de Dados - Detalhe'!$C$7:$F$126,2,0)),IF(OR(I44="EE",I44="SE",I44="CE"),IF(ISNA(VLOOKUP(H44,'Funções de Transação - Detalhe'!$C$7:$F$126,2,0)), "",VLOOKUP(H44,'Funções de Transação - Detalhe'!$C$7:$F$126,2,0)),""))</f>
        <v/>
      </c>
      <c r="L44" s="46" t="str">
        <f aca="false">IF(OR(I44="ALI",I44="AIE"),IF(ISNA(VLOOKUP(H44,'Funções de Dados - Detalhe'!$C$7:$F$126,4,0)), "",VLOOKUP(H44,'Funções de Dados - Detalhe'!$C$7:$F$126,4,0)),IF(OR(I44="EE",I44="SE",I44="CE"),IF(ISNA(VLOOKUP(H44,'Funções de Transação - Detalhe'!$C$7:$F$126,4,0)), "",VLOOKUP(H44,'Funções de Transação - Detalhe'!$C$7:$F$126,4,0)),""))</f>
        <v/>
      </c>
      <c r="M44" s="47" t="str">
        <f aca="false">CONCATENATE(I44,N44)</f>
        <v/>
      </c>
      <c r="N44" s="48" t="str">
        <f aca="false">IF(OR(I44="ALI",I44="AIE"),"L", IF(OR(I44="EE",I44="SE",I44="CE"),"A",""))</f>
        <v/>
      </c>
      <c r="O44" s="47" t="str">
        <f aca="false">CONCATENATE(I44,P44)</f>
        <v/>
      </c>
      <c r="P44" s="49" t="str">
        <f aca="false">IF(OR(ISBLANK(K44),K44="",ISBLANK(L44),L44=""),IF(OR(I44="ALI",I44="AIE"),"",IF(OR(ISBLANK(I44),L44=""),"","A")),IF(I44="EE",IF(L44&gt;=3,IF(K44&gt;=5,"H","A"),IF(L44&gt;=2,IF(K44&gt;=16,"H",IF(K44&lt;=4,"L","A")),IF(K44&lt;=15,"L","A"))),IF(OR(I44="SE",I44="CE"),IF(L44&gt;=4,IF(K44&gt;=6,"H","A"),IF(L44&gt;=2,IF(K44&gt;=20,"H",IF(K44&lt;=5,"L","A")),IF(K44&lt;=19,"L","A"))),IF(OR(I44="ALI",I44="AIE"),IF(L44&gt;=6,IF(K44&gt;=20,"H","A"),IF(L44&gt;=2,IF(K44&gt;=51,"H",IF(K44&lt;=19,"L","A")),IF(K44&lt;=50,"L","A")))))))</f>
        <v/>
      </c>
      <c r="Q44" s="50" t="str">
        <f aca="false">IF(N44="L","Baixa",IF(N44="A","Média",IF(N44="","","Alta")))</f>
        <v/>
      </c>
      <c r="R44" s="50" t="str">
        <f aca="false">IF(P44="L","Baixa",IF(P44="A","Média",IF(P44="H","Alta","")))</f>
        <v/>
      </c>
      <c r="S44" s="46" t="str">
        <f aca="false">IF(J44="C",0.6,IF(OR(ISBLANK(I44),ISBLANK(N44)),"",IF(I44="ALI",IF(N44="L",7,IF(N44="A",10,15)),IF(I44="AIE",IF(N44="L",5,IF(N44="A",7,10)),IF(I44="SE",IF(N44="L",4,IF(N44="A",5,7)),IF(OR(I44="EE",I44="CE"),IF(N44="L",3,IF(N44="A",4,6))))))))</f>
        <v/>
      </c>
      <c r="T44" s="51" t="str">
        <f aca="false">IF(OR(ISBLANK(I44),ISBLANK(P44),I44="",P44=""),S44,IF(I44="ALI",IF(P44="L",7,IF(P44="A",10,15)),IF(I44="AIE",IF(P44="L",5,IF(P44="A",7,10)),IF(I44="SE",IF(P44="L",4,IF(P44="A",5,7)),IF(OR(I44="EE",I44="CE"),IF(P44="L",3,IF(P44="A",4,6)))))))</f>
        <v/>
      </c>
      <c r="U44" s="52" t="str">
        <f aca="false">IF(J44="","",IF(OR(J44="I",J44="C"),100%,IF(J44="E",40%,IF(J44="T",15%,50%))))</f>
        <v/>
      </c>
      <c r="V44" s="53" t="str">
        <f aca="false">IF(AND(S44&lt;&gt;"",U44&lt;&gt;""),S44*U44,"")</f>
        <v/>
      </c>
      <c r="W44" s="53" t="str">
        <f aca="false">IF(AND(T44&lt;&gt;"",U44&lt;&gt;""),T44*U44,"")</f>
        <v/>
      </c>
      <c r="X44" s="42"/>
      <c r="Y44" s="42"/>
      <c r="Z44" s="42"/>
      <c r="AA44" s="42"/>
      <c r="AB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3" t="str">
        <f aca="false">A45&amp;G45</f>
        <v/>
      </c>
      <c r="I45" s="44"/>
      <c r="J45" s="45"/>
      <c r="K45" s="46" t="str">
        <f aca="false">IF(OR(I45="ALI",I45="AIE"),IF(ISNA(VLOOKUP(H45,'Funções de Dados - Detalhe'!$C$7:$F$126,2,0)),"",VLOOKUP(H45,'Funções de Dados - Detalhe'!$C$7:$F$126,2,0)),IF(OR(I45="EE",I45="SE",I45="CE"),IF(ISNA(VLOOKUP(H45,'Funções de Transação - Detalhe'!$C$7:$F$126,2,0)), "",VLOOKUP(H45,'Funções de Transação - Detalhe'!$C$7:$F$126,2,0)),""))</f>
        <v/>
      </c>
      <c r="L45" s="46" t="str">
        <f aca="false">IF(OR(I45="ALI",I45="AIE"),IF(ISNA(VLOOKUP(H45,'Funções de Dados - Detalhe'!$C$7:$F$126,4,0)), "",VLOOKUP(H45,'Funções de Dados - Detalhe'!$C$7:$F$126,4,0)),IF(OR(I45="EE",I45="SE",I45="CE"),IF(ISNA(VLOOKUP(H45,'Funções de Transação - Detalhe'!$C$7:$F$126,4,0)), "",VLOOKUP(H45,'Funções de Transação - Detalhe'!$C$7:$F$126,4,0)),""))</f>
        <v/>
      </c>
      <c r="M45" s="47" t="str">
        <f aca="false">CONCATENATE(I45,N45)</f>
        <v/>
      </c>
      <c r="N45" s="48" t="str">
        <f aca="false">IF(OR(I45="ALI",I45="AIE"),"L", IF(OR(I45="EE",I45="SE",I45="CE"),"A",""))</f>
        <v/>
      </c>
      <c r="O45" s="47" t="str">
        <f aca="false">CONCATENATE(I45,P45)</f>
        <v/>
      </c>
      <c r="P45" s="49" t="str">
        <f aca="false">IF(OR(ISBLANK(K45),K45="",ISBLANK(L45),L45=""),IF(OR(I45="ALI",I45="AIE"),"",IF(OR(ISBLANK(I45),L45=""),"","A")),IF(I45="EE",IF(L45&gt;=3,IF(K45&gt;=5,"H","A"),IF(L45&gt;=2,IF(K45&gt;=16,"H",IF(K45&lt;=4,"L","A")),IF(K45&lt;=15,"L","A"))),IF(OR(I45="SE",I45="CE"),IF(L45&gt;=4,IF(K45&gt;=6,"H","A"),IF(L45&gt;=2,IF(K45&gt;=20,"H",IF(K45&lt;=5,"L","A")),IF(K45&lt;=19,"L","A"))),IF(OR(I45="ALI",I45="AIE"),IF(L45&gt;=6,IF(K45&gt;=20,"H","A"),IF(L45&gt;=2,IF(K45&gt;=51,"H",IF(K45&lt;=19,"L","A")),IF(K45&lt;=50,"L","A")))))))</f>
        <v/>
      </c>
      <c r="Q45" s="50" t="str">
        <f aca="false">IF(N45="L","Baixa",IF(N45="A","Média",IF(N45="","","Alta")))</f>
        <v/>
      </c>
      <c r="R45" s="50" t="str">
        <f aca="false">IF(P45="L","Baixa",IF(P45="A","Média",IF(P45="H","Alta","")))</f>
        <v/>
      </c>
      <c r="S45" s="46" t="str">
        <f aca="false">IF(J45="C",0.6,IF(OR(ISBLANK(I45),ISBLANK(N45)),"",IF(I45="ALI",IF(N45="L",7,IF(N45="A",10,15)),IF(I45="AIE",IF(N45="L",5,IF(N45="A",7,10)),IF(I45="SE",IF(N45="L",4,IF(N45="A",5,7)),IF(OR(I45="EE",I45="CE"),IF(N45="L",3,IF(N45="A",4,6))))))))</f>
        <v/>
      </c>
      <c r="T45" s="51" t="str">
        <f aca="false">IF(OR(ISBLANK(I45),ISBLANK(P45),I45="",P45=""),S45,IF(I45="ALI",IF(P45="L",7,IF(P45="A",10,15)),IF(I45="AIE",IF(P45="L",5,IF(P45="A",7,10)),IF(I45="SE",IF(P45="L",4,IF(P45="A",5,7)),IF(OR(I45="EE",I45="CE"),IF(P45="L",3,IF(P45="A",4,6)))))))</f>
        <v/>
      </c>
      <c r="U45" s="52" t="str">
        <f aca="false">IF(J45="","",IF(OR(J45="I",J45="C"),100%,IF(J45="E",40%,IF(J45="T",15%,50%))))</f>
        <v/>
      </c>
      <c r="V45" s="53" t="str">
        <f aca="false">IF(AND(S45&lt;&gt;"",U45&lt;&gt;""),S45*U45,"")</f>
        <v/>
      </c>
      <c r="W45" s="53" t="str">
        <f aca="false">IF(AND(T45&lt;&gt;"",U45&lt;&gt;""),T45*U45,"")</f>
        <v/>
      </c>
      <c r="X45" s="42"/>
      <c r="Y45" s="42"/>
      <c r="Z45" s="42"/>
      <c r="AA45" s="42"/>
      <c r="AB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3" t="str">
        <f aca="false">A46&amp;G46</f>
        <v/>
      </c>
      <c r="I46" s="44"/>
      <c r="J46" s="45"/>
      <c r="K46" s="46" t="str">
        <f aca="false">IF(OR(I46="ALI",I46="AIE"),IF(ISNA(VLOOKUP(H46,'Funções de Dados - Detalhe'!$C$7:$F$126,2,0)),"",VLOOKUP(H46,'Funções de Dados - Detalhe'!$C$7:$F$126,2,0)),IF(OR(I46="EE",I46="SE",I46="CE"),IF(ISNA(VLOOKUP(H46,'Funções de Transação - Detalhe'!$C$7:$F$126,2,0)), "",VLOOKUP(H46,'Funções de Transação - Detalhe'!$C$7:$F$126,2,0)),""))</f>
        <v/>
      </c>
      <c r="L46" s="46" t="str">
        <f aca="false">IF(OR(I46="ALI",I46="AIE"),IF(ISNA(VLOOKUP(H46,'Funções de Dados - Detalhe'!$C$7:$F$126,4,0)), "",VLOOKUP(H46,'Funções de Dados - Detalhe'!$C$7:$F$126,4,0)),IF(OR(I46="EE",I46="SE",I46="CE"),IF(ISNA(VLOOKUP(H46,'Funções de Transação - Detalhe'!$C$7:$F$126,4,0)), "",VLOOKUP(H46,'Funções de Transação - Detalhe'!$C$7:$F$126,4,0)),""))</f>
        <v/>
      </c>
      <c r="M46" s="47" t="str">
        <f aca="false">CONCATENATE(I46,N46)</f>
        <v/>
      </c>
      <c r="N46" s="48" t="str">
        <f aca="false">IF(OR(I46="ALI",I46="AIE"),"L", IF(OR(I46="EE",I46="SE",I46="CE"),"A",""))</f>
        <v/>
      </c>
      <c r="O46" s="47" t="str">
        <f aca="false">CONCATENATE(I46,P46)</f>
        <v/>
      </c>
      <c r="P46" s="49" t="str">
        <f aca="false">IF(OR(ISBLANK(K46),K46="",ISBLANK(L46),L46=""),IF(OR(I46="ALI",I46="AIE"),"",IF(OR(ISBLANK(I46),L46=""),"","A")),IF(I46="EE",IF(L46&gt;=3,IF(K46&gt;=5,"H","A"),IF(L46&gt;=2,IF(K46&gt;=16,"H",IF(K46&lt;=4,"L","A")),IF(K46&lt;=15,"L","A"))),IF(OR(I46="SE",I46="CE"),IF(L46&gt;=4,IF(K46&gt;=6,"H","A"),IF(L46&gt;=2,IF(K46&gt;=20,"H",IF(K46&lt;=5,"L","A")),IF(K46&lt;=19,"L","A"))),IF(OR(I46="ALI",I46="AIE"),IF(L46&gt;=6,IF(K46&gt;=20,"H","A"),IF(L46&gt;=2,IF(K46&gt;=51,"H",IF(K46&lt;=19,"L","A")),IF(K46&lt;=50,"L","A")))))))</f>
        <v/>
      </c>
      <c r="Q46" s="50" t="str">
        <f aca="false">IF(N46="L","Baixa",IF(N46="A","Média",IF(N46="","","Alta")))</f>
        <v/>
      </c>
      <c r="R46" s="50" t="str">
        <f aca="false">IF(P46="L","Baixa",IF(P46="A","Média",IF(P46="H","Alta","")))</f>
        <v/>
      </c>
      <c r="S46" s="46" t="str">
        <f aca="false">IF(J46="C",0.6,IF(OR(ISBLANK(I46),ISBLANK(N46)),"",IF(I46="ALI",IF(N46="L",7,IF(N46="A",10,15)),IF(I46="AIE",IF(N46="L",5,IF(N46="A",7,10)),IF(I46="SE",IF(N46="L",4,IF(N46="A",5,7)),IF(OR(I46="EE",I46="CE"),IF(N46="L",3,IF(N46="A",4,6))))))))</f>
        <v/>
      </c>
      <c r="T46" s="51" t="str">
        <f aca="false">IF(OR(ISBLANK(I46),ISBLANK(P46),I46="",P46=""),S46,IF(I46="ALI",IF(P46="L",7,IF(P46="A",10,15)),IF(I46="AIE",IF(P46="L",5,IF(P46="A",7,10)),IF(I46="SE",IF(P46="L",4,IF(P46="A",5,7)),IF(OR(I46="EE",I46="CE"),IF(P46="L",3,IF(P46="A",4,6)))))))</f>
        <v/>
      </c>
      <c r="U46" s="52" t="str">
        <f aca="false">IF(J46="","",IF(OR(J46="I",J46="C"),100%,IF(J46="E",40%,IF(J46="T",15%,50%))))</f>
        <v/>
      </c>
      <c r="V46" s="53" t="str">
        <f aca="false">IF(AND(S46&lt;&gt;"",U46&lt;&gt;""),S46*U46,"")</f>
        <v/>
      </c>
      <c r="W46" s="53" t="str">
        <f aca="false">IF(AND(T46&lt;&gt;"",U46&lt;&gt;""),T46*U46,"")</f>
        <v/>
      </c>
      <c r="X46" s="42"/>
      <c r="Y46" s="42"/>
      <c r="Z46" s="42"/>
      <c r="AA46" s="42"/>
      <c r="AB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3" t="str">
        <f aca="false">A47&amp;G47</f>
        <v/>
      </c>
      <c r="I47" s="44"/>
      <c r="J47" s="45"/>
      <c r="K47" s="46" t="str">
        <f aca="false">IF(OR(I47="ALI",I47="AIE"),IF(ISNA(VLOOKUP(H47,'Funções de Dados - Detalhe'!$C$7:$F$126,2,0)),"",VLOOKUP(H47,'Funções de Dados - Detalhe'!$C$7:$F$126,2,0)),IF(OR(I47="EE",I47="SE",I47="CE"),IF(ISNA(VLOOKUP(H47,'Funções de Transação - Detalhe'!$C$7:$F$126,2,0)), "",VLOOKUP(H47,'Funções de Transação - Detalhe'!$C$7:$F$126,2,0)),""))</f>
        <v/>
      </c>
      <c r="L47" s="46" t="str">
        <f aca="false">IF(OR(I47="ALI",I47="AIE"),IF(ISNA(VLOOKUP(H47,'Funções de Dados - Detalhe'!$C$7:$F$126,4,0)), "",VLOOKUP(H47,'Funções de Dados - Detalhe'!$C$7:$F$126,4,0)),IF(OR(I47="EE",I47="SE",I47="CE"),IF(ISNA(VLOOKUP(H47,'Funções de Transação - Detalhe'!$C$7:$F$126,4,0)), "",VLOOKUP(H47,'Funções de Transação - Detalhe'!$C$7:$F$126,4,0)),""))</f>
        <v/>
      </c>
      <c r="M47" s="47" t="str">
        <f aca="false">CONCATENATE(I47,N47)</f>
        <v/>
      </c>
      <c r="N47" s="48" t="str">
        <f aca="false">IF(OR(I47="ALI",I47="AIE"),"L", IF(OR(I47="EE",I47="SE",I47="CE"),"A",""))</f>
        <v/>
      </c>
      <c r="O47" s="47" t="str">
        <f aca="false">CONCATENATE(I47,P47)</f>
        <v/>
      </c>
      <c r="P47" s="49" t="str">
        <f aca="false">IF(OR(ISBLANK(K47),K47="",ISBLANK(L47),L47=""),IF(OR(I47="ALI",I47="AIE"),"",IF(OR(ISBLANK(I47),L47=""),"","A")),IF(I47="EE",IF(L47&gt;=3,IF(K47&gt;=5,"H","A"),IF(L47&gt;=2,IF(K47&gt;=16,"H",IF(K47&lt;=4,"L","A")),IF(K47&lt;=15,"L","A"))),IF(OR(I47="SE",I47="CE"),IF(L47&gt;=4,IF(K47&gt;=6,"H","A"),IF(L47&gt;=2,IF(K47&gt;=20,"H",IF(K47&lt;=5,"L","A")),IF(K47&lt;=19,"L","A"))),IF(OR(I47="ALI",I47="AIE"),IF(L47&gt;=6,IF(K47&gt;=20,"H","A"),IF(L47&gt;=2,IF(K47&gt;=51,"H",IF(K47&lt;=19,"L","A")),IF(K47&lt;=50,"L","A")))))))</f>
        <v/>
      </c>
      <c r="Q47" s="50" t="str">
        <f aca="false">IF(N47="L","Baixa",IF(N47="A","Média",IF(N47="","","Alta")))</f>
        <v/>
      </c>
      <c r="R47" s="50" t="str">
        <f aca="false">IF(P47="L","Baixa",IF(P47="A","Média",IF(P47="H","Alta","")))</f>
        <v/>
      </c>
      <c r="S47" s="46" t="str">
        <f aca="false">IF(J47="C",0.6,IF(OR(ISBLANK(I47),ISBLANK(N47)),"",IF(I47="ALI",IF(N47="L",7,IF(N47="A",10,15)),IF(I47="AIE",IF(N47="L",5,IF(N47="A",7,10)),IF(I47="SE",IF(N47="L",4,IF(N47="A",5,7)),IF(OR(I47="EE",I47="CE"),IF(N47="L",3,IF(N47="A",4,6))))))))</f>
        <v/>
      </c>
      <c r="T47" s="51" t="str">
        <f aca="false">IF(OR(ISBLANK(I47),ISBLANK(P47),I47="",P47=""),S47,IF(I47="ALI",IF(P47="L",7,IF(P47="A",10,15)),IF(I47="AIE",IF(P47="L",5,IF(P47="A",7,10)),IF(I47="SE",IF(P47="L",4,IF(P47="A",5,7)),IF(OR(I47="EE",I47="CE"),IF(P47="L",3,IF(P47="A",4,6)))))))</f>
        <v/>
      </c>
      <c r="U47" s="52" t="str">
        <f aca="false">IF(J47="","",IF(OR(J47="I",J47="C"),100%,IF(J47="E",40%,IF(J47="T",15%,50%))))</f>
        <v/>
      </c>
      <c r="V47" s="53" t="str">
        <f aca="false">IF(AND(S47&lt;&gt;"",U47&lt;&gt;""),S47*U47,"")</f>
        <v/>
      </c>
      <c r="W47" s="53" t="str">
        <f aca="false">IF(AND(T47&lt;&gt;"",U47&lt;&gt;""),T47*U47,"")</f>
        <v/>
      </c>
      <c r="X47" s="42"/>
      <c r="Y47" s="42"/>
      <c r="Z47" s="42"/>
      <c r="AA47" s="42"/>
      <c r="AB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3" t="str">
        <f aca="false">A48&amp;G48</f>
        <v/>
      </c>
      <c r="I48" s="44"/>
      <c r="J48" s="45"/>
      <c r="K48" s="46" t="str">
        <f aca="false">IF(OR(I48="ALI",I48="AIE"),IF(ISNA(VLOOKUP(H48,'Funções de Dados - Detalhe'!$C$7:$F$126,2,0)),"",VLOOKUP(H48,'Funções de Dados - Detalhe'!$C$7:$F$126,2,0)),IF(OR(I48="EE",I48="SE",I48="CE"),IF(ISNA(VLOOKUP(H48,'Funções de Transação - Detalhe'!$C$7:$F$126,2,0)), "",VLOOKUP(H48,'Funções de Transação - Detalhe'!$C$7:$F$126,2,0)),""))</f>
        <v/>
      </c>
      <c r="L48" s="46" t="str">
        <f aca="false">IF(OR(I48="ALI",I48="AIE"),IF(ISNA(VLOOKUP(H48,'Funções de Dados - Detalhe'!$C$7:$F$126,4,0)), "",VLOOKUP(H48,'Funções de Dados - Detalhe'!$C$7:$F$126,4,0)),IF(OR(I48="EE",I48="SE",I48="CE"),IF(ISNA(VLOOKUP(H48,'Funções de Transação - Detalhe'!$C$7:$F$126,4,0)), "",VLOOKUP(H48,'Funções de Transação - Detalhe'!$C$7:$F$126,4,0)),""))</f>
        <v/>
      </c>
      <c r="M48" s="47" t="str">
        <f aca="false">CONCATENATE(I48,N48)</f>
        <v/>
      </c>
      <c r="N48" s="48" t="str">
        <f aca="false">IF(OR(I48="ALI",I48="AIE"),"L", IF(OR(I48="EE",I48="SE",I48="CE"),"A",""))</f>
        <v/>
      </c>
      <c r="O48" s="47" t="str">
        <f aca="false">CONCATENATE(I48,P48)</f>
        <v/>
      </c>
      <c r="P48" s="49" t="str">
        <f aca="false">IF(OR(ISBLANK(K48),K48="",ISBLANK(L48),L48=""),IF(OR(I48="ALI",I48="AIE"),"",IF(OR(ISBLANK(I48),L48=""),"","A")),IF(I48="EE",IF(L48&gt;=3,IF(K48&gt;=5,"H","A"),IF(L48&gt;=2,IF(K48&gt;=16,"H",IF(K48&lt;=4,"L","A")),IF(K48&lt;=15,"L","A"))),IF(OR(I48="SE",I48="CE"),IF(L48&gt;=4,IF(K48&gt;=6,"H","A"),IF(L48&gt;=2,IF(K48&gt;=20,"H",IF(K48&lt;=5,"L","A")),IF(K48&lt;=19,"L","A"))),IF(OR(I48="ALI",I48="AIE"),IF(L48&gt;=6,IF(K48&gt;=20,"H","A"),IF(L48&gt;=2,IF(K48&gt;=51,"H",IF(K48&lt;=19,"L","A")),IF(K48&lt;=50,"L","A")))))))</f>
        <v/>
      </c>
      <c r="Q48" s="50" t="str">
        <f aca="false">IF(N48="L","Baixa",IF(N48="A","Média",IF(N48="","","Alta")))</f>
        <v/>
      </c>
      <c r="R48" s="50" t="str">
        <f aca="false">IF(P48="L","Baixa",IF(P48="A","Média",IF(P48="H","Alta","")))</f>
        <v/>
      </c>
      <c r="S48" s="46" t="str">
        <f aca="false">IF(J48="C",0.6,IF(OR(ISBLANK(I48),ISBLANK(N48)),"",IF(I48="ALI",IF(N48="L",7,IF(N48="A",10,15)),IF(I48="AIE",IF(N48="L",5,IF(N48="A",7,10)),IF(I48="SE",IF(N48="L",4,IF(N48="A",5,7)),IF(OR(I48="EE",I48="CE"),IF(N48="L",3,IF(N48="A",4,6))))))))</f>
        <v/>
      </c>
      <c r="T48" s="51" t="str">
        <f aca="false">IF(OR(ISBLANK(I48),ISBLANK(P48),I48="",P48=""),S48,IF(I48="ALI",IF(P48="L",7,IF(P48="A",10,15)),IF(I48="AIE",IF(P48="L",5,IF(P48="A",7,10)),IF(I48="SE",IF(P48="L",4,IF(P48="A",5,7)),IF(OR(I48="EE",I48="CE"),IF(P48="L",3,IF(P48="A",4,6)))))))</f>
        <v/>
      </c>
      <c r="U48" s="52" t="str">
        <f aca="false">IF(J48="","",IF(OR(J48="I",J48="C"),100%,IF(J48="E",40%,IF(J48="T",15%,50%))))</f>
        <v/>
      </c>
      <c r="V48" s="53" t="str">
        <f aca="false">IF(AND(S48&lt;&gt;"",U48&lt;&gt;""),S48*U48,"")</f>
        <v/>
      </c>
      <c r="W48" s="53" t="str">
        <f aca="false">IF(AND(T48&lt;&gt;"",U48&lt;&gt;""),T48*U48,"")</f>
        <v/>
      </c>
      <c r="X48" s="42"/>
      <c r="Y48" s="42"/>
      <c r="Z48" s="42"/>
      <c r="AA48" s="42"/>
      <c r="AB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3" t="str">
        <f aca="false">A49&amp;G49</f>
        <v/>
      </c>
      <c r="I49" s="44"/>
      <c r="J49" s="45"/>
      <c r="K49" s="46" t="str">
        <f aca="false">IF(OR(I49="ALI",I49="AIE"),IF(ISNA(VLOOKUP(H49,'Funções de Dados - Detalhe'!$C$7:$F$126,2,0)),"",VLOOKUP(H49,'Funções de Dados - Detalhe'!$C$7:$F$126,2,0)),IF(OR(I49="EE",I49="SE",I49="CE"),IF(ISNA(VLOOKUP(H49,'Funções de Transação - Detalhe'!$C$7:$F$126,2,0)), "",VLOOKUP(H49,'Funções de Transação - Detalhe'!$C$7:$F$126,2,0)),""))</f>
        <v/>
      </c>
      <c r="L49" s="46" t="str">
        <f aca="false">IF(OR(I49="ALI",I49="AIE"),IF(ISNA(VLOOKUP(H49,'Funções de Dados - Detalhe'!$C$7:$F$126,4,0)), "",VLOOKUP(H49,'Funções de Dados - Detalhe'!$C$7:$F$126,4,0)),IF(OR(I49="EE",I49="SE",I49="CE"),IF(ISNA(VLOOKUP(H49,'Funções de Transação - Detalhe'!$C$7:$F$126,4,0)), "",VLOOKUP(H49,'Funções de Transação - Detalhe'!$C$7:$F$126,4,0)),""))</f>
        <v/>
      </c>
      <c r="M49" s="47" t="str">
        <f aca="false">CONCATENATE(I49,N49)</f>
        <v/>
      </c>
      <c r="N49" s="48" t="str">
        <f aca="false">IF(OR(I49="ALI",I49="AIE"),"L", IF(OR(I49="EE",I49="SE",I49="CE"),"A",""))</f>
        <v/>
      </c>
      <c r="O49" s="47" t="str">
        <f aca="false">CONCATENATE(I49,P49)</f>
        <v/>
      </c>
      <c r="P49" s="49" t="str">
        <f aca="false">IF(OR(ISBLANK(K49),K49="",ISBLANK(L49),L49=""),IF(OR(I49="ALI",I49="AIE"),"",IF(OR(ISBLANK(I49),L49=""),"","A")),IF(I49="EE",IF(L49&gt;=3,IF(K49&gt;=5,"H","A"),IF(L49&gt;=2,IF(K49&gt;=16,"H",IF(K49&lt;=4,"L","A")),IF(K49&lt;=15,"L","A"))),IF(OR(I49="SE",I49="CE"),IF(L49&gt;=4,IF(K49&gt;=6,"H","A"),IF(L49&gt;=2,IF(K49&gt;=20,"H",IF(K49&lt;=5,"L","A")),IF(K49&lt;=19,"L","A"))),IF(OR(I49="ALI",I49="AIE"),IF(L49&gt;=6,IF(K49&gt;=20,"H","A"),IF(L49&gt;=2,IF(K49&gt;=51,"H",IF(K49&lt;=19,"L","A")),IF(K49&lt;=50,"L","A")))))))</f>
        <v/>
      </c>
      <c r="Q49" s="50" t="str">
        <f aca="false">IF(N49="L","Baixa",IF(N49="A","Média",IF(N49="","","Alta")))</f>
        <v/>
      </c>
      <c r="R49" s="50" t="str">
        <f aca="false">IF(P49="L","Baixa",IF(P49="A","Média",IF(P49="H","Alta","")))</f>
        <v/>
      </c>
      <c r="S49" s="46" t="str">
        <f aca="false">IF(J49="C",0.6,IF(OR(ISBLANK(I49),ISBLANK(N49)),"",IF(I49="ALI",IF(N49="L",7,IF(N49="A",10,15)),IF(I49="AIE",IF(N49="L",5,IF(N49="A",7,10)),IF(I49="SE",IF(N49="L",4,IF(N49="A",5,7)),IF(OR(I49="EE",I49="CE"),IF(N49="L",3,IF(N49="A",4,6))))))))</f>
        <v/>
      </c>
      <c r="T49" s="51" t="str">
        <f aca="false">IF(OR(ISBLANK(I49),ISBLANK(P49),I49="",P49=""),S49,IF(I49="ALI",IF(P49="L",7,IF(P49="A",10,15)),IF(I49="AIE",IF(P49="L",5,IF(P49="A",7,10)),IF(I49="SE",IF(P49="L",4,IF(P49="A",5,7)),IF(OR(I49="EE",I49="CE"),IF(P49="L",3,IF(P49="A",4,6)))))))</f>
        <v/>
      </c>
      <c r="U49" s="52" t="str">
        <f aca="false">IF(J49="","",IF(OR(J49="I",J49="C"),100%,IF(J49="E",40%,IF(J49="T",15%,50%))))</f>
        <v/>
      </c>
      <c r="V49" s="53" t="str">
        <f aca="false">IF(AND(S49&lt;&gt;"",U49&lt;&gt;""),S49*U49,"")</f>
        <v/>
      </c>
      <c r="W49" s="53" t="str">
        <f aca="false">IF(AND(T49&lt;&gt;"",U49&lt;&gt;""),T49*U49,"")</f>
        <v/>
      </c>
      <c r="X49" s="42"/>
      <c r="Y49" s="42"/>
      <c r="Z49" s="42"/>
      <c r="AA49" s="42"/>
      <c r="AB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3" t="str">
        <f aca="false">A50&amp;G50</f>
        <v/>
      </c>
      <c r="I50" s="44"/>
      <c r="J50" s="45"/>
      <c r="K50" s="46" t="str">
        <f aca="false">IF(OR(I50="ALI",I50="AIE"),IF(ISNA(VLOOKUP(H50,'Funções de Dados - Detalhe'!$C$7:$F$126,2,0)),"",VLOOKUP(H50,'Funções de Dados - Detalhe'!$C$7:$F$126,2,0)),IF(OR(I50="EE",I50="SE",I50="CE"),IF(ISNA(VLOOKUP(H50,'Funções de Transação - Detalhe'!$C$7:$F$126,2,0)), "",VLOOKUP(H50,'Funções de Transação - Detalhe'!$C$7:$F$126,2,0)),""))</f>
        <v/>
      </c>
      <c r="L50" s="46" t="str">
        <f aca="false">IF(OR(I50="ALI",I50="AIE"),IF(ISNA(VLOOKUP(H50,'Funções de Dados - Detalhe'!$C$7:$F$126,4,0)), "",VLOOKUP(H50,'Funções de Dados - Detalhe'!$C$7:$F$126,4,0)),IF(OR(I50="EE",I50="SE",I50="CE"),IF(ISNA(VLOOKUP(H50,'Funções de Transação - Detalhe'!$C$7:$F$126,4,0)), "",VLOOKUP(H50,'Funções de Transação - Detalhe'!$C$7:$F$126,4,0)),""))</f>
        <v/>
      </c>
      <c r="M50" s="47" t="str">
        <f aca="false">CONCATENATE(I50,N50)</f>
        <v/>
      </c>
      <c r="N50" s="48" t="str">
        <f aca="false">IF(OR(I50="ALI",I50="AIE"),"L", IF(OR(I50="EE",I50="SE",I50="CE"),"A",""))</f>
        <v/>
      </c>
      <c r="O50" s="47" t="str">
        <f aca="false">CONCATENATE(I50,P50)</f>
        <v/>
      </c>
      <c r="P50" s="49" t="str">
        <f aca="false">IF(OR(ISBLANK(K50),K50="",ISBLANK(L50),L50=""),IF(OR(I50="ALI",I50="AIE"),"",IF(OR(ISBLANK(I50),L50=""),"","A")),IF(I50="EE",IF(L50&gt;=3,IF(K50&gt;=5,"H","A"),IF(L50&gt;=2,IF(K50&gt;=16,"H",IF(K50&lt;=4,"L","A")),IF(K50&lt;=15,"L","A"))),IF(OR(I50="SE",I50="CE"),IF(L50&gt;=4,IF(K50&gt;=6,"H","A"),IF(L50&gt;=2,IF(K50&gt;=20,"H",IF(K50&lt;=5,"L","A")),IF(K50&lt;=19,"L","A"))),IF(OR(I50="ALI",I50="AIE"),IF(L50&gt;=6,IF(K50&gt;=20,"H","A"),IF(L50&gt;=2,IF(K50&gt;=51,"H",IF(K50&lt;=19,"L","A")),IF(K50&lt;=50,"L","A")))))))</f>
        <v/>
      </c>
      <c r="Q50" s="50" t="str">
        <f aca="false">IF(N50="L","Baixa",IF(N50="A","Média",IF(N50="","","Alta")))</f>
        <v/>
      </c>
      <c r="R50" s="50" t="str">
        <f aca="false">IF(P50="L","Baixa",IF(P50="A","Média",IF(P50="H","Alta","")))</f>
        <v/>
      </c>
      <c r="S50" s="46" t="str">
        <f aca="false">IF(J50="C",0.6,IF(OR(ISBLANK(I50),ISBLANK(N50)),"",IF(I50="ALI",IF(N50="L",7,IF(N50="A",10,15)),IF(I50="AIE",IF(N50="L",5,IF(N50="A",7,10)),IF(I50="SE",IF(N50="L",4,IF(N50="A",5,7)),IF(OR(I50="EE",I50="CE"),IF(N50="L",3,IF(N50="A",4,6))))))))</f>
        <v/>
      </c>
      <c r="T50" s="51" t="str">
        <f aca="false">IF(OR(ISBLANK(I50),ISBLANK(P50),I50="",P50=""),S50,IF(I50="ALI",IF(P50="L",7,IF(P50="A",10,15)),IF(I50="AIE",IF(P50="L",5,IF(P50="A",7,10)),IF(I50="SE",IF(P50="L",4,IF(P50="A",5,7)),IF(OR(I50="EE",I50="CE"),IF(P50="L",3,IF(P50="A",4,6)))))))</f>
        <v/>
      </c>
      <c r="U50" s="52" t="str">
        <f aca="false">IF(J50="","",IF(OR(J50="I",J50="C"),100%,IF(J50="E",40%,IF(J50="T",15%,50%))))</f>
        <v/>
      </c>
      <c r="V50" s="53" t="str">
        <f aca="false">IF(AND(S50&lt;&gt;"",U50&lt;&gt;""),S50*U50,"")</f>
        <v/>
      </c>
      <c r="W50" s="53" t="str">
        <f aca="false">IF(AND(T50&lt;&gt;"",U50&lt;&gt;""),T50*U50,"")</f>
        <v/>
      </c>
      <c r="X50" s="42"/>
      <c r="Y50" s="42"/>
      <c r="Z50" s="42"/>
      <c r="AA50" s="42"/>
      <c r="AB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3" t="str">
        <f aca="false">A51&amp;G51</f>
        <v/>
      </c>
      <c r="I51" s="44"/>
      <c r="J51" s="45"/>
      <c r="K51" s="46" t="str">
        <f aca="false">IF(OR(I51="ALI",I51="AIE"),IF(ISNA(VLOOKUP(H51,'Funções de Dados - Detalhe'!$C$7:$F$126,2,0)),"",VLOOKUP(H51,'Funções de Dados - Detalhe'!$C$7:$F$126,2,0)),IF(OR(I51="EE",I51="SE",I51="CE"),IF(ISNA(VLOOKUP(H51,'Funções de Transação - Detalhe'!$C$7:$F$126,2,0)), "",VLOOKUP(H51,'Funções de Transação - Detalhe'!$C$7:$F$126,2,0)),""))</f>
        <v/>
      </c>
      <c r="L51" s="46" t="str">
        <f aca="false">IF(OR(I51="ALI",I51="AIE"),IF(ISNA(VLOOKUP(H51,'Funções de Dados - Detalhe'!$C$7:$F$126,4,0)), "",VLOOKUP(H51,'Funções de Dados - Detalhe'!$C$7:$F$126,4,0)),IF(OR(I51="EE",I51="SE",I51="CE"),IF(ISNA(VLOOKUP(H51,'Funções de Transação - Detalhe'!$C$7:$F$126,4,0)), "",VLOOKUP(H51,'Funções de Transação - Detalhe'!$C$7:$F$126,4,0)),""))</f>
        <v/>
      </c>
      <c r="M51" s="47" t="str">
        <f aca="false">CONCATENATE(I51,N51)</f>
        <v/>
      </c>
      <c r="N51" s="48" t="str">
        <f aca="false">IF(OR(I51="ALI",I51="AIE"),"L", IF(OR(I51="EE",I51="SE",I51="CE"),"A",""))</f>
        <v/>
      </c>
      <c r="O51" s="47" t="str">
        <f aca="false">CONCATENATE(I51,P51)</f>
        <v/>
      </c>
      <c r="P51" s="49" t="str">
        <f aca="false">IF(OR(ISBLANK(K51),K51="",ISBLANK(L51),L51=""),IF(OR(I51="ALI",I51="AIE"),"",IF(OR(ISBLANK(I51),L51=""),"","A")),IF(I51="EE",IF(L51&gt;=3,IF(K51&gt;=5,"H","A"),IF(L51&gt;=2,IF(K51&gt;=16,"H",IF(K51&lt;=4,"L","A")),IF(K51&lt;=15,"L","A"))),IF(OR(I51="SE",I51="CE"),IF(L51&gt;=4,IF(K51&gt;=6,"H","A"),IF(L51&gt;=2,IF(K51&gt;=20,"H",IF(K51&lt;=5,"L","A")),IF(K51&lt;=19,"L","A"))),IF(OR(I51="ALI",I51="AIE"),IF(L51&gt;=6,IF(K51&gt;=20,"H","A"),IF(L51&gt;=2,IF(K51&gt;=51,"H",IF(K51&lt;=19,"L","A")),IF(K51&lt;=50,"L","A")))))))</f>
        <v/>
      </c>
      <c r="Q51" s="50" t="str">
        <f aca="false">IF(N51="L","Baixa",IF(N51="A","Média",IF(N51="","","Alta")))</f>
        <v/>
      </c>
      <c r="R51" s="50" t="str">
        <f aca="false">IF(P51="L","Baixa",IF(P51="A","Média",IF(P51="H","Alta","")))</f>
        <v/>
      </c>
      <c r="S51" s="46" t="str">
        <f aca="false">IF(J51="C",0.6,IF(OR(ISBLANK(I51),ISBLANK(N51)),"",IF(I51="ALI",IF(N51="L",7,IF(N51="A",10,15)),IF(I51="AIE",IF(N51="L",5,IF(N51="A",7,10)),IF(I51="SE",IF(N51="L",4,IF(N51="A",5,7)),IF(OR(I51="EE",I51="CE"),IF(N51="L",3,IF(N51="A",4,6))))))))</f>
        <v/>
      </c>
      <c r="T51" s="51" t="str">
        <f aca="false">IF(OR(ISBLANK(I51),ISBLANK(P51),I51="",P51=""),S51,IF(I51="ALI",IF(P51="L",7,IF(P51="A",10,15)),IF(I51="AIE",IF(P51="L",5,IF(P51="A",7,10)),IF(I51="SE",IF(P51="L",4,IF(P51="A",5,7)),IF(OR(I51="EE",I51="CE"),IF(P51="L",3,IF(P51="A",4,6)))))))</f>
        <v/>
      </c>
      <c r="U51" s="52" t="str">
        <f aca="false">IF(J51="","",IF(OR(J51="I",J51="C"),100%,IF(J51="E",40%,IF(J51="T",15%,50%))))</f>
        <v/>
      </c>
      <c r="V51" s="53" t="str">
        <f aca="false">IF(AND(S51&lt;&gt;"",U51&lt;&gt;""),S51*U51,"")</f>
        <v/>
      </c>
      <c r="W51" s="53" t="str">
        <f aca="false">IF(AND(T51&lt;&gt;"",U51&lt;&gt;""),T51*U51,"")</f>
        <v/>
      </c>
      <c r="X51" s="42"/>
      <c r="Y51" s="42"/>
      <c r="Z51" s="42"/>
      <c r="AA51" s="42"/>
      <c r="AB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3" t="str">
        <f aca="false">A52&amp;G52</f>
        <v/>
      </c>
      <c r="I52" s="44"/>
      <c r="J52" s="45"/>
      <c r="K52" s="46" t="str">
        <f aca="false">IF(OR(I52="ALI",I52="AIE"),IF(ISNA(VLOOKUP(H52,'Funções de Dados - Detalhe'!$C$7:$F$126,2,0)),"",VLOOKUP(H52,'Funções de Dados - Detalhe'!$C$7:$F$126,2,0)),IF(OR(I52="EE",I52="SE",I52="CE"),IF(ISNA(VLOOKUP(H52,'Funções de Transação - Detalhe'!$C$7:$F$126,2,0)), "",VLOOKUP(H52,'Funções de Transação - Detalhe'!$C$7:$F$126,2,0)),""))</f>
        <v/>
      </c>
      <c r="L52" s="46" t="str">
        <f aca="false">IF(OR(I52="ALI",I52="AIE"),IF(ISNA(VLOOKUP(H52,'Funções de Dados - Detalhe'!$C$7:$F$126,4,0)), "",VLOOKUP(H52,'Funções de Dados - Detalhe'!$C$7:$F$126,4,0)),IF(OR(I52="EE",I52="SE",I52="CE"),IF(ISNA(VLOOKUP(H52,'Funções de Transação - Detalhe'!$C$7:$F$126,4,0)), "",VLOOKUP(H52,'Funções de Transação - Detalhe'!$C$7:$F$126,4,0)),""))</f>
        <v/>
      </c>
      <c r="M52" s="47" t="str">
        <f aca="false">CONCATENATE(I52,N52)</f>
        <v/>
      </c>
      <c r="N52" s="48" t="str">
        <f aca="false">IF(OR(I52="ALI",I52="AIE"),"L", IF(OR(I52="EE",I52="SE",I52="CE"),"A",""))</f>
        <v/>
      </c>
      <c r="O52" s="47" t="str">
        <f aca="false">CONCATENATE(I52,P52)</f>
        <v/>
      </c>
      <c r="P52" s="49" t="str">
        <f aca="false">IF(OR(ISBLANK(K52),K52="",ISBLANK(L52),L52=""),IF(OR(I52="ALI",I52="AIE"),"",IF(OR(ISBLANK(I52),L52=""),"","A")),IF(I52="EE",IF(L52&gt;=3,IF(K52&gt;=5,"H","A"),IF(L52&gt;=2,IF(K52&gt;=16,"H",IF(K52&lt;=4,"L","A")),IF(K52&lt;=15,"L","A"))),IF(OR(I52="SE",I52="CE"),IF(L52&gt;=4,IF(K52&gt;=6,"H","A"),IF(L52&gt;=2,IF(K52&gt;=20,"H",IF(K52&lt;=5,"L","A")),IF(K52&lt;=19,"L","A"))),IF(OR(I52="ALI",I52="AIE"),IF(L52&gt;=6,IF(K52&gt;=20,"H","A"),IF(L52&gt;=2,IF(K52&gt;=51,"H",IF(K52&lt;=19,"L","A")),IF(K52&lt;=50,"L","A")))))))</f>
        <v/>
      </c>
      <c r="Q52" s="50" t="str">
        <f aca="false">IF(N52="L","Baixa",IF(N52="A","Média",IF(N52="","","Alta")))</f>
        <v/>
      </c>
      <c r="R52" s="50" t="str">
        <f aca="false">IF(P52="L","Baixa",IF(P52="A","Média",IF(P52="H","Alta","")))</f>
        <v/>
      </c>
      <c r="S52" s="46" t="str">
        <f aca="false">IF(J52="C",0.6,IF(OR(ISBLANK(I52),ISBLANK(N52)),"",IF(I52="ALI",IF(N52="L",7,IF(N52="A",10,15)),IF(I52="AIE",IF(N52="L",5,IF(N52="A",7,10)),IF(I52="SE",IF(N52="L",4,IF(N52="A",5,7)),IF(OR(I52="EE",I52="CE"),IF(N52="L",3,IF(N52="A",4,6))))))))</f>
        <v/>
      </c>
      <c r="T52" s="51" t="str">
        <f aca="false">IF(OR(ISBLANK(I52),ISBLANK(P52),I52="",P52=""),S52,IF(I52="ALI",IF(P52="L",7,IF(P52="A",10,15)),IF(I52="AIE",IF(P52="L",5,IF(P52="A",7,10)),IF(I52="SE",IF(P52="L",4,IF(P52="A",5,7)),IF(OR(I52="EE",I52="CE"),IF(P52="L",3,IF(P52="A",4,6)))))))</f>
        <v/>
      </c>
      <c r="U52" s="52" t="str">
        <f aca="false">IF(J52="","",IF(OR(J52="I",J52="C"),100%,IF(J52="E",40%,IF(J52="T",15%,50%))))</f>
        <v/>
      </c>
      <c r="V52" s="53" t="str">
        <f aca="false">IF(AND(S52&lt;&gt;"",U52&lt;&gt;""),S52*U52,"")</f>
        <v/>
      </c>
      <c r="W52" s="53" t="str">
        <f aca="false">IF(AND(T52&lt;&gt;"",U52&lt;&gt;""),T52*U52,"")</f>
        <v/>
      </c>
      <c r="X52" s="42"/>
      <c r="Y52" s="42"/>
      <c r="Z52" s="42"/>
      <c r="AA52" s="42"/>
      <c r="AB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3" t="str">
        <f aca="false">A53&amp;G53</f>
        <v/>
      </c>
      <c r="I53" s="44"/>
      <c r="J53" s="45"/>
      <c r="K53" s="46" t="str">
        <f aca="false">IF(OR(I53="ALI",I53="AIE"),IF(ISNA(VLOOKUP(H53,'Funções de Dados - Detalhe'!$C$7:$F$126,2,0)),"",VLOOKUP(H53,'Funções de Dados - Detalhe'!$C$7:$F$126,2,0)),IF(OR(I53="EE",I53="SE",I53="CE"),IF(ISNA(VLOOKUP(H53,'Funções de Transação - Detalhe'!$C$7:$F$126,2,0)), "",VLOOKUP(H53,'Funções de Transação - Detalhe'!$C$7:$F$126,2,0)),""))</f>
        <v/>
      </c>
      <c r="L53" s="46" t="str">
        <f aca="false">IF(OR(I53="ALI",I53="AIE"),IF(ISNA(VLOOKUP(H53,'Funções de Dados - Detalhe'!$C$7:$F$126,4,0)), "",VLOOKUP(H53,'Funções de Dados - Detalhe'!$C$7:$F$126,4,0)),IF(OR(I53="EE",I53="SE",I53="CE"),IF(ISNA(VLOOKUP(H53,'Funções de Transação - Detalhe'!$C$7:$F$126,4,0)), "",VLOOKUP(H53,'Funções de Transação - Detalhe'!$C$7:$F$126,4,0)),""))</f>
        <v/>
      </c>
      <c r="M53" s="47" t="str">
        <f aca="false">CONCATENATE(I53,N53)</f>
        <v/>
      </c>
      <c r="N53" s="48" t="str">
        <f aca="false">IF(OR(I53="ALI",I53="AIE"),"L", IF(OR(I53="EE",I53="SE",I53="CE"),"A",""))</f>
        <v/>
      </c>
      <c r="O53" s="47" t="str">
        <f aca="false">CONCATENATE(I53,P53)</f>
        <v/>
      </c>
      <c r="P53" s="49" t="str">
        <f aca="false">IF(OR(ISBLANK(K53),K53="",ISBLANK(L53),L53=""),IF(OR(I53="ALI",I53="AIE"),"",IF(OR(ISBLANK(I53),L53=""),"","A")),IF(I53="EE",IF(L53&gt;=3,IF(K53&gt;=5,"H","A"),IF(L53&gt;=2,IF(K53&gt;=16,"H",IF(K53&lt;=4,"L","A")),IF(K53&lt;=15,"L","A"))),IF(OR(I53="SE",I53="CE"),IF(L53&gt;=4,IF(K53&gt;=6,"H","A"),IF(L53&gt;=2,IF(K53&gt;=20,"H",IF(K53&lt;=5,"L","A")),IF(K53&lt;=19,"L","A"))),IF(OR(I53="ALI",I53="AIE"),IF(L53&gt;=6,IF(K53&gt;=20,"H","A"),IF(L53&gt;=2,IF(K53&gt;=51,"H",IF(K53&lt;=19,"L","A")),IF(K53&lt;=50,"L","A")))))))</f>
        <v/>
      </c>
      <c r="Q53" s="50" t="str">
        <f aca="false">IF(N53="L","Baixa",IF(N53="A","Média",IF(N53="","","Alta")))</f>
        <v/>
      </c>
      <c r="R53" s="50" t="str">
        <f aca="false">IF(P53="L","Baixa",IF(P53="A","Média",IF(P53="H","Alta","")))</f>
        <v/>
      </c>
      <c r="S53" s="46" t="str">
        <f aca="false">IF(J53="C",0.6,IF(OR(ISBLANK(I53),ISBLANK(N53)),"",IF(I53="ALI",IF(N53="L",7,IF(N53="A",10,15)),IF(I53="AIE",IF(N53="L",5,IF(N53="A",7,10)),IF(I53="SE",IF(N53="L",4,IF(N53="A",5,7)),IF(OR(I53="EE",I53="CE"),IF(N53="L",3,IF(N53="A",4,6))))))))</f>
        <v/>
      </c>
      <c r="T53" s="51" t="str">
        <f aca="false">IF(OR(ISBLANK(I53),ISBLANK(P53),I53="",P53=""),S53,IF(I53="ALI",IF(P53="L",7,IF(P53="A",10,15)),IF(I53="AIE",IF(P53="L",5,IF(P53="A",7,10)),IF(I53="SE",IF(P53="L",4,IF(P53="A",5,7)),IF(OR(I53="EE",I53="CE"),IF(P53="L",3,IF(P53="A",4,6)))))))</f>
        <v/>
      </c>
      <c r="U53" s="52" t="str">
        <f aca="false">IF(J53="","",IF(OR(J53="I",J53="C"),100%,IF(J53="E",40%,IF(J53="T",15%,50%))))</f>
        <v/>
      </c>
      <c r="V53" s="53" t="str">
        <f aca="false">IF(AND(S53&lt;&gt;"",U53&lt;&gt;""),S53*U53,"")</f>
        <v/>
      </c>
      <c r="W53" s="53" t="str">
        <f aca="false">IF(AND(T53&lt;&gt;"",U53&lt;&gt;""),T53*U53,"")</f>
        <v/>
      </c>
      <c r="X53" s="42"/>
      <c r="Y53" s="42"/>
      <c r="Z53" s="42"/>
      <c r="AA53" s="42"/>
      <c r="AB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3" t="str">
        <f aca="false">A54&amp;G54</f>
        <v/>
      </c>
      <c r="I54" s="44"/>
      <c r="J54" s="45"/>
      <c r="K54" s="46" t="str">
        <f aca="false">IF(OR(I54="ALI",I54="AIE"),IF(ISNA(VLOOKUP(H54,'Funções de Dados - Detalhe'!$C$7:$F$126,2,0)),"",VLOOKUP(H54,'Funções de Dados - Detalhe'!$C$7:$F$126,2,0)),IF(OR(I54="EE",I54="SE",I54="CE"),IF(ISNA(VLOOKUP(H54,'Funções de Transação - Detalhe'!$C$7:$F$126,2,0)), "",VLOOKUP(H54,'Funções de Transação - Detalhe'!$C$7:$F$126,2,0)),""))</f>
        <v/>
      </c>
      <c r="L54" s="46" t="str">
        <f aca="false">IF(OR(I54="ALI",I54="AIE"),IF(ISNA(VLOOKUP(H54,'Funções de Dados - Detalhe'!$C$7:$F$126,4,0)), "",VLOOKUP(H54,'Funções de Dados - Detalhe'!$C$7:$F$126,4,0)),IF(OR(I54="EE",I54="SE",I54="CE"),IF(ISNA(VLOOKUP(H54,'Funções de Transação - Detalhe'!$C$7:$F$126,4,0)), "",VLOOKUP(H54,'Funções de Transação - Detalhe'!$C$7:$F$126,4,0)),""))</f>
        <v/>
      </c>
      <c r="M54" s="47" t="str">
        <f aca="false">CONCATENATE(I54,N54)</f>
        <v/>
      </c>
      <c r="N54" s="48" t="str">
        <f aca="false">IF(OR(I54="ALI",I54="AIE"),"L", IF(OR(I54="EE",I54="SE",I54="CE"),"A",""))</f>
        <v/>
      </c>
      <c r="O54" s="47" t="str">
        <f aca="false">CONCATENATE(I54,P54)</f>
        <v/>
      </c>
      <c r="P54" s="49" t="str">
        <f aca="false">IF(OR(ISBLANK(K54),K54="",ISBLANK(L54),L54=""),IF(OR(I54="ALI",I54="AIE"),"",IF(OR(ISBLANK(I54),L54=""),"","A")),IF(I54="EE",IF(L54&gt;=3,IF(K54&gt;=5,"H","A"),IF(L54&gt;=2,IF(K54&gt;=16,"H",IF(K54&lt;=4,"L","A")),IF(K54&lt;=15,"L","A"))),IF(OR(I54="SE",I54="CE"),IF(L54&gt;=4,IF(K54&gt;=6,"H","A"),IF(L54&gt;=2,IF(K54&gt;=20,"H",IF(K54&lt;=5,"L","A")),IF(K54&lt;=19,"L","A"))),IF(OR(I54="ALI",I54="AIE"),IF(L54&gt;=6,IF(K54&gt;=20,"H","A"),IF(L54&gt;=2,IF(K54&gt;=51,"H",IF(K54&lt;=19,"L","A")),IF(K54&lt;=50,"L","A")))))))</f>
        <v/>
      </c>
      <c r="Q54" s="50" t="str">
        <f aca="false">IF(N54="L","Baixa",IF(N54="A","Média",IF(N54="","","Alta")))</f>
        <v/>
      </c>
      <c r="R54" s="50" t="str">
        <f aca="false">IF(P54="L","Baixa",IF(P54="A","Média",IF(P54="H","Alta","")))</f>
        <v/>
      </c>
      <c r="S54" s="46" t="str">
        <f aca="false">IF(J54="C",0.6,IF(OR(ISBLANK(I54),ISBLANK(N54)),"",IF(I54="ALI",IF(N54="L",7,IF(N54="A",10,15)),IF(I54="AIE",IF(N54="L",5,IF(N54="A",7,10)),IF(I54="SE",IF(N54="L",4,IF(N54="A",5,7)),IF(OR(I54="EE",I54="CE"),IF(N54="L",3,IF(N54="A",4,6))))))))</f>
        <v/>
      </c>
      <c r="T54" s="51" t="str">
        <f aca="false">IF(OR(ISBLANK(I54),ISBLANK(P54),I54="",P54=""),S54,IF(I54="ALI",IF(P54="L",7,IF(P54="A",10,15)),IF(I54="AIE",IF(P54="L",5,IF(P54="A",7,10)),IF(I54="SE",IF(P54="L",4,IF(P54="A",5,7)),IF(OR(I54="EE",I54="CE"),IF(P54="L",3,IF(P54="A",4,6)))))))</f>
        <v/>
      </c>
      <c r="U54" s="52" t="str">
        <f aca="false">IF(J54="","",IF(OR(J54="I",J54="C"),100%,IF(J54="E",40%,IF(J54="T",15%,50%))))</f>
        <v/>
      </c>
      <c r="V54" s="53" t="str">
        <f aca="false">IF(AND(S54&lt;&gt;"",U54&lt;&gt;""),S54*U54,"")</f>
        <v/>
      </c>
      <c r="W54" s="53" t="str">
        <f aca="false">IF(AND(T54&lt;&gt;"",U54&lt;&gt;""),T54*U54,"")</f>
        <v/>
      </c>
      <c r="X54" s="42"/>
      <c r="Y54" s="42"/>
      <c r="Z54" s="42"/>
      <c r="AA54" s="42"/>
      <c r="AB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3" t="str">
        <f aca="false">A55&amp;G55</f>
        <v/>
      </c>
      <c r="I55" s="44"/>
      <c r="J55" s="45"/>
      <c r="K55" s="46" t="str">
        <f aca="false">IF(OR(I55="ALI",I55="AIE"),IF(ISNA(VLOOKUP(H55,'Funções de Dados - Detalhe'!$C$7:$F$126,2,0)),"",VLOOKUP(H55,'Funções de Dados - Detalhe'!$C$7:$F$126,2,0)),IF(OR(I55="EE",I55="SE",I55="CE"),IF(ISNA(VLOOKUP(H55,'Funções de Transação - Detalhe'!$C$7:$F$126,2,0)), "",VLOOKUP(H55,'Funções de Transação - Detalhe'!$C$7:$F$126,2,0)),""))</f>
        <v/>
      </c>
      <c r="L55" s="46" t="str">
        <f aca="false">IF(OR(I55="ALI",I55="AIE"),IF(ISNA(VLOOKUP(H55,'Funções de Dados - Detalhe'!$C$7:$F$126,4,0)), "",VLOOKUP(H55,'Funções de Dados - Detalhe'!$C$7:$F$126,4,0)),IF(OR(I55="EE",I55="SE",I55="CE"),IF(ISNA(VLOOKUP(H55,'Funções de Transação - Detalhe'!$C$7:$F$126,4,0)), "",VLOOKUP(H55,'Funções de Transação - Detalhe'!$C$7:$F$126,4,0)),""))</f>
        <v/>
      </c>
      <c r="M55" s="47" t="str">
        <f aca="false">CONCATENATE(I55,N55)</f>
        <v/>
      </c>
      <c r="N55" s="48" t="str">
        <f aca="false">IF(OR(I55="ALI",I55="AIE"),"L", IF(OR(I55="EE",I55="SE",I55="CE"),"A",""))</f>
        <v/>
      </c>
      <c r="O55" s="47" t="str">
        <f aca="false">CONCATENATE(I55,P55)</f>
        <v/>
      </c>
      <c r="P55" s="49" t="str">
        <f aca="false">IF(OR(ISBLANK(K55),K55="",ISBLANK(L55),L55=""),IF(OR(I55="ALI",I55="AIE"),"",IF(OR(ISBLANK(I55),L55=""),"","A")),IF(I55="EE",IF(L55&gt;=3,IF(K55&gt;=5,"H","A"),IF(L55&gt;=2,IF(K55&gt;=16,"H",IF(K55&lt;=4,"L","A")),IF(K55&lt;=15,"L","A"))),IF(OR(I55="SE",I55="CE"),IF(L55&gt;=4,IF(K55&gt;=6,"H","A"),IF(L55&gt;=2,IF(K55&gt;=20,"H",IF(K55&lt;=5,"L","A")),IF(K55&lt;=19,"L","A"))),IF(OR(I55="ALI",I55="AIE"),IF(L55&gt;=6,IF(K55&gt;=20,"H","A"),IF(L55&gt;=2,IF(K55&gt;=51,"H",IF(K55&lt;=19,"L","A")),IF(K55&lt;=50,"L","A")))))))</f>
        <v/>
      </c>
      <c r="Q55" s="50" t="str">
        <f aca="false">IF(N55="L","Baixa",IF(N55="A","Média",IF(N55="","","Alta")))</f>
        <v/>
      </c>
      <c r="R55" s="50" t="str">
        <f aca="false">IF(P55="L","Baixa",IF(P55="A","Média",IF(P55="H","Alta","")))</f>
        <v/>
      </c>
      <c r="S55" s="46" t="str">
        <f aca="false">IF(J55="C",0.6,IF(OR(ISBLANK(I55),ISBLANK(N55)),"",IF(I55="ALI",IF(N55="L",7,IF(N55="A",10,15)),IF(I55="AIE",IF(N55="L",5,IF(N55="A",7,10)),IF(I55="SE",IF(N55="L",4,IF(N55="A",5,7)),IF(OR(I55="EE",I55="CE"),IF(N55="L",3,IF(N55="A",4,6))))))))</f>
        <v/>
      </c>
      <c r="T55" s="51" t="str">
        <f aca="false">IF(OR(ISBLANK(I55),ISBLANK(P55),I55="",P55=""),S55,IF(I55="ALI",IF(P55="L",7,IF(P55="A",10,15)),IF(I55="AIE",IF(P55="L",5,IF(P55="A",7,10)),IF(I55="SE",IF(P55="L",4,IF(P55="A",5,7)),IF(OR(I55="EE",I55="CE"),IF(P55="L",3,IF(P55="A",4,6)))))))</f>
        <v/>
      </c>
      <c r="U55" s="52" t="str">
        <f aca="false">IF(J55="","",IF(OR(J55="I",J55="C"),100%,IF(J55="E",40%,IF(J55="T",15%,50%))))</f>
        <v/>
      </c>
      <c r="V55" s="53" t="str">
        <f aca="false">IF(AND(S55&lt;&gt;"",U55&lt;&gt;""),S55*U55,"")</f>
        <v/>
      </c>
      <c r="W55" s="53" t="str">
        <f aca="false">IF(AND(T55&lt;&gt;"",U55&lt;&gt;""),T55*U55,"")</f>
        <v/>
      </c>
      <c r="X55" s="42"/>
      <c r="Y55" s="42"/>
      <c r="Z55" s="42"/>
      <c r="AA55" s="42"/>
      <c r="AB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3" t="str">
        <f aca="false">A56&amp;G56</f>
        <v/>
      </c>
      <c r="I56" s="44"/>
      <c r="J56" s="45"/>
      <c r="K56" s="46" t="str">
        <f aca="false">IF(OR(I56="ALI",I56="AIE"),IF(ISNA(VLOOKUP(H56,'Funções de Dados - Detalhe'!$C$7:$F$126,2,0)),"",VLOOKUP(H56,'Funções de Dados - Detalhe'!$C$7:$F$126,2,0)),IF(OR(I56="EE",I56="SE",I56="CE"),IF(ISNA(VLOOKUP(H56,'Funções de Transação - Detalhe'!$C$7:$F$126,2,0)), "",VLOOKUP(H56,'Funções de Transação - Detalhe'!$C$7:$F$126,2,0)),""))</f>
        <v/>
      </c>
      <c r="L56" s="46" t="str">
        <f aca="false">IF(OR(I56="ALI",I56="AIE"),IF(ISNA(VLOOKUP(H56,'Funções de Dados - Detalhe'!$C$7:$F$126,4,0)), "",VLOOKUP(H56,'Funções de Dados - Detalhe'!$C$7:$F$126,4,0)),IF(OR(I56="EE",I56="SE",I56="CE"),IF(ISNA(VLOOKUP(H56,'Funções de Transação - Detalhe'!$C$7:$F$126,4,0)), "",VLOOKUP(H56,'Funções de Transação - Detalhe'!$C$7:$F$126,4,0)),""))</f>
        <v/>
      </c>
      <c r="M56" s="47" t="str">
        <f aca="false">CONCATENATE(I56,N56)</f>
        <v/>
      </c>
      <c r="N56" s="48" t="str">
        <f aca="false">IF(OR(I56="ALI",I56="AIE"),"L", IF(OR(I56="EE",I56="SE",I56="CE"),"A",""))</f>
        <v/>
      </c>
      <c r="O56" s="47" t="str">
        <f aca="false">CONCATENATE(I56,P56)</f>
        <v/>
      </c>
      <c r="P56" s="49" t="str">
        <f aca="false">IF(OR(ISBLANK(K56),K56="",ISBLANK(L56),L56=""),IF(OR(I56="ALI",I56="AIE"),"",IF(OR(ISBLANK(I56),L56=""),"","A")),IF(I56="EE",IF(L56&gt;=3,IF(K56&gt;=5,"H","A"),IF(L56&gt;=2,IF(K56&gt;=16,"H",IF(K56&lt;=4,"L","A")),IF(K56&lt;=15,"L","A"))),IF(OR(I56="SE",I56="CE"),IF(L56&gt;=4,IF(K56&gt;=6,"H","A"),IF(L56&gt;=2,IF(K56&gt;=20,"H",IF(K56&lt;=5,"L","A")),IF(K56&lt;=19,"L","A"))),IF(OR(I56="ALI",I56="AIE"),IF(L56&gt;=6,IF(K56&gt;=20,"H","A"),IF(L56&gt;=2,IF(K56&gt;=51,"H",IF(K56&lt;=19,"L","A")),IF(K56&lt;=50,"L","A")))))))</f>
        <v/>
      </c>
      <c r="Q56" s="50" t="str">
        <f aca="false">IF(N56="L","Baixa",IF(N56="A","Média",IF(N56="","","Alta")))</f>
        <v/>
      </c>
      <c r="R56" s="50" t="str">
        <f aca="false">IF(P56="L","Baixa",IF(P56="A","Média",IF(P56="H","Alta","")))</f>
        <v/>
      </c>
      <c r="S56" s="46" t="str">
        <f aca="false">IF(J56="C",0.6,IF(OR(ISBLANK(I56),ISBLANK(N56)),"",IF(I56="ALI",IF(N56="L",7,IF(N56="A",10,15)),IF(I56="AIE",IF(N56="L",5,IF(N56="A",7,10)),IF(I56="SE",IF(N56="L",4,IF(N56="A",5,7)),IF(OR(I56="EE",I56="CE"),IF(N56="L",3,IF(N56="A",4,6))))))))</f>
        <v/>
      </c>
      <c r="T56" s="51" t="str">
        <f aca="false">IF(OR(ISBLANK(I56),ISBLANK(P56),I56="",P56=""),S56,IF(I56="ALI",IF(P56="L",7,IF(P56="A",10,15)),IF(I56="AIE",IF(P56="L",5,IF(P56="A",7,10)),IF(I56="SE",IF(P56="L",4,IF(P56="A",5,7)),IF(OR(I56="EE",I56="CE"),IF(P56="L",3,IF(P56="A",4,6)))))))</f>
        <v/>
      </c>
      <c r="U56" s="52" t="str">
        <f aca="false">IF(J56="","",IF(OR(J56="I",J56="C"),100%,IF(J56="E",40%,IF(J56="T",15%,50%))))</f>
        <v/>
      </c>
      <c r="V56" s="53" t="str">
        <f aca="false">IF(AND(S56&lt;&gt;"",U56&lt;&gt;""),S56*U56,"")</f>
        <v/>
      </c>
      <c r="W56" s="53" t="str">
        <f aca="false">IF(AND(T56&lt;&gt;"",U56&lt;&gt;""),T56*U56,"")</f>
        <v/>
      </c>
      <c r="X56" s="42"/>
      <c r="Y56" s="42"/>
      <c r="Z56" s="42"/>
      <c r="AA56" s="42"/>
      <c r="AB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3" t="str">
        <f aca="false">A57&amp;G57</f>
        <v/>
      </c>
      <c r="I57" s="44"/>
      <c r="J57" s="45"/>
      <c r="K57" s="46" t="str">
        <f aca="false">IF(OR(I57="ALI",I57="AIE"),IF(ISNA(VLOOKUP(H57,'Funções de Dados - Detalhe'!$C$7:$F$126,2,0)),"",VLOOKUP(H57,'Funções de Dados - Detalhe'!$C$7:$F$126,2,0)),IF(OR(I57="EE",I57="SE",I57="CE"),IF(ISNA(VLOOKUP(H57,'Funções de Transação - Detalhe'!$C$7:$F$126,2,0)), "",VLOOKUP(H57,'Funções de Transação - Detalhe'!$C$7:$F$126,2,0)),""))</f>
        <v/>
      </c>
      <c r="L57" s="46" t="str">
        <f aca="false">IF(OR(I57="ALI",I57="AIE"),IF(ISNA(VLOOKUP(H57,'Funções de Dados - Detalhe'!$C$7:$F$126,4,0)), "",VLOOKUP(H57,'Funções de Dados - Detalhe'!$C$7:$F$126,4,0)),IF(OR(I57="EE",I57="SE",I57="CE"),IF(ISNA(VLOOKUP(H57,'Funções de Transação - Detalhe'!$C$7:$F$126,4,0)), "",VLOOKUP(H57,'Funções de Transação - Detalhe'!$C$7:$F$126,4,0)),""))</f>
        <v/>
      </c>
      <c r="M57" s="47" t="str">
        <f aca="false">CONCATENATE(I57,N57)</f>
        <v/>
      </c>
      <c r="N57" s="48" t="str">
        <f aca="false">IF(OR(I57="ALI",I57="AIE"),"L", IF(OR(I57="EE",I57="SE",I57="CE"),"A",""))</f>
        <v/>
      </c>
      <c r="O57" s="47" t="str">
        <f aca="false">CONCATENATE(I57,P57)</f>
        <v/>
      </c>
      <c r="P57" s="49" t="str">
        <f aca="false">IF(OR(ISBLANK(K57),K57="",ISBLANK(L57),L57=""),IF(OR(I57="ALI",I57="AIE"),"",IF(OR(ISBLANK(I57),L57=""),"","A")),IF(I57="EE",IF(L57&gt;=3,IF(K57&gt;=5,"H","A"),IF(L57&gt;=2,IF(K57&gt;=16,"H",IF(K57&lt;=4,"L","A")),IF(K57&lt;=15,"L","A"))),IF(OR(I57="SE",I57="CE"),IF(L57&gt;=4,IF(K57&gt;=6,"H","A"),IF(L57&gt;=2,IF(K57&gt;=20,"H",IF(K57&lt;=5,"L","A")),IF(K57&lt;=19,"L","A"))),IF(OR(I57="ALI",I57="AIE"),IF(L57&gt;=6,IF(K57&gt;=20,"H","A"),IF(L57&gt;=2,IF(K57&gt;=51,"H",IF(K57&lt;=19,"L","A")),IF(K57&lt;=50,"L","A")))))))</f>
        <v/>
      </c>
      <c r="Q57" s="50" t="str">
        <f aca="false">IF(N57="L","Baixa",IF(N57="A","Média",IF(N57="","","Alta")))</f>
        <v/>
      </c>
      <c r="R57" s="50" t="str">
        <f aca="false">IF(P57="L","Baixa",IF(P57="A","Média",IF(P57="H","Alta","")))</f>
        <v/>
      </c>
      <c r="S57" s="46" t="str">
        <f aca="false">IF(J57="C",0.6,IF(OR(ISBLANK(I57),ISBLANK(N57)),"",IF(I57="ALI",IF(N57="L",7,IF(N57="A",10,15)),IF(I57="AIE",IF(N57="L",5,IF(N57="A",7,10)),IF(I57="SE",IF(N57="L",4,IF(N57="A",5,7)),IF(OR(I57="EE",I57="CE"),IF(N57="L",3,IF(N57="A",4,6))))))))</f>
        <v/>
      </c>
      <c r="T57" s="51" t="str">
        <f aca="false">IF(OR(ISBLANK(I57),ISBLANK(P57),I57="",P57=""),S57,IF(I57="ALI",IF(P57="L",7,IF(P57="A",10,15)),IF(I57="AIE",IF(P57="L",5,IF(P57="A",7,10)),IF(I57="SE",IF(P57="L",4,IF(P57="A",5,7)),IF(OR(I57="EE",I57="CE"),IF(P57="L",3,IF(P57="A",4,6)))))))</f>
        <v/>
      </c>
      <c r="U57" s="52" t="str">
        <f aca="false">IF(J57="","",IF(OR(J57="I",J57="C"),100%,IF(J57="E",40%,IF(J57="T",15%,50%))))</f>
        <v/>
      </c>
      <c r="V57" s="53" t="str">
        <f aca="false">IF(AND(S57&lt;&gt;"",U57&lt;&gt;""),S57*U57,"")</f>
        <v/>
      </c>
      <c r="W57" s="53" t="str">
        <f aca="false">IF(AND(T57&lt;&gt;"",U57&lt;&gt;""),T57*U57,"")</f>
        <v/>
      </c>
      <c r="X57" s="42"/>
      <c r="Y57" s="42"/>
      <c r="Z57" s="42"/>
      <c r="AA57" s="42"/>
      <c r="AB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3" t="str">
        <f aca="false">A58&amp;G58</f>
        <v/>
      </c>
      <c r="I58" s="44"/>
      <c r="J58" s="45"/>
      <c r="K58" s="46" t="str">
        <f aca="false">IF(OR(I58="ALI",I58="AIE"),IF(ISNA(VLOOKUP(H58,'Funções de Dados - Detalhe'!$C$7:$F$126,2,0)),"",VLOOKUP(H58,'Funções de Dados - Detalhe'!$C$7:$F$126,2,0)),IF(OR(I58="EE",I58="SE",I58="CE"),IF(ISNA(VLOOKUP(H58,'Funções de Transação - Detalhe'!$C$7:$F$126,2,0)), "",VLOOKUP(H58,'Funções de Transação - Detalhe'!$C$7:$F$126,2,0)),""))</f>
        <v/>
      </c>
      <c r="L58" s="46" t="str">
        <f aca="false">IF(OR(I58="ALI",I58="AIE"),IF(ISNA(VLOOKUP(H58,'Funções de Dados - Detalhe'!$C$7:$F$126,4,0)), "",VLOOKUP(H58,'Funções de Dados - Detalhe'!$C$7:$F$126,4,0)),IF(OR(I58="EE",I58="SE",I58="CE"),IF(ISNA(VLOOKUP(H58,'Funções de Transação - Detalhe'!$C$7:$F$126,4,0)), "",VLOOKUP(H58,'Funções de Transação - Detalhe'!$C$7:$F$126,4,0)),""))</f>
        <v/>
      </c>
      <c r="M58" s="47" t="str">
        <f aca="false">CONCATENATE(I58,N58)</f>
        <v/>
      </c>
      <c r="N58" s="48" t="str">
        <f aca="false">IF(OR(I58="ALI",I58="AIE"),"L", IF(OR(I58="EE",I58="SE",I58="CE"),"A",""))</f>
        <v/>
      </c>
      <c r="O58" s="47" t="str">
        <f aca="false">CONCATENATE(I58,P58)</f>
        <v/>
      </c>
      <c r="P58" s="49" t="str">
        <f aca="false">IF(OR(ISBLANK(K58),K58="",ISBLANK(L58),L58=""),IF(OR(I58="ALI",I58="AIE"),"",IF(OR(ISBLANK(I58),L58=""),"","A")),IF(I58="EE",IF(L58&gt;=3,IF(K58&gt;=5,"H","A"),IF(L58&gt;=2,IF(K58&gt;=16,"H",IF(K58&lt;=4,"L","A")),IF(K58&lt;=15,"L","A"))),IF(OR(I58="SE",I58="CE"),IF(L58&gt;=4,IF(K58&gt;=6,"H","A"),IF(L58&gt;=2,IF(K58&gt;=20,"H",IF(K58&lt;=5,"L","A")),IF(K58&lt;=19,"L","A"))),IF(OR(I58="ALI",I58="AIE"),IF(L58&gt;=6,IF(K58&gt;=20,"H","A"),IF(L58&gt;=2,IF(K58&gt;=51,"H",IF(K58&lt;=19,"L","A")),IF(K58&lt;=50,"L","A")))))))</f>
        <v/>
      </c>
      <c r="Q58" s="50" t="str">
        <f aca="false">IF(N58="L","Baixa",IF(N58="A","Média",IF(N58="","","Alta")))</f>
        <v/>
      </c>
      <c r="R58" s="50" t="str">
        <f aca="false">IF(P58="L","Baixa",IF(P58="A","Média",IF(P58="H","Alta","")))</f>
        <v/>
      </c>
      <c r="S58" s="46" t="str">
        <f aca="false">IF(J58="C",0.6,IF(OR(ISBLANK(I58),ISBLANK(N58)),"",IF(I58="ALI",IF(N58="L",7,IF(N58="A",10,15)),IF(I58="AIE",IF(N58="L",5,IF(N58="A",7,10)),IF(I58="SE",IF(N58="L",4,IF(N58="A",5,7)),IF(OR(I58="EE",I58="CE"),IF(N58="L",3,IF(N58="A",4,6))))))))</f>
        <v/>
      </c>
      <c r="T58" s="51" t="str">
        <f aca="false">IF(OR(ISBLANK(I58),ISBLANK(P58),I58="",P58=""),S58,IF(I58="ALI",IF(P58="L",7,IF(P58="A",10,15)),IF(I58="AIE",IF(P58="L",5,IF(P58="A",7,10)),IF(I58="SE",IF(P58="L",4,IF(P58="A",5,7)),IF(OR(I58="EE",I58="CE"),IF(P58="L",3,IF(P58="A",4,6)))))))</f>
        <v/>
      </c>
      <c r="U58" s="52" t="str">
        <f aca="false">IF(J58="","",IF(OR(J58="I",J58="C"),100%,IF(J58="E",40%,IF(J58="T",15%,50%))))</f>
        <v/>
      </c>
      <c r="V58" s="53" t="str">
        <f aca="false">IF(AND(S58&lt;&gt;"",U58&lt;&gt;""),S58*U58,"")</f>
        <v/>
      </c>
      <c r="W58" s="53" t="str">
        <f aca="false">IF(AND(T58&lt;&gt;"",U58&lt;&gt;""),T58*U58,"")</f>
        <v/>
      </c>
      <c r="X58" s="42"/>
      <c r="Y58" s="42"/>
      <c r="Z58" s="42"/>
      <c r="AA58" s="42"/>
      <c r="AB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3" t="str">
        <f aca="false">A59&amp;G59</f>
        <v/>
      </c>
      <c r="I59" s="44"/>
      <c r="J59" s="45"/>
      <c r="K59" s="46" t="str">
        <f aca="false">IF(OR(I59="ALI",I59="AIE"),IF(ISNA(VLOOKUP(H59,'Funções de Dados - Detalhe'!$C$7:$F$126,2,0)),"",VLOOKUP(H59,'Funções de Dados - Detalhe'!$C$7:$F$126,2,0)),IF(OR(I59="EE",I59="SE",I59="CE"),IF(ISNA(VLOOKUP(H59,'Funções de Transação - Detalhe'!$C$7:$F$126,2,0)), "",VLOOKUP(H59,'Funções de Transação - Detalhe'!$C$7:$F$126,2,0)),""))</f>
        <v/>
      </c>
      <c r="L59" s="46" t="str">
        <f aca="false">IF(OR(I59="ALI",I59="AIE"),IF(ISNA(VLOOKUP(H59,'Funções de Dados - Detalhe'!$C$7:$F$126,4,0)), "",VLOOKUP(H59,'Funções de Dados - Detalhe'!$C$7:$F$126,4,0)),IF(OR(I59="EE",I59="SE",I59="CE"),IF(ISNA(VLOOKUP(H59,'Funções de Transação - Detalhe'!$C$7:$F$126,4,0)), "",VLOOKUP(H59,'Funções de Transação - Detalhe'!$C$7:$F$126,4,0)),""))</f>
        <v/>
      </c>
      <c r="M59" s="47" t="str">
        <f aca="false">CONCATENATE(I59,N59)</f>
        <v/>
      </c>
      <c r="N59" s="48" t="str">
        <f aca="false">IF(OR(I59="ALI",I59="AIE"),"L", IF(OR(I59="EE",I59="SE",I59="CE"),"A",""))</f>
        <v/>
      </c>
      <c r="O59" s="47" t="str">
        <f aca="false">CONCATENATE(I59,P59)</f>
        <v/>
      </c>
      <c r="P59" s="49" t="str">
        <f aca="false">IF(OR(ISBLANK(K59),K59="",ISBLANK(L59),L59=""),IF(OR(I59="ALI",I59="AIE"),"",IF(OR(ISBLANK(I59),L59=""),"","A")),IF(I59="EE",IF(L59&gt;=3,IF(K59&gt;=5,"H","A"),IF(L59&gt;=2,IF(K59&gt;=16,"H",IF(K59&lt;=4,"L","A")),IF(K59&lt;=15,"L","A"))),IF(OR(I59="SE",I59="CE"),IF(L59&gt;=4,IF(K59&gt;=6,"H","A"),IF(L59&gt;=2,IF(K59&gt;=20,"H",IF(K59&lt;=5,"L","A")),IF(K59&lt;=19,"L","A"))),IF(OR(I59="ALI",I59="AIE"),IF(L59&gt;=6,IF(K59&gt;=20,"H","A"),IF(L59&gt;=2,IF(K59&gt;=51,"H",IF(K59&lt;=19,"L","A")),IF(K59&lt;=50,"L","A")))))))</f>
        <v/>
      </c>
      <c r="Q59" s="50" t="str">
        <f aca="false">IF(N59="L","Baixa",IF(N59="A","Média",IF(N59="","","Alta")))</f>
        <v/>
      </c>
      <c r="R59" s="50" t="str">
        <f aca="false">IF(P59="L","Baixa",IF(P59="A","Média",IF(P59="H","Alta","")))</f>
        <v/>
      </c>
      <c r="S59" s="46" t="str">
        <f aca="false">IF(J59="C",0.6,IF(OR(ISBLANK(I59),ISBLANK(N59)),"",IF(I59="ALI",IF(N59="L",7,IF(N59="A",10,15)),IF(I59="AIE",IF(N59="L",5,IF(N59="A",7,10)),IF(I59="SE",IF(N59="L",4,IF(N59="A",5,7)),IF(OR(I59="EE",I59="CE"),IF(N59="L",3,IF(N59="A",4,6))))))))</f>
        <v/>
      </c>
      <c r="T59" s="51" t="str">
        <f aca="false">IF(OR(ISBLANK(I59),ISBLANK(P59),I59="",P59=""),S59,IF(I59="ALI",IF(P59="L",7,IF(P59="A",10,15)),IF(I59="AIE",IF(P59="L",5,IF(P59="A",7,10)),IF(I59="SE",IF(P59="L",4,IF(P59="A",5,7)),IF(OR(I59="EE",I59="CE"),IF(P59="L",3,IF(P59="A",4,6)))))))</f>
        <v/>
      </c>
      <c r="U59" s="52" t="str">
        <f aca="false">IF(J59="","",IF(OR(J59="I",J59="C"),100%,IF(J59="E",40%,IF(J59="T",15%,50%))))</f>
        <v/>
      </c>
      <c r="V59" s="53" t="str">
        <f aca="false">IF(AND(S59&lt;&gt;"",U59&lt;&gt;""),S59*U59,"")</f>
        <v/>
      </c>
      <c r="W59" s="53" t="str">
        <f aca="false">IF(AND(T59&lt;&gt;"",U59&lt;&gt;""),T59*U59,"")</f>
        <v/>
      </c>
      <c r="X59" s="42"/>
      <c r="Y59" s="42"/>
      <c r="Z59" s="42"/>
      <c r="AA59" s="42"/>
      <c r="AB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3" t="str">
        <f aca="false">A60&amp;G60</f>
        <v/>
      </c>
      <c r="I60" s="44"/>
      <c r="J60" s="45"/>
      <c r="K60" s="46" t="str">
        <f aca="false">IF(OR(I60="ALI",I60="AIE"),IF(ISNA(VLOOKUP(H60,'Funções de Dados - Detalhe'!$C$7:$F$126,2,0)),"",VLOOKUP(H60,'Funções de Dados - Detalhe'!$C$7:$F$126,2,0)),IF(OR(I60="EE",I60="SE",I60="CE"),IF(ISNA(VLOOKUP(H60,'Funções de Transação - Detalhe'!$C$7:$F$126,2,0)), "",VLOOKUP(H60,'Funções de Transação - Detalhe'!$C$7:$F$126,2,0)),""))</f>
        <v/>
      </c>
      <c r="L60" s="46" t="str">
        <f aca="false">IF(OR(I60="ALI",I60="AIE"),IF(ISNA(VLOOKUP(H60,'Funções de Dados - Detalhe'!$C$7:$F$126,4,0)), "",VLOOKUP(H60,'Funções de Dados - Detalhe'!$C$7:$F$126,4,0)),IF(OR(I60="EE",I60="SE",I60="CE"),IF(ISNA(VLOOKUP(H60,'Funções de Transação - Detalhe'!$C$7:$F$126,4,0)), "",VLOOKUP(H60,'Funções de Transação - Detalhe'!$C$7:$F$126,4,0)),""))</f>
        <v/>
      </c>
      <c r="M60" s="47" t="str">
        <f aca="false">CONCATENATE(I60,N60)</f>
        <v/>
      </c>
      <c r="N60" s="48" t="str">
        <f aca="false">IF(OR(I60="ALI",I60="AIE"),"L", IF(OR(I60="EE",I60="SE",I60="CE"),"A",""))</f>
        <v/>
      </c>
      <c r="O60" s="47" t="str">
        <f aca="false">CONCATENATE(I60,P60)</f>
        <v/>
      </c>
      <c r="P60" s="49" t="str">
        <f aca="false">IF(OR(ISBLANK(K60),K60="",ISBLANK(L60),L60=""),IF(OR(I60="ALI",I60="AIE"),"",IF(OR(ISBLANK(I60),L60=""),"","A")),IF(I60="EE",IF(L60&gt;=3,IF(K60&gt;=5,"H","A"),IF(L60&gt;=2,IF(K60&gt;=16,"H",IF(K60&lt;=4,"L","A")),IF(K60&lt;=15,"L","A"))),IF(OR(I60="SE",I60="CE"),IF(L60&gt;=4,IF(K60&gt;=6,"H","A"),IF(L60&gt;=2,IF(K60&gt;=20,"H",IF(K60&lt;=5,"L","A")),IF(K60&lt;=19,"L","A"))),IF(OR(I60="ALI",I60="AIE"),IF(L60&gt;=6,IF(K60&gt;=20,"H","A"),IF(L60&gt;=2,IF(K60&gt;=51,"H",IF(K60&lt;=19,"L","A")),IF(K60&lt;=50,"L","A")))))))</f>
        <v/>
      </c>
      <c r="Q60" s="50" t="str">
        <f aca="false">IF(N60="L","Baixa",IF(N60="A","Média",IF(N60="","","Alta")))</f>
        <v/>
      </c>
      <c r="R60" s="50" t="str">
        <f aca="false">IF(P60="L","Baixa",IF(P60="A","Média",IF(P60="H","Alta","")))</f>
        <v/>
      </c>
      <c r="S60" s="46" t="str">
        <f aca="false">IF(J60="C",0.6,IF(OR(ISBLANK(I60),ISBLANK(N60)),"",IF(I60="ALI",IF(N60="L",7,IF(N60="A",10,15)),IF(I60="AIE",IF(N60="L",5,IF(N60="A",7,10)),IF(I60="SE",IF(N60="L",4,IF(N60="A",5,7)),IF(OR(I60="EE",I60="CE"),IF(N60="L",3,IF(N60="A",4,6))))))))</f>
        <v/>
      </c>
      <c r="T60" s="51" t="str">
        <f aca="false">IF(OR(ISBLANK(I60),ISBLANK(P60),I60="",P60=""),S60,IF(I60="ALI",IF(P60="L",7,IF(P60="A",10,15)),IF(I60="AIE",IF(P60="L",5,IF(P60="A",7,10)),IF(I60="SE",IF(P60="L",4,IF(P60="A",5,7)),IF(OR(I60="EE",I60="CE"),IF(P60="L",3,IF(P60="A",4,6)))))))</f>
        <v/>
      </c>
      <c r="U60" s="52" t="str">
        <f aca="false">IF(J60="","",IF(OR(J60="I",J60="C"),100%,IF(J60="E",40%,IF(J60="T",15%,50%))))</f>
        <v/>
      </c>
      <c r="V60" s="53" t="str">
        <f aca="false">IF(AND(S60&lt;&gt;"",U60&lt;&gt;""),S60*U60,"")</f>
        <v/>
      </c>
      <c r="W60" s="53" t="str">
        <f aca="false">IF(AND(T60&lt;&gt;"",U60&lt;&gt;""),T60*U60,"")</f>
        <v/>
      </c>
      <c r="X60" s="42"/>
      <c r="Y60" s="42"/>
      <c r="Z60" s="42"/>
      <c r="AA60" s="42"/>
      <c r="AB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3" t="str">
        <f aca="false">A61&amp;G61</f>
        <v/>
      </c>
      <c r="I61" s="44"/>
      <c r="J61" s="45"/>
      <c r="K61" s="46" t="str">
        <f aca="false">IF(OR(I61="ALI",I61="AIE"),IF(ISNA(VLOOKUP(H61,'Funções de Dados - Detalhe'!$C$7:$F$126,2,0)),"",VLOOKUP(H61,'Funções de Dados - Detalhe'!$C$7:$F$126,2,0)),IF(OR(I61="EE",I61="SE",I61="CE"),IF(ISNA(VLOOKUP(H61,'Funções de Transação - Detalhe'!$C$7:$F$126,2,0)), "",VLOOKUP(H61,'Funções de Transação - Detalhe'!$C$7:$F$126,2,0)),""))</f>
        <v/>
      </c>
      <c r="L61" s="46" t="str">
        <f aca="false">IF(OR(I61="ALI",I61="AIE"),IF(ISNA(VLOOKUP(H61,'Funções de Dados - Detalhe'!$C$7:$F$126,4,0)), "",VLOOKUP(H61,'Funções de Dados - Detalhe'!$C$7:$F$126,4,0)),IF(OR(I61="EE",I61="SE",I61="CE"),IF(ISNA(VLOOKUP(H61,'Funções de Transação - Detalhe'!$C$7:$F$126,4,0)), "",VLOOKUP(H61,'Funções de Transação - Detalhe'!$C$7:$F$126,4,0)),""))</f>
        <v/>
      </c>
      <c r="M61" s="47" t="str">
        <f aca="false">CONCATENATE(I61,N61)</f>
        <v/>
      </c>
      <c r="N61" s="48" t="str">
        <f aca="false">IF(OR(I61="ALI",I61="AIE"),"L", IF(OR(I61="EE",I61="SE",I61="CE"),"A",""))</f>
        <v/>
      </c>
      <c r="O61" s="47" t="str">
        <f aca="false">CONCATENATE(I61,P61)</f>
        <v/>
      </c>
      <c r="P61" s="49" t="str">
        <f aca="false">IF(OR(ISBLANK(K61),K61="",ISBLANK(L61),L61=""),IF(OR(I61="ALI",I61="AIE"),"",IF(OR(ISBLANK(I61),L61=""),"","A")),IF(I61="EE",IF(L61&gt;=3,IF(K61&gt;=5,"H","A"),IF(L61&gt;=2,IF(K61&gt;=16,"H",IF(K61&lt;=4,"L","A")),IF(K61&lt;=15,"L","A"))),IF(OR(I61="SE",I61="CE"),IF(L61&gt;=4,IF(K61&gt;=6,"H","A"),IF(L61&gt;=2,IF(K61&gt;=20,"H",IF(K61&lt;=5,"L","A")),IF(K61&lt;=19,"L","A"))),IF(OR(I61="ALI",I61="AIE"),IF(L61&gt;=6,IF(K61&gt;=20,"H","A"),IF(L61&gt;=2,IF(K61&gt;=51,"H",IF(K61&lt;=19,"L","A")),IF(K61&lt;=50,"L","A")))))))</f>
        <v/>
      </c>
      <c r="Q61" s="50" t="str">
        <f aca="false">IF(N61="L","Baixa",IF(N61="A","Média",IF(N61="","","Alta")))</f>
        <v/>
      </c>
      <c r="R61" s="50" t="str">
        <f aca="false">IF(P61="L","Baixa",IF(P61="A","Média",IF(P61="H","Alta","")))</f>
        <v/>
      </c>
      <c r="S61" s="46" t="str">
        <f aca="false">IF(J61="C",0.6,IF(OR(ISBLANK(I61),ISBLANK(N61)),"",IF(I61="ALI",IF(N61="L",7,IF(N61="A",10,15)),IF(I61="AIE",IF(N61="L",5,IF(N61="A",7,10)),IF(I61="SE",IF(N61="L",4,IF(N61="A",5,7)),IF(OR(I61="EE",I61="CE"),IF(N61="L",3,IF(N61="A",4,6))))))))</f>
        <v/>
      </c>
      <c r="T61" s="51" t="str">
        <f aca="false">IF(OR(ISBLANK(I61),ISBLANK(P61),I61="",P61=""),S61,IF(I61="ALI",IF(P61="L",7,IF(P61="A",10,15)),IF(I61="AIE",IF(P61="L",5,IF(P61="A",7,10)),IF(I61="SE",IF(P61="L",4,IF(P61="A",5,7)),IF(OR(I61="EE",I61="CE"),IF(P61="L",3,IF(P61="A",4,6)))))))</f>
        <v/>
      </c>
      <c r="U61" s="52" t="str">
        <f aca="false">IF(J61="","",IF(OR(J61="I",J61="C"),100%,IF(J61="E",40%,IF(J61="T",15%,50%))))</f>
        <v/>
      </c>
      <c r="V61" s="53" t="str">
        <f aca="false">IF(AND(S61&lt;&gt;"",U61&lt;&gt;""),S61*U61,"")</f>
        <v/>
      </c>
      <c r="W61" s="53" t="str">
        <f aca="false">IF(AND(T61&lt;&gt;"",U61&lt;&gt;""),T61*U61,"")</f>
        <v/>
      </c>
      <c r="X61" s="42"/>
      <c r="Y61" s="42"/>
      <c r="Z61" s="42"/>
      <c r="AA61" s="42"/>
      <c r="AB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3" t="str">
        <f aca="false">A62&amp;G62</f>
        <v/>
      </c>
      <c r="I62" s="44"/>
      <c r="J62" s="45"/>
      <c r="K62" s="46" t="str">
        <f aca="false">IF(OR(I62="ALI",I62="AIE"),IF(ISNA(VLOOKUP(H62,'Funções de Dados - Detalhe'!$C$7:$F$126,2,0)),"",VLOOKUP(H62,'Funções de Dados - Detalhe'!$C$7:$F$126,2,0)),IF(OR(I62="EE",I62="SE",I62="CE"),IF(ISNA(VLOOKUP(H62,'Funções de Transação - Detalhe'!$C$7:$F$126,2,0)), "",VLOOKUP(H62,'Funções de Transação - Detalhe'!$C$7:$F$126,2,0)),""))</f>
        <v/>
      </c>
      <c r="L62" s="46" t="str">
        <f aca="false">IF(OR(I62="ALI",I62="AIE"),IF(ISNA(VLOOKUP(H62,'Funções de Dados - Detalhe'!$C$7:$F$126,4,0)), "",VLOOKUP(H62,'Funções de Dados - Detalhe'!$C$7:$F$126,4,0)),IF(OR(I62="EE",I62="SE",I62="CE"),IF(ISNA(VLOOKUP(H62,'Funções de Transação - Detalhe'!$C$7:$F$126,4,0)), "",VLOOKUP(H62,'Funções de Transação - Detalhe'!$C$7:$F$126,4,0)),""))</f>
        <v/>
      </c>
      <c r="M62" s="47" t="str">
        <f aca="false">CONCATENATE(I62,N62)</f>
        <v/>
      </c>
      <c r="N62" s="48" t="str">
        <f aca="false">IF(OR(I62="ALI",I62="AIE"),"L", IF(OR(I62="EE",I62="SE",I62="CE"),"A",""))</f>
        <v/>
      </c>
      <c r="O62" s="47" t="str">
        <f aca="false">CONCATENATE(I62,P62)</f>
        <v/>
      </c>
      <c r="P62" s="49" t="str">
        <f aca="false">IF(OR(ISBLANK(K62),K62="",ISBLANK(L62),L62=""),IF(OR(I62="ALI",I62="AIE"),"",IF(OR(ISBLANK(I62),L62=""),"","A")),IF(I62="EE",IF(L62&gt;=3,IF(K62&gt;=5,"H","A"),IF(L62&gt;=2,IF(K62&gt;=16,"H",IF(K62&lt;=4,"L","A")),IF(K62&lt;=15,"L","A"))),IF(OR(I62="SE",I62="CE"),IF(L62&gt;=4,IF(K62&gt;=6,"H","A"),IF(L62&gt;=2,IF(K62&gt;=20,"H",IF(K62&lt;=5,"L","A")),IF(K62&lt;=19,"L","A"))),IF(OR(I62="ALI",I62="AIE"),IF(L62&gt;=6,IF(K62&gt;=20,"H","A"),IF(L62&gt;=2,IF(K62&gt;=51,"H",IF(K62&lt;=19,"L","A")),IF(K62&lt;=50,"L","A")))))))</f>
        <v/>
      </c>
      <c r="Q62" s="50" t="str">
        <f aca="false">IF(N62="L","Baixa",IF(N62="A","Média",IF(N62="","","Alta")))</f>
        <v/>
      </c>
      <c r="R62" s="50" t="str">
        <f aca="false">IF(P62="L","Baixa",IF(P62="A","Média",IF(P62="H","Alta","")))</f>
        <v/>
      </c>
      <c r="S62" s="46" t="str">
        <f aca="false">IF(J62="C",0.6,IF(OR(ISBLANK(I62),ISBLANK(N62)),"",IF(I62="ALI",IF(N62="L",7,IF(N62="A",10,15)),IF(I62="AIE",IF(N62="L",5,IF(N62="A",7,10)),IF(I62="SE",IF(N62="L",4,IF(N62="A",5,7)),IF(OR(I62="EE",I62="CE"),IF(N62="L",3,IF(N62="A",4,6))))))))</f>
        <v/>
      </c>
      <c r="T62" s="51" t="str">
        <f aca="false">IF(OR(ISBLANK(I62),ISBLANK(P62),I62="",P62=""),S62,IF(I62="ALI",IF(P62="L",7,IF(P62="A",10,15)),IF(I62="AIE",IF(P62="L",5,IF(P62="A",7,10)),IF(I62="SE",IF(P62="L",4,IF(P62="A",5,7)),IF(OR(I62="EE",I62="CE"),IF(P62="L",3,IF(P62="A",4,6)))))))</f>
        <v/>
      </c>
      <c r="U62" s="52" t="str">
        <f aca="false">IF(J62="","",IF(OR(J62="I",J62="C"),100%,IF(J62="E",40%,IF(J62="T",15%,50%))))</f>
        <v/>
      </c>
      <c r="V62" s="53" t="str">
        <f aca="false">IF(AND(S62&lt;&gt;"",U62&lt;&gt;""),S62*U62,"")</f>
        <v/>
      </c>
      <c r="W62" s="53" t="str">
        <f aca="false">IF(AND(T62&lt;&gt;"",U62&lt;&gt;""),T62*U62,"")</f>
        <v/>
      </c>
      <c r="X62" s="42"/>
      <c r="Y62" s="42"/>
      <c r="Z62" s="42"/>
      <c r="AA62" s="42"/>
      <c r="AB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3" t="str">
        <f aca="false">A63&amp;G63</f>
        <v/>
      </c>
      <c r="I63" s="44"/>
      <c r="J63" s="45"/>
      <c r="K63" s="46" t="str">
        <f aca="false">IF(OR(I63="ALI",I63="AIE"),IF(ISNA(VLOOKUP(H63,'Funções de Dados - Detalhe'!$C$7:$F$126,2,0)),"",VLOOKUP(H63,'Funções de Dados - Detalhe'!$C$7:$F$126,2,0)),IF(OR(I63="EE",I63="SE",I63="CE"),IF(ISNA(VLOOKUP(H63,'Funções de Transação - Detalhe'!$C$7:$F$126,2,0)), "",VLOOKUP(H63,'Funções de Transação - Detalhe'!$C$7:$F$126,2,0)),""))</f>
        <v/>
      </c>
      <c r="L63" s="46" t="str">
        <f aca="false">IF(OR(I63="ALI",I63="AIE"),IF(ISNA(VLOOKUP(H63,'Funções de Dados - Detalhe'!$C$7:$F$126,4,0)), "",VLOOKUP(H63,'Funções de Dados - Detalhe'!$C$7:$F$126,4,0)),IF(OR(I63="EE",I63="SE",I63="CE"),IF(ISNA(VLOOKUP(H63,'Funções de Transação - Detalhe'!$C$7:$F$126,4,0)), "",VLOOKUP(H63,'Funções de Transação - Detalhe'!$C$7:$F$126,4,0)),""))</f>
        <v/>
      </c>
      <c r="M63" s="47" t="str">
        <f aca="false">CONCATENATE(I63,N63)</f>
        <v/>
      </c>
      <c r="N63" s="48" t="str">
        <f aca="false">IF(OR(I63="ALI",I63="AIE"),"L", IF(OR(I63="EE",I63="SE",I63="CE"),"A",""))</f>
        <v/>
      </c>
      <c r="O63" s="47" t="str">
        <f aca="false">CONCATENATE(I63,P63)</f>
        <v/>
      </c>
      <c r="P63" s="49" t="str">
        <f aca="false">IF(OR(ISBLANK(K63),K63="",ISBLANK(L63),L63=""),IF(OR(I63="ALI",I63="AIE"),"",IF(OR(ISBLANK(I63),L63=""),"","A")),IF(I63="EE",IF(L63&gt;=3,IF(K63&gt;=5,"H","A"),IF(L63&gt;=2,IF(K63&gt;=16,"H",IF(K63&lt;=4,"L","A")),IF(K63&lt;=15,"L","A"))),IF(OR(I63="SE",I63="CE"),IF(L63&gt;=4,IF(K63&gt;=6,"H","A"),IF(L63&gt;=2,IF(K63&gt;=20,"H",IF(K63&lt;=5,"L","A")),IF(K63&lt;=19,"L","A"))),IF(OR(I63="ALI",I63="AIE"),IF(L63&gt;=6,IF(K63&gt;=20,"H","A"),IF(L63&gt;=2,IF(K63&gt;=51,"H",IF(K63&lt;=19,"L","A")),IF(K63&lt;=50,"L","A")))))))</f>
        <v/>
      </c>
      <c r="Q63" s="50" t="str">
        <f aca="false">IF(N63="L","Baixa",IF(N63="A","Média",IF(N63="","","Alta")))</f>
        <v/>
      </c>
      <c r="R63" s="50" t="str">
        <f aca="false">IF(P63="L","Baixa",IF(P63="A","Média",IF(P63="H","Alta","")))</f>
        <v/>
      </c>
      <c r="S63" s="46" t="str">
        <f aca="false">IF(J63="C",0.6,IF(OR(ISBLANK(I63),ISBLANK(N63)),"",IF(I63="ALI",IF(N63="L",7,IF(N63="A",10,15)),IF(I63="AIE",IF(N63="L",5,IF(N63="A",7,10)),IF(I63="SE",IF(N63="L",4,IF(N63="A",5,7)),IF(OR(I63="EE",I63="CE"),IF(N63="L",3,IF(N63="A",4,6))))))))</f>
        <v/>
      </c>
      <c r="T63" s="51" t="str">
        <f aca="false">IF(OR(ISBLANK(I63),ISBLANK(P63),I63="",P63=""),S63,IF(I63="ALI",IF(P63="L",7,IF(P63="A",10,15)),IF(I63="AIE",IF(P63="L",5,IF(P63="A",7,10)),IF(I63="SE",IF(P63="L",4,IF(P63="A",5,7)),IF(OR(I63="EE",I63="CE"),IF(P63="L",3,IF(P63="A",4,6)))))))</f>
        <v/>
      </c>
      <c r="U63" s="52" t="str">
        <f aca="false">IF(J63="","",IF(OR(J63="I",J63="C"),100%,IF(J63="E",40%,IF(J63="T",15%,50%))))</f>
        <v/>
      </c>
      <c r="V63" s="53" t="str">
        <f aca="false">IF(AND(S63&lt;&gt;"",U63&lt;&gt;""),S63*U63,"")</f>
        <v/>
      </c>
      <c r="W63" s="53" t="str">
        <f aca="false">IF(AND(T63&lt;&gt;"",U63&lt;&gt;""),T63*U63,"")</f>
        <v/>
      </c>
      <c r="X63" s="42"/>
      <c r="Y63" s="42"/>
      <c r="Z63" s="42"/>
      <c r="AA63" s="42"/>
      <c r="AB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3" t="str">
        <f aca="false">A64&amp;G64</f>
        <v/>
      </c>
      <c r="I64" s="44"/>
      <c r="J64" s="45"/>
      <c r="K64" s="46" t="str">
        <f aca="false">IF(OR(I64="ALI",I64="AIE"),IF(ISNA(VLOOKUP(H64,'Funções de Dados - Detalhe'!$C$7:$F$126,2,0)),"",VLOOKUP(H64,'Funções de Dados - Detalhe'!$C$7:$F$126,2,0)),IF(OR(I64="EE",I64="SE",I64="CE"),IF(ISNA(VLOOKUP(H64,'Funções de Transação - Detalhe'!$C$7:$F$126,2,0)), "",VLOOKUP(H64,'Funções de Transação - Detalhe'!$C$7:$F$126,2,0)),""))</f>
        <v/>
      </c>
      <c r="L64" s="46" t="str">
        <f aca="false">IF(OR(I64="ALI",I64="AIE"),IF(ISNA(VLOOKUP(H64,'Funções de Dados - Detalhe'!$C$7:$F$126,4,0)), "",VLOOKUP(H64,'Funções de Dados - Detalhe'!$C$7:$F$126,4,0)),IF(OR(I64="EE",I64="SE",I64="CE"),IF(ISNA(VLOOKUP(H64,'Funções de Transação - Detalhe'!$C$7:$F$126,4,0)), "",VLOOKUP(H64,'Funções de Transação - Detalhe'!$C$7:$F$126,4,0)),""))</f>
        <v/>
      </c>
      <c r="M64" s="47" t="str">
        <f aca="false">CONCATENATE(I64,N64)</f>
        <v/>
      </c>
      <c r="N64" s="48" t="str">
        <f aca="false">IF(OR(I64="ALI",I64="AIE"),"L", IF(OR(I64="EE",I64="SE",I64="CE"),"A",""))</f>
        <v/>
      </c>
      <c r="O64" s="47" t="str">
        <f aca="false">CONCATENATE(I64,P64)</f>
        <v/>
      </c>
      <c r="P64" s="49" t="str">
        <f aca="false">IF(OR(ISBLANK(K64),K64="",ISBLANK(L64),L64=""),IF(OR(I64="ALI",I64="AIE"),"",IF(OR(ISBLANK(I64),L64=""),"","A")),IF(I64="EE",IF(L64&gt;=3,IF(K64&gt;=5,"H","A"),IF(L64&gt;=2,IF(K64&gt;=16,"H",IF(K64&lt;=4,"L","A")),IF(K64&lt;=15,"L","A"))),IF(OR(I64="SE",I64="CE"),IF(L64&gt;=4,IF(K64&gt;=6,"H","A"),IF(L64&gt;=2,IF(K64&gt;=20,"H",IF(K64&lt;=5,"L","A")),IF(K64&lt;=19,"L","A"))),IF(OR(I64="ALI",I64="AIE"),IF(L64&gt;=6,IF(K64&gt;=20,"H","A"),IF(L64&gt;=2,IF(K64&gt;=51,"H",IF(K64&lt;=19,"L","A")),IF(K64&lt;=50,"L","A")))))))</f>
        <v/>
      </c>
      <c r="Q64" s="50" t="str">
        <f aca="false">IF(N64="L","Baixa",IF(N64="A","Média",IF(N64="","","Alta")))</f>
        <v/>
      </c>
      <c r="R64" s="50" t="str">
        <f aca="false">IF(P64="L","Baixa",IF(P64="A","Média",IF(P64="H","Alta","")))</f>
        <v/>
      </c>
      <c r="S64" s="46" t="str">
        <f aca="false">IF(J64="C",0.6,IF(OR(ISBLANK(I64),ISBLANK(N64)),"",IF(I64="ALI",IF(N64="L",7,IF(N64="A",10,15)),IF(I64="AIE",IF(N64="L",5,IF(N64="A",7,10)),IF(I64="SE",IF(N64="L",4,IF(N64="A",5,7)),IF(OR(I64="EE",I64="CE"),IF(N64="L",3,IF(N64="A",4,6))))))))</f>
        <v/>
      </c>
      <c r="T64" s="51" t="str">
        <f aca="false">IF(OR(ISBLANK(I64),ISBLANK(P64),I64="",P64=""),S64,IF(I64="ALI",IF(P64="L",7,IF(P64="A",10,15)),IF(I64="AIE",IF(P64="L",5,IF(P64="A",7,10)),IF(I64="SE",IF(P64="L",4,IF(P64="A",5,7)),IF(OR(I64="EE",I64="CE"),IF(P64="L",3,IF(P64="A",4,6)))))))</f>
        <v/>
      </c>
      <c r="U64" s="52" t="str">
        <f aca="false">IF(J64="","",IF(OR(J64="I",J64="C"),100%,IF(J64="E",40%,IF(J64="T",15%,50%))))</f>
        <v/>
      </c>
      <c r="V64" s="53" t="str">
        <f aca="false">IF(AND(S64&lt;&gt;"",U64&lt;&gt;""),S64*U64,"")</f>
        <v/>
      </c>
      <c r="W64" s="53" t="str">
        <f aca="false">IF(AND(T64&lt;&gt;"",U64&lt;&gt;""),T64*U64,"")</f>
        <v/>
      </c>
      <c r="X64" s="42"/>
      <c r="Y64" s="42"/>
      <c r="Z64" s="42"/>
      <c r="AA64" s="42"/>
      <c r="AB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3" t="str">
        <f aca="false">A65&amp;G65</f>
        <v/>
      </c>
      <c r="I65" s="44"/>
      <c r="J65" s="45"/>
      <c r="K65" s="46" t="str">
        <f aca="false">IF(OR(I65="ALI",I65="AIE"),IF(ISNA(VLOOKUP(H65,'Funções de Dados - Detalhe'!$C$7:$F$126,2,0)),"",VLOOKUP(H65,'Funções de Dados - Detalhe'!$C$7:$F$126,2,0)),IF(OR(I65="EE",I65="SE",I65="CE"),IF(ISNA(VLOOKUP(H65,'Funções de Transação - Detalhe'!$C$7:$F$126,2,0)), "",VLOOKUP(H65,'Funções de Transação - Detalhe'!$C$7:$F$126,2,0)),""))</f>
        <v/>
      </c>
      <c r="L65" s="46" t="str">
        <f aca="false">IF(OR(I65="ALI",I65="AIE"),IF(ISNA(VLOOKUP(H65,'Funções de Dados - Detalhe'!$C$7:$F$126,4,0)), "",VLOOKUP(H65,'Funções de Dados - Detalhe'!$C$7:$F$126,4,0)),IF(OR(I65="EE",I65="SE",I65="CE"),IF(ISNA(VLOOKUP(H65,'Funções de Transação - Detalhe'!$C$7:$F$126,4,0)), "",VLOOKUP(H65,'Funções de Transação - Detalhe'!$C$7:$F$126,4,0)),""))</f>
        <v/>
      </c>
      <c r="M65" s="47" t="str">
        <f aca="false">CONCATENATE(I65,N65)</f>
        <v/>
      </c>
      <c r="N65" s="48" t="str">
        <f aca="false">IF(OR(I65="ALI",I65="AIE"),"L", IF(OR(I65="EE",I65="SE",I65="CE"),"A",""))</f>
        <v/>
      </c>
      <c r="O65" s="47" t="str">
        <f aca="false">CONCATENATE(I65,P65)</f>
        <v/>
      </c>
      <c r="P65" s="49" t="str">
        <f aca="false">IF(OR(ISBLANK(K65),K65="",ISBLANK(L65),L65=""),IF(OR(I65="ALI",I65="AIE"),"",IF(OR(ISBLANK(I65),L65=""),"","A")),IF(I65="EE",IF(L65&gt;=3,IF(K65&gt;=5,"H","A"),IF(L65&gt;=2,IF(K65&gt;=16,"H",IF(K65&lt;=4,"L","A")),IF(K65&lt;=15,"L","A"))),IF(OR(I65="SE",I65="CE"),IF(L65&gt;=4,IF(K65&gt;=6,"H","A"),IF(L65&gt;=2,IF(K65&gt;=20,"H",IF(K65&lt;=5,"L","A")),IF(K65&lt;=19,"L","A"))),IF(OR(I65="ALI",I65="AIE"),IF(L65&gt;=6,IF(K65&gt;=20,"H","A"),IF(L65&gt;=2,IF(K65&gt;=51,"H",IF(K65&lt;=19,"L","A")),IF(K65&lt;=50,"L","A")))))))</f>
        <v/>
      </c>
      <c r="Q65" s="50" t="str">
        <f aca="false">IF(N65="L","Baixa",IF(N65="A","Média",IF(N65="","","Alta")))</f>
        <v/>
      </c>
      <c r="R65" s="50" t="str">
        <f aca="false">IF(P65="L","Baixa",IF(P65="A","Média",IF(P65="H","Alta","")))</f>
        <v/>
      </c>
      <c r="S65" s="46" t="str">
        <f aca="false">IF(J65="C",0.6,IF(OR(ISBLANK(I65),ISBLANK(N65)),"",IF(I65="ALI",IF(N65="L",7,IF(N65="A",10,15)),IF(I65="AIE",IF(N65="L",5,IF(N65="A",7,10)),IF(I65="SE",IF(N65="L",4,IF(N65="A",5,7)),IF(OR(I65="EE",I65="CE"),IF(N65="L",3,IF(N65="A",4,6))))))))</f>
        <v/>
      </c>
      <c r="T65" s="51" t="str">
        <f aca="false">IF(OR(ISBLANK(I65),ISBLANK(P65),I65="",P65=""),S65,IF(I65="ALI",IF(P65="L",7,IF(P65="A",10,15)),IF(I65="AIE",IF(P65="L",5,IF(P65="A",7,10)),IF(I65="SE",IF(P65="L",4,IF(P65="A",5,7)),IF(OR(I65="EE",I65="CE"),IF(P65="L",3,IF(P65="A",4,6)))))))</f>
        <v/>
      </c>
      <c r="U65" s="52" t="str">
        <f aca="false">IF(J65="","",IF(OR(J65="I",J65="C"),100%,IF(J65="E",40%,IF(J65="T",15%,50%))))</f>
        <v/>
      </c>
      <c r="V65" s="53" t="str">
        <f aca="false">IF(AND(S65&lt;&gt;"",U65&lt;&gt;""),S65*U65,"")</f>
        <v/>
      </c>
      <c r="W65" s="53" t="str">
        <f aca="false">IF(AND(T65&lt;&gt;"",U65&lt;&gt;""),T65*U65,"")</f>
        <v/>
      </c>
      <c r="X65" s="42"/>
      <c r="Y65" s="42"/>
      <c r="Z65" s="42"/>
      <c r="AA65" s="42"/>
      <c r="AB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3" t="str">
        <f aca="false">A66&amp;G66</f>
        <v/>
      </c>
      <c r="I66" s="44"/>
      <c r="J66" s="45"/>
      <c r="K66" s="46" t="str">
        <f aca="false">IF(OR(I66="ALI",I66="AIE"),IF(ISNA(VLOOKUP(H66,'Funções de Dados - Detalhe'!$C$7:$F$126,2,0)),"",VLOOKUP(H66,'Funções de Dados - Detalhe'!$C$7:$F$126,2,0)),IF(OR(I66="EE",I66="SE",I66="CE"),IF(ISNA(VLOOKUP(H66,'Funções de Transação - Detalhe'!$C$7:$F$126,2,0)), "",VLOOKUP(H66,'Funções de Transação - Detalhe'!$C$7:$F$126,2,0)),""))</f>
        <v/>
      </c>
      <c r="L66" s="46" t="str">
        <f aca="false">IF(OR(I66="ALI",I66="AIE"),IF(ISNA(VLOOKUP(H66,'Funções de Dados - Detalhe'!$C$7:$F$126,4,0)), "",VLOOKUP(H66,'Funções de Dados - Detalhe'!$C$7:$F$126,4,0)),IF(OR(I66="EE",I66="SE",I66="CE"),IF(ISNA(VLOOKUP(H66,'Funções de Transação - Detalhe'!$C$7:$F$126,4,0)), "",VLOOKUP(H66,'Funções de Transação - Detalhe'!$C$7:$F$126,4,0)),""))</f>
        <v/>
      </c>
      <c r="M66" s="47" t="str">
        <f aca="false">CONCATENATE(I66,N66)</f>
        <v/>
      </c>
      <c r="N66" s="48" t="str">
        <f aca="false">IF(OR(I66="ALI",I66="AIE"),"L", IF(OR(I66="EE",I66="SE",I66="CE"),"A",""))</f>
        <v/>
      </c>
      <c r="O66" s="47" t="str">
        <f aca="false">CONCATENATE(I66,P66)</f>
        <v/>
      </c>
      <c r="P66" s="49" t="str">
        <f aca="false">IF(OR(ISBLANK(K66),K66="",ISBLANK(L66),L66=""),IF(OR(I66="ALI",I66="AIE"),"",IF(OR(ISBLANK(I66),L66=""),"","A")),IF(I66="EE",IF(L66&gt;=3,IF(K66&gt;=5,"H","A"),IF(L66&gt;=2,IF(K66&gt;=16,"H",IF(K66&lt;=4,"L","A")),IF(K66&lt;=15,"L","A"))),IF(OR(I66="SE",I66="CE"),IF(L66&gt;=4,IF(K66&gt;=6,"H","A"),IF(L66&gt;=2,IF(K66&gt;=20,"H",IF(K66&lt;=5,"L","A")),IF(K66&lt;=19,"L","A"))),IF(OR(I66="ALI",I66="AIE"),IF(L66&gt;=6,IF(K66&gt;=20,"H","A"),IF(L66&gt;=2,IF(K66&gt;=51,"H",IF(K66&lt;=19,"L","A")),IF(K66&lt;=50,"L","A")))))))</f>
        <v/>
      </c>
      <c r="Q66" s="50" t="str">
        <f aca="false">IF(N66="L","Baixa",IF(N66="A","Média",IF(N66="","","Alta")))</f>
        <v/>
      </c>
      <c r="R66" s="50" t="str">
        <f aca="false">IF(P66="L","Baixa",IF(P66="A","Média",IF(P66="H","Alta","")))</f>
        <v/>
      </c>
      <c r="S66" s="46" t="str">
        <f aca="false">IF(J66="C",0.6,IF(OR(ISBLANK(I66),ISBLANK(N66)),"",IF(I66="ALI",IF(N66="L",7,IF(N66="A",10,15)),IF(I66="AIE",IF(N66="L",5,IF(N66="A",7,10)),IF(I66="SE",IF(N66="L",4,IF(N66="A",5,7)),IF(OR(I66="EE",I66="CE"),IF(N66="L",3,IF(N66="A",4,6))))))))</f>
        <v/>
      </c>
      <c r="T66" s="51" t="str">
        <f aca="false">IF(OR(ISBLANK(I66),ISBLANK(P66),I66="",P66=""),S66,IF(I66="ALI",IF(P66="L",7,IF(P66="A",10,15)),IF(I66="AIE",IF(P66="L",5,IF(P66="A",7,10)),IF(I66="SE",IF(P66="L",4,IF(P66="A",5,7)),IF(OR(I66="EE",I66="CE"),IF(P66="L",3,IF(P66="A",4,6)))))))</f>
        <v/>
      </c>
      <c r="U66" s="52" t="str">
        <f aca="false">IF(J66="","",IF(OR(J66="I",J66="C"),100%,IF(J66="E",40%,IF(J66="T",15%,50%))))</f>
        <v/>
      </c>
      <c r="V66" s="53" t="str">
        <f aca="false">IF(AND(S66&lt;&gt;"",U66&lt;&gt;""),S66*U66,"")</f>
        <v/>
      </c>
      <c r="W66" s="53" t="str">
        <f aca="false">IF(AND(T66&lt;&gt;"",U66&lt;&gt;""),T66*U66,"")</f>
        <v/>
      </c>
      <c r="X66" s="42"/>
      <c r="Y66" s="42"/>
      <c r="Z66" s="42"/>
      <c r="AA66" s="42"/>
      <c r="AB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3" t="str">
        <f aca="false">A67&amp;G67</f>
        <v/>
      </c>
      <c r="I67" s="44"/>
      <c r="J67" s="45"/>
      <c r="K67" s="46" t="str">
        <f aca="false">IF(OR(I67="ALI",I67="AIE"),IF(ISNA(VLOOKUP(H67,'Funções de Dados - Detalhe'!$C$7:$F$126,2,0)),"",VLOOKUP(H67,'Funções de Dados - Detalhe'!$C$7:$F$126,2,0)),IF(OR(I67="EE",I67="SE",I67="CE"),IF(ISNA(VLOOKUP(H67,'Funções de Transação - Detalhe'!$C$7:$F$126,2,0)), "",VLOOKUP(H67,'Funções de Transação - Detalhe'!$C$7:$F$126,2,0)),""))</f>
        <v/>
      </c>
      <c r="L67" s="46" t="str">
        <f aca="false">IF(OR(I67="ALI",I67="AIE"),IF(ISNA(VLOOKUP(H67,'Funções de Dados - Detalhe'!$C$7:$F$126,4,0)), "",VLOOKUP(H67,'Funções de Dados - Detalhe'!$C$7:$F$126,4,0)),IF(OR(I67="EE",I67="SE",I67="CE"),IF(ISNA(VLOOKUP(H67,'Funções de Transação - Detalhe'!$C$7:$F$126,4,0)), "",VLOOKUP(H67,'Funções de Transação - Detalhe'!$C$7:$F$126,4,0)),""))</f>
        <v/>
      </c>
      <c r="M67" s="47" t="str">
        <f aca="false">CONCATENATE(I67,N67)</f>
        <v/>
      </c>
      <c r="N67" s="48" t="str">
        <f aca="false">IF(OR(I67="ALI",I67="AIE"),"L", IF(OR(I67="EE",I67="SE",I67="CE"),"A",""))</f>
        <v/>
      </c>
      <c r="O67" s="47" t="str">
        <f aca="false">CONCATENATE(I67,P67)</f>
        <v/>
      </c>
      <c r="P67" s="49" t="str">
        <f aca="false">IF(OR(ISBLANK(K67),K67="",ISBLANK(L67),L67=""),IF(OR(I67="ALI",I67="AIE"),"",IF(OR(ISBLANK(I67),L67=""),"","A")),IF(I67="EE",IF(L67&gt;=3,IF(K67&gt;=5,"H","A"),IF(L67&gt;=2,IF(K67&gt;=16,"H",IF(K67&lt;=4,"L","A")),IF(K67&lt;=15,"L","A"))),IF(OR(I67="SE",I67="CE"),IF(L67&gt;=4,IF(K67&gt;=6,"H","A"),IF(L67&gt;=2,IF(K67&gt;=20,"H",IF(K67&lt;=5,"L","A")),IF(K67&lt;=19,"L","A"))),IF(OR(I67="ALI",I67="AIE"),IF(L67&gt;=6,IF(K67&gt;=20,"H","A"),IF(L67&gt;=2,IF(K67&gt;=51,"H",IF(K67&lt;=19,"L","A")),IF(K67&lt;=50,"L","A")))))))</f>
        <v/>
      </c>
      <c r="Q67" s="50" t="str">
        <f aca="false">IF(N67="L","Baixa",IF(N67="A","Média",IF(N67="","","Alta")))</f>
        <v/>
      </c>
      <c r="R67" s="50" t="str">
        <f aca="false">IF(P67="L","Baixa",IF(P67="A","Média",IF(P67="H","Alta","")))</f>
        <v/>
      </c>
      <c r="S67" s="46" t="str">
        <f aca="false">IF(J67="C",0.6,IF(OR(ISBLANK(I67),ISBLANK(N67)),"",IF(I67="ALI",IF(N67="L",7,IF(N67="A",10,15)),IF(I67="AIE",IF(N67="L",5,IF(N67="A",7,10)),IF(I67="SE",IF(N67="L",4,IF(N67="A",5,7)),IF(OR(I67="EE",I67="CE"),IF(N67="L",3,IF(N67="A",4,6))))))))</f>
        <v/>
      </c>
      <c r="T67" s="51" t="str">
        <f aca="false">IF(OR(ISBLANK(I67),ISBLANK(P67),I67="",P67=""),S67,IF(I67="ALI",IF(P67="L",7,IF(P67="A",10,15)),IF(I67="AIE",IF(P67="L",5,IF(P67="A",7,10)),IF(I67="SE",IF(P67="L",4,IF(P67="A",5,7)),IF(OR(I67="EE",I67="CE"),IF(P67="L",3,IF(P67="A",4,6)))))))</f>
        <v/>
      </c>
      <c r="U67" s="52" t="str">
        <f aca="false">IF(J67="","",IF(OR(J67="I",J67="C"),100%,IF(J67="E",40%,IF(J67="T",15%,50%))))</f>
        <v/>
      </c>
      <c r="V67" s="53" t="str">
        <f aca="false">IF(AND(S67&lt;&gt;"",U67&lt;&gt;""),S67*U67,"")</f>
        <v/>
      </c>
      <c r="W67" s="53" t="str">
        <f aca="false">IF(AND(T67&lt;&gt;"",U67&lt;&gt;""),T67*U67,"")</f>
        <v/>
      </c>
      <c r="X67" s="42"/>
      <c r="Y67" s="42"/>
      <c r="Z67" s="42"/>
      <c r="AA67" s="42"/>
      <c r="AB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3" t="str">
        <f aca="false">A68&amp;G68</f>
        <v/>
      </c>
      <c r="I68" s="44"/>
      <c r="J68" s="45"/>
      <c r="K68" s="46" t="str">
        <f aca="false">IF(OR(I68="ALI",I68="AIE"),IF(ISNA(VLOOKUP(H68,'Funções de Dados - Detalhe'!$C$7:$F$126,2,0)),"",VLOOKUP(H68,'Funções de Dados - Detalhe'!$C$7:$F$126,2,0)),IF(OR(I68="EE",I68="SE",I68="CE"),IF(ISNA(VLOOKUP(H68,'Funções de Transação - Detalhe'!$C$7:$F$126,2,0)), "",VLOOKUP(H68,'Funções de Transação - Detalhe'!$C$7:$F$126,2,0)),""))</f>
        <v/>
      </c>
      <c r="L68" s="46" t="str">
        <f aca="false">IF(OR(I68="ALI",I68="AIE"),IF(ISNA(VLOOKUP(H68,'Funções de Dados - Detalhe'!$C$7:$F$126,4,0)), "",VLOOKUP(H68,'Funções de Dados - Detalhe'!$C$7:$F$126,4,0)),IF(OR(I68="EE",I68="SE",I68="CE"),IF(ISNA(VLOOKUP(H68,'Funções de Transação - Detalhe'!$C$7:$F$126,4,0)), "",VLOOKUP(H68,'Funções de Transação - Detalhe'!$C$7:$F$126,4,0)),""))</f>
        <v/>
      </c>
      <c r="M68" s="47" t="str">
        <f aca="false">CONCATENATE(I68,N68)</f>
        <v/>
      </c>
      <c r="N68" s="48" t="str">
        <f aca="false">IF(OR(I68="ALI",I68="AIE"),"L", IF(OR(I68="EE",I68="SE",I68="CE"),"A",""))</f>
        <v/>
      </c>
      <c r="O68" s="47" t="str">
        <f aca="false">CONCATENATE(I68,P68)</f>
        <v/>
      </c>
      <c r="P68" s="49" t="str">
        <f aca="false">IF(OR(ISBLANK(K68),K68="",ISBLANK(L68),L68=""),IF(OR(I68="ALI",I68="AIE"),"",IF(OR(ISBLANK(I68),L68=""),"","A")),IF(I68="EE",IF(L68&gt;=3,IF(K68&gt;=5,"H","A"),IF(L68&gt;=2,IF(K68&gt;=16,"H",IF(K68&lt;=4,"L","A")),IF(K68&lt;=15,"L","A"))),IF(OR(I68="SE",I68="CE"),IF(L68&gt;=4,IF(K68&gt;=6,"H","A"),IF(L68&gt;=2,IF(K68&gt;=20,"H",IF(K68&lt;=5,"L","A")),IF(K68&lt;=19,"L","A"))),IF(OR(I68="ALI",I68="AIE"),IF(L68&gt;=6,IF(K68&gt;=20,"H","A"),IF(L68&gt;=2,IF(K68&gt;=51,"H",IF(K68&lt;=19,"L","A")),IF(K68&lt;=50,"L","A")))))))</f>
        <v/>
      </c>
      <c r="Q68" s="50" t="str">
        <f aca="false">IF(N68="L","Baixa",IF(N68="A","Média",IF(N68="","","Alta")))</f>
        <v/>
      </c>
      <c r="R68" s="50" t="str">
        <f aca="false">IF(P68="L","Baixa",IF(P68="A","Média",IF(P68="H","Alta","")))</f>
        <v/>
      </c>
      <c r="S68" s="46" t="str">
        <f aca="false">IF(J68="C",0.6,IF(OR(ISBLANK(I68),ISBLANK(N68)),"",IF(I68="ALI",IF(N68="L",7,IF(N68="A",10,15)),IF(I68="AIE",IF(N68="L",5,IF(N68="A",7,10)),IF(I68="SE",IF(N68="L",4,IF(N68="A",5,7)),IF(OR(I68="EE",I68="CE"),IF(N68="L",3,IF(N68="A",4,6))))))))</f>
        <v/>
      </c>
      <c r="T68" s="51" t="str">
        <f aca="false">IF(OR(ISBLANK(I68),ISBLANK(P68),I68="",P68=""),S68,IF(I68="ALI",IF(P68="L",7,IF(P68="A",10,15)),IF(I68="AIE",IF(P68="L",5,IF(P68="A",7,10)),IF(I68="SE",IF(P68="L",4,IF(P68="A",5,7)),IF(OR(I68="EE",I68="CE"),IF(P68="L",3,IF(P68="A",4,6)))))))</f>
        <v/>
      </c>
      <c r="U68" s="52" t="str">
        <f aca="false">IF(J68="","",IF(OR(J68="I",J68="C"),100%,IF(J68="E",40%,IF(J68="T",15%,50%))))</f>
        <v/>
      </c>
      <c r="V68" s="53" t="str">
        <f aca="false">IF(AND(S68&lt;&gt;"",U68&lt;&gt;""),S68*U68,"")</f>
        <v/>
      </c>
      <c r="W68" s="53" t="str">
        <f aca="false">IF(AND(T68&lt;&gt;"",U68&lt;&gt;""),T68*U68,"")</f>
        <v/>
      </c>
      <c r="X68" s="42"/>
      <c r="Y68" s="42"/>
      <c r="Z68" s="42"/>
      <c r="AA68" s="42"/>
      <c r="AB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3" t="str">
        <f aca="false">A69&amp;G69</f>
        <v/>
      </c>
      <c r="I69" s="44"/>
      <c r="J69" s="45"/>
      <c r="K69" s="46" t="str">
        <f aca="false">IF(OR(I69="ALI",I69="AIE"),IF(ISNA(VLOOKUP(H69,'Funções de Dados - Detalhe'!$C$7:$F$126,2,0)),"",VLOOKUP(H69,'Funções de Dados - Detalhe'!$C$7:$F$126,2,0)),IF(OR(I69="EE",I69="SE",I69="CE"),IF(ISNA(VLOOKUP(H69,'Funções de Transação - Detalhe'!$C$7:$F$126,2,0)), "",VLOOKUP(H69,'Funções de Transação - Detalhe'!$C$7:$F$126,2,0)),""))</f>
        <v/>
      </c>
      <c r="L69" s="46" t="str">
        <f aca="false">IF(OR(I69="ALI",I69="AIE"),IF(ISNA(VLOOKUP(H69,'Funções de Dados - Detalhe'!$C$7:$F$126,4,0)), "",VLOOKUP(H69,'Funções de Dados - Detalhe'!$C$7:$F$126,4,0)),IF(OR(I69="EE",I69="SE",I69="CE"),IF(ISNA(VLOOKUP(H69,'Funções de Transação - Detalhe'!$C$7:$F$126,4,0)), "",VLOOKUP(H69,'Funções de Transação - Detalhe'!$C$7:$F$126,4,0)),""))</f>
        <v/>
      </c>
      <c r="M69" s="47" t="str">
        <f aca="false">CONCATENATE(I69,N69)</f>
        <v/>
      </c>
      <c r="N69" s="48" t="str">
        <f aca="false">IF(OR(I69="ALI",I69="AIE"),"L", IF(OR(I69="EE",I69="SE",I69="CE"),"A",""))</f>
        <v/>
      </c>
      <c r="O69" s="47" t="str">
        <f aca="false">CONCATENATE(I69,P69)</f>
        <v/>
      </c>
      <c r="P69" s="49" t="str">
        <f aca="false">IF(OR(ISBLANK(K69),K69="",ISBLANK(L69),L69=""),IF(OR(I69="ALI",I69="AIE"),"",IF(OR(ISBLANK(I69),L69=""),"","A")),IF(I69="EE",IF(L69&gt;=3,IF(K69&gt;=5,"H","A"),IF(L69&gt;=2,IF(K69&gt;=16,"H",IF(K69&lt;=4,"L","A")),IF(K69&lt;=15,"L","A"))),IF(OR(I69="SE",I69="CE"),IF(L69&gt;=4,IF(K69&gt;=6,"H","A"),IF(L69&gt;=2,IF(K69&gt;=20,"H",IF(K69&lt;=5,"L","A")),IF(K69&lt;=19,"L","A"))),IF(OR(I69="ALI",I69="AIE"),IF(L69&gt;=6,IF(K69&gt;=20,"H","A"),IF(L69&gt;=2,IF(K69&gt;=51,"H",IF(K69&lt;=19,"L","A")),IF(K69&lt;=50,"L","A")))))))</f>
        <v/>
      </c>
      <c r="Q69" s="50" t="str">
        <f aca="false">IF(N69="L","Baixa",IF(N69="A","Média",IF(N69="","","Alta")))</f>
        <v/>
      </c>
      <c r="R69" s="50" t="str">
        <f aca="false">IF(P69="L","Baixa",IF(P69="A","Média",IF(P69="H","Alta","")))</f>
        <v/>
      </c>
      <c r="S69" s="46" t="str">
        <f aca="false">IF(J69="C",0.6,IF(OR(ISBLANK(I69),ISBLANK(N69)),"",IF(I69="ALI",IF(N69="L",7,IF(N69="A",10,15)),IF(I69="AIE",IF(N69="L",5,IF(N69="A",7,10)),IF(I69="SE",IF(N69="L",4,IF(N69="A",5,7)),IF(OR(I69="EE",I69="CE"),IF(N69="L",3,IF(N69="A",4,6))))))))</f>
        <v/>
      </c>
      <c r="T69" s="51" t="str">
        <f aca="false">IF(OR(ISBLANK(I69),ISBLANK(P69),I69="",P69=""),S69,IF(I69="ALI",IF(P69="L",7,IF(P69="A",10,15)),IF(I69="AIE",IF(P69="L",5,IF(P69="A",7,10)),IF(I69="SE",IF(P69="L",4,IF(P69="A",5,7)),IF(OR(I69="EE",I69="CE"),IF(P69="L",3,IF(P69="A",4,6)))))))</f>
        <v/>
      </c>
      <c r="U69" s="52" t="str">
        <f aca="false">IF(J69="","",IF(OR(J69="I",J69="C"),100%,IF(J69="E",40%,IF(J69="T",15%,50%))))</f>
        <v/>
      </c>
      <c r="V69" s="53" t="str">
        <f aca="false">IF(AND(S69&lt;&gt;"",U69&lt;&gt;""),S69*U69,"")</f>
        <v/>
      </c>
      <c r="W69" s="53" t="str">
        <f aca="false">IF(AND(T69&lt;&gt;"",U69&lt;&gt;""),T69*U69,"")</f>
        <v/>
      </c>
      <c r="X69" s="42"/>
      <c r="Y69" s="42"/>
      <c r="Z69" s="42"/>
      <c r="AA69" s="42"/>
      <c r="AB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3" t="str">
        <f aca="false">A70&amp;G70</f>
        <v/>
      </c>
      <c r="I70" s="44"/>
      <c r="J70" s="45"/>
      <c r="K70" s="46" t="str">
        <f aca="false">IF(OR(I70="ALI",I70="AIE"),IF(ISNA(VLOOKUP(H70,'Funções de Dados - Detalhe'!$C$7:$F$126,2,0)),"",VLOOKUP(H70,'Funções de Dados - Detalhe'!$C$7:$F$126,2,0)),IF(OR(I70="EE",I70="SE",I70="CE"),IF(ISNA(VLOOKUP(H70,'Funções de Transação - Detalhe'!$C$7:$F$126,2,0)), "",VLOOKUP(H70,'Funções de Transação - Detalhe'!$C$7:$F$126,2,0)),""))</f>
        <v/>
      </c>
      <c r="L70" s="46" t="str">
        <f aca="false">IF(OR(I70="ALI",I70="AIE"),IF(ISNA(VLOOKUP(H70,'Funções de Dados - Detalhe'!$C$7:$F$126,4,0)), "",VLOOKUP(H70,'Funções de Dados - Detalhe'!$C$7:$F$126,4,0)),IF(OR(I70="EE",I70="SE",I70="CE"),IF(ISNA(VLOOKUP(H70,'Funções de Transação - Detalhe'!$C$7:$F$126,4,0)), "",VLOOKUP(H70,'Funções de Transação - Detalhe'!$C$7:$F$126,4,0)),""))</f>
        <v/>
      </c>
      <c r="M70" s="47" t="str">
        <f aca="false">CONCATENATE(I70,N70)</f>
        <v/>
      </c>
      <c r="N70" s="48" t="str">
        <f aca="false">IF(OR(I70="ALI",I70="AIE"),"L", IF(OR(I70="EE",I70="SE",I70="CE"),"A",""))</f>
        <v/>
      </c>
      <c r="O70" s="47" t="str">
        <f aca="false">CONCATENATE(I70,P70)</f>
        <v/>
      </c>
      <c r="P70" s="49" t="str">
        <f aca="false">IF(OR(ISBLANK(K70),K70="",ISBLANK(L70),L70=""),IF(OR(I70="ALI",I70="AIE"),"",IF(OR(ISBLANK(I70),L70=""),"","A")),IF(I70="EE",IF(L70&gt;=3,IF(K70&gt;=5,"H","A"),IF(L70&gt;=2,IF(K70&gt;=16,"H",IF(K70&lt;=4,"L","A")),IF(K70&lt;=15,"L","A"))),IF(OR(I70="SE",I70="CE"),IF(L70&gt;=4,IF(K70&gt;=6,"H","A"),IF(L70&gt;=2,IF(K70&gt;=20,"H",IF(K70&lt;=5,"L","A")),IF(K70&lt;=19,"L","A"))),IF(OR(I70="ALI",I70="AIE"),IF(L70&gt;=6,IF(K70&gt;=20,"H","A"),IF(L70&gt;=2,IF(K70&gt;=51,"H",IF(K70&lt;=19,"L","A")),IF(K70&lt;=50,"L","A")))))))</f>
        <v/>
      </c>
      <c r="Q70" s="50" t="str">
        <f aca="false">IF(N70="L","Baixa",IF(N70="A","Média",IF(N70="","","Alta")))</f>
        <v/>
      </c>
      <c r="R70" s="50" t="str">
        <f aca="false">IF(P70="L","Baixa",IF(P70="A","Média",IF(P70="H","Alta","")))</f>
        <v/>
      </c>
      <c r="S70" s="46" t="str">
        <f aca="false">IF(J70="C",0.6,IF(OR(ISBLANK(I70),ISBLANK(N70)),"",IF(I70="ALI",IF(N70="L",7,IF(N70="A",10,15)),IF(I70="AIE",IF(N70="L",5,IF(N70="A",7,10)),IF(I70="SE",IF(N70="L",4,IF(N70="A",5,7)),IF(OR(I70="EE",I70="CE"),IF(N70="L",3,IF(N70="A",4,6))))))))</f>
        <v/>
      </c>
      <c r="T70" s="51" t="str">
        <f aca="false">IF(OR(ISBLANK(I70),ISBLANK(P70),I70="",P70=""),S70,IF(I70="ALI",IF(P70="L",7,IF(P70="A",10,15)),IF(I70="AIE",IF(P70="L",5,IF(P70="A",7,10)),IF(I70="SE",IF(P70="L",4,IF(P70="A",5,7)),IF(OR(I70="EE",I70="CE"),IF(P70="L",3,IF(P70="A",4,6)))))))</f>
        <v/>
      </c>
      <c r="U70" s="52" t="str">
        <f aca="false">IF(J70="","",IF(OR(J70="I",J70="C"),100%,IF(J70="E",40%,IF(J70="T",15%,50%))))</f>
        <v/>
      </c>
      <c r="V70" s="53" t="str">
        <f aca="false">IF(AND(S70&lt;&gt;"",U70&lt;&gt;""),S70*U70,"")</f>
        <v/>
      </c>
      <c r="W70" s="53" t="str">
        <f aca="false">IF(AND(T70&lt;&gt;"",U70&lt;&gt;""),T70*U70,"")</f>
        <v/>
      </c>
      <c r="X70" s="42"/>
      <c r="Y70" s="42"/>
      <c r="Z70" s="42"/>
      <c r="AA70" s="42"/>
      <c r="AB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3" t="str">
        <f aca="false">A71&amp;G71</f>
        <v/>
      </c>
      <c r="I71" s="44"/>
      <c r="J71" s="45"/>
      <c r="K71" s="46" t="str">
        <f aca="false">IF(OR(I71="ALI",I71="AIE"),IF(ISNA(VLOOKUP(H71,'Funções de Dados - Detalhe'!$C$7:$F$126,2,0)),"",VLOOKUP(H71,'Funções de Dados - Detalhe'!$C$7:$F$126,2,0)),IF(OR(I71="EE",I71="SE",I71="CE"),IF(ISNA(VLOOKUP(H71,'Funções de Transação - Detalhe'!$C$7:$F$126,2,0)), "",VLOOKUP(H71,'Funções de Transação - Detalhe'!$C$7:$F$126,2,0)),""))</f>
        <v/>
      </c>
      <c r="L71" s="46" t="str">
        <f aca="false">IF(OR(I71="ALI",I71="AIE"),IF(ISNA(VLOOKUP(H71,'Funções de Dados - Detalhe'!$C$7:$F$126,4,0)), "",VLOOKUP(H71,'Funções de Dados - Detalhe'!$C$7:$F$126,4,0)),IF(OR(I71="EE",I71="SE",I71="CE"),IF(ISNA(VLOOKUP(H71,'Funções de Transação - Detalhe'!$C$7:$F$126,4,0)), "",VLOOKUP(H71,'Funções de Transação - Detalhe'!$C$7:$F$126,4,0)),""))</f>
        <v/>
      </c>
      <c r="M71" s="47" t="str">
        <f aca="false">CONCATENATE(I71,N71)</f>
        <v/>
      </c>
      <c r="N71" s="48" t="str">
        <f aca="false">IF(OR(I71="ALI",I71="AIE"),"L", IF(OR(I71="EE",I71="SE",I71="CE"),"A",""))</f>
        <v/>
      </c>
      <c r="O71" s="47" t="str">
        <f aca="false">CONCATENATE(I71,P71)</f>
        <v/>
      </c>
      <c r="P71" s="49" t="str">
        <f aca="false">IF(OR(ISBLANK(K71),K71="",ISBLANK(L71),L71=""),IF(OR(I71="ALI",I71="AIE"),"",IF(OR(ISBLANK(I71),L71=""),"","A")),IF(I71="EE",IF(L71&gt;=3,IF(K71&gt;=5,"H","A"),IF(L71&gt;=2,IF(K71&gt;=16,"H",IF(K71&lt;=4,"L","A")),IF(K71&lt;=15,"L","A"))),IF(OR(I71="SE",I71="CE"),IF(L71&gt;=4,IF(K71&gt;=6,"H","A"),IF(L71&gt;=2,IF(K71&gt;=20,"H",IF(K71&lt;=5,"L","A")),IF(K71&lt;=19,"L","A"))),IF(OR(I71="ALI",I71="AIE"),IF(L71&gt;=6,IF(K71&gt;=20,"H","A"),IF(L71&gt;=2,IF(K71&gt;=51,"H",IF(K71&lt;=19,"L","A")),IF(K71&lt;=50,"L","A")))))))</f>
        <v/>
      </c>
      <c r="Q71" s="50" t="str">
        <f aca="false">IF(N71="L","Baixa",IF(N71="A","Média",IF(N71="","","Alta")))</f>
        <v/>
      </c>
      <c r="R71" s="50" t="str">
        <f aca="false">IF(P71="L","Baixa",IF(P71="A","Média",IF(P71="H","Alta","")))</f>
        <v/>
      </c>
      <c r="S71" s="46" t="str">
        <f aca="false">IF(J71="C",0.6,IF(OR(ISBLANK(I71),ISBLANK(N71)),"",IF(I71="ALI",IF(N71="L",7,IF(N71="A",10,15)),IF(I71="AIE",IF(N71="L",5,IF(N71="A",7,10)),IF(I71="SE",IF(N71="L",4,IF(N71="A",5,7)),IF(OR(I71="EE",I71="CE"),IF(N71="L",3,IF(N71="A",4,6))))))))</f>
        <v/>
      </c>
      <c r="T71" s="51" t="str">
        <f aca="false">IF(OR(ISBLANK(I71),ISBLANK(P71),I71="",P71=""),S71,IF(I71="ALI",IF(P71="L",7,IF(P71="A",10,15)),IF(I71="AIE",IF(P71="L",5,IF(P71="A",7,10)),IF(I71="SE",IF(P71="L",4,IF(P71="A",5,7)),IF(OR(I71="EE",I71="CE"),IF(P71="L",3,IF(P71="A",4,6)))))))</f>
        <v/>
      </c>
      <c r="U71" s="52" t="str">
        <f aca="false">IF(J71="","",IF(OR(J71="I",J71="C"),100%,IF(J71="E",40%,IF(J71="T",15%,50%))))</f>
        <v/>
      </c>
      <c r="V71" s="53" t="str">
        <f aca="false">IF(AND(S71&lt;&gt;"",U71&lt;&gt;""),S71*U71,"")</f>
        <v/>
      </c>
      <c r="W71" s="53" t="str">
        <f aca="false">IF(AND(T71&lt;&gt;"",U71&lt;&gt;""),T71*U71,"")</f>
        <v/>
      </c>
      <c r="X71" s="42"/>
      <c r="Y71" s="42"/>
      <c r="Z71" s="42"/>
      <c r="AA71" s="42"/>
      <c r="AB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3" t="str">
        <f aca="false">A72&amp;G72</f>
        <v/>
      </c>
      <c r="I72" s="44"/>
      <c r="J72" s="45"/>
      <c r="K72" s="46" t="str">
        <f aca="false">IF(OR(I72="ALI",I72="AIE"),IF(ISNA(VLOOKUP(H72,'Funções de Dados - Detalhe'!$C$7:$F$126,2,0)),"",VLOOKUP(H72,'Funções de Dados - Detalhe'!$C$7:$F$126,2,0)),IF(OR(I72="EE",I72="SE",I72="CE"),IF(ISNA(VLOOKUP(H72,'Funções de Transação - Detalhe'!$C$7:$F$126,2,0)), "",VLOOKUP(H72,'Funções de Transação - Detalhe'!$C$7:$F$126,2,0)),""))</f>
        <v/>
      </c>
      <c r="L72" s="46" t="str">
        <f aca="false">IF(OR(I72="ALI",I72="AIE"),IF(ISNA(VLOOKUP(H72,'Funções de Dados - Detalhe'!$C$7:$F$126,4,0)), "",VLOOKUP(H72,'Funções de Dados - Detalhe'!$C$7:$F$126,4,0)),IF(OR(I72="EE",I72="SE",I72="CE"),IF(ISNA(VLOOKUP(H72,'Funções de Transação - Detalhe'!$C$7:$F$126,4,0)), "",VLOOKUP(H72,'Funções de Transação - Detalhe'!$C$7:$F$126,4,0)),""))</f>
        <v/>
      </c>
      <c r="M72" s="47" t="str">
        <f aca="false">CONCATENATE(I72,N72)</f>
        <v/>
      </c>
      <c r="N72" s="48" t="str">
        <f aca="false">IF(OR(I72="ALI",I72="AIE"),"L", IF(OR(I72="EE",I72="SE",I72="CE"),"A",""))</f>
        <v/>
      </c>
      <c r="O72" s="47" t="str">
        <f aca="false">CONCATENATE(I72,P72)</f>
        <v/>
      </c>
      <c r="P72" s="49" t="str">
        <f aca="false">IF(OR(ISBLANK(K72),K72="",ISBLANK(L72),L72=""),IF(OR(I72="ALI",I72="AIE"),"",IF(OR(ISBLANK(I72),L72=""),"","A")),IF(I72="EE",IF(L72&gt;=3,IF(K72&gt;=5,"H","A"),IF(L72&gt;=2,IF(K72&gt;=16,"H",IF(K72&lt;=4,"L","A")),IF(K72&lt;=15,"L","A"))),IF(OR(I72="SE",I72="CE"),IF(L72&gt;=4,IF(K72&gt;=6,"H","A"),IF(L72&gt;=2,IF(K72&gt;=20,"H",IF(K72&lt;=5,"L","A")),IF(K72&lt;=19,"L","A"))),IF(OR(I72="ALI",I72="AIE"),IF(L72&gt;=6,IF(K72&gt;=20,"H","A"),IF(L72&gt;=2,IF(K72&gt;=51,"H",IF(K72&lt;=19,"L","A")),IF(K72&lt;=50,"L","A")))))))</f>
        <v/>
      </c>
      <c r="Q72" s="50" t="str">
        <f aca="false">IF(N72="L","Baixa",IF(N72="A","Média",IF(N72="","","Alta")))</f>
        <v/>
      </c>
      <c r="R72" s="50" t="str">
        <f aca="false">IF(P72="L","Baixa",IF(P72="A","Média",IF(P72="H","Alta","")))</f>
        <v/>
      </c>
      <c r="S72" s="46" t="str">
        <f aca="false">IF(J72="C",0.6,IF(OR(ISBLANK(I72),ISBLANK(N72)),"",IF(I72="ALI",IF(N72="L",7,IF(N72="A",10,15)),IF(I72="AIE",IF(N72="L",5,IF(N72="A",7,10)),IF(I72="SE",IF(N72="L",4,IF(N72="A",5,7)),IF(OR(I72="EE",I72="CE"),IF(N72="L",3,IF(N72="A",4,6))))))))</f>
        <v/>
      </c>
      <c r="T72" s="51" t="str">
        <f aca="false">IF(OR(ISBLANK(I72),ISBLANK(P72),I72="",P72=""),S72,IF(I72="ALI",IF(P72="L",7,IF(P72="A",10,15)),IF(I72="AIE",IF(P72="L",5,IF(P72="A",7,10)),IF(I72="SE",IF(P72="L",4,IF(P72="A",5,7)),IF(OR(I72="EE",I72="CE"),IF(P72="L",3,IF(P72="A",4,6)))))))</f>
        <v/>
      </c>
      <c r="U72" s="52" t="str">
        <f aca="false">IF(J72="","",IF(OR(J72="I",J72="C"),100%,IF(J72="E",40%,IF(J72="T",15%,50%))))</f>
        <v/>
      </c>
      <c r="V72" s="53" t="str">
        <f aca="false">IF(AND(S72&lt;&gt;"",U72&lt;&gt;""),S72*U72,"")</f>
        <v/>
      </c>
      <c r="W72" s="53" t="str">
        <f aca="false">IF(AND(T72&lt;&gt;"",U72&lt;&gt;""),T72*U72,"")</f>
        <v/>
      </c>
      <c r="X72" s="42"/>
      <c r="Y72" s="42"/>
      <c r="Z72" s="42"/>
      <c r="AA72" s="42"/>
      <c r="AB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3" t="str">
        <f aca="false">A73&amp;G73</f>
        <v/>
      </c>
      <c r="I73" s="44"/>
      <c r="J73" s="45"/>
      <c r="K73" s="46" t="str">
        <f aca="false">IF(OR(I73="ALI",I73="AIE"),IF(ISNA(VLOOKUP(H73,'Funções de Dados - Detalhe'!$C$7:$F$126,2,0)),"",VLOOKUP(H73,'Funções de Dados - Detalhe'!$C$7:$F$126,2,0)),IF(OR(I73="EE",I73="SE",I73="CE"),IF(ISNA(VLOOKUP(H73,'Funções de Transação - Detalhe'!$C$7:$F$126,2,0)), "",VLOOKUP(H73,'Funções de Transação - Detalhe'!$C$7:$F$126,2,0)),""))</f>
        <v/>
      </c>
      <c r="L73" s="46" t="str">
        <f aca="false">IF(OR(I73="ALI",I73="AIE"),IF(ISNA(VLOOKUP(H73,'Funções de Dados - Detalhe'!$C$7:$F$126,4,0)), "",VLOOKUP(H73,'Funções de Dados - Detalhe'!$C$7:$F$126,4,0)),IF(OR(I73="EE",I73="SE",I73="CE"),IF(ISNA(VLOOKUP(H73,'Funções de Transação - Detalhe'!$C$7:$F$126,4,0)), "",VLOOKUP(H73,'Funções de Transação - Detalhe'!$C$7:$F$126,4,0)),""))</f>
        <v/>
      </c>
      <c r="M73" s="47" t="str">
        <f aca="false">CONCATENATE(I73,N73)</f>
        <v/>
      </c>
      <c r="N73" s="48" t="str">
        <f aca="false">IF(OR(I73="ALI",I73="AIE"),"L", IF(OR(I73="EE",I73="SE",I73="CE"),"A",""))</f>
        <v/>
      </c>
      <c r="O73" s="47" t="str">
        <f aca="false">CONCATENATE(I73,P73)</f>
        <v/>
      </c>
      <c r="P73" s="49" t="str">
        <f aca="false">IF(OR(ISBLANK(K73),K73="",ISBLANK(L73),L73=""),IF(OR(I73="ALI",I73="AIE"),"",IF(OR(ISBLANK(I73),L73=""),"","A")),IF(I73="EE",IF(L73&gt;=3,IF(K73&gt;=5,"H","A"),IF(L73&gt;=2,IF(K73&gt;=16,"H",IF(K73&lt;=4,"L","A")),IF(K73&lt;=15,"L","A"))),IF(OR(I73="SE",I73="CE"),IF(L73&gt;=4,IF(K73&gt;=6,"H","A"),IF(L73&gt;=2,IF(K73&gt;=20,"H",IF(K73&lt;=5,"L","A")),IF(K73&lt;=19,"L","A"))),IF(OR(I73="ALI",I73="AIE"),IF(L73&gt;=6,IF(K73&gt;=20,"H","A"),IF(L73&gt;=2,IF(K73&gt;=51,"H",IF(K73&lt;=19,"L","A")),IF(K73&lt;=50,"L","A")))))))</f>
        <v/>
      </c>
      <c r="Q73" s="50" t="str">
        <f aca="false">IF(N73="L","Baixa",IF(N73="A","Média",IF(N73="","","Alta")))</f>
        <v/>
      </c>
      <c r="R73" s="50" t="str">
        <f aca="false">IF(P73="L","Baixa",IF(P73="A","Média",IF(P73="H","Alta","")))</f>
        <v/>
      </c>
      <c r="S73" s="46" t="str">
        <f aca="false">IF(J73="C",0.6,IF(OR(ISBLANK(I73),ISBLANK(N73)),"",IF(I73="ALI",IF(N73="L",7,IF(N73="A",10,15)),IF(I73="AIE",IF(N73="L",5,IF(N73="A",7,10)),IF(I73="SE",IF(N73="L",4,IF(N73="A",5,7)),IF(OR(I73="EE",I73="CE"),IF(N73="L",3,IF(N73="A",4,6))))))))</f>
        <v/>
      </c>
      <c r="T73" s="51" t="str">
        <f aca="false">IF(OR(ISBLANK(I73),ISBLANK(P73),I73="",P73=""),S73,IF(I73="ALI",IF(P73="L",7,IF(P73="A",10,15)),IF(I73="AIE",IF(P73="L",5,IF(P73="A",7,10)),IF(I73="SE",IF(P73="L",4,IF(P73="A",5,7)),IF(OR(I73="EE",I73="CE"),IF(P73="L",3,IF(P73="A",4,6)))))))</f>
        <v/>
      </c>
      <c r="U73" s="52" t="str">
        <f aca="false">IF(J73="","",IF(OR(J73="I",J73="C"),100%,IF(J73="E",40%,IF(J73="T",15%,50%))))</f>
        <v/>
      </c>
      <c r="V73" s="53" t="str">
        <f aca="false">IF(AND(S73&lt;&gt;"",U73&lt;&gt;""),S73*U73,"")</f>
        <v/>
      </c>
      <c r="W73" s="53" t="str">
        <f aca="false">IF(AND(T73&lt;&gt;"",U73&lt;&gt;""),T73*U73,"")</f>
        <v/>
      </c>
      <c r="X73" s="42"/>
      <c r="Y73" s="42"/>
      <c r="Z73" s="42"/>
      <c r="AA73" s="42"/>
      <c r="AB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3" t="str">
        <f aca="false">A74&amp;G74</f>
        <v/>
      </c>
      <c r="I74" s="44"/>
      <c r="J74" s="45"/>
      <c r="K74" s="46" t="str">
        <f aca="false">IF(OR(I74="ALI",I74="AIE"),IF(ISNA(VLOOKUP(H74,'Funções de Dados - Detalhe'!$C$7:$F$126,2,0)),"",VLOOKUP(H74,'Funções de Dados - Detalhe'!$C$7:$F$126,2,0)),IF(OR(I74="EE",I74="SE",I74="CE"),IF(ISNA(VLOOKUP(H74,'Funções de Transação - Detalhe'!$C$7:$F$126,2,0)), "",VLOOKUP(H74,'Funções de Transação - Detalhe'!$C$7:$F$126,2,0)),""))</f>
        <v/>
      </c>
      <c r="L74" s="46" t="str">
        <f aca="false">IF(OR(I74="ALI",I74="AIE"),IF(ISNA(VLOOKUP(H74,'Funções de Dados - Detalhe'!$C$7:$F$126,4,0)), "",VLOOKUP(H74,'Funções de Dados - Detalhe'!$C$7:$F$126,4,0)),IF(OR(I74="EE",I74="SE",I74="CE"),IF(ISNA(VLOOKUP(H74,'Funções de Transação - Detalhe'!$C$7:$F$126,4,0)), "",VLOOKUP(H74,'Funções de Transação - Detalhe'!$C$7:$F$126,4,0)),""))</f>
        <v/>
      </c>
      <c r="M74" s="47" t="str">
        <f aca="false">CONCATENATE(I74,N74)</f>
        <v/>
      </c>
      <c r="N74" s="48" t="str">
        <f aca="false">IF(OR(I74="ALI",I74="AIE"),"L", IF(OR(I74="EE",I74="SE",I74="CE"),"A",""))</f>
        <v/>
      </c>
      <c r="O74" s="47" t="str">
        <f aca="false">CONCATENATE(I74,P74)</f>
        <v/>
      </c>
      <c r="P74" s="49" t="str">
        <f aca="false">IF(OR(ISBLANK(K74),K74="",ISBLANK(L74),L74=""),IF(OR(I74="ALI",I74="AIE"),"",IF(OR(ISBLANK(I74),L74=""),"","A")),IF(I74="EE",IF(L74&gt;=3,IF(K74&gt;=5,"H","A"),IF(L74&gt;=2,IF(K74&gt;=16,"H",IF(K74&lt;=4,"L","A")),IF(K74&lt;=15,"L","A"))),IF(OR(I74="SE",I74="CE"),IF(L74&gt;=4,IF(K74&gt;=6,"H","A"),IF(L74&gt;=2,IF(K74&gt;=20,"H",IF(K74&lt;=5,"L","A")),IF(K74&lt;=19,"L","A"))),IF(OR(I74="ALI",I74="AIE"),IF(L74&gt;=6,IF(K74&gt;=20,"H","A"),IF(L74&gt;=2,IF(K74&gt;=51,"H",IF(K74&lt;=19,"L","A")),IF(K74&lt;=50,"L","A")))))))</f>
        <v/>
      </c>
      <c r="Q74" s="50" t="str">
        <f aca="false">IF(N74="L","Baixa",IF(N74="A","Média",IF(N74="","","Alta")))</f>
        <v/>
      </c>
      <c r="R74" s="50" t="str">
        <f aca="false">IF(P74="L","Baixa",IF(P74="A","Média",IF(P74="H","Alta","")))</f>
        <v/>
      </c>
      <c r="S74" s="46" t="str">
        <f aca="false">IF(J74="C",0.6,IF(OR(ISBLANK(I74),ISBLANK(N74)),"",IF(I74="ALI",IF(N74="L",7,IF(N74="A",10,15)),IF(I74="AIE",IF(N74="L",5,IF(N74="A",7,10)),IF(I74="SE",IF(N74="L",4,IF(N74="A",5,7)),IF(OR(I74="EE",I74="CE"),IF(N74="L",3,IF(N74="A",4,6))))))))</f>
        <v/>
      </c>
      <c r="T74" s="51" t="str">
        <f aca="false">IF(OR(ISBLANK(I74),ISBLANK(P74),I74="",P74=""),S74,IF(I74="ALI",IF(P74="L",7,IF(P74="A",10,15)),IF(I74="AIE",IF(P74="L",5,IF(P74="A",7,10)),IF(I74="SE",IF(P74="L",4,IF(P74="A",5,7)),IF(OR(I74="EE",I74="CE"),IF(P74="L",3,IF(P74="A",4,6)))))))</f>
        <v/>
      </c>
      <c r="U74" s="52" t="str">
        <f aca="false">IF(J74="","",IF(OR(J74="I",J74="C"),100%,IF(J74="E",40%,IF(J74="T",15%,50%))))</f>
        <v/>
      </c>
      <c r="V74" s="53" t="str">
        <f aca="false">IF(AND(S74&lt;&gt;"",U74&lt;&gt;""),S74*U74,"")</f>
        <v/>
      </c>
      <c r="W74" s="53" t="str">
        <f aca="false">IF(AND(T74&lt;&gt;"",U74&lt;&gt;""),T74*U74,"")</f>
        <v/>
      </c>
      <c r="X74" s="42"/>
      <c r="Y74" s="42"/>
      <c r="Z74" s="42"/>
      <c r="AA74" s="42"/>
      <c r="AB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3" t="str">
        <f aca="false">A75&amp;G75</f>
        <v/>
      </c>
      <c r="I75" s="44"/>
      <c r="J75" s="45"/>
      <c r="K75" s="46" t="str">
        <f aca="false">IF(OR(I75="ALI",I75="AIE"),IF(ISNA(VLOOKUP(H75,'Funções de Dados - Detalhe'!$C$7:$F$126,2,0)),"",VLOOKUP(H75,'Funções de Dados - Detalhe'!$C$7:$F$126,2,0)),IF(OR(I75="EE",I75="SE",I75="CE"),IF(ISNA(VLOOKUP(H75,'Funções de Transação - Detalhe'!$C$7:$F$126,2,0)), "",VLOOKUP(H75,'Funções de Transação - Detalhe'!$C$7:$F$126,2,0)),""))</f>
        <v/>
      </c>
      <c r="L75" s="46" t="str">
        <f aca="false">IF(OR(I75="ALI",I75="AIE"),IF(ISNA(VLOOKUP(H75,'Funções de Dados - Detalhe'!$C$7:$F$126,4,0)), "",VLOOKUP(H75,'Funções de Dados - Detalhe'!$C$7:$F$126,4,0)),IF(OR(I75="EE",I75="SE",I75="CE"),IF(ISNA(VLOOKUP(H75,'Funções de Transação - Detalhe'!$C$7:$F$126,4,0)), "",VLOOKUP(H75,'Funções de Transação - Detalhe'!$C$7:$F$126,4,0)),""))</f>
        <v/>
      </c>
      <c r="M75" s="47" t="str">
        <f aca="false">CONCATENATE(I75,N75)</f>
        <v/>
      </c>
      <c r="N75" s="48" t="str">
        <f aca="false">IF(OR(I75="ALI",I75="AIE"),"L", IF(OR(I75="EE",I75="SE",I75="CE"),"A",""))</f>
        <v/>
      </c>
      <c r="O75" s="47" t="str">
        <f aca="false">CONCATENATE(I75,P75)</f>
        <v/>
      </c>
      <c r="P75" s="49" t="str">
        <f aca="false">IF(OR(ISBLANK(K75),K75="",ISBLANK(L75),L75=""),IF(OR(I75="ALI",I75="AIE"),"",IF(OR(ISBLANK(I75),L75=""),"","A")),IF(I75="EE",IF(L75&gt;=3,IF(K75&gt;=5,"H","A"),IF(L75&gt;=2,IF(K75&gt;=16,"H",IF(K75&lt;=4,"L","A")),IF(K75&lt;=15,"L","A"))),IF(OR(I75="SE",I75="CE"),IF(L75&gt;=4,IF(K75&gt;=6,"H","A"),IF(L75&gt;=2,IF(K75&gt;=20,"H",IF(K75&lt;=5,"L","A")),IF(K75&lt;=19,"L","A"))),IF(OR(I75="ALI",I75="AIE"),IF(L75&gt;=6,IF(K75&gt;=20,"H","A"),IF(L75&gt;=2,IF(K75&gt;=51,"H",IF(K75&lt;=19,"L","A")),IF(K75&lt;=50,"L","A")))))))</f>
        <v/>
      </c>
      <c r="Q75" s="50" t="str">
        <f aca="false">IF(N75="L","Baixa",IF(N75="A","Média",IF(N75="","","Alta")))</f>
        <v/>
      </c>
      <c r="R75" s="50" t="str">
        <f aca="false">IF(P75="L","Baixa",IF(P75="A","Média",IF(P75="H","Alta","")))</f>
        <v/>
      </c>
      <c r="S75" s="46" t="str">
        <f aca="false">IF(J75="C",0.6,IF(OR(ISBLANK(I75),ISBLANK(N75)),"",IF(I75="ALI",IF(N75="L",7,IF(N75="A",10,15)),IF(I75="AIE",IF(N75="L",5,IF(N75="A",7,10)),IF(I75="SE",IF(N75="L",4,IF(N75="A",5,7)),IF(OR(I75="EE",I75="CE"),IF(N75="L",3,IF(N75="A",4,6))))))))</f>
        <v/>
      </c>
      <c r="T75" s="51" t="str">
        <f aca="false">IF(OR(ISBLANK(I75),ISBLANK(P75),I75="",P75=""),S75,IF(I75="ALI",IF(P75="L",7,IF(P75="A",10,15)),IF(I75="AIE",IF(P75="L",5,IF(P75="A",7,10)),IF(I75="SE",IF(P75="L",4,IF(P75="A",5,7)),IF(OR(I75="EE",I75="CE"),IF(P75="L",3,IF(P75="A",4,6)))))))</f>
        <v/>
      </c>
      <c r="U75" s="52" t="str">
        <f aca="false">IF(J75="","",IF(OR(J75="I",J75="C"),100%,IF(J75="E",40%,IF(J75="T",15%,50%))))</f>
        <v/>
      </c>
      <c r="V75" s="53" t="str">
        <f aca="false">IF(AND(S75&lt;&gt;"",U75&lt;&gt;""),S75*U75,"")</f>
        <v/>
      </c>
      <c r="W75" s="53" t="str">
        <f aca="false">IF(AND(T75&lt;&gt;"",U75&lt;&gt;""),T75*U75,"")</f>
        <v/>
      </c>
      <c r="X75" s="42"/>
      <c r="Y75" s="42"/>
      <c r="Z75" s="42"/>
      <c r="AA75" s="42"/>
      <c r="AB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3" t="str">
        <f aca="false">A76&amp;G76</f>
        <v/>
      </c>
      <c r="I76" s="44"/>
      <c r="J76" s="45"/>
      <c r="K76" s="46" t="str">
        <f aca="false">IF(OR(I76="ALI",I76="AIE"),IF(ISNA(VLOOKUP(H76,'Funções de Dados - Detalhe'!$C$7:$F$126,2,0)),"",VLOOKUP(H76,'Funções de Dados - Detalhe'!$C$7:$F$126,2,0)),IF(OR(I76="EE",I76="SE",I76="CE"),IF(ISNA(VLOOKUP(H76,'Funções de Transação - Detalhe'!$C$7:$F$126,2,0)), "",VLOOKUP(H76,'Funções de Transação - Detalhe'!$C$7:$F$126,2,0)),""))</f>
        <v/>
      </c>
      <c r="L76" s="46" t="str">
        <f aca="false">IF(OR(I76="ALI",I76="AIE"),IF(ISNA(VLOOKUP(H76,'Funções de Dados - Detalhe'!$C$7:$F$126,4,0)), "",VLOOKUP(H76,'Funções de Dados - Detalhe'!$C$7:$F$126,4,0)),IF(OR(I76="EE",I76="SE",I76="CE"),IF(ISNA(VLOOKUP(H76,'Funções de Transação - Detalhe'!$C$7:$F$126,4,0)), "",VLOOKUP(H76,'Funções de Transação - Detalhe'!$C$7:$F$126,4,0)),""))</f>
        <v/>
      </c>
      <c r="M76" s="47" t="str">
        <f aca="false">CONCATENATE(I76,N76)</f>
        <v/>
      </c>
      <c r="N76" s="48" t="str">
        <f aca="false">IF(OR(I76="ALI",I76="AIE"),"L", IF(OR(I76="EE",I76="SE",I76="CE"),"A",""))</f>
        <v/>
      </c>
      <c r="O76" s="47" t="str">
        <f aca="false">CONCATENATE(I76,P76)</f>
        <v/>
      </c>
      <c r="P76" s="49" t="str">
        <f aca="false">IF(OR(ISBLANK(K76),K76="",ISBLANK(L76),L76=""),IF(OR(I76="ALI",I76="AIE"),"",IF(OR(ISBLANK(I76),L76=""),"","A")),IF(I76="EE",IF(L76&gt;=3,IF(K76&gt;=5,"H","A"),IF(L76&gt;=2,IF(K76&gt;=16,"H",IF(K76&lt;=4,"L","A")),IF(K76&lt;=15,"L","A"))),IF(OR(I76="SE",I76="CE"),IF(L76&gt;=4,IF(K76&gt;=6,"H","A"),IF(L76&gt;=2,IF(K76&gt;=20,"H",IF(K76&lt;=5,"L","A")),IF(K76&lt;=19,"L","A"))),IF(OR(I76="ALI",I76="AIE"),IF(L76&gt;=6,IF(K76&gt;=20,"H","A"),IF(L76&gt;=2,IF(K76&gt;=51,"H",IF(K76&lt;=19,"L","A")),IF(K76&lt;=50,"L","A")))))))</f>
        <v/>
      </c>
      <c r="Q76" s="50" t="str">
        <f aca="false">IF(N76="L","Baixa",IF(N76="A","Média",IF(N76="","","Alta")))</f>
        <v/>
      </c>
      <c r="R76" s="50" t="str">
        <f aca="false">IF(P76="L","Baixa",IF(P76="A","Média",IF(P76="H","Alta","")))</f>
        <v/>
      </c>
      <c r="S76" s="46" t="str">
        <f aca="false">IF(J76="C",0.6,IF(OR(ISBLANK(I76),ISBLANK(N76)),"",IF(I76="ALI",IF(N76="L",7,IF(N76="A",10,15)),IF(I76="AIE",IF(N76="L",5,IF(N76="A",7,10)),IF(I76="SE",IF(N76="L",4,IF(N76="A",5,7)),IF(OR(I76="EE",I76="CE"),IF(N76="L",3,IF(N76="A",4,6))))))))</f>
        <v/>
      </c>
      <c r="T76" s="51" t="str">
        <f aca="false">IF(OR(ISBLANK(I76),ISBLANK(P76),I76="",P76=""),S76,IF(I76="ALI",IF(P76="L",7,IF(P76="A",10,15)),IF(I76="AIE",IF(P76="L",5,IF(P76="A",7,10)),IF(I76="SE",IF(P76="L",4,IF(P76="A",5,7)),IF(OR(I76="EE",I76="CE"),IF(P76="L",3,IF(P76="A",4,6)))))))</f>
        <v/>
      </c>
      <c r="U76" s="52" t="str">
        <f aca="false">IF(J76="","",IF(OR(J76="I",J76="C"),100%,IF(J76="E",40%,IF(J76="T",15%,50%))))</f>
        <v/>
      </c>
      <c r="V76" s="53" t="str">
        <f aca="false">IF(AND(S76&lt;&gt;"",U76&lt;&gt;""),S76*U76,"")</f>
        <v/>
      </c>
      <c r="W76" s="53" t="str">
        <f aca="false">IF(AND(T76&lt;&gt;"",U76&lt;&gt;""),T76*U76,"")</f>
        <v/>
      </c>
      <c r="X76" s="42"/>
      <c r="Y76" s="42"/>
      <c r="Z76" s="42"/>
      <c r="AA76" s="42"/>
      <c r="AB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3" t="str">
        <f aca="false">A77&amp;G77</f>
        <v/>
      </c>
      <c r="I77" s="44"/>
      <c r="J77" s="45"/>
      <c r="K77" s="46" t="str">
        <f aca="false">IF(OR(I77="ALI",I77="AIE"),IF(ISNA(VLOOKUP(H77,'Funções de Dados - Detalhe'!$C$7:$F$126,2,0)),"",VLOOKUP(H77,'Funções de Dados - Detalhe'!$C$7:$F$126,2,0)),IF(OR(I77="EE",I77="SE",I77="CE"),IF(ISNA(VLOOKUP(H77,'Funções de Transação - Detalhe'!$C$7:$F$126,2,0)), "",VLOOKUP(H77,'Funções de Transação - Detalhe'!$C$7:$F$126,2,0)),""))</f>
        <v/>
      </c>
      <c r="L77" s="46" t="str">
        <f aca="false">IF(OR(I77="ALI",I77="AIE"),IF(ISNA(VLOOKUP(H77,'Funções de Dados - Detalhe'!$C$7:$F$126,4,0)), "",VLOOKUP(H77,'Funções de Dados - Detalhe'!$C$7:$F$126,4,0)),IF(OR(I77="EE",I77="SE",I77="CE"),IF(ISNA(VLOOKUP(H77,'Funções de Transação - Detalhe'!$C$7:$F$126,4,0)), "",VLOOKUP(H77,'Funções de Transação - Detalhe'!$C$7:$F$126,4,0)),""))</f>
        <v/>
      </c>
      <c r="M77" s="47" t="str">
        <f aca="false">CONCATENATE(I77,N77)</f>
        <v/>
      </c>
      <c r="N77" s="48" t="str">
        <f aca="false">IF(OR(I77="ALI",I77="AIE"),"L", IF(OR(I77="EE",I77="SE",I77="CE"),"A",""))</f>
        <v/>
      </c>
      <c r="O77" s="47" t="str">
        <f aca="false">CONCATENATE(I77,P77)</f>
        <v/>
      </c>
      <c r="P77" s="49" t="str">
        <f aca="false">IF(OR(ISBLANK(K77),K77="",ISBLANK(L77),L77=""),IF(OR(I77="ALI",I77="AIE"),"",IF(OR(ISBLANK(I77),L77=""),"","A")),IF(I77="EE",IF(L77&gt;=3,IF(K77&gt;=5,"H","A"),IF(L77&gt;=2,IF(K77&gt;=16,"H",IF(K77&lt;=4,"L","A")),IF(K77&lt;=15,"L","A"))),IF(OR(I77="SE",I77="CE"),IF(L77&gt;=4,IF(K77&gt;=6,"H","A"),IF(L77&gt;=2,IF(K77&gt;=20,"H",IF(K77&lt;=5,"L","A")),IF(K77&lt;=19,"L","A"))),IF(OR(I77="ALI",I77="AIE"),IF(L77&gt;=6,IF(K77&gt;=20,"H","A"),IF(L77&gt;=2,IF(K77&gt;=51,"H",IF(K77&lt;=19,"L","A")),IF(K77&lt;=50,"L","A")))))))</f>
        <v/>
      </c>
      <c r="Q77" s="50" t="str">
        <f aca="false">IF(N77="L","Baixa",IF(N77="A","Média",IF(N77="","","Alta")))</f>
        <v/>
      </c>
      <c r="R77" s="50" t="str">
        <f aca="false">IF(P77="L","Baixa",IF(P77="A","Média",IF(P77="H","Alta","")))</f>
        <v/>
      </c>
      <c r="S77" s="46" t="str">
        <f aca="false">IF(J77="C",0.6,IF(OR(ISBLANK(I77),ISBLANK(N77)),"",IF(I77="ALI",IF(N77="L",7,IF(N77="A",10,15)),IF(I77="AIE",IF(N77="L",5,IF(N77="A",7,10)),IF(I77="SE",IF(N77="L",4,IF(N77="A",5,7)),IF(OR(I77="EE",I77="CE"),IF(N77="L",3,IF(N77="A",4,6))))))))</f>
        <v/>
      </c>
      <c r="T77" s="51" t="str">
        <f aca="false">IF(OR(ISBLANK(I77),ISBLANK(P77),I77="",P77=""),S77,IF(I77="ALI",IF(P77="L",7,IF(P77="A",10,15)),IF(I77="AIE",IF(P77="L",5,IF(P77="A",7,10)),IF(I77="SE",IF(P77="L",4,IF(P77="A",5,7)),IF(OR(I77="EE",I77="CE"),IF(P77="L",3,IF(P77="A",4,6)))))))</f>
        <v/>
      </c>
      <c r="U77" s="52" t="str">
        <f aca="false">IF(J77="","",IF(OR(J77="I",J77="C"),100%,IF(J77="E",40%,IF(J77="T",15%,50%))))</f>
        <v/>
      </c>
      <c r="V77" s="53" t="str">
        <f aca="false">IF(AND(S77&lt;&gt;"",U77&lt;&gt;""),S77*U77,"")</f>
        <v/>
      </c>
      <c r="W77" s="53" t="str">
        <f aca="false">IF(AND(T77&lt;&gt;"",U77&lt;&gt;""),T77*U77,"")</f>
        <v/>
      </c>
      <c r="X77" s="42"/>
      <c r="Y77" s="42"/>
      <c r="Z77" s="42"/>
      <c r="AA77" s="42"/>
      <c r="AB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3" t="str">
        <f aca="false">A78&amp;G78</f>
        <v/>
      </c>
      <c r="I78" s="44"/>
      <c r="J78" s="45"/>
      <c r="K78" s="46" t="str">
        <f aca="false">IF(OR(I78="ALI",I78="AIE"),IF(ISNA(VLOOKUP(H78,'Funções de Dados - Detalhe'!$C$7:$F$126,2,0)),"",VLOOKUP(H78,'Funções de Dados - Detalhe'!$C$7:$F$126,2,0)),IF(OR(I78="EE",I78="SE",I78="CE"),IF(ISNA(VLOOKUP(H78,'Funções de Transação - Detalhe'!$C$7:$F$126,2,0)), "",VLOOKUP(H78,'Funções de Transação - Detalhe'!$C$7:$F$126,2,0)),""))</f>
        <v/>
      </c>
      <c r="L78" s="46" t="str">
        <f aca="false">IF(OR(I78="ALI",I78="AIE"),IF(ISNA(VLOOKUP(H78,'Funções de Dados - Detalhe'!$C$7:$F$126,4,0)), "",VLOOKUP(H78,'Funções de Dados - Detalhe'!$C$7:$F$126,4,0)),IF(OR(I78="EE",I78="SE",I78="CE"),IF(ISNA(VLOOKUP(H78,'Funções de Transação - Detalhe'!$C$7:$F$126,4,0)), "",VLOOKUP(H78,'Funções de Transação - Detalhe'!$C$7:$F$126,4,0)),""))</f>
        <v/>
      </c>
      <c r="M78" s="47" t="str">
        <f aca="false">CONCATENATE(I78,N78)</f>
        <v/>
      </c>
      <c r="N78" s="48" t="str">
        <f aca="false">IF(OR(I78="ALI",I78="AIE"),"L", IF(OR(I78="EE",I78="SE",I78="CE"),"A",""))</f>
        <v/>
      </c>
      <c r="O78" s="47" t="str">
        <f aca="false">CONCATENATE(I78,P78)</f>
        <v/>
      </c>
      <c r="P78" s="49" t="str">
        <f aca="false">IF(OR(ISBLANK(K78),K78="",ISBLANK(L78),L78=""),IF(OR(I78="ALI",I78="AIE"),"",IF(OR(ISBLANK(I78),L78=""),"","A")),IF(I78="EE",IF(L78&gt;=3,IF(K78&gt;=5,"H","A"),IF(L78&gt;=2,IF(K78&gt;=16,"H",IF(K78&lt;=4,"L","A")),IF(K78&lt;=15,"L","A"))),IF(OR(I78="SE",I78="CE"),IF(L78&gt;=4,IF(K78&gt;=6,"H","A"),IF(L78&gt;=2,IF(K78&gt;=20,"H",IF(K78&lt;=5,"L","A")),IF(K78&lt;=19,"L","A"))),IF(OR(I78="ALI",I78="AIE"),IF(L78&gt;=6,IF(K78&gt;=20,"H","A"),IF(L78&gt;=2,IF(K78&gt;=51,"H",IF(K78&lt;=19,"L","A")),IF(K78&lt;=50,"L","A")))))))</f>
        <v/>
      </c>
      <c r="Q78" s="50" t="str">
        <f aca="false">IF(N78="L","Baixa",IF(N78="A","Média",IF(N78="","","Alta")))</f>
        <v/>
      </c>
      <c r="R78" s="50" t="str">
        <f aca="false">IF(P78="L","Baixa",IF(P78="A","Média",IF(P78="H","Alta","")))</f>
        <v/>
      </c>
      <c r="S78" s="46" t="str">
        <f aca="false">IF(J78="C",0.6,IF(OR(ISBLANK(I78),ISBLANK(N78)),"",IF(I78="ALI",IF(N78="L",7,IF(N78="A",10,15)),IF(I78="AIE",IF(N78="L",5,IF(N78="A",7,10)),IF(I78="SE",IF(N78="L",4,IF(N78="A",5,7)),IF(OR(I78="EE",I78="CE"),IF(N78="L",3,IF(N78="A",4,6))))))))</f>
        <v/>
      </c>
      <c r="T78" s="51" t="str">
        <f aca="false">IF(OR(ISBLANK(I78),ISBLANK(P78),I78="",P78=""),S78,IF(I78="ALI",IF(P78="L",7,IF(P78="A",10,15)),IF(I78="AIE",IF(P78="L",5,IF(P78="A",7,10)),IF(I78="SE",IF(P78="L",4,IF(P78="A",5,7)),IF(OR(I78="EE",I78="CE"),IF(P78="L",3,IF(P78="A",4,6)))))))</f>
        <v/>
      </c>
      <c r="U78" s="52" t="str">
        <f aca="false">IF(J78="","",IF(OR(J78="I",J78="C"),100%,IF(J78="E",40%,IF(J78="T",15%,50%))))</f>
        <v/>
      </c>
      <c r="V78" s="53" t="str">
        <f aca="false">IF(AND(S78&lt;&gt;"",U78&lt;&gt;""),S78*U78,"")</f>
        <v/>
      </c>
      <c r="W78" s="53" t="str">
        <f aca="false">IF(AND(T78&lt;&gt;"",U78&lt;&gt;""),T78*U78,"")</f>
        <v/>
      </c>
      <c r="X78" s="42"/>
      <c r="Y78" s="42"/>
      <c r="Z78" s="42"/>
      <c r="AA78" s="42"/>
      <c r="AB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3" t="str">
        <f aca="false">A79&amp;G79</f>
        <v/>
      </c>
      <c r="I79" s="44"/>
      <c r="J79" s="45"/>
      <c r="K79" s="46" t="str">
        <f aca="false">IF(OR(I79="ALI",I79="AIE"),IF(ISNA(VLOOKUP(H79,'Funções de Dados - Detalhe'!$C$7:$F$126,2,0)),"",VLOOKUP(H79,'Funções de Dados - Detalhe'!$C$7:$F$126,2,0)),IF(OR(I79="EE",I79="SE",I79="CE"),IF(ISNA(VLOOKUP(H79,'Funções de Transação - Detalhe'!$C$7:$F$126,2,0)), "",VLOOKUP(H79,'Funções de Transação - Detalhe'!$C$7:$F$126,2,0)),""))</f>
        <v/>
      </c>
      <c r="L79" s="46" t="str">
        <f aca="false">IF(OR(I79="ALI",I79="AIE"),IF(ISNA(VLOOKUP(H79,'Funções de Dados - Detalhe'!$C$7:$F$126,4,0)), "",VLOOKUP(H79,'Funções de Dados - Detalhe'!$C$7:$F$126,4,0)),IF(OR(I79="EE",I79="SE",I79="CE"),IF(ISNA(VLOOKUP(H79,'Funções de Transação - Detalhe'!$C$7:$F$126,4,0)), "",VLOOKUP(H79,'Funções de Transação - Detalhe'!$C$7:$F$126,4,0)),""))</f>
        <v/>
      </c>
      <c r="M79" s="47" t="str">
        <f aca="false">CONCATENATE(I79,N79)</f>
        <v/>
      </c>
      <c r="N79" s="48" t="str">
        <f aca="false">IF(OR(I79="ALI",I79="AIE"),"L", IF(OR(I79="EE",I79="SE",I79="CE"),"A",""))</f>
        <v/>
      </c>
      <c r="O79" s="47" t="str">
        <f aca="false">CONCATENATE(I79,P79)</f>
        <v/>
      </c>
      <c r="P79" s="49" t="str">
        <f aca="false">IF(OR(ISBLANK(K79),K79="",ISBLANK(L79),L79=""),IF(OR(I79="ALI",I79="AIE"),"",IF(OR(ISBLANK(I79),L79=""),"","A")),IF(I79="EE",IF(L79&gt;=3,IF(K79&gt;=5,"H","A"),IF(L79&gt;=2,IF(K79&gt;=16,"H",IF(K79&lt;=4,"L","A")),IF(K79&lt;=15,"L","A"))),IF(OR(I79="SE",I79="CE"),IF(L79&gt;=4,IF(K79&gt;=6,"H","A"),IF(L79&gt;=2,IF(K79&gt;=20,"H",IF(K79&lt;=5,"L","A")),IF(K79&lt;=19,"L","A"))),IF(OR(I79="ALI",I79="AIE"),IF(L79&gt;=6,IF(K79&gt;=20,"H","A"),IF(L79&gt;=2,IF(K79&gt;=51,"H",IF(K79&lt;=19,"L","A")),IF(K79&lt;=50,"L","A")))))))</f>
        <v/>
      </c>
      <c r="Q79" s="50" t="str">
        <f aca="false">IF(N79="L","Baixa",IF(N79="A","Média",IF(N79="","","Alta")))</f>
        <v/>
      </c>
      <c r="R79" s="50" t="str">
        <f aca="false">IF(P79="L","Baixa",IF(P79="A","Média",IF(P79="H","Alta","")))</f>
        <v/>
      </c>
      <c r="S79" s="46" t="str">
        <f aca="false">IF(J79="C",0.6,IF(OR(ISBLANK(I79),ISBLANK(N79)),"",IF(I79="ALI",IF(N79="L",7,IF(N79="A",10,15)),IF(I79="AIE",IF(N79="L",5,IF(N79="A",7,10)),IF(I79="SE",IF(N79="L",4,IF(N79="A",5,7)),IF(OR(I79="EE",I79="CE"),IF(N79="L",3,IF(N79="A",4,6))))))))</f>
        <v/>
      </c>
      <c r="T79" s="51" t="str">
        <f aca="false">IF(OR(ISBLANK(I79),ISBLANK(P79),I79="",P79=""),S79,IF(I79="ALI",IF(P79="L",7,IF(P79="A",10,15)),IF(I79="AIE",IF(P79="L",5,IF(P79="A",7,10)),IF(I79="SE",IF(P79="L",4,IF(P79="A",5,7)),IF(OR(I79="EE",I79="CE"),IF(P79="L",3,IF(P79="A",4,6)))))))</f>
        <v/>
      </c>
      <c r="U79" s="52" t="str">
        <f aca="false">IF(J79="","",IF(OR(J79="I",J79="C"),100%,IF(J79="E",40%,IF(J79="T",15%,50%))))</f>
        <v/>
      </c>
      <c r="V79" s="53" t="str">
        <f aca="false">IF(AND(S79&lt;&gt;"",U79&lt;&gt;""),S79*U79,"")</f>
        <v/>
      </c>
      <c r="W79" s="53" t="str">
        <f aca="false">IF(AND(T79&lt;&gt;"",U79&lt;&gt;""),T79*U79,"")</f>
        <v/>
      </c>
      <c r="X79" s="42"/>
      <c r="Y79" s="42"/>
      <c r="Z79" s="42"/>
      <c r="AA79" s="42"/>
      <c r="AB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3" t="str">
        <f aca="false">A80&amp;G80</f>
        <v/>
      </c>
      <c r="I80" s="44"/>
      <c r="J80" s="45"/>
      <c r="K80" s="46" t="str">
        <f aca="false">IF(OR(I80="ALI",I80="AIE"),IF(ISNA(VLOOKUP(H80,'Funções de Dados - Detalhe'!$C$7:$F$126,2,0)),"",VLOOKUP(H80,'Funções de Dados - Detalhe'!$C$7:$F$126,2,0)),IF(OR(I80="EE",I80="SE",I80="CE"),IF(ISNA(VLOOKUP(H80,'Funções de Transação - Detalhe'!$C$7:$F$126,2,0)), "",VLOOKUP(H80,'Funções de Transação - Detalhe'!$C$7:$F$126,2,0)),""))</f>
        <v/>
      </c>
      <c r="L80" s="46" t="str">
        <f aca="false">IF(OR(I80="ALI",I80="AIE"),IF(ISNA(VLOOKUP(H80,'Funções de Dados - Detalhe'!$C$7:$F$126,4,0)), "",VLOOKUP(H80,'Funções de Dados - Detalhe'!$C$7:$F$126,4,0)),IF(OR(I80="EE",I80="SE",I80="CE"),IF(ISNA(VLOOKUP(H80,'Funções de Transação - Detalhe'!$C$7:$F$126,4,0)), "",VLOOKUP(H80,'Funções de Transação - Detalhe'!$C$7:$F$126,4,0)),""))</f>
        <v/>
      </c>
      <c r="M80" s="47" t="str">
        <f aca="false">CONCATENATE(I80,N80)</f>
        <v/>
      </c>
      <c r="N80" s="48" t="str">
        <f aca="false">IF(OR(I80="ALI",I80="AIE"),"L", IF(OR(I80="EE",I80="SE",I80="CE"),"A",""))</f>
        <v/>
      </c>
      <c r="O80" s="47" t="str">
        <f aca="false">CONCATENATE(I80,P80)</f>
        <v/>
      </c>
      <c r="P80" s="49" t="str">
        <f aca="false">IF(OR(ISBLANK(K80),K80="",ISBLANK(L80),L80=""),IF(OR(I80="ALI",I80="AIE"),"",IF(OR(ISBLANK(I80),L80=""),"","A")),IF(I80="EE",IF(L80&gt;=3,IF(K80&gt;=5,"H","A"),IF(L80&gt;=2,IF(K80&gt;=16,"H",IF(K80&lt;=4,"L","A")),IF(K80&lt;=15,"L","A"))),IF(OR(I80="SE",I80="CE"),IF(L80&gt;=4,IF(K80&gt;=6,"H","A"),IF(L80&gt;=2,IF(K80&gt;=20,"H",IF(K80&lt;=5,"L","A")),IF(K80&lt;=19,"L","A"))),IF(OR(I80="ALI",I80="AIE"),IF(L80&gt;=6,IF(K80&gt;=20,"H","A"),IF(L80&gt;=2,IF(K80&gt;=51,"H",IF(K80&lt;=19,"L","A")),IF(K80&lt;=50,"L","A")))))))</f>
        <v/>
      </c>
      <c r="Q80" s="50" t="str">
        <f aca="false">IF(N80="L","Baixa",IF(N80="A","Média",IF(N80="","","Alta")))</f>
        <v/>
      </c>
      <c r="R80" s="50" t="str">
        <f aca="false">IF(P80="L","Baixa",IF(P80="A","Média",IF(P80="H","Alta","")))</f>
        <v/>
      </c>
      <c r="S80" s="46" t="str">
        <f aca="false">IF(J80="C",0.6,IF(OR(ISBLANK(I80),ISBLANK(N80)),"",IF(I80="ALI",IF(N80="L",7,IF(N80="A",10,15)),IF(I80="AIE",IF(N80="L",5,IF(N80="A",7,10)),IF(I80="SE",IF(N80="L",4,IF(N80="A",5,7)),IF(OR(I80="EE",I80="CE"),IF(N80="L",3,IF(N80="A",4,6))))))))</f>
        <v/>
      </c>
      <c r="T80" s="51" t="str">
        <f aca="false">IF(OR(ISBLANK(I80),ISBLANK(P80),I80="",P80=""),S80,IF(I80="ALI",IF(P80="L",7,IF(P80="A",10,15)),IF(I80="AIE",IF(P80="L",5,IF(P80="A",7,10)),IF(I80="SE",IF(P80="L",4,IF(P80="A",5,7)),IF(OR(I80="EE",I80="CE"),IF(P80="L",3,IF(P80="A",4,6)))))))</f>
        <v/>
      </c>
      <c r="U80" s="52" t="str">
        <f aca="false">IF(J80="","",IF(OR(J80="I",J80="C"),100%,IF(J80="E",40%,IF(J80="T",15%,50%))))</f>
        <v/>
      </c>
      <c r="V80" s="53" t="str">
        <f aca="false">IF(AND(S80&lt;&gt;"",U80&lt;&gt;""),S80*U80,"")</f>
        <v/>
      </c>
      <c r="W80" s="53" t="str">
        <f aca="false">IF(AND(T80&lt;&gt;"",U80&lt;&gt;""),T80*U80,"")</f>
        <v/>
      </c>
      <c r="X80" s="42"/>
      <c r="Y80" s="42"/>
      <c r="Z80" s="42"/>
      <c r="AA80" s="42"/>
      <c r="AB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3" t="str">
        <f aca="false">A81&amp;G81</f>
        <v/>
      </c>
      <c r="I81" s="44"/>
      <c r="J81" s="45"/>
      <c r="K81" s="46" t="str">
        <f aca="false">IF(OR(I81="ALI",I81="AIE"),IF(ISNA(VLOOKUP(H81,'Funções de Dados - Detalhe'!$C$7:$F$126,2,0)),"",VLOOKUP(H81,'Funções de Dados - Detalhe'!$C$7:$F$126,2,0)),IF(OR(I81="EE",I81="SE",I81="CE"),IF(ISNA(VLOOKUP(H81,'Funções de Transação - Detalhe'!$C$7:$F$126,2,0)), "",VLOOKUP(H81,'Funções de Transação - Detalhe'!$C$7:$F$126,2,0)),""))</f>
        <v/>
      </c>
      <c r="L81" s="46" t="str">
        <f aca="false">IF(OR(I81="ALI",I81="AIE"),IF(ISNA(VLOOKUP(H81,'Funções de Dados - Detalhe'!$C$7:$F$126,4,0)), "",VLOOKUP(H81,'Funções de Dados - Detalhe'!$C$7:$F$126,4,0)),IF(OR(I81="EE",I81="SE",I81="CE"),IF(ISNA(VLOOKUP(H81,'Funções de Transação - Detalhe'!$C$7:$F$126,4,0)), "",VLOOKUP(H81,'Funções de Transação - Detalhe'!$C$7:$F$126,4,0)),""))</f>
        <v/>
      </c>
      <c r="M81" s="47" t="str">
        <f aca="false">CONCATENATE(I81,N81)</f>
        <v/>
      </c>
      <c r="N81" s="48" t="str">
        <f aca="false">IF(OR(I81="ALI",I81="AIE"),"L", IF(OR(I81="EE",I81="SE",I81="CE"),"A",""))</f>
        <v/>
      </c>
      <c r="O81" s="47" t="str">
        <f aca="false">CONCATENATE(I81,P81)</f>
        <v/>
      </c>
      <c r="P81" s="49" t="str">
        <f aca="false">IF(OR(ISBLANK(K81),K81="",ISBLANK(L81),L81=""),IF(OR(I81="ALI",I81="AIE"),"",IF(OR(ISBLANK(I81),L81=""),"","A")),IF(I81="EE",IF(L81&gt;=3,IF(K81&gt;=5,"H","A"),IF(L81&gt;=2,IF(K81&gt;=16,"H",IF(K81&lt;=4,"L","A")),IF(K81&lt;=15,"L","A"))),IF(OR(I81="SE",I81="CE"),IF(L81&gt;=4,IF(K81&gt;=6,"H","A"),IF(L81&gt;=2,IF(K81&gt;=20,"H",IF(K81&lt;=5,"L","A")),IF(K81&lt;=19,"L","A"))),IF(OR(I81="ALI",I81="AIE"),IF(L81&gt;=6,IF(K81&gt;=20,"H","A"),IF(L81&gt;=2,IF(K81&gt;=51,"H",IF(K81&lt;=19,"L","A")),IF(K81&lt;=50,"L","A")))))))</f>
        <v/>
      </c>
      <c r="Q81" s="50" t="str">
        <f aca="false">IF(N81="L","Baixa",IF(N81="A","Média",IF(N81="","","Alta")))</f>
        <v/>
      </c>
      <c r="R81" s="50" t="str">
        <f aca="false">IF(P81="L","Baixa",IF(P81="A","Média",IF(P81="H","Alta","")))</f>
        <v/>
      </c>
      <c r="S81" s="46" t="str">
        <f aca="false">IF(J81="C",0.6,IF(OR(ISBLANK(I81),ISBLANK(N81)),"",IF(I81="ALI",IF(N81="L",7,IF(N81="A",10,15)),IF(I81="AIE",IF(N81="L",5,IF(N81="A",7,10)),IF(I81="SE",IF(N81="L",4,IF(N81="A",5,7)),IF(OR(I81="EE",I81="CE"),IF(N81="L",3,IF(N81="A",4,6))))))))</f>
        <v/>
      </c>
      <c r="T81" s="51" t="str">
        <f aca="false">IF(OR(ISBLANK(I81),ISBLANK(P81),I81="",P81=""),S81,IF(I81="ALI",IF(P81="L",7,IF(P81="A",10,15)),IF(I81="AIE",IF(P81="L",5,IF(P81="A",7,10)),IF(I81="SE",IF(P81="L",4,IF(P81="A",5,7)),IF(OR(I81="EE",I81="CE"),IF(P81="L",3,IF(P81="A",4,6)))))))</f>
        <v/>
      </c>
      <c r="U81" s="52" t="str">
        <f aca="false">IF(J81="","",IF(OR(J81="I",J81="C"),100%,IF(J81="E",40%,IF(J81="T",15%,50%))))</f>
        <v/>
      </c>
      <c r="V81" s="53" t="str">
        <f aca="false">IF(AND(S81&lt;&gt;"",U81&lt;&gt;""),S81*U81,"")</f>
        <v/>
      </c>
      <c r="W81" s="53" t="str">
        <f aca="false">IF(AND(T81&lt;&gt;"",U81&lt;&gt;""),T81*U81,"")</f>
        <v/>
      </c>
      <c r="X81" s="42"/>
      <c r="Y81" s="42"/>
      <c r="Z81" s="42"/>
      <c r="AA81" s="42"/>
      <c r="AB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3" t="str">
        <f aca="false">A82&amp;G82</f>
        <v/>
      </c>
      <c r="I82" s="44"/>
      <c r="J82" s="45"/>
      <c r="K82" s="46" t="str">
        <f aca="false">IF(OR(I82="ALI",I82="AIE"),IF(ISNA(VLOOKUP(H82,'Funções de Dados - Detalhe'!$C$7:$F$126,2,0)),"",VLOOKUP(H82,'Funções de Dados - Detalhe'!$C$7:$F$126,2,0)),IF(OR(I82="EE",I82="SE",I82="CE"),IF(ISNA(VLOOKUP(H82,'Funções de Transação - Detalhe'!$C$7:$F$126,2,0)), "",VLOOKUP(H82,'Funções de Transação - Detalhe'!$C$7:$F$126,2,0)),""))</f>
        <v/>
      </c>
      <c r="L82" s="46" t="str">
        <f aca="false">IF(OR(I82="ALI",I82="AIE"),IF(ISNA(VLOOKUP(H82,'Funções de Dados - Detalhe'!$C$7:$F$126,4,0)), "",VLOOKUP(H82,'Funções de Dados - Detalhe'!$C$7:$F$126,4,0)),IF(OR(I82="EE",I82="SE",I82="CE"),IF(ISNA(VLOOKUP(H82,'Funções de Transação - Detalhe'!$C$7:$F$126,4,0)), "",VLOOKUP(H82,'Funções de Transação - Detalhe'!$C$7:$F$126,4,0)),""))</f>
        <v/>
      </c>
      <c r="M82" s="47" t="str">
        <f aca="false">CONCATENATE(I82,N82)</f>
        <v/>
      </c>
      <c r="N82" s="48" t="str">
        <f aca="false">IF(OR(I82="ALI",I82="AIE"),"L", IF(OR(I82="EE",I82="SE",I82="CE"),"A",""))</f>
        <v/>
      </c>
      <c r="O82" s="47" t="str">
        <f aca="false">CONCATENATE(I82,P82)</f>
        <v/>
      </c>
      <c r="P82" s="49" t="str">
        <f aca="false">IF(OR(ISBLANK(K82),K82="",ISBLANK(L82),L82=""),IF(OR(I82="ALI",I82="AIE"),"",IF(OR(ISBLANK(I82),L82=""),"","A")),IF(I82="EE",IF(L82&gt;=3,IF(K82&gt;=5,"H","A"),IF(L82&gt;=2,IF(K82&gt;=16,"H",IF(K82&lt;=4,"L","A")),IF(K82&lt;=15,"L","A"))),IF(OR(I82="SE",I82="CE"),IF(L82&gt;=4,IF(K82&gt;=6,"H","A"),IF(L82&gt;=2,IF(K82&gt;=20,"H",IF(K82&lt;=5,"L","A")),IF(K82&lt;=19,"L","A"))),IF(OR(I82="ALI",I82="AIE"),IF(L82&gt;=6,IF(K82&gt;=20,"H","A"),IF(L82&gt;=2,IF(K82&gt;=51,"H",IF(K82&lt;=19,"L","A")),IF(K82&lt;=50,"L","A")))))))</f>
        <v/>
      </c>
      <c r="Q82" s="50" t="str">
        <f aca="false">IF(N82="L","Baixa",IF(N82="A","Média",IF(N82="","","Alta")))</f>
        <v/>
      </c>
      <c r="R82" s="50" t="str">
        <f aca="false">IF(P82="L","Baixa",IF(P82="A","Média",IF(P82="H","Alta","")))</f>
        <v/>
      </c>
      <c r="S82" s="46" t="str">
        <f aca="false">IF(J82="C",0.6,IF(OR(ISBLANK(I82),ISBLANK(N82)),"",IF(I82="ALI",IF(N82="L",7,IF(N82="A",10,15)),IF(I82="AIE",IF(N82="L",5,IF(N82="A",7,10)),IF(I82="SE",IF(N82="L",4,IF(N82="A",5,7)),IF(OR(I82="EE",I82="CE"),IF(N82="L",3,IF(N82="A",4,6))))))))</f>
        <v/>
      </c>
      <c r="T82" s="51" t="str">
        <f aca="false">IF(OR(ISBLANK(I82),ISBLANK(P82),I82="",P82=""),S82,IF(I82="ALI",IF(P82="L",7,IF(P82="A",10,15)),IF(I82="AIE",IF(P82="L",5,IF(P82="A",7,10)),IF(I82="SE",IF(P82="L",4,IF(P82="A",5,7)),IF(OR(I82="EE",I82="CE"),IF(P82="L",3,IF(P82="A",4,6)))))))</f>
        <v/>
      </c>
      <c r="U82" s="52" t="str">
        <f aca="false">IF(J82="","",IF(OR(J82="I",J82="C"),100%,IF(J82="E",40%,IF(J82="T",15%,50%))))</f>
        <v/>
      </c>
      <c r="V82" s="53" t="str">
        <f aca="false">IF(AND(S82&lt;&gt;"",U82&lt;&gt;""),S82*U82,"")</f>
        <v/>
      </c>
      <c r="W82" s="53" t="str">
        <f aca="false">IF(AND(T82&lt;&gt;"",U82&lt;&gt;""),T82*U82,"")</f>
        <v/>
      </c>
      <c r="X82" s="42"/>
      <c r="Y82" s="42"/>
      <c r="Z82" s="42"/>
      <c r="AA82" s="42"/>
      <c r="AB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3" t="str">
        <f aca="false">A83&amp;G83</f>
        <v/>
      </c>
      <c r="I83" s="44"/>
      <c r="J83" s="45"/>
      <c r="K83" s="46" t="str">
        <f aca="false">IF(OR(I83="ALI",I83="AIE"),IF(ISNA(VLOOKUP(H83,'Funções de Dados - Detalhe'!$C$7:$F$126,2,0)),"",VLOOKUP(H83,'Funções de Dados - Detalhe'!$C$7:$F$126,2,0)),IF(OR(I83="EE",I83="SE",I83="CE"),IF(ISNA(VLOOKUP(H83,'Funções de Transação - Detalhe'!$C$7:$F$126,2,0)), "",VLOOKUP(H83,'Funções de Transação - Detalhe'!$C$7:$F$126,2,0)),""))</f>
        <v/>
      </c>
      <c r="L83" s="46" t="str">
        <f aca="false">IF(OR(I83="ALI",I83="AIE"),IF(ISNA(VLOOKUP(H83,'Funções de Dados - Detalhe'!$C$7:$F$126,4,0)), "",VLOOKUP(H83,'Funções de Dados - Detalhe'!$C$7:$F$126,4,0)),IF(OR(I83="EE",I83="SE",I83="CE"),IF(ISNA(VLOOKUP(H83,'Funções de Transação - Detalhe'!$C$7:$F$126,4,0)), "",VLOOKUP(H83,'Funções de Transação - Detalhe'!$C$7:$F$126,4,0)),""))</f>
        <v/>
      </c>
      <c r="M83" s="47" t="str">
        <f aca="false">CONCATENATE(I83,N83)</f>
        <v/>
      </c>
      <c r="N83" s="48" t="str">
        <f aca="false">IF(OR(I83="ALI",I83="AIE"),"L", IF(OR(I83="EE",I83="SE",I83="CE"),"A",""))</f>
        <v/>
      </c>
      <c r="O83" s="47" t="str">
        <f aca="false">CONCATENATE(I83,P83)</f>
        <v/>
      </c>
      <c r="P83" s="49" t="str">
        <f aca="false">IF(OR(ISBLANK(K83),K83="",ISBLANK(L83),L83=""),IF(OR(I83="ALI",I83="AIE"),"",IF(OR(ISBLANK(I83),L83=""),"","A")),IF(I83="EE",IF(L83&gt;=3,IF(K83&gt;=5,"H","A"),IF(L83&gt;=2,IF(K83&gt;=16,"H",IF(K83&lt;=4,"L","A")),IF(K83&lt;=15,"L","A"))),IF(OR(I83="SE",I83="CE"),IF(L83&gt;=4,IF(K83&gt;=6,"H","A"),IF(L83&gt;=2,IF(K83&gt;=20,"H",IF(K83&lt;=5,"L","A")),IF(K83&lt;=19,"L","A"))),IF(OR(I83="ALI",I83="AIE"),IF(L83&gt;=6,IF(K83&gt;=20,"H","A"),IF(L83&gt;=2,IF(K83&gt;=51,"H",IF(K83&lt;=19,"L","A")),IF(K83&lt;=50,"L","A")))))))</f>
        <v/>
      </c>
      <c r="Q83" s="50" t="str">
        <f aca="false">IF(N83="L","Baixa",IF(N83="A","Média",IF(N83="","","Alta")))</f>
        <v/>
      </c>
      <c r="R83" s="50" t="str">
        <f aca="false">IF(P83="L","Baixa",IF(P83="A","Média",IF(P83="H","Alta","")))</f>
        <v/>
      </c>
      <c r="S83" s="46" t="str">
        <f aca="false">IF(J83="C",0.6,IF(OR(ISBLANK(I83),ISBLANK(N83)),"",IF(I83="ALI",IF(N83="L",7,IF(N83="A",10,15)),IF(I83="AIE",IF(N83="L",5,IF(N83="A",7,10)),IF(I83="SE",IF(N83="L",4,IF(N83="A",5,7)),IF(OR(I83="EE",I83="CE"),IF(N83="L",3,IF(N83="A",4,6))))))))</f>
        <v/>
      </c>
      <c r="T83" s="51" t="str">
        <f aca="false">IF(OR(ISBLANK(I83),ISBLANK(P83),I83="",P83=""),S83,IF(I83="ALI",IF(P83="L",7,IF(P83="A",10,15)),IF(I83="AIE",IF(P83="L",5,IF(P83="A",7,10)),IF(I83="SE",IF(P83="L",4,IF(P83="A",5,7)),IF(OR(I83="EE",I83="CE"),IF(P83="L",3,IF(P83="A",4,6)))))))</f>
        <v/>
      </c>
      <c r="U83" s="52" t="str">
        <f aca="false">IF(J83="","",IF(OR(J83="I",J83="C"),100%,IF(J83="E",40%,IF(J83="T",15%,50%))))</f>
        <v/>
      </c>
      <c r="V83" s="53" t="str">
        <f aca="false">IF(AND(S83&lt;&gt;"",U83&lt;&gt;""),S83*U83,"")</f>
        <v/>
      </c>
      <c r="W83" s="53" t="str">
        <f aca="false">IF(AND(T83&lt;&gt;"",U83&lt;&gt;""),T83*U83,"")</f>
        <v/>
      </c>
      <c r="X83" s="42"/>
      <c r="Y83" s="42"/>
      <c r="Z83" s="42"/>
      <c r="AA83" s="42"/>
      <c r="AB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3" t="str">
        <f aca="false">A84&amp;G84</f>
        <v/>
      </c>
      <c r="I84" s="44"/>
      <c r="J84" s="45"/>
      <c r="K84" s="46" t="str">
        <f aca="false">IF(OR(I84="ALI",I84="AIE"),IF(ISNA(VLOOKUP(H84,'Funções de Dados - Detalhe'!$C$7:$F$126,2,0)),"",VLOOKUP(H84,'Funções de Dados - Detalhe'!$C$7:$F$126,2,0)),IF(OR(I84="EE",I84="SE",I84="CE"),IF(ISNA(VLOOKUP(H84,'Funções de Transação - Detalhe'!$C$7:$F$126,2,0)), "",VLOOKUP(H84,'Funções de Transação - Detalhe'!$C$7:$F$126,2,0)),""))</f>
        <v/>
      </c>
      <c r="L84" s="46" t="str">
        <f aca="false">IF(OR(I84="ALI",I84="AIE"),IF(ISNA(VLOOKUP(H84,'Funções de Dados - Detalhe'!$C$7:$F$126,4,0)), "",VLOOKUP(H84,'Funções de Dados - Detalhe'!$C$7:$F$126,4,0)),IF(OR(I84="EE",I84="SE",I84="CE"),IF(ISNA(VLOOKUP(H84,'Funções de Transação - Detalhe'!$C$7:$F$126,4,0)), "",VLOOKUP(H84,'Funções de Transação - Detalhe'!$C$7:$F$126,4,0)),""))</f>
        <v/>
      </c>
      <c r="M84" s="47" t="str">
        <f aca="false">CONCATENATE(I84,N84)</f>
        <v/>
      </c>
      <c r="N84" s="48" t="str">
        <f aca="false">IF(OR(I84="ALI",I84="AIE"),"L", IF(OR(I84="EE",I84="SE",I84="CE"),"A",""))</f>
        <v/>
      </c>
      <c r="O84" s="47" t="str">
        <f aca="false">CONCATENATE(I84,P84)</f>
        <v/>
      </c>
      <c r="P84" s="49" t="str">
        <f aca="false">IF(OR(ISBLANK(K84),K84="",ISBLANK(L84),L84=""),IF(OR(I84="ALI",I84="AIE"),"",IF(OR(ISBLANK(I84),L84=""),"","A")),IF(I84="EE",IF(L84&gt;=3,IF(K84&gt;=5,"H","A"),IF(L84&gt;=2,IF(K84&gt;=16,"H",IF(K84&lt;=4,"L","A")),IF(K84&lt;=15,"L","A"))),IF(OR(I84="SE",I84="CE"),IF(L84&gt;=4,IF(K84&gt;=6,"H","A"),IF(L84&gt;=2,IF(K84&gt;=20,"H",IF(K84&lt;=5,"L","A")),IF(K84&lt;=19,"L","A"))),IF(OR(I84="ALI",I84="AIE"),IF(L84&gt;=6,IF(K84&gt;=20,"H","A"),IF(L84&gt;=2,IF(K84&gt;=51,"H",IF(K84&lt;=19,"L","A")),IF(K84&lt;=50,"L","A")))))))</f>
        <v/>
      </c>
      <c r="Q84" s="50" t="str">
        <f aca="false">IF(N84="L","Baixa",IF(N84="A","Média",IF(N84="","","Alta")))</f>
        <v/>
      </c>
      <c r="R84" s="50" t="str">
        <f aca="false">IF(P84="L","Baixa",IF(P84="A","Média",IF(P84="H","Alta","")))</f>
        <v/>
      </c>
      <c r="S84" s="46" t="str">
        <f aca="false">IF(J84="C",0.6,IF(OR(ISBLANK(I84),ISBLANK(N84)),"",IF(I84="ALI",IF(N84="L",7,IF(N84="A",10,15)),IF(I84="AIE",IF(N84="L",5,IF(N84="A",7,10)),IF(I84="SE",IF(N84="L",4,IF(N84="A",5,7)),IF(OR(I84="EE",I84="CE"),IF(N84="L",3,IF(N84="A",4,6))))))))</f>
        <v/>
      </c>
      <c r="T84" s="51" t="str">
        <f aca="false">IF(OR(ISBLANK(I84),ISBLANK(P84),I84="",P84=""),S84,IF(I84="ALI",IF(P84="L",7,IF(P84="A",10,15)),IF(I84="AIE",IF(P84="L",5,IF(P84="A",7,10)),IF(I84="SE",IF(P84="L",4,IF(P84="A",5,7)),IF(OR(I84="EE",I84="CE"),IF(P84="L",3,IF(P84="A",4,6)))))))</f>
        <v/>
      </c>
      <c r="U84" s="52" t="str">
        <f aca="false">IF(J84="","",IF(OR(J84="I",J84="C"),100%,IF(J84="E",40%,IF(J84="T",15%,50%))))</f>
        <v/>
      </c>
      <c r="V84" s="53" t="str">
        <f aca="false">IF(AND(S84&lt;&gt;"",U84&lt;&gt;""),S84*U84,"")</f>
        <v/>
      </c>
      <c r="W84" s="53" t="str">
        <f aca="false">IF(AND(T84&lt;&gt;"",U84&lt;&gt;""),T84*U84,"")</f>
        <v/>
      </c>
      <c r="X84" s="42"/>
      <c r="Y84" s="42"/>
      <c r="Z84" s="42"/>
      <c r="AA84" s="42"/>
      <c r="AB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3" t="str">
        <f aca="false">A85&amp;G85</f>
        <v/>
      </c>
      <c r="I85" s="44"/>
      <c r="J85" s="45"/>
      <c r="K85" s="46" t="str">
        <f aca="false">IF(OR(I85="ALI",I85="AIE"),IF(ISNA(VLOOKUP(H85,'Funções de Dados - Detalhe'!$C$7:$F$126,2,0)),"",VLOOKUP(H85,'Funções de Dados - Detalhe'!$C$7:$F$126,2,0)),IF(OR(I85="EE",I85="SE",I85="CE"),IF(ISNA(VLOOKUP(H85,'Funções de Transação - Detalhe'!$C$7:$F$126,2,0)), "",VLOOKUP(H85,'Funções de Transação - Detalhe'!$C$7:$F$126,2,0)),""))</f>
        <v/>
      </c>
      <c r="L85" s="46" t="str">
        <f aca="false">IF(OR(I85="ALI",I85="AIE"),IF(ISNA(VLOOKUP(H85,'Funções de Dados - Detalhe'!$C$7:$F$126,4,0)), "",VLOOKUP(H85,'Funções de Dados - Detalhe'!$C$7:$F$126,4,0)),IF(OR(I85="EE",I85="SE",I85="CE"),IF(ISNA(VLOOKUP(H85,'Funções de Transação - Detalhe'!$C$7:$F$126,4,0)), "",VLOOKUP(H85,'Funções de Transação - Detalhe'!$C$7:$F$126,4,0)),""))</f>
        <v/>
      </c>
      <c r="M85" s="47" t="str">
        <f aca="false">CONCATENATE(I85,N85)</f>
        <v/>
      </c>
      <c r="N85" s="48" t="str">
        <f aca="false">IF(OR(I85="ALI",I85="AIE"),"L", IF(OR(I85="EE",I85="SE",I85="CE"),"A",""))</f>
        <v/>
      </c>
      <c r="O85" s="47" t="str">
        <f aca="false">CONCATENATE(I85,P85)</f>
        <v/>
      </c>
      <c r="P85" s="49" t="str">
        <f aca="false">IF(OR(ISBLANK(K85),K85="",ISBLANK(L85),L85=""),IF(OR(I85="ALI",I85="AIE"),"",IF(OR(ISBLANK(I85),L85=""),"","A")),IF(I85="EE",IF(L85&gt;=3,IF(K85&gt;=5,"H","A"),IF(L85&gt;=2,IF(K85&gt;=16,"H",IF(K85&lt;=4,"L","A")),IF(K85&lt;=15,"L","A"))),IF(OR(I85="SE",I85="CE"),IF(L85&gt;=4,IF(K85&gt;=6,"H","A"),IF(L85&gt;=2,IF(K85&gt;=20,"H",IF(K85&lt;=5,"L","A")),IF(K85&lt;=19,"L","A"))),IF(OR(I85="ALI",I85="AIE"),IF(L85&gt;=6,IF(K85&gt;=20,"H","A"),IF(L85&gt;=2,IF(K85&gt;=51,"H",IF(K85&lt;=19,"L","A")),IF(K85&lt;=50,"L","A")))))))</f>
        <v/>
      </c>
      <c r="Q85" s="50" t="str">
        <f aca="false">IF(N85="L","Baixa",IF(N85="A","Média",IF(N85="","","Alta")))</f>
        <v/>
      </c>
      <c r="R85" s="50" t="str">
        <f aca="false">IF(P85="L","Baixa",IF(P85="A","Média",IF(P85="H","Alta","")))</f>
        <v/>
      </c>
      <c r="S85" s="46" t="str">
        <f aca="false">IF(J85="C",0.6,IF(OR(ISBLANK(I85),ISBLANK(N85)),"",IF(I85="ALI",IF(N85="L",7,IF(N85="A",10,15)),IF(I85="AIE",IF(N85="L",5,IF(N85="A",7,10)),IF(I85="SE",IF(N85="L",4,IF(N85="A",5,7)),IF(OR(I85="EE",I85="CE"),IF(N85="L",3,IF(N85="A",4,6))))))))</f>
        <v/>
      </c>
      <c r="T85" s="51" t="str">
        <f aca="false">IF(OR(ISBLANK(I85),ISBLANK(P85),I85="",P85=""),S85,IF(I85="ALI",IF(P85="L",7,IF(P85="A",10,15)),IF(I85="AIE",IF(P85="L",5,IF(P85="A",7,10)),IF(I85="SE",IF(P85="L",4,IF(P85="A",5,7)),IF(OR(I85="EE",I85="CE"),IF(P85="L",3,IF(P85="A",4,6)))))))</f>
        <v/>
      </c>
      <c r="U85" s="52" t="str">
        <f aca="false">IF(J85="","",IF(OR(J85="I",J85="C"),100%,IF(J85="E",40%,IF(J85="T",15%,50%))))</f>
        <v/>
      </c>
      <c r="V85" s="53" t="str">
        <f aca="false">IF(AND(S85&lt;&gt;"",U85&lt;&gt;""),S85*U85,"")</f>
        <v/>
      </c>
      <c r="W85" s="53" t="str">
        <f aca="false">IF(AND(T85&lt;&gt;"",U85&lt;&gt;""),T85*U85,"")</f>
        <v/>
      </c>
      <c r="X85" s="42"/>
      <c r="Y85" s="42"/>
      <c r="Z85" s="42"/>
      <c r="AA85" s="42"/>
      <c r="AB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3" t="str">
        <f aca="false">A86&amp;G86</f>
        <v/>
      </c>
      <c r="I86" s="44"/>
      <c r="J86" s="45"/>
      <c r="K86" s="46" t="str">
        <f aca="false">IF(OR(I86="ALI",I86="AIE"),IF(ISNA(VLOOKUP(H86,'Funções de Dados - Detalhe'!$C$7:$F$126,2,0)),"",VLOOKUP(H86,'Funções de Dados - Detalhe'!$C$7:$F$126,2,0)),IF(OR(I86="EE",I86="SE",I86="CE"),IF(ISNA(VLOOKUP(H86,'Funções de Transação - Detalhe'!$C$7:$F$126,2,0)), "",VLOOKUP(H86,'Funções de Transação - Detalhe'!$C$7:$F$126,2,0)),""))</f>
        <v/>
      </c>
      <c r="L86" s="46" t="str">
        <f aca="false">IF(OR(I86="ALI",I86="AIE"),IF(ISNA(VLOOKUP(H86,'Funções de Dados - Detalhe'!$C$7:$F$126,4,0)), "",VLOOKUP(H86,'Funções de Dados - Detalhe'!$C$7:$F$126,4,0)),IF(OR(I86="EE",I86="SE",I86="CE"),IF(ISNA(VLOOKUP(H86,'Funções de Transação - Detalhe'!$C$7:$F$126,4,0)), "",VLOOKUP(H86,'Funções de Transação - Detalhe'!$C$7:$F$126,4,0)),""))</f>
        <v/>
      </c>
      <c r="M86" s="47" t="str">
        <f aca="false">CONCATENATE(I86,N86)</f>
        <v/>
      </c>
      <c r="N86" s="48" t="str">
        <f aca="false">IF(OR(I86="ALI",I86="AIE"),"L", IF(OR(I86="EE",I86="SE",I86="CE"),"A",""))</f>
        <v/>
      </c>
      <c r="O86" s="47" t="str">
        <f aca="false">CONCATENATE(I86,P86)</f>
        <v/>
      </c>
      <c r="P86" s="49" t="str">
        <f aca="false">IF(OR(ISBLANK(K86),K86="",ISBLANK(L86),L86=""),IF(OR(I86="ALI",I86="AIE"),"",IF(OR(ISBLANK(I86),L86=""),"","A")),IF(I86="EE",IF(L86&gt;=3,IF(K86&gt;=5,"H","A"),IF(L86&gt;=2,IF(K86&gt;=16,"H",IF(K86&lt;=4,"L","A")),IF(K86&lt;=15,"L","A"))),IF(OR(I86="SE",I86="CE"),IF(L86&gt;=4,IF(K86&gt;=6,"H","A"),IF(L86&gt;=2,IF(K86&gt;=20,"H",IF(K86&lt;=5,"L","A")),IF(K86&lt;=19,"L","A"))),IF(OR(I86="ALI",I86="AIE"),IF(L86&gt;=6,IF(K86&gt;=20,"H","A"),IF(L86&gt;=2,IF(K86&gt;=51,"H",IF(K86&lt;=19,"L","A")),IF(K86&lt;=50,"L","A")))))))</f>
        <v/>
      </c>
      <c r="Q86" s="50" t="str">
        <f aca="false">IF(N86="L","Baixa",IF(N86="A","Média",IF(N86="","","Alta")))</f>
        <v/>
      </c>
      <c r="R86" s="50" t="str">
        <f aca="false">IF(P86="L","Baixa",IF(P86="A","Média",IF(P86="H","Alta","")))</f>
        <v/>
      </c>
      <c r="S86" s="46" t="str">
        <f aca="false">IF(J86="C",0.6,IF(OR(ISBLANK(I86),ISBLANK(N86)),"",IF(I86="ALI",IF(N86="L",7,IF(N86="A",10,15)),IF(I86="AIE",IF(N86="L",5,IF(N86="A",7,10)),IF(I86="SE",IF(N86="L",4,IF(N86="A",5,7)),IF(OR(I86="EE",I86="CE"),IF(N86="L",3,IF(N86="A",4,6))))))))</f>
        <v/>
      </c>
      <c r="T86" s="51" t="str">
        <f aca="false">IF(OR(ISBLANK(I86),ISBLANK(P86),I86="",P86=""),S86,IF(I86="ALI",IF(P86="L",7,IF(P86="A",10,15)),IF(I86="AIE",IF(P86="L",5,IF(P86="A",7,10)),IF(I86="SE",IF(P86="L",4,IF(P86="A",5,7)),IF(OR(I86="EE",I86="CE"),IF(P86="L",3,IF(P86="A",4,6)))))))</f>
        <v/>
      </c>
      <c r="U86" s="52" t="str">
        <f aca="false">IF(J86="","",IF(OR(J86="I",J86="C"),100%,IF(J86="E",40%,IF(J86="T",15%,50%))))</f>
        <v/>
      </c>
      <c r="V86" s="53" t="str">
        <f aca="false">IF(AND(S86&lt;&gt;"",U86&lt;&gt;""),S86*U86,"")</f>
        <v/>
      </c>
      <c r="W86" s="53" t="str">
        <f aca="false">IF(AND(T86&lt;&gt;"",U86&lt;&gt;""),T86*U86,"")</f>
        <v/>
      </c>
      <c r="X86" s="42"/>
      <c r="Y86" s="42"/>
      <c r="Z86" s="42"/>
      <c r="AA86" s="42"/>
      <c r="AB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3" t="str">
        <f aca="false">A87&amp;G87</f>
        <v/>
      </c>
      <c r="I87" s="44"/>
      <c r="J87" s="45"/>
      <c r="K87" s="46" t="str">
        <f aca="false">IF(OR(I87="ALI",I87="AIE"),IF(ISNA(VLOOKUP(H87,'Funções de Dados - Detalhe'!$C$7:$F$126,2,0)),"",VLOOKUP(H87,'Funções de Dados - Detalhe'!$C$7:$F$126,2,0)),IF(OR(I87="EE",I87="SE",I87="CE"),IF(ISNA(VLOOKUP(H87,'Funções de Transação - Detalhe'!$C$7:$F$126,2,0)), "",VLOOKUP(H87,'Funções de Transação - Detalhe'!$C$7:$F$126,2,0)),""))</f>
        <v/>
      </c>
      <c r="L87" s="46" t="str">
        <f aca="false">IF(OR(I87="ALI",I87="AIE"),IF(ISNA(VLOOKUP(H87,'Funções de Dados - Detalhe'!$C$7:$F$126,4,0)), "",VLOOKUP(H87,'Funções de Dados - Detalhe'!$C$7:$F$126,4,0)),IF(OR(I87="EE",I87="SE",I87="CE"),IF(ISNA(VLOOKUP(H87,'Funções de Transação - Detalhe'!$C$7:$F$126,4,0)), "",VLOOKUP(H87,'Funções de Transação - Detalhe'!$C$7:$F$126,4,0)),""))</f>
        <v/>
      </c>
      <c r="M87" s="47" t="str">
        <f aca="false">CONCATENATE(I87,N87)</f>
        <v/>
      </c>
      <c r="N87" s="48" t="str">
        <f aca="false">IF(OR(I87="ALI",I87="AIE"),"L", IF(OR(I87="EE",I87="SE",I87="CE"),"A",""))</f>
        <v/>
      </c>
      <c r="O87" s="47" t="str">
        <f aca="false">CONCATENATE(I87,P87)</f>
        <v/>
      </c>
      <c r="P87" s="49" t="str">
        <f aca="false">IF(OR(ISBLANK(K87),K87="",ISBLANK(L87),L87=""),IF(OR(I87="ALI",I87="AIE"),"",IF(OR(ISBLANK(I87),L87=""),"","A")),IF(I87="EE",IF(L87&gt;=3,IF(K87&gt;=5,"H","A"),IF(L87&gt;=2,IF(K87&gt;=16,"H",IF(K87&lt;=4,"L","A")),IF(K87&lt;=15,"L","A"))),IF(OR(I87="SE",I87="CE"),IF(L87&gt;=4,IF(K87&gt;=6,"H","A"),IF(L87&gt;=2,IF(K87&gt;=20,"H",IF(K87&lt;=5,"L","A")),IF(K87&lt;=19,"L","A"))),IF(OR(I87="ALI",I87="AIE"),IF(L87&gt;=6,IF(K87&gt;=20,"H","A"),IF(L87&gt;=2,IF(K87&gt;=51,"H",IF(K87&lt;=19,"L","A")),IF(K87&lt;=50,"L","A")))))))</f>
        <v/>
      </c>
      <c r="Q87" s="50" t="str">
        <f aca="false">IF(N87="L","Baixa",IF(N87="A","Média",IF(N87="","","Alta")))</f>
        <v/>
      </c>
      <c r="R87" s="50" t="str">
        <f aca="false">IF(P87="L","Baixa",IF(P87="A","Média",IF(P87="H","Alta","")))</f>
        <v/>
      </c>
      <c r="S87" s="46" t="str">
        <f aca="false">IF(J87="C",0.6,IF(OR(ISBLANK(I87),ISBLANK(N87)),"",IF(I87="ALI",IF(N87="L",7,IF(N87="A",10,15)),IF(I87="AIE",IF(N87="L",5,IF(N87="A",7,10)),IF(I87="SE",IF(N87="L",4,IF(N87="A",5,7)),IF(OR(I87="EE",I87="CE"),IF(N87="L",3,IF(N87="A",4,6))))))))</f>
        <v/>
      </c>
      <c r="T87" s="51" t="str">
        <f aca="false">IF(OR(ISBLANK(I87),ISBLANK(P87),I87="",P87=""),S87,IF(I87="ALI",IF(P87="L",7,IF(P87="A",10,15)),IF(I87="AIE",IF(P87="L",5,IF(P87="A",7,10)),IF(I87="SE",IF(P87="L",4,IF(P87="A",5,7)),IF(OR(I87="EE",I87="CE"),IF(P87="L",3,IF(P87="A",4,6)))))))</f>
        <v/>
      </c>
      <c r="U87" s="52" t="str">
        <f aca="false">IF(J87="","",IF(OR(J87="I",J87="C"),100%,IF(J87="E",40%,IF(J87="T",15%,50%))))</f>
        <v/>
      </c>
      <c r="V87" s="53" t="str">
        <f aca="false">IF(AND(S87&lt;&gt;"",U87&lt;&gt;""),S87*U87,"")</f>
        <v/>
      </c>
      <c r="W87" s="53" t="str">
        <f aca="false">IF(AND(T87&lt;&gt;"",U87&lt;&gt;""),T87*U87,"")</f>
        <v/>
      </c>
      <c r="X87" s="42"/>
      <c r="Y87" s="42"/>
      <c r="Z87" s="42"/>
      <c r="AA87" s="42"/>
      <c r="AB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3" t="str">
        <f aca="false">A88&amp;G88</f>
        <v/>
      </c>
      <c r="I88" s="44"/>
      <c r="J88" s="45"/>
      <c r="K88" s="46" t="str">
        <f aca="false">IF(OR(I88="ALI",I88="AIE"),IF(ISNA(VLOOKUP(H88,'Funções de Dados - Detalhe'!$C$7:$F$126,2,0)),"",VLOOKUP(H88,'Funções de Dados - Detalhe'!$C$7:$F$126,2,0)),IF(OR(I88="EE",I88="SE",I88="CE"),IF(ISNA(VLOOKUP(H88,'Funções de Transação - Detalhe'!$C$7:$F$126,2,0)), "",VLOOKUP(H88,'Funções de Transação - Detalhe'!$C$7:$F$126,2,0)),""))</f>
        <v/>
      </c>
      <c r="L88" s="46" t="str">
        <f aca="false">IF(OR(I88="ALI",I88="AIE"),IF(ISNA(VLOOKUP(H88,'Funções de Dados - Detalhe'!$C$7:$F$126,4,0)), "",VLOOKUP(H88,'Funções de Dados - Detalhe'!$C$7:$F$126,4,0)),IF(OR(I88="EE",I88="SE",I88="CE"),IF(ISNA(VLOOKUP(H88,'Funções de Transação - Detalhe'!$C$7:$F$126,4,0)), "",VLOOKUP(H88,'Funções de Transação - Detalhe'!$C$7:$F$126,4,0)),""))</f>
        <v/>
      </c>
      <c r="M88" s="47" t="str">
        <f aca="false">CONCATENATE(I88,N88)</f>
        <v/>
      </c>
      <c r="N88" s="48" t="str">
        <f aca="false">IF(OR(I88="ALI",I88="AIE"),"L", IF(OR(I88="EE",I88="SE",I88="CE"),"A",""))</f>
        <v/>
      </c>
      <c r="O88" s="47" t="str">
        <f aca="false">CONCATENATE(I88,P88)</f>
        <v/>
      </c>
      <c r="P88" s="49" t="str">
        <f aca="false">IF(OR(ISBLANK(K88),K88="",ISBLANK(L88),L88=""),IF(OR(I88="ALI",I88="AIE"),"",IF(OR(ISBLANK(I88),L88=""),"","A")),IF(I88="EE",IF(L88&gt;=3,IF(K88&gt;=5,"H","A"),IF(L88&gt;=2,IF(K88&gt;=16,"H",IF(K88&lt;=4,"L","A")),IF(K88&lt;=15,"L","A"))),IF(OR(I88="SE",I88="CE"),IF(L88&gt;=4,IF(K88&gt;=6,"H","A"),IF(L88&gt;=2,IF(K88&gt;=20,"H",IF(K88&lt;=5,"L","A")),IF(K88&lt;=19,"L","A"))),IF(OR(I88="ALI",I88="AIE"),IF(L88&gt;=6,IF(K88&gt;=20,"H","A"),IF(L88&gt;=2,IF(K88&gt;=51,"H",IF(K88&lt;=19,"L","A")),IF(K88&lt;=50,"L","A")))))))</f>
        <v/>
      </c>
      <c r="Q88" s="50" t="str">
        <f aca="false">IF(N88="L","Baixa",IF(N88="A","Média",IF(N88="","","Alta")))</f>
        <v/>
      </c>
      <c r="R88" s="50" t="str">
        <f aca="false">IF(P88="L","Baixa",IF(P88="A","Média",IF(P88="H","Alta","")))</f>
        <v/>
      </c>
      <c r="S88" s="46" t="str">
        <f aca="false">IF(J88="C",0.6,IF(OR(ISBLANK(I88),ISBLANK(N88)),"",IF(I88="ALI",IF(N88="L",7,IF(N88="A",10,15)),IF(I88="AIE",IF(N88="L",5,IF(N88="A",7,10)),IF(I88="SE",IF(N88="L",4,IF(N88="A",5,7)),IF(OR(I88="EE",I88="CE"),IF(N88="L",3,IF(N88="A",4,6))))))))</f>
        <v/>
      </c>
      <c r="T88" s="51" t="str">
        <f aca="false">IF(OR(ISBLANK(I88),ISBLANK(P88),I88="",P88=""),S88,IF(I88="ALI",IF(P88="L",7,IF(P88="A",10,15)),IF(I88="AIE",IF(P88="L",5,IF(P88="A",7,10)),IF(I88="SE",IF(P88="L",4,IF(P88="A",5,7)),IF(OR(I88="EE",I88="CE"),IF(P88="L",3,IF(P88="A",4,6)))))))</f>
        <v/>
      </c>
      <c r="U88" s="52" t="str">
        <f aca="false">IF(J88="","",IF(OR(J88="I",J88="C"),100%,IF(J88="E",40%,IF(J88="T",15%,50%))))</f>
        <v/>
      </c>
      <c r="V88" s="53" t="str">
        <f aca="false">IF(AND(S88&lt;&gt;"",U88&lt;&gt;""),S88*U88,"")</f>
        <v/>
      </c>
      <c r="W88" s="53" t="str">
        <f aca="false">IF(AND(T88&lt;&gt;"",U88&lt;&gt;""),T88*U88,"")</f>
        <v/>
      </c>
      <c r="X88" s="42"/>
      <c r="Y88" s="42"/>
      <c r="Z88" s="42"/>
      <c r="AA88" s="42"/>
      <c r="AB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3" t="str">
        <f aca="false">A89&amp;G89</f>
        <v/>
      </c>
      <c r="I89" s="44"/>
      <c r="J89" s="45"/>
      <c r="K89" s="46" t="str">
        <f aca="false">IF(OR(I89="ALI",I89="AIE"),IF(ISNA(VLOOKUP(H89,'Funções de Dados - Detalhe'!$C$7:$F$126,2,0)),"",VLOOKUP(H89,'Funções de Dados - Detalhe'!$C$7:$F$126,2,0)),IF(OR(I89="EE",I89="SE",I89="CE"),IF(ISNA(VLOOKUP(H89,'Funções de Transação - Detalhe'!$C$7:$F$126,2,0)), "",VLOOKUP(H89,'Funções de Transação - Detalhe'!$C$7:$F$126,2,0)),""))</f>
        <v/>
      </c>
      <c r="L89" s="46" t="str">
        <f aca="false">IF(OR(I89="ALI",I89="AIE"),IF(ISNA(VLOOKUP(H89,'Funções de Dados - Detalhe'!$C$7:$F$126,4,0)), "",VLOOKUP(H89,'Funções de Dados - Detalhe'!$C$7:$F$126,4,0)),IF(OR(I89="EE",I89="SE",I89="CE"),IF(ISNA(VLOOKUP(H89,'Funções de Transação - Detalhe'!$C$7:$F$126,4,0)), "",VLOOKUP(H89,'Funções de Transação - Detalhe'!$C$7:$F$126,4,0)),""))</f>
        <v/>
      </c>
      <c r="M89" s="47" t="str">
        <f aca="false">CONCATENATE(I89,N89)</f>
        <v/>
      </c>
      <c r="N89" s="48" t="str">
        <f aca="false">IF(OR(I89="ALI",I89="AIE"),"L", IF(OR(I89="EE",I89="SE",I89="CE"),"A",""))</f>
        <v/>
      </c>
      <c r="O89" s="47" t="str">
        <f aca="false">CONCATENATE(I89,P89)</f>
        <v/>
      </c>
      <c r="P89" s="49" t="str">
        <f aca="false">IF(OR(ISBLANK(K89),K89="",ISBLANK(L89),L89=""),IF(OR(I89="ALI",I89="AIE"),"",IF(OR(ISBLANK(I89),L89=""),"","A")),IF(I89="EE",IF(L89&gt;=3,IF(K89&gt;=5,"H","A"),IF(L89&gt;=2,IF(K89&gt;=16,"H",IF(K89&lt;=4,"L","A")),IF(K89&lt;=15,"L","A"))),IF(OR(I89="SE",I89="CE"),IF(L89&gt;=4,IF(K89&gt;=6,"H","A"),IF(L89&gt;=2,IF(K89&gt;=20,"H",IF(K89&lt;=5,"L","A")),IF(K89&lt;=19,"L","A"))),IF(OR(I89="ALI",I89="AIE"),IF(L89&gt;=6,IF(K89&gt;=20,"H","A"),IF(L89&gt;=2,IF(K89&gt;=51,"H",IF(K89&lt;=19,"L","A")),IF(K89&lt;=50,"L","A")))))))</f>
        <v/>
      </c>
      <c r="Q89" s="50" t="str">
        <f aca="false">IF(N89="L","Baixa",IF(N89="A","Média",IF(N89="","","Alta")))</f>
        <v/>
      </c>
      <c r="R89" s="50" t="str">
        <f aca="false">IF(P89="L","Baixa",IF(P89="A","Média",IF(P89="H","Alta","")))</f>
        <v/>
      </c>
      <c r="S89" s="46" t="str">
        <f aca="false">IF(J89="C",0.6,IF(OR(ISBLANK(I89),ISBLANK(N89)),"",IF(I89="ALI",IF(N89="L",7,IF(N89="A",10,15)),IF(I89="AIE",IF(N89="L",5,IF(N89="A",7,10)),IF(I89="SE",IF(N89="L",4,IF(N89="A",5,7)),IF(OR(I89="EE",I89="CE"),IF(N89="L",3,IF(N89="A",4,6))))))))</f>
        <v/>
      </c>
      <c r="T89" s="51" t="str">
        <f aca="false">IF(OR(ISBLANK(I89),ISBLANK(P89),I89="",P89=""),S89,IF(I89="ALI",IF(P89="L",7,IF(P89="A",10,15)),IF(I89="AIE",IF(P89="L",5,IF(P89="A",7,10)),IF(I89="SE",IF(P89="L",4,IF(P89="A",5,7)),IF(OR(I89="EE",I89="CE"),IF(P89="L",3,IF(P89="A",4,6)))))))</f>
        <v/>
      </c>
      <c r="U89" s="52" t="str">
        <f aca="false">IF(J89="","",IF(OR(J89="I",J89="C"),100%,IF(J89="E",40%,IF(J89="T",15%,50%))))</f>
        <v/>
      </c>
      <c r="V89" s="53" t="str">
        <f aca="false">IF(AND(S89&lt;&gt;"",U89&lt;&gt;""),S89*U89,"")</f>
        <v/>
      </c>
      <c r="W89" s="53" t="str">
        <f aca="false">IF(AND(T89&lt;&gt;"",U89&lt;&gt;""),T89*U89,"")</f>
        <v/>
      </c>
      <c r="X89" s="42"/>
      <c r="Y89" s="42"/>
      <c r="Z89" s="42"/>
      <c r="AA89" s="42"/>
      <c r="AB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3" t="str">
        <f aca="false">A90&amp;G90</f>
        <v/>
      </c>
      <c r="I90" s="44"/>
      <c r="J90" s="45"/>
      <c r="K90" s="46" t="str">
        <f aca="false">IF(OR(I90="ALI",I90="AIE"),IF(ISNA(VLOOKUP(H90,'Funções de Dados - Detalhe'!$C$7:$F$126,2,0)),"",VLOOKUP(H90,'Funções de Dados - Detalhe'!$C$7:$F$126,2,0)),IF(OR(I90="EE",I90="SE",I90="CE"),IF(ISNA(VLOOKUP(H90,'Funções de Transação - Detalhe'!$C$7:$F$126,2,0)), "",VLOOKUP(H90,'Funções de Transação - Detalhe'!$C$7:$F$126,2,0)),""))</f>
        <v/>
      </c>
      <c r="L90" s="46" t="str">
        <f aca="false">IF(OR(I90="ALI",I90="AIE"),IF(ISNA(VLOOKUP(H90,'Funções de Dados - Detalhe'!$C$7:$F$126,4,0)), "",VLOOKUP(H90,'Funções de Dados - Detalhe'!$C$7:$F$126,4,0)),IF(OR(I90="EE",I90="SE",I90="CE"),IF(ISNA(VLOOKUP(H90,'Funções de Transação - Detalhe'!$C$7:$F$126,4,0)), "",VLOOKUP(H90,'Funções de Transação - Detalhe'!$C$7:$F$126,4,0)),""))</f>
        <v/>
      </c>
      <c r="M90" s="47" t="str">
        <f aca="false">CONCATENATE(I90,N90)</f>
        <v/>
      </c>
      <c r="N90" s="48" t="str">
        <f aca="false">IF(OR(I90="ALI",I90="AIE"),"L", IF(OR(I90="EE",I90="SE",I90="CE"),"A",""))</f>
        <v/>
      </c>
      <c r="O90" s="47" t="str">
        <f aca="false">CONCATENATE(I90,P90)</f>
        <v/>
      </c>
      <c r="P90" s="49" t="str">
        <f aca="false">IF(OR(ISBLANK(K90),K90="",ISBLANK(L90),L90=""),IF(OR(I90="ALI",I90="AIE"),"",IF(OR(ISBLANK(I90),L90=""),"","A")),IF(I90="EE",IF(L90&gt;=3,IF(K90&gt;=5,"H","A"),IF(L90&gt;=2,IF(K90&gt;=16,"H",IF(K90&lt;=4,"L","A")),IF(K90&lt;=15,"L","A"))),IF(OR(I90="SE",I90="CE"),IF(L90&gt;=4,IF(K90&gt;=6,"H","A"),IF(L90&gt;=2,IF(K90&gt;=20,"H",IF(K90&lt;=5,"L","A")),IF(K90&lt;=19,"L","A"))),IF(OR(I90="ALI",I90="AIE"),IF(L90&gt;=6,IF(K90&gt;=20,"H","A"),IF(L90&gt;=2,IF(K90&gt;=51,"H",IF(K90&lt;=19,"L","A")),IF(K90&lt;=50,"L","A")))))))</f>
        <v/>
      </c>
      <c r="Q90" s="50" t="str">
        <f aca="false">IF(N90="L","Baixa",IF(N90="A","Média",IF(N90="","","Alta")))</f>
        <v/>
      </c>
      <c r="R90" s="50" t="str">
        <f aca="false">IF(P90="L","Baixa",IF(P90="A","Média",IF(P90="H","Alta","")))</f>
        <v/>
      </c>
      <c r="S90" s="46" t="str">
        <f aca="false">IF(J90="C",0.6,IF(OR(ISBLANK(I90),ISBLANK(N90)),"",IF(I90="ALI",IF(N90="L",7,IF(N90="A",10,15)),IF(I90="AIE",IF(N90="L",5,IF(N90="A",7,10)),IF(I90="SE",IF(N90="L",4,IF(N90="A",5,7)),IF(OR(I90="EE",I90="CE"),IF(N90="L",3,IF(N90="A",4,6))))))))</f>
        <v/>
      </c>
      <c r="T90" s="51" t="str">
        <f aca="false">IF(OR(ISBLANK(I90),ISBLANK(P90),I90="",P90=""),S90,IF(I90="ALI",IF(P90="L",7,IF(P90="A",10,15)),IF(I90="AIE",IF(P90="L",5,IF(P90="A",7,10)),IF(I90="SE",IF(P90="L",4,IF(P90="A",5,7)),IF(OR(I90="EE",I90="CE"),IF(P90="L",3,IF(P90="A",4,6)))))))</f>
        <v/>
      </c>
      <c r="U90" s="52" t="str">
        <f aca="false">IF(J90="","",IF(OR(J90="I",J90="C"),100%,IF(J90="E",40%,IF(J90="T",15%,50%))))</f>
        <v/>
      </c>
      <c r="V90" s="53" t="str">
        <f aca="false">IF(AND(S90&lt;&gt;"",U90&lt;&gt;""),S90*U90,"")</f>
        <v/>
      </c>
      <c r="W90" s="53" t="str">
        <f aca="false">IF(AND(T90&lt;&gt;"",U90&lt;&gt;""),T90*U90,"")</f>
        <v/>
      </c>
      <c r="X90" s="42"/>
      <c r="Y90" s="42"/>
      <c r="Z90" s="42"/>
      <c r="AA90" s="42"/>
      <c r="AB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3" t="str">
        <f aca="false">A91&amp;G91</f>
        <v/>
      </c>
      <c r="I91" s="44"/>
      <c r="J91" s="45"/>
      <c r="K91" s="46" t="str">
        <f aca="false">IF(OR(I91="ALI",I91="AIE"),IF(ISNA(VLOOKUP(H91,'Funções de Dados - Detalhe'!$C$7:$F$126,2,0)),"",VLOOKUP(H91,'Funções de Dados - Detalhe'!$C$7:$F$126,2,0)),IF(OR(I91="EE",I91="SE",I91="CE"),IF(ISNA(VLOOKUP(H91,'Funções de Transação - Detalhe'!$C$7:$F$126,2,0)), "",VLOOKUP(H91,'Funções de Transação - Detalhe'!$C$7:$F$126,2,0)),""))</f>
        <v/>
      </c>
      <c r="L91" s="46" t="str">
        <f aca="false">IF(OR(I91="ALI",I91="AIE"),IF(ISNA(VLOOKUP(H91,'Funções de Dados - Detalhe'!$C$7:$F$126,4,0)), "",VLOOKUP(H91,'Funções de Dados - Detalhe'!$C$7:$F$126,4,0)),IF(OR(I91="EE",I91="SE",I91="CE"),IF(ISNA(VLOOKUP(H91,'Funções de Transação - Detalhe'!$C$7:$F$126,4,0)), "",VLOOKUP(H91,'Funções de Transação - Detalhe'!$C$7:$F$126,4,0)),""))</f>
        <v/>
      </c>
      <c r="M91" s="47" t="str">
        <f aca="false">CONCATENATE(I91,N91)</f>
        <v/>
      </c>
      <c r="N91" s="48" t="str">
        <f aca="false">IF(OR(I91="ALI",I91="AIE"),"L", IF(OR(I91="EE",I91="SE",I91="CE"),"A",""))</f>
        <v/>
      </c>
      <c r="O91" s="47" t="str">
        <f aca="false">CONCATENATE(I91,P91)</f>
        <v/>
      </c>
      <c r="P91" s="49" t="str">
        <f aca="false">IF(OR(ISBLANK(K91),K91="",ISBLANK(L91),L91=""),IF(OR(I91="ALI",I91="AIE"),"",IF(OR(ISBLANK(I91),L91=""),"","A")),IF(I91="EE",IF(L91&gt;=3,IF(K91&gt;=5,"H","A"),IF(L91&gt;=2,IF(K91&gt;=16,"H",IF(K91&lt;=4,"L","A")),IF(K91&lt;=15,"L","A"))),IF(OR(I91="SE",I91="CE"),IF(L91&gt;=4,IF(K91&gt;=6,"H","A"),IF(L91&gt;=2,IF(K91&gt;=20,"H",IF(K91&lt;=5,"L","A")),IF(K91&lt;=19,"L","A"))),IF(OR(I91="ALI",I91="AIE"),IF(L91&gt;=6,IF(K91&gt;=20,"H","A"),IF(L91&gt;=2,IF(K91&gt;=51,"H",IF(K91&lt;=19,"L","A")),IF(K91&lt;=50,"L","A")))))))</f>
        <v/>
      </c>
      <c r="Q91" s="50" t="str">
        <f aca="false">IF(N91="L","Baixa",IF(N91="A","Média",IF(N91="","","Alta")))</f>
        <v/>
      </c>
      <c r="R91" s="50" t="str">
        <f aca="false">IF(P91="L","Baixa",IF(P91="A","Média",IF(P91="H","Alta","")))</f>
        <v/>
      </c>
      <c r="S91" s="46" t="str">
        <f aca="false">IF(J91="C",0.6,IF(OR(ISBLANK(I91),ISBLANK(N91)),"",IF(I91="ALI",IF(N91="L",7,IF(N91="A",10,15)),IF(I91="AIE",IF(N91="L",5,IF(N91="A",7,10)),IF(I91="SE",IF(N91="L",4,IF(N91="A",5,7)),IF(OR(I91="EE",I91="CE"),IF(N91="L",3,IF(N91="A",4,6))))))))</f>
        <v/>
      </c>
      <c r="T91" s="51" t="str">
        <f aca="false">IF(OR(ISBLANK(I91),ISBLANK(P91),I91="",P91=""),S91,IF(I91="ALI",IF(P91="L",7,IF(P91="A",10,15)),IF(I91="AIE",IF(P91="L",5,IF(P91="A",7,10)),IF(I91="SE",IF(P91="L",4,IF(P91="A",5,7)),IF(OR(I91="EE",I91="CE"),IF(P91="L",3,IF(P91="A",4,6)))))))</f>
        <v/>
      </c>
      <c r="U91" s="52" t="str">
        <f aca="false">IF(J91="","",IF(OR(J91="I",J91="C"),100%,IF(J91="E",40%,IF(J91="T",15%,50%))))</f>
        <v/>
      </c>
      <c r="V91" s="53" t="str">
        <f aca="false">IF(AND(S91&lt;&gt;"",U91&lt;&gt;""),S91*U91,"")</f>
        <v/>
      </c>
      <c r="W91" s="53" t="str">
        <f aca="false">IF(AND(T91&lt;&gt;"",U91&lt;&gt;""),T91*U91,"")</f>
        <v/>
      </c>
      <c r="X91" s="42"/>
      <c r="Y91" s="42"/>
      <c r="Z91" s="42"/>
      <c r="AA91" s="42"/>
      <c r="AB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3" t="str">
        <f aca="false">A92&amp;G92</f>
        <v/>
      </c>
      <c r="I92" s="44"/>
      <c r="J92" s="45"/>
      <c r="K92" s="46" t="str">
        <f aca="false">IF(OR(I92="ALI",I92="AIE"),IF(ISNA(VLOOKUP(H92,'Funções de Dados - Detalhe'!$C$7:$F$126,2,0)),"",VLOOKUP(H92,'Funções de Dados - Detalhe'!$C$7:$F$126,2,0)),IF(OR(I92="EE",I92="SE",I92="CE"),IF(ISNA(VLOOKUP(H92,'Funções de Transação - Detalhe'!$C$7:$F$126,2,0)), "",VLOOKUP(H92,'Funções de Transação - Detalhe'!$C$7:$F$126,2,0)),""))</f>
        <v/>
      </c>
      <c r="L92" s="46" t="str">
        <f aca="false">IF(OR(I92="ALI",I92="AIE"),IF(ISNA(VLOOKUP(H92,'Funções de Dados - Detalhe'!$C$7:$F$126,4,0)), "",VLOOKUP(H92,'Funções de Dados - Detalhe'!$C$7:$F$126,4,0)),IF(OR(I92="EE",I92="SE",I92="CE"),IF(ISNA(VLOOKUP(H92,'Funções de Transação - Detalhe'!$C$7:$F$126,4,0)), "",VLOOKUP(H92,'Funções de Transação - Detalhe'!$C$7:$F$126,4,0)),""))</f>
        <v/>
      </c>
      <c r="M92" s="47" t="str">
        <f aca="false">CONCATENATE(I92,N92)</f>
        <v/>
      </c>
      <c r="N92" s="48" t="str">
        <f aca="false">IF(OR(I92="ALI",I92="AIE"),"L", IF(OR(I92="EE",I92="SE",I92="CE"),"A",""))</f>
        <v/>
      </c>
      <c r="O92" s="47" t="str">
        <f aca="false">CONCATENATE(I92,P92)</f>
        <v/>
      </c>
      <c r="P92" s="49" t="str">
        <f aca="false">IF(OR(ISBLANK(K92),K92="",ISBLANK(L92),L92=""),IF(OR(I92="ALI",I92="AIE"),"",IF(OR(ISBLANK(I92),L92=""),"","A")),IF(I92="EE",IF(L92&gt;=3,IF(K92&gt;=5,"H","A"),IF(L92&gt;=2,IF(K92&gt;=16,"H",IF(K92&lt;=4,"L","A")),IF(K92&lt;=15,"L","A"))),IF(OR(I92="SE",I92="CE"),IF(L92&gt;=4,IF(K92&gt;=6,"H","A"),IF(L92&gt;=2,IF(K92&gt;=20,"H",IF(K92&lt;=5,"L","A")),IF(K92&lt;=19,"L","A"))),IF(OR(I92="ALI",I92="AIE"),IF(L92&gt;=6,IF(K92&gt;=20,"H","A"),IF(L92&gt;=2,IF(K92&gt;=51,"H",IF(K92&lt;=19,"L","A")),IF(K92&lt;=50,"L","A")))))))</f>
        <v/>
      </c>
      <c r="Q92" s="50" t="str">
        <f aca="false">IF(N92="L","Baixa",IF(N92="A","Média",IF(N92="","","Alta")))</f>
        <v/>
      </c>
      <c r="R92" s="50" t="str">
        <f aca="false">IF(P92="L","Baixa",IF(P92="A","Média",IF(P92="H","Alta","")))</f>
        <v/>
      </c>
      <c r="S92" s="46" t="str">
        <f aca="false">IF(J92="C",0.6,IF(OR(ISBLANK(I92),ISBLANK(N92)),"",IF(I92="ALI",IF(N92="L",7,IF(N92="A",10,15)),IF(I92="AIE",IF(N92="L",5,IF(N92="A",7,10)),IF(I92="SE",IF(N92="L",4,IF(N92="A",5,7)),IF(OR(I92="EE",I92="CE"),IF(N92="L",3,IF(N92="A",4,6))))))))</f>
        <v/>
      </c>
      <c r="T92" s="51" t="str">
        <f aca="false">IF(OR(ISBLANK(I92),ISBLANK(P92),I92="",P92=""),S92,IF(I92="ALI",IF(P92="L",7,IF(P92="A",10,15)),IF(I92="AIE",IF(P92="L",5,IF(P92="A",7,10)),IF(I92="SE",IF(P92="L",4,IF(P92="A",5,7)),IF(OR(I92="EE",I92="CE"),IF(P92="L",3,IF(P92="A",4,6)))))))</f>
        <v/>
      </c>
      <c r="U92" s="52" t="str">
        <f aca="false">IF(J92="","",IF(OR(J92="I",J92="C"),100%,IF(J92="E",40%,IF(J92="T",15%,50%))))</f>
        <v/>
      </c>
      <c r="V92" s="53" t="str">
        <f aca="false">IF(AND(S92&lt;&gt;"",U92&lt;&gt;""),S92*U92,"")</f>
        <v/>
      </c>
      <c r="W92" s="53" t="str">
        <f aca="false">IF(AND(T92&lt;&gt;"",U92&lt;&gt;""),T92*U92,"")</f>
        <v/>
      </c>
      <c r="X92" s="42"/>
      <c r="Y92" s="42"/>
      <c r="Z92" s="42"/>
      <c r="AA92" s="42"/>
      <c r="AB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3" t="str">
        <f aca="false">A93&amp;G93</f>
        <v/>
      </c>
      <c r="I93" s="44"/>
      <c r="J93" s="45"/>
      <c r="K93" s="46" t="str">
        <f aca="false">IF(OR(I93="ALI",I93="AIE"),IF(ISNA(VLOOKUP(H93,'Funções de Dados - Detalhe'!$C$7:$F$126,2,0)),"",VLOOKUP(H93,'Funções de Dados - Detalhe'!$C$7:$F$126,2,0)),IF(OR(I93="EE",I93="SE",I93="CE"),IF(ISNA(VLOOKUP(H93,'Funções de Transação - Detalhe'!$C$7:$F$126,2,0)), "",VLOOKUP(H93,'Funções de Transação - Detalhe'!$C$7:$F$126,2,0)),""))</f>
        <v/>
      </c>
      <c r="L93" s="46" t="str">
        <f aca="false">IF(OR(I93="ALI",I93="AIE"),IF(ISNA(VLOOKUP(H93,'Funções de Dados - Detalhe'!$C$7:$F$126,4,0)), "",VLOOKUP(H93,'Funções de Dados - Detalhe'!$C$7:$F$126,4,0)),IF(OR(I93="EE",I93="SE",I93="CE"),IF(ISNA(VLOOKUP(H93,'Funções de Transação - Detalhe'!$C$7:$F$126,4,0)), "",VLOOKUP(H93,'Funções de Transação - Detalhe'!$C$7:$F$126,4,0)),""))</f>
        <v/>
      </c>
      <c r="M93" s="47" t="str">
        <f aca="false">CONCATENATE(I93,N93)</f>
        <v/>
      </c>
      <c r="N93" s="48" t="str">
        <f aca="false">IF(OR(I93="ALI",I93="AIE"),"L", IF(OR(I93="EE",I93="SE",I93="CE"),"A",""))</f>
        <v/>
      </c>
      <c r="O93" s="47" t="str">
        <f aca="false">CONCATENATE(I93,P93)</f>
        <v/>
      </c>
      <c r="P93" s="49" t="str">
        <f aca="false">IF(OR(ISBLANK(K93),K93="",ISBLANK(L93),L93=""),IF(OR(I93="ALI",I93="AIE"),"",IF(OR(ISBLANK(I93),L93=""),"","A")),IF(I93="EE",IF(L93&gt;=3,IF(K93&gt;=5,"H","A"),IF(L93&gt;=2,IF(K93&gt;=16,"H",IF(K93&lt;=4,"L","A")),IF(K93&lt;=15,"L","A"))),IF(OR(I93="SE",I93="CE"),IF(L93&gt;=4,IF(K93&gt;=6,"H","A"),IF(L93&gt;=2,IF(K93&gt;=20,"H",IF(K93&lt;=5,"L","A")),IF(K93&lt;=19,"L","A"))),IF(OR(I93="ALI",I93="AIE"),IF(L93&gt;=6,IF(K93&gt;=20,"H","A"),IF(L93&gt;=2,IF(K93&gt;=51,"H",IF(K93&lt;=19,"L","A")),IF(K93&lt;=50,"L","A")))))))</f>
        <v/>
      </c>
      <c r="Q93" s="50" t="str">
        <f aca="false">IF(N93="L","Baixa",IF(N93="A","Média",IF(N93="","","Alta")))</f>
        <v/>
      </c>
      <c r="R93" s="50" t="str">
        <f aca="false">IF(P93="L","Baixa",IF(P93="A","Média",IF(P93="H","Alta","")))</f>
        <v/>
      </c>
      <c r="S93" s="46" t="str">
        <f aca="false">IF(J93="C",0.6,IF(OR(ISBLANK(I93),ISBLANK(N93)),"",IF(I93="ALI",IF(N93="L",7,IF(N93="A",10,15)),IF(I93="AIE",IF(N93="L",5,IF(N93="A",7,10)),IF(I93="SE",IF(N93="L",4,IF(N93="A",5,7)),IF(OR(I93="EE",I93="CE"),IF(N93="L",3,IF(N93="A",4,6))))))))</f>
        <v/>
      </c>
      <c r="T93" s="51" t="str">
        <f aca="false">IF(OR(ISBLANK(I93),ISBLANK(P93),I93="",P93=""),S93,IF(I93="ALI",IF(P93="L",7,IF(P93="A",10,15)),IF(I93="AIE",IF(P93="L",5,IF(P93="A",7,10)),IF(I93="SE",IF(P93="L",4,IF(P93="A",5,7)),IF(OR(I93="EE",I93="CE"),IF(P93="L",3,IF(P93="A",4,6)))))))</f>
        <v/>
      </c>
      <c r="U93" s="52" t="str">
        <f aca="false">IF(J93="","",IF(OR(J93="I",J93="C"),100%,IF(J93="E",40%,IF(J93="T",15%,50%))))</f>
        <v/>
      </c>
      <c r="V93" s="53" t="str">
        <f aca="false">IF(AND(S93&lt;&gt;"",U93&lt;&gt;""),S93*U93,"")</f>
        <v/>
      </c>
      <c r="W93" s="53" t="str">
        <f aca="false">IF(AND(T93&lt;&gt;"",U93&lt;&gt;""),T93*U93,"")</f>
        <v/>
      </c>
      <c r="X93" s="42"/>
      <c r="Y93" s="42"/>
      <c r="Z93" s="42"/>
      <c r="AA93" s="42"/>
      <c r="AB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3" t="str">
        <f aca="false">A94&amp;G94</f>
        <v/>
      </c>
      <c r="I94" s="44"/>
      <c r="J94" s="45"/>
      <c r="K94" s="46" t="str">
        <f aca="false">IF(OR(I94="ALI",I94="AIE"),IF(ISNA(VLOOKUP(H94,'Funções de Dados - Detalhe'!$C$7:$F$126,2,0)),"",VLOOKUP(H94,'Funções de Dados - Detalhe'!$C$7:$F$126,2,0)),IF(OR(I94="EE",I94="SE",I94="CE"),IF(ISNA(VLOOKUP(H94,'Funções de Transação - Detalhe'!$C$7:$F$126,2,0)), "",VLOOKUP(H94,'Funções de Transação - Detalhe'!$C$7:$F$126,2,0)),""))</f>
        <v/>
      </c>
      <c r="L94" s="46" t="str">
        <f aca="false">IF(OR(I94="ALI",I94="AIE"),IF(ISNA(VLOOKUP(H94,'Funções de Dados - Detalhe'!$C$7:$F$126,4,0)), "",VLOOKUP(H94,'Funções de Dados - Detalhe'!$C$7:$F$126,4,0)),IF(OR(I94="EE",I94="SE",I94="CE"),IF(ISNA(VLOOKUP(H94,'Funções de Transação - Detalhe'!$C$7:$F$126,4,0)), "",VLOOKUP(H94,'Funções de Transação - Detalhe'!$C$7:$F$126,4,0)),""))</f>
        <v/>
      </c>
      <c r="M94" s="47" t="str">
        <f aca="false">CONCATENATE(I94,N94)</f>
        <v/>
      </c>
      <c r="N94" s="48" t="str">
        <f aca="false">IF(OR(I94="ALI",I94="AIE"),"L", IF(OR(I94="EE",I94="SE",I94="CE"),"A",""))</f>
        <v/>
      </c>
      <c r="O94" s="47" t="str">
        <f aca="false">CONCATENATE(I94,P94)</f>
        <v/>
      </c>
      <c r="P94" s="49" t="str">
        <f aca="false">IF(OR(ISBLANK(K94),K94="",ISBLANK(L94),L94=""),IF(OR(I94="ALI",I94="AIE"),"",IF(OR(ISBLANK(I94),L94=""),"","A")),IF(I94="EE",IF(L94&gt;=3,IF(K94&gt;=5,"H","A"),IF(L94&gt;=2,IF(K94&gt;=16,"H",IF(K94&lt;=4,"L","A")),IF(K94&lt;=15,"L","A"))),IF(OR(I94="SE",I94="CE"),IF(L94&gt;=4,IF(K94&gt;=6,"H","A"),IF(L94&gt;=2,IF(K94&gt;=20,"H",IF(K94&lt;=5,"L","A")),IF(K94&lt;=19,"L","A"))),IF(OR(I94="ALI",I94="AIE"),IF(L94&gt;=6,IF(K94&gt;=20,"H","A"),IF(L94&gt;=2,IF(K94&gt;=51,"H",IF(K94&lt;=19,"L","A")),IF(K94&lt;=50,"L","A")))))))</f>
        <v/>
      </c>
      <c r="Q94" s="50" t="str">
        <f aca="false">IF(N94="L","Baixa",IF(N94="A","Média",IF(N94="","","Alta")))</f>
        <v/>
      </c>
      <c r="R94" s="50" t="str">
        <f aca="false">IF(P94="L","Baixa",IF(P94="A","Média",IF(P94="H","Alta","")))</f>
        <v/>
      </c>
      <c r="S94" s="46" t="str">
        <f aca="false">IF(J94="C",0.6,IF(OR(ISBLANK(I94),ISBLANK(N94)),"",IF(I94="ALI",IF(N94="L",7,IF(N94="A",10,15)),IF(I94="AIE",IF(N94="L",5,IF(N94="A",7,10)),IF(I94="SE",IF(N94="L",4,IF(N94="A",5,7)),IF(OR(I94="EE",I94="CE"),IF(N94="L",3,IF(N94="A",4,6))))))))</f>
        <v/>
      </c>
      <c r="T94" s="51" t="str">
        <f aca="false">IF(OR(ISBLANK(I94),ISBLANK(P94),I94="",P94=""),S94,IF(I94="ALI",IF(P94="L",7,IF(P94="A",10,15)),IF(I94="AIE",IF(P94="L",5,IF(P94="A",7,10)),IF(I94="SE",IF(P94="L",4,IF(P94="A",5,7)),IF(OR(I94="EE",I94="CE"),IF(P94="L",3,IF(P94="A",4,6)))))))</f>
        <v/>
      </c>
      <c r="U94" s="52" t="str">
        <f aca="false">IF(J94="","",IF(OR(J94="I",J94="C"),100%,IF(J94="E",40%,IF(J94="T",15%,50%))))</f>
        <v/>
      </c>
      <c r="V94" s="53" t="str">
        <f aca="false">IF(AND(S94&lt;&gt;"",U94&lt;&gt;""),S94*U94,"")</f>
        <v/>
      </c>
      <c r="W94" s="53" t="str">
        <f aca="false">IF(AND(T94&lt;&gt;"",U94&lt;&gt;""),T94*U94,"")</f>
        <v/>
      </c>
      <c r="X94" s="42"/>
      <c r="Y94" s="42"/>
      <c r="Z94" s="42"/>
      <c r="AA94" s="42"/>
      <c r="AB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3" t="str">
        <f aca="false">A95&amp;G95</f>
        <v/>
      </c>
      <c r="I95" s="44"/>
      <c r="J95" s="45"/>
      <c r="K95" s="46" t="str">
        <f aca="false">IF(OR(I95="ALI",I95="AIE"),IF(ISNA(VLOOKUP(H95,'Funções de Dados - Detalhe'!$C$7:$F$126,2,0)),"",VLOOKUP(H95,'Funções de Dados - Detalhe'!$C$7:$F$126,2,0)),IF(OR(I95="EE",I95="SE",I95="CE"),IF(ISNA(VLOOKUP(H95,'Funções de Transação - Detalhe'!$C$7:$F$126,2,0)), "",VLOOKUP(H95,'Funções de Transação - Detalhe'!$C$7:$F$126,2,0)),""))</f>
        <v/>
      </c>
      <c r="L95" s="46" t="str">
        <f aca="false">IF(OR(I95="ALI",I95="AIE"),IF(ISNA(VLOOKUP(H95,'Funções de Dados - Detalhe'!$C$7:$F$126,4,0)), "",VLOOKUP(H95,'Funções de Dados - Detalhe'!$C$7:$F$126,4,0)),IF(OR(I95="EE",I95="SE",I95="CE"),IF(ISNA(VLOOKUP(H95,'Funções de Transação - Detalhe'!$C$7:$F$126,4,0)), "",VLOOKUP(H95,'Funções de Transação - Detalhe'!$C$7:$F$126,4,0)),""))</f>
        <v/>
      </c>
      <c r="M95" s="47" t="str">
        <f aca="false">CONCATENATE(I95,N95)</f>
        <v/>
      </c>
      <c r="N95" s="48" t="str">
        <f aca="false">IF(OR(I95="ALI",I95="AIE"),"L", IF(OR(I95="EE",I95="SE",I95="CE"),"A",""))</f>
        <v/>
      </c>
      <c r="O95" s="47" t="str">
        <f aca="false">CONCATENATE(I95,P95)</f>
        <v/>
      </c>
      <c r="P95" s="49" t="str">
        <f aca="false">IF(OR(ISBLANK(K95),K95="",ISBLANK(L95),L95=""),IF(OR(I95="ALI",I95="AIE"),"",IF(OR(ISBLANK(I95),L95=""),"","A")),IF(I95="EE",IF(L95&gt;=3,IF(K95&gt;=5,"H","A"),IF(L95&gt;=2,IF(K95&gt;=16,"H",IF(K95&lt;=4,"L","A")),IF(K95&lt;=15,"L","A"))),IF(OR(I95="SE",I95="CE"),IF(L95&gt;=4,IF(K95&gt;=6,"H","A"),IF(L95&gt;=2,IF(K95&gt;=20,"H",IF(K95&lt;=5,"L","A")),IF(K95&lt;=19,"L","A"))),IF(OR(I95="ALI",I95="AIE"),IF(L95&gt;=6,IF(K95&gt;=20,"H","A"),IF(L95&gt;=2,IF(K95&gt;=51,"H",IF(K95&lt;=19,"L","A")),IF(K95&lt;=50,"L","A")))))))</f>
        <v/>
      </c>
      <c r="Q95" s="50" t="str">
        <f aca="false">IF(N95="L","Baixa",IF(N95="A","Média",IF(N95="","","Alta")))</f>
        <v/>
      </c>
      <c r="R95" s="50" t="str">
        <f aca="false">IF(P95="L","Baixa",IF(P95="A","Média",IF(P95="H","Alta","")))</f>
        <v/>
      </c>
      <c r="S95" s="46" t="str">
        <f aca="false">IF(J95="C",0.6,IF(OR(ISBLANK(I95),ISBLANK(N95)),"",IF(I95="ALI",IF(N95="L",7,IF(N95="A",10,15)),IF(I95="AIE",IF(N95="L",5,IF(N95="A",7,10)),IF(I95="SE",IF(N95="L",4,IF(N95="A",5,7)),IF(OR(I95="EE",I95="CE"),IF(N95="L",3,IF(N95="A",4,6))))))))</f>
        <v/>
      </c>
      <c r="T95" s="51" t="str">
        <f aca="false">IF(OR(ISBLANK(I95),ISBLANK(P95),I95="",P95=""),S95,IF(I95="ALI",IF(P95="L",7,IF(P95="A",10,15)),IF(I95="AIE",IF(P95="L",5,IF(P95="A",7,10)),IF(I95="SE",IF(P95="L",4,IF(P95="A",5,7)),IF(OR(I95="EE",I95="CE"),IF(P95="L",3,IF(P95="A",4,6)))))))</f>
        <v/>
      </c>
      <c r="U95" s="52" t="str">
        <f aca="false">IF(J95="","",IF(OR(J95="I",J95="C"),100%,IF(J95="E",40%,IF(J95="T",15%,50%))))</f>
        <v/>
      </c>
      <c r="V95" s="53" t="str">
        <f aca="false">IF(AND(S95&lt;&gt;"",U95&lt;&gt;""),S95*U95,"")</f>
        <v/>
      </c>
      <c r="W95" s="53" t="str">
        <f aca="false">IF(AND(T95&lt;&gt;"",U95&lt;&gt;""),T95*U95,"")</f>
        <v/>
      </c>
      <c r="X95" s="42"/>
      <c r="Y95" s="42"/>
      <c r="Z95" s="42"/>
      <c r="AA95" s="42"/>
      <c r="AB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3" t="str">
        <f aca="false">A96&amp;G96</f>
        <v/>
      </c>
      <c r="I96" s="44"/>
      <c r="J96" s="45"/>
      <c r="K96" s="46" t="str">
        <f aca="false">IF(OR(I96="ALI",I96="AIE"),IF(ISNA(VLOOKUP(H96,'Funções de Dados - Detalhe'!$C$7:$F$126,2,0)),"",VLOOKUP(H96,'Funções de Dados - Detalhe'!$C$7:$F$126,2,0)),IF(OR(I96="EE",I96="SE",I96="CE"),IF(ISNA(VLOOKUP(H96,'Funções de Transação - Detalhe'!$C$7:$F$126,2,0)), "",VLOOKUP(H96,'Funções de Transação - Detalhe'!$C$7:$F$126,2,0)),""))</f>
        <v/>
      </c>
      <c r="L96" s="46" t="str">
        <f aca="false">IF(OR(I96="ALI",I96="AIE"),IF(ISNA(VLOOKUP(H96,'Funções de Dados - Detalhe'!$C$7:$F$126,4,0)), "",VLOOKUP(H96,'Funções de Dados - Detalhe'!$C$7:$F$126,4,0)),IF(OR(I96="EE",I96="SE",I96="CE"),IF(ISNA(VLOOKUP(H96,'Funções de Transação - Detalhe'!$C$7:$F$126,4,0)), "",VLOOKUP(H96,'Funções de Transação - Detalhe'!$C$7:$F$126,4,0)),""))</f>
        <v/>
      </c>
      <c r="M96" s="47" t="str">
        <f aca="false">CONCATENATE(I96,N96)</f>
        <v/>
      </c>
      <c r="N96" s="48" t="str">
        <f aca="false">IF(OR(I96="ALI",I96="AIE"),"L", IF(OR(I96="EE",I96="SE",I96="CE"),"A",""))</f>
        <v/>
      </c>
      <c r="O96" s="47" t="str">
        <f aca="false">CONCATENATE(I96,P96)</f>
        <v/>
      </c>
      <c r="P96" s="49" t="str">
        <f aca="false">IF(OR(ISBLANK(K96),K96="",ISBLANK(L96),L96=""),IF(OR(I96="ALI",I96="AIE"),"",IF(OR(ISBLANK(I96),L96=""),"","A")),IF(I96="EE",IF(L96&gt;=3,IF(K96&gt;=5,"H","A"),IF(L96&gt;=2,IF(K96&gt;=16,"H",IF(K96&lt;=4,"L","A")),IF(K96&lt;=15,"L","A"))),IF(OR(I96="SE",I96="CE"),IF(L96&gt;=4,IF(K96&gt;=6,"H","A"),IF(L96&gt;=2,IF(K96&gt;=20,"H",IF(K96&lt;=5,"L","A")),IF(K96&lt;=19,"L","A"))),IF(OR(I96="ALI",I96="AIE"),IF(L96&gt;=6,IF(K96&gt;=20,"H","A"),IF(L96&gt;=2,IF(K96&gt;=51,"H",IF(K96&lt;=19,"L","A")),IF(K96&lt;=50,"L","A")))))))</f>
        <v/>
      </c>
      <c r="Q96" s="50" t="str">
        <f aca="false">IF(N96="L","Baixa",IF(N96="A","Média",IF(N96="","","Alta")))</f>
        <v/>
      </c>
      <c r="R96" s="50" t="str">
        <f aca="false">IF(P96="L","Baixa",IF(P96="A","Média",IF(P96="H","Alta","")))</f>
        <v/>
      </c>
      <c r="S96" s="46" t="str">
        <f aca="false">IF(J96="C",0.6,IF(OR(ISBLANK(I96),ISBLANK(N96)),"",IF(I96="ALI",IF(N96="L",7,IF(N96="A",10,15)),IF(I96="AIE",IF(N96="L",5,IF(N96="A",7,10)),IF(I96="SE",IF(N96="L",4,IF(N96="A",5,7)),IF(OR(I96="EE",I96="CE"),IF(N96="L",3,IF(N96="A",4,6))))))))</f>
        <v/>
      </c>
      <c r="T96" s="51" t="str">
        <f aca="false">IF(OR(ISBLANK(I96),ISBLANK(P96),I96="",P96=""),S96,IF(I96="ALI",IF(P96="L",7,IF(P96="A",10,15)),IF(I96="AIE",IF(P96="L",5,IF(P96="A",7,10)),IF(I96="SE",IF(P96="L",4,IF(P96="A",5,7)),IF(OR(I96="EE",I96="CE"),IF(P96="L",3,IF(P96="A",4,6)))))))</f>
        <v/>
      </c>
      <c r="U96" s="52" t="str">
        <f aca="false">IF(J96="","",IF(OR(J96="I",J96="C"),100%,IF(J96="E",40%,IF(J96="T",15%,50%))))</f>
        <v/>
      </c>
      <c r="V96" s="53" t="str">
        <f aca="false">IF(AND(S96&lt;&gt;"",U96&lt;&gt;""),S96*U96,"")</f>
        <v/>
      </c>
      <c r="W96" s="53" t="str">
        <f aca="false">IF(AND(T96&lt;&gt;"",U96&lt;&gt;""),T96*U96,"")</f>
        <v/>
      </c>
      <c r="X96" s="42"/>
      <c r="Y96" s="42"/>
      <c r="Z96" s="42"/>
      <c r="AA96" s="42"/>
      <c r="AB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3" t="str">
        <f aca="false">A97&amp;G97</f>
        <v/>
      </c>
      <c r="I97" s="44"/>
      <c r="J97" s="45"/>
      <c r="K97" s="46" t="str">
        <f aca="false">IF(OR(I97="ALI",I97="AIE"),IF(ISNA(VLOOKUP(H97,'Funções de Dados - Detalhe'!$C$7:$F$126,2,0)),"",VLOOKUP(H97,'Funções de Dados - Detalhe'!$C$7:$F$126,2,0)),IF(OR(I97="EE",I97="SE",I97="CE"),IF(ISNA(VLOOKUP(H97,'Funções de Transação - Detalhe'!$C$7:$F$126,2,0)), "",VLOOKUP(H97,'Funções de Transação - Detalhe'!$C$7:$F$126,2,0)),""))</f>
        <v/>
      </c>
      <c r="L97" s="46" t="str">
        <f aca="false">IF(OR(I97="ALI",I97="AIE"),IF(ISNA(VLOOKUP(H97,'Funções de Dados - Detalhe'!$C$7:$F$126,4,0)), "",VLOOKUP(H97,'Funções de Dados - Detalhe'!$C$7:$F$126,4,0)),IF(OR(I97="EE",I97="SE",I97="CE"),IF(ISNA(VLOOKUP(H97,'Funções de Transação - Detalhe'!$C$7:$F$126,4,0)), "",VLOOKUP(H97,'Funções de Transação - Detalhe'!$C$7:$F$126,4,0)),""))</f>
        <v/>
      </c>
      <c r="M97" s="47" t="str">
        <f aca="false">CONCATENATE(I97,N97)</f>
        <v/>
      </c>
      <c r="N97" s="48" t="str">
        <f aca="false">IF(OR(I97="ALI",I97="AIE"),"L", IF(OR(I97="EE",I97="SE",I97="CE"),"A",""))</f>
        <v/>
      </c>
      <c r="O97" s="47" t="str">
        <f aca="false">CONCATENATE(I97,P97)</f>
        <v/>
      </c>
      <c r="P97" s="49" t="str">
        <f aca="false">IF(OR(ISBLANK(K97),K97="",ISBLANK(L97),L97=""),IF(OR(I97="ALI",I97="AIE"),"",IF(OR(ISBLANK(I97),L97=""),"","A")),IF(I97="EE",IF(L97&gt;=3,IF(K97&gt;=5,"H","A"),IF(L97&gt;=2,IF(K97&gt;=16,"H",IF(K97&lt;=4,"L","A")),IF(K97&lt;=15,"L","A"))),IF(OR(I97="SE",I97="CE"),IF(L97&gt;=4,IF(K97&gt;=6,"H","A"),IF(L97&gt;=2,IF(K97&gt;=20,"H",IF(K97&lt;=5,"L","A")),IF(K97&lt;=19,"L","A"))),IF(OR(I97="ALI",I97="AIE"),IF(L97&gt;=6,IF(K97&gt;=20,"H","A"),IF(L97&gt;=2,IF(K97&gt;=51,"H",IF(K97&lt;=19,"L","A")),IF(K97&lt;=50,"L","A")))))))</f>
        <v/>
      </c>
      <c r="Q97" s="50" t="str">
        <f aca="false">IF(N97="L","Baixa",IF(N97="A","Média",IF(N97="","","Alta")))</f>
        <v/>
      </c>
      <c r="R97" s="50" t="str">
        <f aca="false">IF(P97="L","Baixa",IF(P97="A","Média",IF(P97="H","Alta","")))</f>
        <v/>
      </c>
      <c r="S97" s="46" t="str">
        <f aca="false">IF(J97="C",0.6,IF(OR(ISBLANK(I97),ISBLANK(N97)),"",IF(I97="ALI",IF(N97="L",7,IF(N97="A",10,15)),IF(I97="AIE",IF(N97="L",5,IF(N97="A",7,10)),IF(I97="SE",IF(N97="L",4,IF(N97="A",5,7)),IF(OR(I97="EE",I97="CE"),IF(N97="L",3,IF(N97="A",4,6))))))))</f>
        <v/>
      </c>
      <c r="T97" s="51" t="str">
        <f aca="false">IF(OR(ISBLANK(I97),ISBLANK(P97),I97="",P97=""),S97,IF(I97="ALI",IF(P97="L",7,IF(P97="A",10,15)),IF(I97="AIE",IF(P97="L",5,IF(P97="A",7,10)),IF(I97="SE",IF(P97="L",4,IF(P97="A",5,7)),IF(OR(I97="EE",I97="CE"),IF(P97="L",3,IF(P97="A",4,6)))))))</f>
        <v/>
      </c>
      <c r="U97" s="52" t="str">
        <f aca="false">IF(J97="","",IF(OR(J97="I",J97="C"),100%,IF(J97="E",40%,IF(J97="T",15%,50%))))</f>
        <v/>
      </c>
      <c r="V97" s="53" t="str">
        <f aca="false">IF(AND(S97&lt;&gt;"",U97&lt;&gt;""),S97*U97,"")</f>
        <v/>
      </c>
      <c r="W97" s="53" t="str">
        <f aca="false">IF(AND(T97&lt;&gt;"",U97&lt;&gt;""),T97*U97,"")</f>
        <v/>
      </c>
      <c r="X97" s="42"/>
      <c r="Y97" s="42"/>
      <c r="Z97" s="42"/>
      <c r="AA97" s="42"/>
      <c r="AB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3" t="str">
        <f aca="false">A98&amp;G98</f>
        <v/>
      </c>
      <c r="I98" s="44"/>
      <c r="J98" s="45"/>
      <c r="K98" s="46" t="str">
        <f aca="false">IF(OR(I98="ALI",I98="AIE"),IF(ISNA(VLOOKUP(H98,'Funções de Dados - Detalhe'!$C$7:$F$126,2,0)),"",VLOOKUP(H98,'Funções de Dados - Detalhe'!$C$7:$F$126,2,0)),IF(OR(I98="EE",I98="SE",I98="CE"),IF(ISNA(VLOOKUP(H98,'Funções de Transação - Detalhe'!$C$7:$F$126,2,0)), "",VLOOKUP(H98,'Funções de Transação - Detalhe'!$C$7:$F$126,2,0)),""))</f>
        <v/>
      </c>
      <c r="L98" s="46" t="str">
        <f aca="false">IF(OR(I98="ALI",I98="AIE"),IF(ISNA(VLOOKUP(H98,'Funções de Dados - Detalhe'!$C$7:$F$126,4,0)), "",VLOOKUP(H98,'Funções de Dados - Detalhe'!$C$7:$F$126,4,0)),IF(OR(I98="EE",I98="SE",I98="CE"),IF(ISNA(VLOOKUP(H98,'Funções de Transação - Detalhe'!$C$7:$F$126,4,0)), "",VLOOKUP(H98,'Funções de Transação - Detalhe'!$C$7:$F$126,4,0)),""))</f>
        <v/>
      </c>
      <c r="M98" s="47" t="str">
        <f aca="false">CONCATENATE(I98,N98)</f>
        <v/>
      </c>
      <c r="N98" s="48" t="str">
        <f aca="false">IF(OR(I98="ALI",I98="AIE"),"L", IF(OR(I98="EE",I98="SE",I98="CE"),"A",""))</f>
        <v/>
      </c>
      <c r="O98" s="47" t="str">
        <f aca="false">CONCATENATE(I98,P98)</f>
        <v/>
      </c>
      <c r="P98" s="49" t="str">
        <f aca="false">IF(OR(ISBLANK(K98),K98="",ISBLANK(L98),L98=""),IF(OR(I98="ALI",I98="AIE"),"",IF(OR(ISBLANK(I98),L98=""),"","A")),IF(I98="EE",IF(L98&gt;=3,IF(K98&gt;=5,"H","A"),IF(L98&gt;=2,IF(K98&gt;=16,"H",IF(K98&lt;=4,"L","A")),IF(K98&lt;=15,"L","A"))),IF(OR(I98="SE",I98="CE"),IF(L98&gt;=4,IF(K98&gt;=6,"H","A"),IF(L98&gt;=2,IF(K98&gt;=20,"H",IF(K98&lt;=5,"L","A")),IF(K98&lt;=19,"L","A"))),IF(OR(I98="ALI",I98="AIE"),IF(L98&gt;=6,IF(K98&gt;=20,"H","A"),IF(L98&gt;=2,IF(K98&gt;=51,"H",IF(K98&lt;=19,"L","A")),IF(K98&lt;=50,"L","A")))))))</f>
        <v/>
      </c>
      <c r="Q98" s="50" t="str">
        <f aca="false">IF(N98="L","Baixa",IF(N98="A","Média",IF(N98="","","Alta")))</f>
        <v/>
      </c>
      <c r="R98" s="50" t="str">
        <f aca="false">IF(P98="L","Baixa",IF(P98="A","Média",IF(P98="H","Alta","")))</f>
        <v/>
      </c>
      <c r="S98" s="46" t="str">
        <f aca="false">IF(J98="C",0.6,IF(OR(ISBLANK(I98),ISBLANK(N98)),"",IF(I98="ALI",IF(N98="L",7,IF(N98="A",10,15)),IF(I98="AIE",IF(N98="L",5,IF(N98="A",7,10)),IF(I98="SE",IF(N98="L",4,IF(N98="A",5,7)),IF(OR(I98="EE",I98="CE"),IF(N98="L",3,IF(N98="A",4,6))))))))</f>
        <v/>
      </c>
      <c r="T98" s="51" t="str">
        <f aca="false">IF(OR(ISBLANK(I98),ISBLANK(P98),I98="",P98=""),S98,IF(I98="ALI",IF(P98="L",7,IF(P98="A",10,15)),IF(I98="AIE",IF(P98="L",5,IF(P98="A",7,10)),IF(I98="SE",IF(P98="L",4,IF(P98="A",5,7)),IF(OR(I98="EE",I98="CE"),IF(P98="L",3,IF(P98="A",4,6)))))))</f>
        <v/>
      </c>
      <c r="U98" s="52" t="str">
        <f aca="false">IF(J98="","",IF(OR(J98="I",J98="C"),100%,IF(J98="E",40%,IF(J98="T",15%,50%))))</f>
        <v/>
      </c>
      <c r="V98" s="53" t="str">
        <f aca="false">IF(AND(S98&lt;&gt;"",U98&lt;&gt;""),S98*U98,"")</f>
        <v/>
      </c>
      <c r="W98" s="53" t="str">
        <f aca="false">IF(AND(T98&lt;&gt;"",U98&lt;&gt;""),T98*U98,"")</f>
        <v/>
      </c>
      <c r="X98" s="42"/>
      <c r="Y98" s="42"/>
      <c r="Z98" s="42"/>
      <c r="AA98" s="42"/>
      <c r="AB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3" t="str">
        <f aca="false">A99&amp;G99</f>
        <v/>
      </c>
      <c r="I99" s="44"/>
      <c r="J99" s="45"/>
      <c r="K99" s="46" t="str">
        <f aca="false">IF(OR(I99="ALI",I99="AIE"),IF(ISNA(VLOOKUP(H99,'Funções de Dados - Detalhe'!$C$7:$F$126,2,0)),"",VLOOKUP(H99,'Funções de Dados - Detalhe'!$C$7:$F$126,2,0)),IF(OR(I99="EE",I99="SE",I99="CE"),IF(ISNA(VLOOKUP(H99,'Funções de Transação - Detalhe'!$C$7:$F$126,2,0)), "",VLOOKUP(H99,'Funções de Transação - Detalhe'!$C$7:$F$126,2,0)),""))</f>
        <v/>
      </c>
      <c r="L99" s="46" t="str">
        <f aca="false">IF(OR(I99="ALI",I99="AIE"),IF(ISNA(VLOOKUP(H99,'Funções de Dados - Detalhe'!$C$7:$F$126,4,0)), "",VLOOKUP(H99,'Funções de Dados - Detalhe'!$C$7:$F$126,4,0)),IF(OR(I99="EE",I99="SE",I99="CE"),IF(ISNA(VLOOKUP(H99,'Funções de Transação - Detalhe'!$C$7:$F$126,4,0)), "",VLOOKUP(H99,'Funções de Transação - Detalhe'!$C$7:$F$126,4,0)),""))</f>
        <v/>
      </c>
      <c r="M99" s="47" t="str">
        <f aca="false">CONCATENATE(I99,N99)</f>
        <v/>
      </c>
      <c r="N99" s="48" t="str">
        <f aca="false">IF(OR(I99="ALI",I99="AIE"),"L", IF(OR(I99="EE",I99="SE",I99="CE"),"A",""))</f>
        <v/>
      </c>
      <c r="O99" s="47" t="str">
        <f aca="false">CONCATENATE(I99,P99)</f>
        <v/>
      </c>
      <c r="P99" s="49" t="str">
        <f aca="false">IF(OR(ISBLANK(K99),K99="",ISBLANK(L99),L99=""),IF(OR(I99="ALI",I99="AIE"),"",IF(OR(ISBLANK(I99),L99=""),"","A")),IF(I99="EE",IF(L99&gt;=3,IF(K99&gt;=5,"H","A"),IF(L99&gt;=2,IF(K99&gt;=16,"H",IF(K99&lt;=4,"L","A")),IF(K99&lt;=15,"L","A"))),IF(OR(I99="SE",I99="CE"),IF(L99&gt;=4,IF(K99&gt;=6,"H","A"),IF(L99&gt;=2,IF(K99&gt;=20,"H",IF(K99&lt;=5,"L","A")),IF(K99&lt;=19,"L","A"))),IF(OR(I99="ALI",I99="AIE"),IF(L99&gt;=6,IF(K99&gt;=20,"H","A"),IF(L99&gt;=2,IF(K99&gt;=51,"H",IF(K99&lt;=19,"L","A")),IF(K99&lt;=50,"L","A")))))))</f>
        <v/>
      </c>
      <c r="Q99" s="50" t="str">
        <f aca="false">IF(N99="L","Baixa",IF(N99="A","Média",IF(N99="","","Alta")))</f>
        <v/>
      </c>
      <c r="R99" s="50" t="str">
        <f aca="false">IF(P99="L","Baixa",IF(P99="A","Média",IF(P99="H","Alta","")))</f>
        <v/>
      </c>
      <c r="S99" s="46" t="str">
        <f aca="false">IF(J99="C",0.6,IF(OR(ISBLANK(I99),ISBLANK(N99)),"",IF(I99="ALI",IF(N99="L",7,IF(N99="A",10,15)),IF(I99="AIE",IF(N99="L",5,IF(N99="A",7,10)),IF(I99="SE",IF(N99="L",4,IF(N99="A",5,7)),IF(OR(I99="EE",I99="CE"),IF(N99="L",3,IF(N99="A",4,6))))))))</f>
        <v/>
      </c>
      <c r="T99" s="51" t="str">
        <f aca="false">IF(OR(ISBLANK(I99),ISBLANK(P99),I99="",P99=""),S99,IF(I99="ALI",IF(P99="L",7,IF(P99="A",10,15)),IF(I99="AIE",IF(P99="L",5,IF(P99="A",7,10)),IF(I99="SE",IF(P99="L",4,IF(P99="A",5,7)),IF(OR(I99="EE",I99="CE"),IF(P99="L",3,IF(P99="A",4,6)))))))</f>
        <v/>
      </c>
      <c r="U99" s="52" t="str">
        <f aca="false">IF(J99="","",IF(OR(J99="I",J99="C"),100%,IF(J99="E",40%,IF(J99="T",15%,50%))))</f>
        <v/>
      </c>
      <c r="V99" s="53" t="str">
        <f aca="false">IF(AND(S99&lt;&gt;"",U99&lt;&gt;""),S99*U99,"")</f>
        <v/>
      </c>
      <c r="W99" s="53" t="str">
        <f aca="false">IF(AND(T99&lt;&gt;"",U99&lt;&gt;""),T99*U99,"")</f>
        <v/>
      </c>
      <c r="X99" s="42"/>
      <c r="Y99" s="42"/>
      <c r="Z99" s="42"/>
      <c r="AA99" s="42"/>
      <c r="AB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3" t="str">
        <f aca="false">A100&amp;G100</f>
        <v/>
      </c>
      <c r="I100" s="44"/>
      <c r="J100" s="45"/>
      <c r="K100" s="46" t="str">
        <f aca="false">IF(OR(I100="ALI",I100="AIE"),IF(ISNA(VLOOKUP(H100,'Funções de Dados - Detalhe'!$C$7:$F$126,2,0)),"",VLOOKUP(H100,'Funções de Dados - Detalhe'!$C$7:$F$126,2,0)),IF(OR(I100="EE",I100="SE",I100="CE"),IF(ISNA(VLOOKUP(H100,'Funções de Transação - Detalhe'!$C$7:$F$126,2,0)), "",VLOOKUP(H100,'Funções de Transação - Detalhe'!$C$7:$F$126,2,0)),""))</f>
        <v/>
      </c>
      <c r="L100" s="46" t="str">
        <f aca="false">IF(OR(I100="ALI",I100="AIE"),IF(ISNA(VLOOKUP(H100,'Funções de Dados - Detalhe'!$C$7:$F$126,4,0)), "",VLOOKUP(H100,'Funções de Dados - Detalhe'!$C$7:$F$126,4,0)),IF(OR(I100="EE",I100="SE",I100="CE"),IF(ISNA(VLOOKUP(H100,'Funções de Transação - Detalhe'!$C$7:$F$126,4,0)), "",VLOOKUP(H100,'Funções de Transação - Detalhe'!$C$7:$F$126,4,0)),""))</f>
        <v/>
      </c>
      <c r="M100" s="47" t="str">
        <f aca="false">CONCATENATE(I100,N100)</f>
        <v/>
      </c>
      <c r="N100" s="48" t="str">
        <f aca="false">IF(OR(I100="ALI",I100="AIE"),"L", IF(OR(I100="EE",I100="SE",I100="CE"),"A",""))</f>
        <v/>
      </c>
      <c r="O100" s="47" t="str">
        <f aca="false">CONCATENATE(I100,P100)</f>
        <v/>
      </c>
      <c r="P100" s="49" t="str">
        <f aca="false">IF(OR(ISBLANK(K100),K100="",ISBLANK(L100),L100=""),IF(OR(I100="ALI",I100="AIE"),"",IF(OR(ISBLANK(I100),L100=""),"","A")),IF(I100="EE",IF(L100&gt;=3,IF(K100&gt;=5,"H","A"),IF(L100&gt;=2,IF(K100&gt;=16,"H",IF(K100&lt;=4,"L","A")),IF(K100&lt;=15,"L","A"))),IF(OR(I100="SE",I100="CE"),IF(L100&gt;=4,IF(K100&gt;=6,"H","A"),IF(L100&gt;=2,IF(K100&gt;=20,"H",IF(K100&lt;=5,"L","A")),IF(K100&lt;=19,"L","A"))),IF(OR(I100="ALI",I100="AIE"),IF(L100&gt;=6,IF(K100&gt;=20,"H","A"),IF(L100&gt;=2,IF(K100&gt;=51,"H",IF(K100&lt;=19,"L","A")),IF(K100&lt;=50,"L","A")))))))</f>
        <v/>
      </c>
      <c r="Q100" s="50" t="str">
        <f aca="false">IF(N100="L","Baixa",IF(N100="A","Média",IF(N100="","","Alta")))</f>
        <v/>
      </c>
      <c r="R100" s="50" t="str">
        <f aca="false">IF(P100="L","Baixa",IF(P100="A","Média",IF(P100="H","Alta","")))</f>
        <v/>
      </c>
      <c r="S100" s="46" t="str">
        <f aca="false">IF(J100="C",0.6,IF(OR(ISBLANK(I100),ISBLANK(N100)),"",IF(I100="ALI",IF(N100="L",7,IF(N100="A",10,15)),IF(I100="AIE",IF(N100="L",5,IF(N100="A",7,10)),IF(I100="SE",IF(N100="L",4,IF(N100="A",5,7)),IF(OR(I100="EE",I100="CE"),IF(N100="L",3,IF(N100="A",4,6))))))))</f>
        <v/>
      </c>
      <c r="T100" s="51" t="str">
        <f aca="false">IF(OR(ISBLANK(I100),ISBLANK(P100),I100="",P100=""),S100,IF(I100="ALI",IF(P100="L",7,IF(P100="A",10,15)),IF(I100="AIE",IF(P100="L",5,IF(P100="A",7,10)),IF(I100="SE",IF(P100="L",4,IF(P100="A",5,7)),IF(OR(I100="EE",I100="CE"),IF(P100="L",3,IF(P100="A",4,6)))))))</f>
        <v/>
      </c>
      <c r="U100" s="52" t="str">
        <f aca="false">IF(J100="","",IF(OR(J100="I",J100="C"),100%,IF(J100="E",40%,IF(J100="T",15%,50%))))</f>
        <v/>
      </c>
      <c r="V100" s="53" t="str">
        <f aca="false">IF(AND(S100&lt;&gt;"",U100&lt;&gt;""),S100*U100,"")</f>
        <v/>
      </c>
      <c r="W100" s="53" t="str">
        <f aca="false">IF(AND(T100&lt;&gt;"",U100&lt;&gt;""),T100*U100,"")</f>
        <v/>
      </c>
      <c r="X100" s="42"/>
      <c r="Y100" s="42"/>
      <c r="Z100" s="42"/>
      <c r="AA100" s="42"/>
      <c r="AB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3" t="str">
        <f aca="false">A101&amp;G101</f>
        <v/>
      </c>
      <c r="I101" s="44"/>
      <c r="J101" s="45"/>
      <c r="K101" s="46" t="str">
        <f aca="false">IF(OR(I101="ALI",I101="AIE"),IF(ISNA(VLOOKUP(H101,'Funções de Dados - Detalhe'!$C$7:$F$126,2,0)),"",VLOOKUP(H101,'Funções de Dados - Detalhe'!$C$7:$F$126,2,0)),IF(OR(I101="EE",I101="SE",I101="CE"),IF(ISNA(VLOOKUP(H101,'Funções de Transação - Detalhe'!$C$7:$F$126,2,0)), "",VLOOKUP(H101,'Funções de Transação - Detalhe'!$C$7:$F$126,2,0)),""))</f>
        <v/>
      </c>
      <c r="L101" s="46" t="str">
        <f aca="false">IF(OR(I101="ALI",I101="AIE"),IF(ISNA(VLOOKUP(H101,'Funções de Dados - Detalhe'!$C$7:$F$126,4,0)), "",VLOOKUP(H101,'Funções de Dados - Detalhe'!$C$7:$F$126,4,0)),IF(OR(I101="EE",I101="SE",I101="CE"),IF(ISNA(VLOOKUP(H101,'Funções de Transação - Detalhe'!$C$7:$F$126,4,0)), "",VLOOKUP(H101,'Funções de Transação - Detalhe'!$C$7:$F$126,4,0)),""))</f>
        <v/>
      </c>
      <c r="M101" s="47" t="str">
        <f aca="false">CONCATENATE(I101,N101)</f>
        <v/>
      </c>
      <c r="N101" s="48" t="str">
        <f aca="false">IF(OR(I101="ALI",I101="AIE"),"L", IF(OR(I101="EE",I101="SE",I101="CE"),"A",""))</f>
        <v/>
      </c>
      <c r="O101" s="47" t="str">
        <f aca="false">CONCATENATE(I101,P101)</f>
        <v/>
      </c>
      <c r="P101" s="49" t="str">
        <f aca="false">IF(OR(ISBLANK(K101),K101="",ISBLANK(L101),L101=""),IF(OR(I101="ALI",I101="AIE"),"",IF(OR(ISBLANK(I101),L101=""),"","A")),IF(I101="EE",IF(L101&gt;=3,IF(K101&gt;=5,"H","A"),IF(L101&gt;=2,IF(K101&gt;=16,"H",IF(K101&lt;=4,"L","A")),IF(K101&lt;=15,"L","A"))),IF(OR(I101="SE",I101="CE"),IF(L101&gt;=4,IF(K101&gt;=6,"H","A"),IF(L101&gt;=2,IF(K101&gt;=20,"H",IF(K101&lt;=5,"L","A")),IF(K101&lt;=19,"L","A"))),IF(OR(I101="ALI",I101="AIE"),IF(L101&gt;=6,IF(K101&gt;=20,"H","A"),IF(L101&gt;=2,IF(K101&gt;=51,"H",IF(K101&lt;=19,"L","A")),IF(K101&lt;=50,"L","A")))))))</f>
        <v/>
      </c>
      <c r="Q101" s="50" t="str">
        <f aca="false">IF(N101="L","Baixa",IF(N101="A","Média",IF(N101="","","Alta")))</f>
        <v/>
      </c>
      <c r="R101" s="50" t="str">
        <f aca="false">IF(P101="L","Baixa",IF(P101="A","Média",IF(P101="H","Alta","")))</f>
        <v/>
      </c>
      <c r="S101" s="46" t="str">
        <f aca="false">IF(J101="C",0.6,IF(OR(ISBLANK(I101),ISBLANK(N101)),"",IF(I101="ALI",IF(N101="L",7,IF(N101="A",10,15)),IF(I101="AIE",IF(N101="L",5,IF(N101="A",7,10)),IF(I101="SE",IF(N101="L",4,IF(N101="A",5,7)),IF(OR(I101="EE",I101="CE"),IF(N101="L",3,IF(N101="A",4,6))))))))</f>
        <v/>
      </c>
      <c r="T101" s="51" t="str">
        <f aca="false">IF(OR(ISBLANK(I101),ISBLANK(P101),I101="",P101=""),S101,IF(I101="ALI",IF(P101="L",7,IF(P101="A",10,15)),IF(I101="AIE",IF(P101="L",5,IF(P101="A",7,10)),IF(I101="SE",IF(P101="L",4,IF(P101="A",5,7)),IF(OR(I101="EE",I101="CE"),IF(P101="L",3,IF(P101="A",4,6)))))))</f>
        <v/>
      </c>
      <c r="U101" s="52" t="str">
        <f aca="false">IF(J101="","",IF(OR(J101="I",J101="C"),100%,IF(J101="E",40%,IF(J101="T",15%,50%))))</f>
        <v/>
      </c>
      <c r="V101" s="53" t="str">
        <f aca="false">IF(AND(S101&lt;&gt;"",U101&lt;&gt;""),S101*U101,"")</f>
        <v/>
      </c>
      <c r="W101" s="53" t="str">
        <f aca="false">IF(AND(T101&lt;&gt;"",U101&lt;&gt;""),T101*U101,"")</f>
        <v/>
      </c>
      <c r="X101" s="42"/>
      <c r="Y101" s="42"/>
      <c r="Z101" s="42"/>
      <c r="AA101" s="42"/>
      <c r="AB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3" t="str">
        <f aca="false">A102&amp;G102</f>
        <v/>
      </c>
      <c r="I102" s="44"/>
      <c r="J102" s="45"/>
      <c r="K102" s="46" t="str">
        <f aca="false">IF(OR(I102="ALI",I102="AIE"),IF(ISNA(VLOOKUP(H102,'Funções de Dados - Detalhe'!$C$7:$F$126,2,0)),"",VLOOKUP(H102,'Funções de Dados - Detalhe'!$C$7:$F$126,2,0)),IF(OR(I102="EE",I102="SE",I102="CE"),IF(ISNA(VLOOKUP(H102,'Funções de Transação - Detalhe'!$C$7:$F$126,2,0)), "",VLOOKUP(H102,'Funções de Transação - Detalhe'!$C$7:$F$126,2,0)),""))</f>
        <v/>
      </c>
      <c r="L102" s="46" t="str">
        <f aca="false">IF(OR(I102="ALI",I102="AIE"),IF(ISNA(VLOOKUP(H102,'Funções de Dados - Detalhe'!$C$7:$F$126,4,0)), "",VLOOKUP(H102,'Funções de Dados - Detalhe'!$C$7:$F$126,4,0)),IF(OR(I102="EE",I102="SE",I102="CE"),IF(ISNA(VLOOKUP(H102,'Funções de Transação - Detalhe'!$C$7:$F$126,4,0)), "",VLOOKUP(H102,'Funções de Transação - Detalhe'!$C$7:$F$126,4,0)),""))</f>
        <v/>
      </c>
      <c r="M102" s="47" t="str">
        <f aca="false">CONCATENATE(I102,N102)</f>
        <v/>
      </c>
      <c r="N102" s="48" t="str">
        <f aca="false">IF(OR(I102="ALI",I102="AIE"),"L", IF(OR(I102="EE",I102="SE",I102="CE"),"A",""))</f>
        <v/>
      </c>
      <c r="O102" s="47" t="str">
        <f aca="false">CONCATENATE(I102,P102)</f>
        <v/>
      </c>
      <c r="P102" s="49" t="str">
        <f aca="false">IF(OR(ISBLANK(K102),K102="",ISBLANK(L102),L102=""),IF(OR(I102="ALI",I102="AIE"),"",IF(OR(ISBLANK(I102),L102=""),"","A")),IF(I102="EE",IF(L102&gt;=3,IF(K102&gt;=5,"H","A"),IF(L102&gt;=2,IF(K102&gt;=16,"H",IF(K102&lt;=4,"L","A")),IF(K102&lt;=15,"L","A"))),IF(OR(I102="SE",I102="CE"),IF(L102&gt;=4,IF(K102&gt;=6,"H","A"),IF(L102&gt;=2,IF(K102&gt;=20,"H",IF(K102&lt;=5,"L","A")),IF(K102&lt;=19,"L","A"))),IF(OR(I102="ALI",I102="AIE"),IF(L102&gt;=6,IF(K102&gt;=20,"H","A"),IF(L102&gt;=2,IF(K102&gt;=51,"H",IF(K102&lt;=19,"L","A")),IF(K102&lt;=50,"L","A")))))))</f>
        <v/>
      </c>
      <c r="Q102" s="50" t="str">
        <f aca="false">IF(N102="L","Baixa",IF(N102="A","Média",IF(N102="","","Alta")))</f>
        <v/>
      </c>
      <c r="R102" s="50" t="str">
        <f aca="false">IF(P102="L","Baixa",IF(P102="A","Média",IF(P102="H","Alta","")))</f>
        <v/>
      </c>
      <c r="S102" s="46" t="str">
        <f aca="false">IF(J102="C",0.6,IF(OR(ISBLANK(I102),ISBLANK(N102)),"",IF(I102="ALI",IF(N102="L",7,IF(N102="A",10,15)),IF(I102="AIE",IF(N102="L",5,IF(N102="A",7,10)),IF(I102="SE",IF(N102="L",4,IF(N102="A",5,7)),IF(OR(I102="EE",I102="CE"),IF(N102="L",3,IF(N102="A",4,6))))))))</f>
        <v/>
      </c>
      <c r="T102" s="51" t="str">
        <f aca="false">IF(OR(ISBLANK(I102),ISBLANK(P102),I102="",P102=""),S102,IF(I102="ALI",IF(P102="L",7,IF(P102="A",10,15)),IF(I102="AIE",IF(P102="L",5,IF(P102="A",7,10)),IF(I102="SE",IF(P102="L",4,IF(P102="A",5,7)),IF(OR(I102="EE",I102="CE"),IF(P102="L",3,IF(P102="A",4,6)))))))</f>
        <v/>
      </c>
      <c r="U102" s="52" t="str">
        <f aca="false">IF(J102="","",IF(OR(J102="I",J102="C"),100%,IF(J102="E",40%,IF(J102="T",15%,50%))))</f>
        <v/>
      </c>
      <c r="V102" s="53" t="str">
        <f aca="false">IF(AND(S102&lt;&gt;"",U102&lt;&gt;""),S102*U102,"")</f>
        <v/>
      </c>
      <c r="W102" s="53" t="str">
        <f aca="false">IF(AND(T102&lt;&gt;"",U102&lt;&gt;""),T102*U102,"")</f>
        <v/>
      </c>
      <c r="X102" s="42"/>
      <c r="Y102" s="42"/>
      <c r="Z102" s="42"/>
      <c r="AA102" s="42"/>
      <c r="AB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3" t="str">
        <f aca="false">A103&amp;G103</f>
        <v/>
      </c>
      <c r="I103" s="44"/>
      <c r="J103" s="45"/>
      <c r="K103" s="46" t="str">
        <f aca="false">IF(OR(I103="ALI",I103="AIE"),IF(ISNA(VLOOKUP(H103,'Funções de Dados - Detalhe'!$C$7:$F$126,2,0)),"",VLOOKUP(H103,'Funções de Dados - Detalhe'!$C$7:$F$126,2,0)),IF(OR(I103="EE",I103="SE",I103="CE"),IF(ISNA(VLOOKUP(H103,'Funções de Transação - Detalhe'!$C$7:$F$126,2,0)), "",VLOOKUP(H103,'Funções de Transação - Detalhe'!$C$7:$F$126,2,0)),""))</f>
        <v/>
      </c>
      <c r="L103" s="46" t="str">
        <f aca="false">IF(OR(I103="ALI",I103="AIE"),IF(ISNA(VLOOKUP(H103,'Funções de Dados - Detalhe'!$C$7:$F$126,4,0)), "",VLOOKUP(H103,'Funções de Dados - Detalhe'!$C$7:$F$126,4,0)),IF(OR(I103="EE",I103="SE",I103="CE"),IF(ISNA(VLOOKUP(H103,'Funções de Transação - Detalhe'!$C$7:$F$126,4,0)), "",VLOOKUP(H103,'Funções de Transação - Detalhe'!$C$7:$F$126,4,0)),""))</f>
        <v/>
      </c>
      <c r="M103" s="47" t="str">
        <f aca="false">CONCATENATE(I103,N103)</f>
        <v/>
      </c>
      <c r="N103" s="48" t="str">
        <f aca="false">IF(OR(I103="ALI",I103="AIE"),"L", IF(OR(I103="EE",I103="SE",I103="CE"),"A",""))</f>
        <v/>
      </c>
      <c r="O103" s="47" t="str">
        <f aca="false">CONCATENATE(I103,P103)</f>
        <v/>
      </c>
      <c r="P103" s="49" t="str">
        <f aca="false">IF(OR(ISBLANK(K103),K103="",ISBLANK(L103),L103=""),IF(OR(I103="ALI",I103="AIE"),"",IF(OR(ISBLANK(I103),L103=""),"","A")),IF(I103="EE",IF(L103&gt;=3,IF(K103&gt;=5,"H","A"),IF(L103&gt;=2,IF(K103&gt;=16,"H",IF(K103&lt;=4,"L","A")),IF(K103&lt;=15,"L","A"))),IF(OR(I103="SE",I103="CE"),IF(L103&gt;=4,IF(K103&gt;=6,"H","A"),IF(L103&gt;=2,IF(K103&gt;=20,"H",IF(K103&lt;=5,"L","A")),IF(K103&lt;=19,"L","A"))),IF(OR(I103="ALI",I103="AIE"),IF(L103&gt;=6,IF(K103&gt;=20,"H","A"),IF(L103&gt;=2,IF(K103&gt;=51,"H",IF(K103&lt;=19,"L","A")),IF(K103&lt;=50,"L","A")))))))</f>
        <v/>
      </c>
      <c r="Q103" s="50" t="str">
        <f aca="false">IF(N103="L","Baixa",IF(N103="A","Média",IF(N103="","","Alta")))</f>
        <v/>
      </c>
      <c r="R103" s="50" t="str">
        <f aca="false">IF(P103="L","Baixa",IF(P103="A","Média",IF(P103="H","Alta","")))</f>
        <v/>
      </c>
      <c r="S103" s="46" t="str">
        <f aca="false">IF(J103="C",0.6,IF(OR(ISBLANK(I103),ISBLANK(N103)),"",IF(I103="ALI",IF(N103="L",7,IF(N103="A",10,15)),IF(I103="AIE",IF(N103="L",5,IF(N103="A",7,10)),IF(I103="SE",IF(N103="L",4,IF(N103="A",5,7)),IF(OR(I103="EE",I103="CE"),IF(N103="L",3,IF(N103="A",4,6))))))))</f>
        <v/>
      </c>
      <c r="T103" s="51" t="str">
        <f aca="false">IF(OR(ISBLANK(I103),ISBLANK(P103),I103="",P103=""),S103,IF(I103="ALI",IF(P103="L",7,IF(P103="A",10,15)),IF(I103="AIE",IF(P103="L",5,IF(P103="A",7,10)),IF(I103="SE",IF(P103="L",4,IF(P103="A",5,7)),IF(OR(I103="EE",I103="CE"),IF(P103="L",3,IF(P103="A",4,6)))))))</f>
        <v/>
      </c>
      <c r="U103" s="52" t="str">
        <f aca="false">IF(J103="","",IF(OR(J103="I",J103="C"),100%,IF(J103="E",40%,IF(J103="T",15%,50%))))</f>
        <v/>
      </c>
      <c r="V103" s="53" t="str">
        <f aca="false">IF(AND(S103&lt;&gt;"",U103&lt;&gt;""),S103*U103,"")</f>
        <v/>
      </c>
      <c r="W103" s="53" t="str">
        <f aca="false">IF(AND(T103&lt;&gt;"",U103&lt;&gt;""),T103*U103,"")</f>
        <v/>
      </c>
      <c r="X103" s="42"/>
      <c r="Y103" s="42"/>
      <c r="Z103" s="42"/>
      <c r="AA103" s="42"/>
      <c r="AB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3" t="str">
        <f aca="false">A104&amp;G104</f>
        <v/>
      </c>
      <c r="I104" s="44"/>
      <c r="J104" s="45"/>
      <c r="K104" s="46" t="str">
        <f aca="false">IF(OR(I104="ALI",I104="AIE"),IF(ISNA(VLOOKUP(H104,'Funções de Dados - Detalhe'!$C$7:$F$126,2,0)),"",VLOOKUP(H104,'Funções de Dados - Detalhe'!$C$7:$F$126,2,0)),IF(OR(I104="EE",I104="SE",I104="CE"),IF(ISNA(VLOOKUP(H104,'Funções de Transação - Detalhe'!$C$7:$F$126,2,0)), "",VLOOKUP(H104,'Funções de Transação - Detalhe'!$C$7:$F$126,2,0)),""))</f>
        <v/>
      </c>
      <c r="L104" s="46" t="str">
        <f aca="false">IF(OR(I104="ALI",I104="AIE"),IF(ISNA(VLOOKUP(H104,'Funções de Dados - Detalhe'!$C$7:$F$126,4,0)), "",VLOOKUP(H104,'Funções de Dados - Detalhe'!$C$7:$F$126,4,0)),IF(OR(I104="EE",I104="SE",I104="CE"),IF(ISNA(VLOOKUP(H104,'Funções de Transação - Detalhe'!$C$7:$F$126,4,0)), "",VLOOKUP(H104,'Funções de Transação - Detalhe'!$C$7:$F$126,4,0)),""))</f>
        <v/>
      </c>
      <c r="M104" s="47" t="str">
        <f aca="false">CONCATENATE(I104,N104)</f>
        <v/>
      </c>
      <c r="N104" s="48" t="str">
        <f aca="false">IF(OR(I104="ALI",I104="AIE"),"L", IF(OR(I104="EE",I104="SE",I104="CE"),"A",""))</f>
        <v/>
      </c>
      <c r="O104" s="47" t="str">
        <f aca="false">CONCATENATE(I104,P104)</f>
        <v/>
      </c>
      <c r="P104" s="49" t="str">
        <f aca="false">IF(OR(ISBLANK(K104),K104="",ISBLANK(L104),L104=""),IF(OR(I104="ALI",I104="AIE"),"",IF(OR(ISBLANK(I104),L104=""),"","A")),IF(I104="EE",IF(L104&gt;=3,IF(K104&gt;=5,"H","A"),IF(L104&gt;=2,IF(K104&gt;=16,"H",IF(K104&lt;=4,"L","A")),IF(K104&lt;=15,"L","A"))),IF(OR(I104="SE",I104="CE"),IF(L104&gt;=4,IF(K104&gt;=6,"H","A"),IF(L104&gt;=2,IF(K104&gt;=20,"H",IF(K104&lt;=5,"L","A")),IF(K104&lt;=19,"L","A"))),IF(OR(I104="ALI",I104="AIE"),IF(L104&gt;=6,IF(K104&gt;=20,"H","A"),IF(L104&gt;=2,IF(K104&gt;=51,"H",IF(K104&lt;=19,"L","A")),IF(K104&lt;=50,"L","A")))))))</f>
        <v/>
      </c>
      <c r="Q104" s="50" t="str">
        <f aca="false">IF(N104="L","Baixa",IF(N104="A","Média",IF(N104="","","Alta")))</f>
        <v/>
      </c>
      <c r="R104" s="50" t="str">
        <f aca="false">IF(P104="L","Baixa",IF(P104="A","Média",IF(P104="H","Alta","")))</f>
        <v/>
      </c>
      <c r="S104" s="46" t="str">
        <f aca="false">IF(J104="C",0.6,IF(OR(ISBLANK(I104),ISBLANK(N104)),"",IF(I104="ALI",IF(N104="L",7,IF(N104="A",10,15)),IF(I104="AIE",IF(N104="L",5,IF(N104="A",7,10)),IF(I104="SE",IF(N104="L",4,IF(N104="A",5,7)),IF(OR(I104="EE",I104="CE"),IF(N104="L",3,IF(N104="A",4,6))))))))</f>
        <v/>
      </c>
      <c r="T104" s="51" t="str">
        <f aca="false">IF(OR(ISBLANK(I104),ISBLANK(P104),I104="",P104=""),S104,IF(I104="ALI",IF(P104="L",7,IF(P104="A",10,15)),IF(I104="AIE",IF(P104="L",5,IF(P104="A",7,10)),IF(I104="SE",IF(P104="L",4,IF(P104="A",5,7)),IF(OR(I104="EE",I104="CE"),IF(P104="L",3,IF(P104="A",4,6)))))))</f>
        <v/>
      </c>
      <c r="U104" s="52" t="str">
        <f aca="false">IF(J104="","",IF(OR(J104="I",J104="C"),100%,IF(J104="E",40%,IF(J104="T",15%,50%))))</f>
        <v/>
      </c>
      <c r="V104" s="53" t="str">
        <f aca="false">IF(AND(S104&lt;&gt;"",U104&lt;&gt;""),S104*U104,"")</f>
        <v/>
      </c>
      <c r="W104" s="53" t="str">
        <f aca="false">IF(AND(T104&lt;&gt;"",U104&lt;&gt;""),T104*U104,"")</f>
        <v/>
      </c>
      <c r="X104" s="42"/>
      <c r="Y104" s="42"/>
      <c r="Z104" s="42"/>
      <c r="AA104" s="42"/>
      <c r="AB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3" t="str">
        <f aca="false">A105&amp;G105</f>
        <v/>
      </c>
      <c r="I105" s="44"/>
      <c r="J105" s="45"/>
      <c r="K105" s="46" t="str">
        <f aca="false">IF(OR(I105="ALI",I105="AIE"),IF(ISNA(VLOOKUP(H105,'Funções de Dados - Detalhe'!$C$7:$F$126,2,0)),"",VLOOKUP(H105,'Funções de Dados - Detalhe'!$C$7:$F$126,2,0)),IF(OR(I105="EE",I105="SE",I105="CE"),IF(ISNA(VLOOKUP(H105,'Funções de Transação - Detalhe'!$C$7:$F$126,2,0)), "",VLOOKUP(H105,'Funções de Transação - Detalhe'!$C$7:$F$126,2,0)),""))</f>
        <v/>
      </c>
      <c r="L105" s="46" t="str">
        <f aca="false">IF(OR(I105="ALI",I105="AIE"),IF(ISNA(VLOOKUP(H105,'Funções de Dados - Detalhe'!$C$7:$F$126,4,0)), "",VLOOKUP(H105,'Funções de Dados - Detalhe'!$C$7:$F$126,4,0)),IF(OR(I105="EE",I105="SE",I105="CE"),IF(ISNA(VLOOKUP(H105,'Funções de Transação - Detalhe'!$C$7:$F$126,4,0)), "",VLOOKUP(H105,'Funções de Transação - Detalhe'!$C$7:$F$126,4,0)),""))</f>
        <v/>
      </c>
      <c r="M105" s="47" t="str">
        <f aca="false">CONCATENATE(I105,N105)</f>
        <v/>
      </c>
      <c r="N105" s="48" t="str">
        <f aca="false">IF(OR(I105="ALI",I105="AIE"),"L", IF(OR(I105="EE",I105="SE",I105="CE"),"A",""))</f>
        <v/>
      </c>
      <c r="O105" s="47" t="str">
        <f aca="false">CONCATENATE(I105,P105)</f>
        <v/>
      </c>
      <c r="P105" s="49" t="str">
        <f aca="false">IF(OR(ISBLANK(K105),K105="",ISBLANK(L105),L105=""),IF(OR(I105="ALI",I105="AIE"),"",IF(OR(ISBLANK(I105),L105=""),"","A")),IF(I105="EE",IF(L105&gt;=3,IF(K105&gt;=5,"H","A"),IF(L105&gt;=2,IF(K105&gt;=16,"H",IF(K105&lt;=4,"L","A")),IF(K105&lt;=15,"L","A"))),IF(OR(I105="SE",I105="CE"),IF(L105&gt;=4,IF(K105&gt;=6,"H","A"),IF(L105&gt;=2,IF(K105&gt;=20,"H",IF(K105&lt;=5,"L","A")),IF(K105&lt;=19,"L","A"))),IF(OR(I105="ALI",I105="AIE"),IF(L105&gt;=6,IF(K105&gt;=20,"H","A"),IF(L105&gt;=2,IF(K105&gt;=51,"H",IF(K105&lt;=19,"L","A")),IF(K105&lt;=50,"L","A")))))))</f>
        <v/>
      </c>
      <c r="Q105" s="50" t="str">
        <f aca="false">IF(N105="L","Baixa",IF(N105="A","Média",IF(N105="","","Alta")))</f>
        <v/>
      </c>
      <c r="R105" s="50" t="str">
        <f aca="false">IF(P105="L","Baixa",IF(P105="A","Média",IF(P105="H","Alta","")))</f>
        <v/>
      </c>
      <c r="S105" s="46" t="str">
        <f aca="false">IF(J105="C",0.6,IF(OR(ISBLANK(I105),ISBLANK(N105)),"",IF(I105="ALI",IF(N105="L",7,IF(N105="A",10,15)),IF(I105="AIE",IF(N105="L",5,IF(N105="A",7,10)),IF(I105="SE",IF(N105="L",4,IF(N105="A",5,7)),IF(OR(I105="EE",I105="CE"),IF(N105="L",3,IF(N105="A",4,6))))))))</f>
        <v/>
      </c>
      <c r="T105" s="51" t="str">
        <f aca="false">IF(OR(ISBLANK(I105),ISBLANK(P105),I105="",P105=""),S105,IF(I105="ALI",IF(P105="L",7,IF(P105="A",10,15)),IF(I105="AIE",IF(P105="L",5,IF(P105="A",7,10)),IF(I105="SE",IF(P105="L",4,IF(P105="A",5,7)),IF(OR(I105="EE",I105="CE"),IF(P105="L",3,IF(P105="A",4,6)))))))</f>
        <v/>
      </c>
      <c r="U105" s="52" t="str">
        <f aca="false">IF(J105="","",IF(OR(J105="I",J105="C"),100%,IF(J105="E",40%,IF(J105="T",15%,50%))))</f>
        <v/>
      </c>
      <c r="V105" s="53" t="str">
        <f aca="false">IF(AND(S105&lt;&gt;"",U105&lt;&gt;""),S105*U105,"")</f>
        <v/>
      </c>
      <c r="W105" s="53" t="str">
        <f aca="false">IF(AND(T105&lt;&gt;"",U105&lt;&gt;""),T105*U105,"")</f>
        <v/>
      </c>
      <c r="X105" s="42"/>
      <c r="Y105" s="42"/>
      <c r="Z105" s="42"/>
      <c r="AA105" s="42"/>
      <c r="AB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3"/>
      <c r="I106" s="44"/>
      <c r="J106" s="45"/>
      <c r="K106" s="46" t="str">
        <f aca="false">IF(OR(I106="ALI",I106="AIE"),IF(ISNA(VLOOKUP(H106,'Funções de Dados - Detalhe'!$C$7:$F$126,2,0)),"",VLOOKUP(H106,'Funções de Dados - Detalhe'!$C$7:$F$126,2,0)),IF(OR(I106="EE",I106="SE",I106="CE"),IF(ISNA(VLOOKUP(H106,'Funções de Transação - Detalhe'!$C$7:$F$126,2,0)), "",VLOOKUP(H106,'Funções de Transação - Detalhe'!$C$7:$F$126,2,0)),""))</f>
        <v/>
      </c>
      <c r="L106" s="46" t="str">
        <f aca="false">IF(OR(I106="ALI",I106="AIE"),IF(ISNA(VLOOKUP(H106,'Funções de Dados - Detalhe'!$C$7:$F$126,4,0)), "",VLOOKUP(H106,'Funções de Dados - Detalhe'!$C$7:$F$126,4,0)),IF(OR(I106="EE",I106="SE",I106="CE"),IF(ISNA(VLOOKUP(H106,'Funções de Transação - Detalhe'!$C$7:$F$126,4,0)), "",VLOOKUP(H106,'Funções de Transação - Detalhe'!$C$7:$F$126,4,0)),""))</f>
        <v/>
      </c>
      <c r="M106" s="47" t="str">
        <f aca="false">CONCATENATE(I106,N106)</f>
        <v/>
      </c>
      <c r="N106" s="48" t="str">
        <f aca="false">IF(OR(I106="ALI",I106="AIE"),"L", IF(OR(I106="EE",I106="SE",I106="CE"),"A",""))</f>
        <v/>
      </c>
      <c r="O106" s="47" t="str">
        <f aca="false">CONCATENATE(I106,P106)</f>
        <v/>
      </c>
      <c r="P106" s="49" t="str">
        <f aca="false">IF(OR(ISBLANK(K106),K106="",ISBLANK(L106),L106=""),IF(OR(I106="ALI",I106="AIE"),"",IF(OR(ISBLANK(I106),L106=""),"","A")),IF(I106="EE",IF(L106&gt;=3,IF(K106&gt;=5,"H","A"),IF(L106&gt;=2,IF(K106&gt;=16,"H",IF(K106&lt;=4,"L","A")),IF(K106&lt;=15,"L","A"))),IF(OR(I106="SE",I106="CE"),IF(L106&gt;=4,IF(K106&gt;=6,"H","A"),IF(L106&gt;=2,IF(K106&gt;=20,"H",IF(K106&lt;=5,"L","A")),IF(K106&lt;=19,"L","A"))),IF(OR(I106="ALI",I106="AIE"),IF(L106&gt;=6,IF(K106&gt;=20,"H","A"),IF(L106&gt;=2,IF(K106&gt;=51,"H",IF(K106&lt;=19,"L","A")),IF(K106&lt;=50,"L","A")))))))</f>
        <v/>
      </c>
      <c r="Q106" s="50" t="str">
        <f aca="false">IF(N106="L","Baixa",IF(N106="A","Média",IF(N106="","","Alta")))</f>
        <v/>
      </c>
      <c r="R106" s="50" t="str">
        <f aca="false">IF(P106="L","Baixa",IF(P106="A","Média",IF(P106="H","Alta","")))</f>
        <v/>
      </c>
      <c r="S106" s="46" t="str">
        <f aca="false">IF(J106="C",0.6,IF(OR(ISBLANK(I106),ISBLANK(N106)),"",IF(I106="ALI",IF(N106="L",7,IF(N106="A",10,15)),IF(I106="AIE",IF(N106="L",5,IF(N106="A",7,10)),IF(I106="SE",IF(N106="L",4,IF(N106="A",5,7)),IF(OR(I106="EE",I106="CE"),IF(N106="L",3,IF(N106="A",4,6))))))))</f>
        <v/>
      </c>
      <c r="T106" s="51" t="str">
        <f aca="false">IF(OR(ISBLANK(I106),ISBLANK(P106),I106="",P106=""),S106,IF(I106="ALI",IF(P106="L",7,IF(P106="A",10,15)),IF(I106="AIE",IF(P106="L",5,IF(P106="A",7,10)),IF(I106="SE",IF(P106="L",4,IF(P106="A",5,7)),IF(OR(I106="EE",I106="CE"),IF(P106="L",3,IF(P106="A",4,6)))))))</f>
        <v/>
      </c>
      <c r="U106" s="52" t="str">
        <f aca="false">IF(J106="","",IF(OR(J106="I",J106="C"),100%,IF(J106="E",40%,IF(J106="T",15%,50%))))</f>
        <v/>
      </c>
      <c r="V106" s="53" t="str">
        <f aca="false">IF(AND(S106&lt;&gt;"",U106&lt;&gt;""),S106*U106,"")</f>
        <v/>
      </c>
      <c r="W106" s="53" t="str">
        <f aca="false">IF(AND(T106&lt;&gt;"",U106&lt;&gt;""),T106*U106,"")</f>
        <v/>
      </c>
      <c r="X106" s="42"/>
      <c r="Y106" s="42"/>
      <c r="Z106" s="42"/>
      <c r="AA106" s="42"/>
      <c r="AB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3"/>
      <c r="I107" s="44"/>
      <c r="J107" s="45"/>
      <c r="K107" s="46" t="str">
        <f aca="false">IF(OR(I107="ALI",I107="AIE"),IF(ISNA(VLOOKUP(H107,'Funções de Dados - Detalhe'!$C$7:$F$126,2,0)),"",VLOOKUP(H107,'Funções de Dados - Detalhe'!$C$7:$F$126,2,0)),IF(OR(I107="EE",I107="SE",I107="CE"),IF(ISNA(VLOOKUP(H107,'Funções de Transação - Detalhe'!$C$7:$F$126,2,0)), "",VLOOKUP(H107,'Funções de Transação - Detalhe'!$C$7:$F$126,2,0)),""))</f>
        <v/>
      </c>
      <c r="L107" s="46" t="str">
        <f aca="false">IF(OR(I107="ALI",I107="AIE"),IF(ISNA(VLOOKUP(H107,'Funções de Dados - Detalhe'!$C$7:$F$126,4,0)), "",VLOOKUP(H107,'Funções de Dados - Detalhe'!$C$7:$F$126,4,0)),IF(OR(I107="EE",I107="SE",I107="CE"),IF(ISNA(VLOOKUP(H107,'Funções de Transação - Detalhe'!$C$7:$F$126,4,0)), "",VLOOKUP(H107,'Funções de Transação - Detalhe'!$C$7:$F$126,4,0)),""))</f>
        <v/>
      </c>
      <c r="M107" s="47" t="str">
        <f aca="false">CONCATENATE(I107,N107)</f>
        <v/>
      </c>
      <c r="N107" s="48" t="str">
        <f aca="false">IF(OR(I107="ALI",I107="AIE"),"L", IF(OR(I107="EE",I107="SE",I107="CE"),"A",""))</f>
        <v/>
      </c>
      <c r="O107" s="47" t="str">
        <f aca="false">CONCATENATE(I107,P107)</f>
        <v/>
      </c>
      <c r="P107" s="49" t="str">
        <f aca="false">IF(OR(ISBLANK(K107),K107="",ISBLANK(L107),L107=""),IF(OR(I107="ALI",I107="AIE"),"",IF(OR(ISBLANK(I107),L107=""),"","A")),IF(I107="EE",IF(L107&gt;=3,IF(K107&gt;=5,"H","A"),IF(L107&gt;=2,IF(K107&gt;=16,"H",IF(K107&lt;=4,"L","A")),IF(K107&lt;=15,"L","A"))),IF(OR(I107="SE",I107="CE"),IF(L107&gt;=4,IF(K107&gt;=6,"H","A"),IF(L107&gt;=2,IF(K107&gt;=20,"H",IF(K107&lt;=5,"L","A")),IF(K107&lt;=19,"L","A"))),IF(OR(I107="ALI",I107="AIE"),IF(L107&gt;=6,IF(K107&gt;=20,"H","A"),IF(L107&gt;=2,IF(K107&gt;=51,"H",IF(K107&lt;=19,"L","A")),IF(K107&lt;=50,"L","A")))))))</f>
        <v/>
      </c>
      <c r="Q107" s="50" t="str">
        <f aca="false">IF(N107="L","Baixa",IF(N107="A","Média",IF(N107="","","Alta")))</f>
        <v/>
      </c>
      <c r="R107" s="50" t="str">
        <f aca="false">IF(P107="L","Baixa",IF(P107="A","Média",IF(P107="H","Alta","")))</f>
        <v/>
      </c>
      <c r="S107" s="46" t="str">
        <f aca="false">IF(J107="C",0.6,IF(OR(ISBLANK(I107),ISBLANK(N107)),"",IF(I107="ALI",IF(N107="L",7,IF(N107="A",10,15)),IF(I107="AIE",IF(N107="L",5,IF(N107="A",7,10)),IF(I107="SE",IF(N107="L",4,IF(N107="A",5,7)),IF(OR(I107="EE",I107="CE"),IF(N107="L",3,IF(N107="A",4,6))))))))</f>
        <v/>
      </c>
      <c r="T107" s="51" t="str">
        <f aca="false">IF(OR(ISBLANK(I107),ISBLANK(P107),I107="",P107=""),S107,IF(I107="ALI",IF(P107="L",7,IF(P107="A",10,15)),IF(I107="AIE",IF(P107="L",5,IF(P107="A",7,10)),IF(I107="SE",IF(P107="L",4,IF(P107="A",5,7)),IF(OR(I107="EE",I107="CE"),IF(P107="L",3,IF(P107="A",4,6)))))))</f>
        <v/>
      </c>
      <c r="U107" s="52" t="str">
        <f aca="false">IF(J107="","",IF(OR(J107="I",J107="C"),100%,IF(J107="E",40%,IF(J107="T",15%,50%))))</f>
        <v/>
      </c>
      <c r="V107" s="53" t="str">
        <f aca="false">IF(AND(S107&lt;&gt;"",U107&lt;&gt;""),S107*U107,"")</f>
        <v/>
      </c>
      <c r="W107" s="53" t="str">
        <f aca="false">IF(AND(T107&lt;&gt;"",U107&lt;&gt;""),T107*U107,"")</f>
        <v/>
      </c>
      <c r="X107" s="42"/>
      <c r="Y107" s="42"/>
      <c r="Z107" s="42"/>
      <c r="AA107" s="42"/>
      <c r="AB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3"/>
      <c r="I108" s="44"/>
      <c r="J108" s="45"/>
      <c r="K108" s="46" t="str">
        <f aca="false">IF(OR(I108="ALI",I108="AIE"),IF(ISNA(VLOOKUP(H108,'Funções de Dados - Detalhe'!$C$7:$F$126,2,0)),"",VLOOKUP(H108,'Funções de Dados - Detalhe'!$C$7:$F$126,2,0)),IF(OR(I108="EE",I108="SE",I108="CE"),IF(ISNA(VLOOKUP(H108,'Funções de Transação - Detalhe'!$C$7:$F$126,2,0)), "",VLOOKUP(H108,'Funções de Transação - Detalhe'!$C$7:$F$126,2,0)),""))</f>
        <v/>
      </c>
      <c r="L108" s="46" t="str">
        <f aca="false">IF(OR(I108="ALI",I108="AIE"),IF(ISNA(VLOOKUP(H108,'Funções de Dados - Detalhe'!$C$7:$F$126,4,0)), "",VLOOKUP(H108,'Funções de Dados - Detalhe'!$C$7:$F$126,4,0)),IF(OR(I108="EE",I108="SE",I108="CE"),IF(ISNA(VLOOKUP(H108,'Funções de Transação - Detalhe'!$C$7:$F$126,4,0)), "",VLOOKUP(H108,'Funções de Transação - Detalhe'!$C$7:$F$126,4,0)),""))</f>
        <v/>
      </c>
      <c r="M108" s="47" t="str">
        <f aca="false">CONCATENATE(I108,N108)</f>
        <v/>
      </c>
      <c r="N108" s="48" t="str">
        <f aca="false">IF(OR(I108="ALI",I108="AIE"),"L", IF(OR(I108="EE",I108="SE",I108="CE"),"A",""))</f>
        <v/>
      </c>
      <c r="O108" s="47" t="str">
        <f aca="false">CONCATENATE(I108,P108)</f>
        <v/>
      </c>
      <c r="P108" s="49" t="str">
        <f aca="false">IF(OR(ISBLANK(K108),K108="",ISBLANK(L108),L108=""),IF(OR(I108="ALI",I108="AIE"),"",IF(OR(ISBLANK(I108),L108=""),"","A")),IF(I108="EE",IF(L108&gt;=3,IF(K108&gt;=5,"H","A"),IF(L108&gt;=2,IF(K108&gt;=16,"H",IF(K108&lt;=4,"L","A")),IF(K108&lt;=15,"L","A"))),IF(OR(I108="SE",I108="CE"),IF(L108&gt;=4,IF(K108&gt;=6,"H","A"),IF(L108&gt;=2,IF(K108&gt;=20,"H",IF(K108&lt;=5,"L","A")),IF(K108&lt;=19,"L","A"))),IF(OR(I108="ALI",I108="AIE"),IF(L108&gt;=6,IF(K108&gt;=20,"H","A"),IF(L108&gt;=2,IF(K108&gt;=51,"H",IF(K108&lt;=19,"L","A")),IF(K108&lt;=50,"L","A")))))))</f>
        <v/>
      </c>
      <c r="Q108" s="50" t="str">
        <f aca="false">IF(N108="L","Baixa",IF(N108="A","Média",IF(N108="","","Alta")))</f>
        <v/>
      </c>
      <c r="R108" s="50" t="str">
        <f aca="false">IF(P108="L","Baixa",IF(P108="A","Média",IF(P108="H","Alta","")))</f>
        <v/>
      </c>
      <c r="S108" s="46" t="str">
        <f aca="false">IF(J108="C",0.6,IF(OR(ISBLANK(I108),ISBLANK(N108)),"",IF(I108="ALI",IF(N108="L",7,IF(N108="A",10,15)),IF(I108="AIE",IF(N108="L",5,IF(N108="A",7,10)),IF(I108="SE",IF(N108="L",4,IF(N108="A",5,7)),IF(OR(I108="EE",I108="CE"),IF(N108="L",3,IF(N108="A",4,6))))))))</f>
        <v/>
      </c>
      <c r="T108" s="51" t="str">
        <f aca="false">IF(OR(ISBLANK(I108),ISBLANK(P108),I108="",P108=""),S108,IF(I108="ALI",IF(P108="L",7,IF(P108="A",10,15)),IF(I108="AIE",IF(P108="L",5,IF(P108="A",7,10)),IF(I108="SE",IF(P108="L",4,IF(P108="A",5,7)),IF(OR(I108="EE",I108="CE"),IF(P108="L",3,IF(P108="A",4,6)))))))</f>
        <v/>
      </c>
      <c r="U108" s="52" t="str">
        <f aca="false">IF(J108="","",IF(OR(J108="I",J108="C"),100%,IF(J108="E",40%,IF(J108="T",15%,50%))))</f>
        <v/>
      </c>
      <c r="V108" s="53" t="str">
        <f aca="false">IF(AND(S108&lt;&gt;"",U108&lt;&gt;""),S108*U108,"")</f>
        <v/>
      </c>
      <c r="W108" s="53" t="str">
        <f aca="false">IF(AND(T108&lt;&gt;"",U108&lt;&gt;""),T108*U108,"")</f>
        <v/>
      </c>
      <c r="X108" s="42"/>
      <c r="Y108" s="42"/>
      <c r="Z108" s="42"/>
      <c r="AA108" s="42"/>
      <c r="AB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3"/>
      <c r="I109" s="44"/>
      <c r="J109" s="45"/>
      <c r="K109" s="46" t="str">
        <f aca="false">IF(OR(I109="ALI",I109="AIE"),IF(ISNA(VLOOKUP(H109,'Funções de Dados - Detalhe'!$C$7:$F$126,2,0)),"",VLOOKUP(H109,'Funções de Dados - Detalhe'!$C$7:$F$126,2,0)),IF(OR(I109="EE",I109="SE",I109="CE"),IF(ISNA(VLOOKUP(H109,'Funções de Transação - Detalhe'!$C$7:$F$126,2,0)), "",VLOOKUP(H109,'Funções de Transação - Detalhe'!$C$7:$F$126,2,0)),""))</f>
        <v/>
      </c>
      <c r="L109" s="46" t="str">
        <f aca="false">IF(OR(I109="ALI",I109="AIE"),IF(ISNA(VLOOKUP(H109,'Funções de Dados - Detalhe'!$C$7:$F$126,4,0)), "",VLOOKUP(H109,'Funções de Dados - Detalhe'!$C$7:$F$126,4,0)),IF(OR(I109="EE",I109="SE",I109="CE"),IF(ISNA(VLOOKUP(H109,'Funções de Transação - Detalhe'!$C$7:$F$126,4,0)), "",VLOOKUP(H109,'Funções de Transação - Detalhe'!$C$7:$F$126,4,0)),""))</f>
        <v/>
      </c>
      <c r="M109" s="47" t="str">
        <f aca="false">CONCATENATE(I109,N109)</f>
        <v/>
      </c>
      <c r="N109" s="48" t="str">
        <f aca="false">IF(OR(I109="ALI",I109="AIE"),"L", IF(OR(I109="EE",I109="SE",I109="CE"),"A",""))</f>
        <v/>
      </c>
      <c r="O109" s="47" t="str">
        <f aca="false">CONCATENATE(I109,P109)</f>
        <v/>
      </c>
      <c r="P109" s="49" t="str">
        <f aca="false">IF(OR(ISBLANK(K109),K109="",ISBLANK(L109),L109=""),IF(OR(I109="ALI",I109="AIE"),"",IF(OR(ISBLANK(I109),L109=""),"","A")),IF(I109="EE",IF(L109&gt;=3,IF(K109&gt;=5,"H","A"),IF(L109&gt;=2,IF(K109&gt;=16,"H",IF(K109&lt;=4,"L","A")),IF(K109&lt;=15,"L","A"))),IF(OR(I109="SE",I109="CE"),IF(L109&gt;=4,IF(K109&gt;=6,"H","A"),IF(L109&gt;=2,IF(K109&gt;=20,"H",IF(K109&lt;=5,"L","A")),IF(K109&lt;=19,"L","A"))),IF(OR(I109="ALI",I109="AIE"),IF(L109&gt;=6,IF(K109&gt;=20,"H","A"),IF(L109&gt;=2,IF(K109&gt;=51,"H",IF(K109&lt;=19,"L","A")),IF(K109&lt;=50,"L","A")))))))</f>
        <v/>
      </c>
      <c r="Q109" s="50" t="str">
        <f aca="false">IF(N109="L","Baixa",IF(N109="A","Média",IF(N109="","","Alta")))</f>
        <v/>
      </c>
      <c r="R109" s="50" t="str">
        <f aca="false">IF(P109="L","Baixa",IF(P109="A","Média",IF(P109="H","Alta","")))</f>
        <v/>
      </c>
      <c r="S109" s="46" t="str">
        <f aca="false">IF(J109="C",0.6,IF(OR(ISBLANK(I109),ISBLANK(N109)),"",IF(I109="ALI",IF(N109="L",7,IF(N109="A",10,15)),IF(I109="AIE",IF(N109="L",5,IF(N109="A",7,10)),IF(I109="SE",IF(N109="L",4,IF(N109="A",5,7)),IF(OR(I109="EE",I109="CE"),IF(N109="L",3,IF(N109="A",4,6))))))))</f>
        <v/>
      </c>
      <c r="T109" s="51" t="str">
        <f aca="false">IF(OR(ISBLANK(I109),ISBLANK(P109),I109="",P109=""),S109,IF(I109="ALI",IF(P109="L",7,IF(P109="A",10,15)),IF(I109="AIE",IF(P109="L",5,IF(P109="A",7,10)),IF(I109="SE",IF(P109="L",4,IF(P109="A",5,7)),IF(OR(I109="EE",I109="CE"),IF(P109="L",3,IF(P109="A",4,6)))))))</f>
        <v/>
      </c>
      <c r="U109" s="52" t="str">
        <f aca="false">IF(J109="","",IF(OR(J109="I",J109="C"),100%,IF(J109="E",40%,IF(J109="T",15%,50%))))</f>
        <v/>
      </c>
      <c r="V109" s="53" t="str">
        <f aca="false">IF(AND(S109&lt;&gt;"",U109&lt;&gt;""),S109*U109,"")</f>
        <v/>
      </c>
      <c r="W109" s="53" t="str">
        <f aca="false">IF(AND(T109&lt;&gt;"",U109&lt;&gt;""),T109*U109,"")</f>
        <v/>
      </c>
      <c r="X109" s="42"/>
      <c r="Y109" s="42"/>
      <c r="Z109" s="42"/>
      <c r="AA109" s="42"/>
      <c r="AB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3"/>
      <c r="I110" s="44"/>
      <c r="J110" s="45"/>
      <c r="K110" s="46" t="str">
        <f aca="false">IF(OR(I110="ALI",I110="AIE"),IF(ISNA(VLOOKUP(H110,'Funções de Dados - Detalhe'!$C$7:$F$126,2,0)),"",VLOOKUP(H110,'Funções de Dados - Detalhe'!$C$7:$F$126,2,0)),IF(OR(I110="EE",I110="SE",I110="CE"),IF(ISNA(VLOOKUP(H110,'Funções de Transação - Detalhe'!$C$7:$F$126,2,0)), "",VLOOKUP(H110,'Funções de Transação - Detalhe'!$C$7:$F$126,2,0)),""))</f>
        <v/>
      </c>
      <c r="L110" s="46" t="str">
        <f aca="false">IF(OR(I110="ALI",I110="AIE"),IF(ISNA(VLOOKUP(H110,'Funções de Dados - Detalhe'!$C$7:$F$126,4,0)), "",VLOOKUP(H110,'Funções de Dados - Detalhe'!$C$7:$F$126,4,0)),IF(OR(I110="EE",I110="SE",I110="CE"),IF(ISNA(VLOOKUP(H110,'Funções de Transação - Detalhe'!$C$7:$F$126,4,0)), "",VLOOKUP(H110,'Funções de Transação - Detalhe'!$C$7:$F$126,4,0)),""))</f>
        <v/>
      </c>
      <c r="M110" s="47" t="str">
        <f aca="false">CONCATENATE(I110,N110)</f>
        <v/>
      </c>
      <c r="N110" s="48" t="str">
        <f aca="false">IF(OR(I110="ALI",I110="AIE"),"L", IF(OR(I110="EE",I110="SE",I110="CE"),"A",""))</f>
        <v/>
      </c>
      <c r="O110" s="47" t="str">
        <f aca="false">CONCATENATE(I110,P110)</f>
        <v/>
      </c>
      <c r="P110" s="49" t="str">
        <f aca="false">IF(OR(ISBLANK(K110),K110="",ISBLANK(L110),L110=""),IF(OR(I110="ALI",I110="AIE"),"",IF(OR(ISBLANK(I110),L110=""),"","A")),IF(I110="EE",IF(L110&gt;=3,IF(K110&gt;=5,"H","A"),IF(L110&gt;=2,IF(K110&gt;=16,"H",IF(K110&lt;=4,"L","A")),IF(K110&lt;=15,"L","A"))),IF(OR(I110="SE",I110="CE"),IF(L110&gt;=4,IF(K110&gt;=6,"H","A"),IF(L110&gt;=2,IF(K110&gt;=20,"H",IF(K110&lt;=5,"L","A")),IF(K110&lt;=19,"L","A"))),IF(OR(I110="ALI",I110="AIE"),IF(L110&gt;=6,IF(K110&gt;=20,"H","A"),IF(L110&gt;=2,IF(K110&gt;=51,"H",IF(K110&lt;=19,"L","A")),IF(K110&lt;=50,"L","A")))))))</f>
        <v/>
      </c>
      <c r="Q110" s="50" t="str">
        <f aca="false">IF(N110="L","Baixa",IF(N110="A","Média",IF(N110="","","Alta")))</f>
        <v/>
      </c>
      <c r="R110" s="50" t="str">
        <f aca="false">IF(P110="L","Baixa",IF(P110="A","Média",IF(P110="H","Alta","")))</f>
        <v/>
      </c>
      <c r="S110" s="46" t="str">
        <f aca="false">IF(J110="C",0.6,IF(OR(ISBLANK(I110),ISBLANK(N110)),"",IF(I110="ALI",IF(N110="L",7,IF(N110="A",10,15)),IF(I110="AIE",IF(N110="L",5,IF(N110="A",7,10)),IF(I110="SE",IF(N110="L",4,IF(N110="A",5,7)),IF(OR(I110="EE",I110="CE"),IF(N110="L",3,IF(N110="A",4,6))))))))</f>
        <v/>
      </c>
      <c r="T110" s="51" t="str">
        <f aca="false">IF(OR(ISBLANK(I110),ISBLANK(P110),I110="",P110=""),S110,IF(I110="ALI",IF(P110="L",7,IF(P110="A",10,15)),IF(I110="AIE",IF(P110="L",5,IF(P110="A",7,10)),IF(I110="SE",IF(P110="L",4,IF(P110="A",5,7)),IF(OR(I110="EE",I110="CE"),IF(P110="L",3,IF(P110="A",4,6)))))))</f>
        <v/>
      </c>
      <c r="U110" s="52" t="str">
        <f aca="false">IF(J110="","",IF(OR(J110="I",J110="C"),100%,IF(J110="E",40%,IF(J110="T",15%,50%))))</f>
        <v/>
      </c>
      <c r="V110" s="53" t="str">
        <f aca="false">IF(AND(S110&lt;&gt;"",U110&lt;&gt;""),S110*U110,"")</f>
        <v/>
      </c>
      <c r="W110" s="53" t="str">
        <f aca="false">IF(AND(T110&lt;&gt;"",U110&lt;&gt;""),T110*U110,"")</f>
        <v/>
      </c>
      <c r="X110" s="42"/>
      <c r="Y110" s="42"/>
      <c r="Z110" s="42"/>
      <c r="AA110" s="42"/>
      <c r="AB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3"/>
      <c r="I111" s="44"/>
      <c r="J111" s="45"/>
      <c r="K111" s="46" t="str">
        <f aca="false">IF(OR(I111="ALI",I111="AIE"),IF(ISNA(VLOOKUP(H111,'Funções de Dados - Detalhe'!$C$7:$F$126,2,0)),"",VLOOKUP(H111,'Funções de Dados - Detalhe'!$C$7:$F$126,2,0)),IF(OR(I111="EE",I111="SE",I111="CE"),IF(ISNA(VLOOKUP(H111,'Funções de Transação - Detalhe'!$C$7:$F$126,2,0)), "",VLOOKUP(H111,'Funções de Transação - Detalhe'!$C$7:$F$126,2,0)),""))</f>
        <v/>
      </c>
      <c r="L111" s="46" t="str">
        <f aca="false">IF(OR(I111="ALI",I111="AIE"),IF(ISNA(VLOOKUP(H111,'Funções de Dados - Detalhe'!$C$7:$F$126,4,0)), "",VLOOKUP(H111,'Funções de Dados - Detalhe'!$C$7:$F$126,4,0)),IF(OR(I111="EE",I111="SE",I111="CE"),IF(ISNA(VLOOKUP(H111,'Funções de Transação - Detalhe'!$C$7:$F$126,4,0)), "",VLOOKUP(H111,'Funções de Transação - Detalhe'!$C$7:$F$126,4,0)),""))</f>
        <v/>
      </c>
      <c r="M111" s="47" t="str">
        <f aca="false">CONCATENATE(I111,N111)</f>
        <v/>
      </c>
      <c r="N111" s="48" t="str">
        <f aca="false">IF(OR(I111="ALI",I111="AIE"),"L", IF(OR(I111="EE",I111="SE",I111="CE"),"A",""))</f>
        <v/>
      </c>
      <c r="O111" s="47" t="str">
        <f aca="false">CONCATENATE(I111,P111)</f>
        <v/>
      </c>
      <c r="P111" s="49" t="str">
        <f aca="false">IF(OR(ISBLANK(K111),K111="",ISBLANK(L111),L111=""),IF(OR(I111="ALI",I111="AIE"),"",IF(OR(ISBLANK(I111),L111=""),"","A")),IF(I111="EE",IF(L111&gt;=3,IF(K111&gt;=5,"H","A"),IF(L111&gt;=2,IF(K111&gt;=16,"H",IF(K111&lt;=4,"L","A")),IF(K111&lt;=15,"L","A"))),IF(OR(I111="SE",I111="CE"),IF(L111&gt;=4,IF(K111&gt;=6,"H","A"),IF(L111&gt;=2,IF(K111&gt;=20,"H",IF(K111&lt;=5,"L","A")),IF(K111&lt;=19,"L","A"))),IF(OR(I111="ALI",I111="AIE"),IF(L111&gt;=6,IF(K111&gt;=20,"H","A"),IF(L111&gt;=2,IF(K111&gt;=51,"H",IF(K111&lt;=19,"L","A")),IF(K111&lt;=50,"L","A")))))))</f>
        <v/>
      </c>
      <c r="Q111" s="50" t="str">
        <f aca="false">IF(N111="L","Baixa",IF(N111="A","Média",IF(N111="","","Alta")))</f>
        <v/>
      </c>
      <c r="R111" s="50" t="str">
        <f aca="false">IF(P111="L","Baixa",IF(P111="A","Média",IF(P111="H","Alta","")))</f>
        <v/>
      </c>
      <c r="S111" s="46" t="str">
        <f aca="false">IF(J111="C",0.6,IF(OR(ISBLANK(I111),ISBLANK(N111)),"",IF(I111="ALI",IF(N111="L",7,IF(N111="A",10,15)),IF(I111="AIE",IF(N111="L",5,IF(N111="A",7,10)),IF(I111="SE",IF(N111="L",4,IF(N111="A",5,7)),IF(OR(I111="EE",I111="CE"),IF(N111="L",3,IF(N111="A",4,6))))))))</f>
        <v/>
      </c>
      <c r="T111" s="51" t="str">
        <f aca="false">IF(OR(ISBLANK(I111),ISBLANK(P111),I111="",P111=""),S111,IF(I111="ALI",IF(P111="L",7,IF(P111="A",10,15)),IF(I111="AIE",IF(P111="L",5,IF(P111="A",7,10)),IF(I111="SE",IF(P111="L",4,IF(P111="A",5,7)),IF(OR(I111="EE",I111="CE"),IF(P111="L",3,IF(P111="A",4,6)))))))</f>
        <v/>
      </c>
      <c r="U111" s="52" t="str">
        <f aca="false">IF(J111="","",IF(OR(J111="I",J111="C"),100%,IF(J111="E",40%,IF(J111="T",15%,50%))))</f>
        <v/>
      </c>
      <c r="V111" s="53" t="str">
        <f aca="false">IF(AND(S111&lt;&gt;"",U111&lt;&gt;""),S111*U111,"")</f>
        <v/>
      </c>
      <c r="W111" s="53" t="str">
        <f aca="false">IF(AND(T111&lt;&gt;"",U111&lt;&gt;""),T111*U111,"")</f>
        <v/>
      </c>
      <c r="X111" s="42"/>
      <c r="Y111" s="42"/>
      <c r="Z111" s="42"/>
      <c r="AA111" s="42"/>
      <c r="AB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3"/>
      <c r="I112" s="44"/>
      <c r="J112" s="45"/>
      <c r="K112" s="46" t="str">
        <f aca="false">IF(OR(I112="ALI",I112="AIE"),IF(ISNA(VLOOKUP(H112,'Funções de Dados - Detalhe'!$C$7:$F$126,2,0)),"",VLOOKUP(H112,'Funções de Dados - Detalhe'!$C$7:$F$126,2,0)),IF(OR(I112="EE",I112="SE",I112="CE"),IF(ISNA(VLOOKUP(H112,'Funções de Transação - Detalhe'!$C$7:$F$126,2,0)), "",VLOOKUP(H112,'Funções de Transação - Detalhe'!$C$7:$F$126,2,0)),""))</f>
        <v/>
      </c>
      <c r="L112" s="46" t="str">
        <f aca="false">IF(OR(I112="ALI",I112="AIE"),IF(ISNA(VLOOKUP(H112,'Funções de Dados - Detalhe'!$C$7:$F$126,4,0)), "",VLOOKUP(H112,'Funções de Dados - Detalhe'!$C$7:$F$126,4,0)),IF(OR(I112="EE",I112="SE",I112="CE"),IF(ISNA(VLOOKUP(H112,'Funções de Transação - Detalhe'!$C$7:$F$126,4,0)), "",VLOOKUP(H112,'Funções de Transação - Detalhe'!$C$7:$F$126,4,0)),""))</f>
        <v/>
      </c>
      <c r="M112" s="47" t="str">
        <f aca="false">CONCATENATE(I112,N112)</f>
        <v/>
      </c>
      <c r="N112" s="48" t="str">
        <f aca="false">IF(OR(I112="ALI",I112="AIE"),"L", IF(OR(I112="EE",I112="SE",I112="CE"),"A",""))</f>
        <v/>
      </c>
      <c r="O112" s="47" t="str">
        <f aca="false">CONCATENATE(I112,P112)</f>
        <v/>
      </c>
      <c r="P112" s="49" t="str">
        <f aca="false">IF(OR(ISBLANK(K112),K112="",ISBLANK(L112),L112=""),IF(OR(I112="ALI",I112="AIE"),"",IF(OR(ISBLANK(I112),L112=""),"","A")),IF(I112="EE",IF(L112&gt;=3,IF(K112&gt;=5,"H","A"),IF(L112&gt;=2,IF(K112&gt;=16,"H",IF(K112&lt;=4,"L","A")),IF(K112&lt;=15,"L","A"))),IF(OR(I112="SE",I112="CE"),IF(L112&gt;=4,IF(K112&gt;=6,"H","A"),IF(L112&gt;=2,IF(K112&gt;=20,"H",IF(K112&lt;=5,"L","A")),IF(K112&lt;=19,"L","A"))),IF(OR(I112="ALI",I112="AIE"),IF(L112&gt;=6,IF(K112&gt;=20,"H","A"),IF(L112&gt;=2,IF(K112&gt;=51,"H",IF(K112&lt;=19,"L","A")),IF(K112&lt;=50,"L","A")))))))</f>
        <v/>
      </c>
      <c r="Q112" s="50" t="str">
        <f aca="false">IF(N112="L","Baixa",IF(N112="A","Média",IF(N112="","","Alta")))</f>
        <v/>
      </c>
      <c r="R112" s="50" t="str">
        <f aca="false">IF(P112="L","Baixa",IF(P112="A","Média",IF(P112="H","Alta","")))</f>
        <v/>
      </c>
      <c r="S112" s="46" t="str">
        <f aca="false">IF(J112="C",0.6,IF(OR(ISBLANK(I112),ISBLANK(N112)),"",IF(I112="ALI",IF(N112="L",7,IF(N112="A",10,15)),IF(I112="AIE",IF(N112="L",5,IF(N112="A",7,10)),IF(I112="SE",IF(N112="L",4,IF(N112="A",5,7)),IF(OR(I112="EE",I112="CE"),IF(N112="L",3,IF(N112="A",4,6))))))))</f>
        <v/>
      </c>
      <c r="T112" s="51" t="str">
        <f aca="false">IF(OR(ISBLANK(I112),ISBLANK(P112),I112="",P112=""),S112,IF(I112="ALI",IF(P112="L",7,IF(P112="A",10,15)),IF(I112="AIE",IF(P112="L",5,IF(P112="A",7,10)),IF(I112="SE",IF(P112="L",4,IF(P112="A",5,7)),IF(OR(I112="EE",I112="CE"),IF(P112="L",3,IF(P112="A",4,6)))))))</f>
        <v/>
      </c>
      <c r="U112" s="52" t="str">
        <f aca="false">IF(J112="","",IF(OR(J112="I",J112="C"),100%,IF(J112="E",40%,IF(J112="T",15%,50%))))</f>
        <v/>
      </c>
      <c r="V112" s="53" t="str">
        <f aca="false">IF(AND(S112&lt;&gt;"",U112&lt;&gt;""),S112*U112,"")</f>
        <v/>
      </c>
      <c r="W112" s="53" t="str">
        <f aca="false">IF(AND(T112&lt;&gt;"",U112&lt;&gt;""),T112*U112,"")</f>
        <v/>
      </c>
      <c r="X112" s="42"/>
      <c r="Y112" s="42"/>
      <c r="Z112" s="42"/>
      <c r="AA112" s="42"/>
      <c r="AB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3"/>
      <c r="I113" s="44"/>
      <c r="J113" s="45"/>
      <c r="K113" s="46" t="str">
        <f aca="false">IF(OR(I113="ALI",I113="AIE"),IF(ISNA(VLOOKUP(H113,'Funções de Dados - Detalhe'!$C$7:$F$126,2,0)),"",VLOOKUP(H113,'Funções de Dados - Detalhe'!$C$7:$F$126,2,0)),IF(OR(I113="EE",I113="SE",I113="CE"),IF(ISNA(VLOOKUP(H113,'Funções de Transação - Detalhe'!$C$7:$F$126,2,0)), "",VLOOKUP(H113,'Funções de Transação - Detalhe'!$C$7:$F$126,2,0)),""))</f>
        <v/>
      </c>
      <c r="L113" s="46" t="str">
        <f aca="false">IF(OR(I113="ALI",I113="AIE"),IF(ISNA(VLOOKUP(H113,'Funções de Dados - Detalhe'!$C$7:$F$126,4,0)), "",VLOOKUP(H113,'Funções de Dados - Detalhe'!$C$7:$F$126,4,0)),IF(OR(I113="EE",I113="SE",I113="CE"),IF(ISNA(VLOOKUP(H113,'Funções de Transação - Detalhe'!$C$7:$F$126,4,0)), "",VLOOKUP(H113,'Funções de Transação - Detalhe'!$C$7:$F$126,4,0)),""))</f>
        <v/>
      </c>
      <c r="M113" s="47" t="str">
        <f aca="false">CONCATENATE(I113,N113)</f>
        <v/>
      </c>
      <c r="N113" s="48" t="str">
        <f aca="false">IF(OR(I113="ALI",I113="AIE"),"L", IF(OR(I113="EE",I113="SE",I113="CE"),"A",""))</f>
        <v/>
      </c>
      <c r="O113" s="47" t="str">
        <f aca="false">CONCATENATE(I113,P113)</f>
        <v/>
      </c>
      <c r="P113" s="49" t="str">
        <f aca="false">IF(OR(ISBLANK(K113),K113="",ISBLANK(L113),L113=""),IF(OR(I113="ALI",I113="AIE"),"",IF(OR(ISBLANK(I113),L113=""),"","A")),IF(I113="EE",IF(L113&gt;=3,IF(K113&gt;=5,"H","A"),IF(L113&gt;=2,IF(K113&gt;=16,"H",IF(K113&lt;=4,"L","A")),IF(K113&lt;=15,"L","A"))),IF(OR(I113="SE",I113="CE"),IF(L113&gt;=4,IF(K113&gt;=6,"H","A"),IF(L113&gt;=2,IF(K113&gt;=20,"H",IF(K113&lt;=5,"L","A")),IF(K113&lt;=19,"L","A"))),IF(OR(I113="ALI",I113="AIE"),IF(L113&gt;=6,IF(K113&gt;=20,"H","A"),IF(L113&gt;=2,IF(K113&gt;=51,"H",IF(K113&lt;=19,"L","A")),IF(K113&lt;=50,"L","A")))))))</f>
        <v/>
      </c>
      <c r="Q113" s="50" t="str">
        <f aca="false">IF(N113="L","Baixa",IF(N113="A","Média",IF(N113="","","Alta")))</f>
        <v/>
      </c>
      <c r="R113" s="50" t="str">
        <f aca="false">IF(P113="L","Baixa",IF(P113="A","Média",IF(P113="H","Alta","")))</f>
        <v/>
      </c>
      <c r="S113" s="46" t="str">
        <f aca="false">IF(J113="C",0.6,IF(OR(ISBLANK(I113),ISBLANK(N113)),"",IF(I113="ALI",IF(N113="L",7,IF(N113="A",10,15)),IF(I113="AIE",IF(N113="L",5,IF(N113="A",7,10)),IF(I113="SE",IF(N113="L",4,IF(N113="A",5,7)),IF(OR(I113="EE",I113="CE"),IF(N113="L",3,IF(N113="A",4,6))))))))</f>
        <v/>
      </c>
      <c r="T113" s="51" t="str">
        <f aca="false">IF(OR(ISBLANK(I113),ISBLANK(P113),I113="",P113=""),S113,IF(I113="ALI",IF(P113="L",7,IF(P113="A",10,15)),IF(I113="AIE",IF(P113="L",5,IF(P113="A",7,10)),IF(I113="SE",IF(P113="L",4,IF(P113="A",5,7)),IF(OR(I113="EE",I113="CE"),IF(P113="L",3,IF(P113="A",4,6)))))))</f>
        <v/>
      </c>
      <c r="U113" s="52" t="str">
        <f aca="false">IF(J113="","",IF(OR(J113="I",J113="C"),100%,IF(J113="E",40%,IF(J113="T",15%,50%))))</f>
        <v/>
      </c>
      <c r="V113" s="53" t="str">
        <f aca="false">IF(AND(S113&lt;&gt;"",U113&lt;&gt;""),S113*U113,"")</f>
        <v/>
      </c>
      <c r="W113" s="53" t="str">
        <f aca="false">IF(AND(T113&lt;&gt;"",U113&lt;&gt;""),T113*U113,"")</f>
        <v/>
      </c>
      <c r="X113" s="42"/>
      <c r="Y113" s="42"/>
      <c r="Z113" s="42"/>
      <c r="AA113" s="42"/>
      <c r="AB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3"/>
      <c r="I114" s="44"/>
      <c r="J114" s="45"/>
      <c r="K114" s="46" t="str">
        <f aca="false">IF(OR(I114="ALI",I114="AIE"),IF(ISNA(VLOOKUP(H114,'Funções de Dados - Detalhe'!$C$7:$F$126,2,0)),"",VLOOKUP(H114,'Funções de Dados - Detalhe'!$C$7:$F$126,2,0)),IF(OR(I114="EE",I114="SE",I114="CE"),IF(ISNA(VLOOKUP(H114,'Funções de Transação - Detalhe'!$C$7:$F$126,2,0)), "",VLOOKUP(H114,'Funções de Transação - Detalhe'!$C$7:$F$126,2,0)),""))</f>
        <v/>
      </c>
      <c r="L114" s="46" t="str">
        <f aca="false">IF(OR(I114="ALI",I114="AIE"),IF(ISNA(VLOOKUP(H114,'Funções de Dados - Detalhe'!$C$7:$F$126,4,0)), "",VLOOKUP(H114,'Funções de Dados - Detalhe'!$C$7:$F$126,4,0)),IF(OR(I114="EE",I114="SE",I114="CE"),IF(ISNA(VLOOKUP(H114,'Funções de Transação - Detalhe'!$C$7:$F$126,4,0)), "",VLOOKUP(H114,'Funções de Transação - Detalhe'!$C$7:$F$126,4,0)),""))</f>
        <v/>
      </c>
      <c r="M114" s="47" t="str">
        <f aca="false">CONCATENATE(I114,N114)</f>
        <v/>
      </c>
      <c r="N114" s="48" t="str">
        <f aca="false">IF(OR(I114="ALI",I114="AIE"),"L", IF(OR(I114="EE",I114="SE",I114="CE"),"A",""))</f>
        <v/>
      </c>
      <c r="O114" s="47" t="str">
        <f aca="false">CONCATENATE(I114,P114)</f>
        <v/>
      </c>
      <c r="P114" s="49" t="str">
        <f aca="false">IF(OR(ISBLANK(K114),K114="",ISBLANK(L114),L114=""),IF(OR(I114="ALI",I114="AIE"),"",IF(OR(ISBLANK(I114),L114=""),"","A")),IF(I114="EE",IF(L114&gt;=3,IF(K114&gt;=5,"H","A"),IF(L114&gt;=2,IF(K114&gt;=16,"H",IF(K114&lt;=4,"L","A")),IF(K114&lt;=15,"L","A"))),IF(OR(I114="SE",I114="CE"),IF(L114&gt;=4,IF(K114&gt;=6,"H","A"),IF(L114&gt;=2,IF(K114&gt;=20,"H",IF(K114&lt;=5,"L","A")),IF(K114&lt;=19,"L","A"))),IF(OR(I114="ALI",I114="AIE"),IF(L114&gt;=6,IF(K114&gt;=20,"H","A"),IF(L114&gt;=2,IF(K114&gt;=51,"H",IF(K114&lt;=19,"L","A")),IF(K114&lt;=50,"L","A")))))))</f>
        <v/>
      </c>
      <c r="Q114" s="50" t="str">
        <f aca="false">IF(N114="L","Baixa",IF(N114="A","Média",IF(N114="","","Alta")))</f>
        <v/>
      </c>
      <c r="R114" s="50" t="str">
        <f aca="false">IF(P114="L","Baixa",IF(P114="A","Média",IF(P114="H","Alta","")))</f>
        <v/>
      </c>
      <c r="S114" s="46" t="str">
        <f aca="false">IF(J114="C",0.6,IF(OR(ISBLANK(I114),ISBLANK(N114)),"",IF(I114="ALI",IF(N114="L",7,IF(N114="A",10,15)),IF(I114="AIE",IF(N114="L",5,IF(N114="A",7,10)),IF(I114="SE",IF(N114="L",4,IF(N114="A",5,7)),IF(OR(I114="EE",I114="CE"),IF(N114="L",3,IF(N114="A",4,6))))))))</f>
        <v/>
      </c>
      <c r="T114" s="51" t="str">
        <f aca="false">IF(OR(ISBLANK(I114),ISBLANK(P114),I114="",P114=""),S114,IF(I114="ALI",IF(P114="L",7,IF(P114="A",10,15)),IF(I114="AIE",IF(P114="L",5,IF(P114="A",7,10)),IF(I114="SE",IF(P114="L",4,IF(P114="A",5,7)),IF(OR(I114="EE",I114="CE"),IF(P114="L",3,IF(P114="A",4,6)))))))</f>
        <v/>
      </c>
      <c r="U114" s="52" t="str">
        <f aca="false">IF(J114="","",IF(OR(J114="I",J114="C"),100%,IF(J114="E",40%,IF(J114="T",15%,50%))))</f>
        <v/>
      </c>
      <c r="V114" s="53" t="str">
        <f aca="false">IF(AND(S114&lt;&gt;"",U114&lt;&gt;""),S114*U114,"")</f>
        <v/>
      </c>
      <c r="W114" s="53" t="str">
        <f aca="false">IF(AND(T114&lt;&gt;"",U114&lt;&gt;""),T114*U114,"")</f>
        <v/>
      </c>
      <c r="X114" s="42"/>
      <c r="Y114" s="42"/>
      <c r="Z114" s="42"/>
      <c r="AA114" s="42"/>
      <c r="AB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3"/>
      <c r="I115" s="44"/>
      <c r="J115" s="45"/>
      <c r="K115" s="46" t="str">
        <f aca="false">IF(OR(I115="ALI",I115="AIE"),IF(ISNA(VLOOKUP(H115,'Funções de Dados - Detalhe'!$C$7:$F$126,2,0)),"",VLOOKUP(H115,'Funções de Dados - Detalhe'!$C$7:$F$126,2,0)),IF(OR(I115="EE",I115="SE",I115="CE"),IF(ISNA(VLOOKUP(H115,'Funções de Transação - Detalhe'!$C$7:$F$126,2,0)), "",VLOOKUP(H115,'Funções de Transação - Detalhe'!$C$7:$F$126,2,0)),""))</f>
        <v/>
      </c>
      <c r="L115" s="46" t="str">
        <f aca="false">IF(OR(I115="ALI",I115="AIE"),IF(ISNA(VLOOKUP(H115,'Funções de Dados - Detalhe'!$C$7:$F$126,4,0)), "",VLOOKUP(H115,'Funções de Dados - Detalhe'!$C$7:$F$126,4,0)),IF(OR(I115="EE",I115="SE",I115="CE"),IF(ISNA(VLOOKUP(H115,'Funções de Transação - Detalhe'!$C$7:$F$126,4,0)), "",VLOOKUP(H115,'Funções de Transação - Detalhe'!$C$7:$F$126,4,0)),""))</f>
        <v/>
      </c>
      <c r="M115" s="47" t="str">
        <f aca="false">CONCATENATE(I115,N115)</f>
        <v/>
      </c>
      <c r="N115" s="48" t="str">
        <f aca="false">IF(OR(I115="ALI",I115="AIE"),"L", IF(OR(I115="EE",I115="SE",I115="CE"),"A",""))</f>
        <v/>
      </c>
      <c r="O115" s="47" t="str">
        <f aca="false">CONCATENATE(I115,P115)</f>
        <v/>
      </c>
      <c r="P115" s="49" t="str">
        <f aca="false">IF(OR(ISBLANK(K115),K115="",ISBLANK(L115),L115=""),IF(OR(I115="ALI",I115="AIE"),"",IF(OR(ISBLANK(I115),L115=""),"","A")),IF(I115="EE",IF(L115&gt;=3,IF(K115&gt;=5,"H","A"),IF(L115&gt;=2,IF(K115&gt;=16,"H",IF(K115&lt;=4,"L","A")),IF(K115&lt;=15,"L","A"))),IF(OR(I115="SE",I115="CE"),IF(L115&gt;=4,IF(K115&gt;=6,"H","A"),IF(L115&gt;=2,IF(K115&gt;=20,"H",IF(K115&lt;=5,"L","A")),IF(K115&lt;=19,"L","A"))),IF(OR(I115="ALI",I115="AIE"),IF(L115&gt;=6,IF(K115&gt;=20,"H","A"),IF(L115&gt;=2,IF(K115&gt;=51,"H",IF(K115&lt;=19,"L","A")),IF(K115&lt;=50,"L","A")))))))</f>
        <v/>
      </c>
      <c r="Q115" s="50" t="str">
        <f aca="false">IF(N115="L","Baixa",IF(N115="A","Média",IF(N115="","","Alta")))</f>
        <v/>
      </c>
      <c r="R115" s="50" t="str">
        <f aca="false">IF(P115="L","Baixa",IF(P115="A","Média",IF(P115="H","Alta","")))</f>
        <v/>
      </c>
      <c r="S115" s="46" t="str">
        <f aca="false">IF(J115="C",0.6,IF(OR(ISBLANK(I115),ISBLANK(N115)),"",IF(I115="ALI",IF(N115="L",7,IF(N115="A",10,15)),IF(I115="AIE",IF(N115="L",5,IF(N115="A",7,10)),IF(I115="SE",IF(N115="L",4,IF(N115="A",5,7)),IF(OR(I115="EE",I115="CE"),IF(N115="L",3,IF(N115="A",4,6))))))))</f>
        <v/>
      </c>
      <c r="T115" s="51" t="str">
        <f aca="false">IF(OR(ISBLANK(I115),ISBLANK(P115),I115="",P115=""),S115,IF(I115="ALI",IF(P115="L",7,IF(P115="A",10,15)),IF(I115="AIE",IF(P115="L",5,IF(P115="A",7,10)),IF(I115="SE",IF(P115="L",4,IF(P115="A",5,7)),IF(OR(I115="EE",I115="CE"),IF(P115="L",3,IF(P115="A",4,6)))))))</f>
        <v/>
      </c>
      <c r="U115" s="52" t="str">
        <f aca="false">IF(J115="","",IF(OR(J115="I",J115="C"),100%,IF(J115="E",40%,IF(J115="T",15%,50%))))</f>
        <v/>
      </c>
      <c r="V115" s="53" t="str">
        <f aca="false">IF(AND(S115&lt;&gt;"",U115&lt;&gt;""),S115*U115,"")</f>
        <v/>
      </c>
      <c r="W115" s="53" t="str">
        <f aca="false">IF(AND(T115&lt;&gt;"",U115&lt;&gt;""),T115*U115,"")</f>
        <v/>
      </c>
      <c r="X115" s="42"/>
      <c r="Y115" s="42"/>
      <c r="Z115" s="42"/>
      <c r="AA115" s="42"/>
      <c r="AB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3"/>
      <c r="I116" s="44"/>
      <c r="J116" s="45"/>
      <c r="K116" s="46" t="str">
        <f aca="false">IF(OR(I116="ALI",I116="AIE"),IF(ISNA(VLOOKUP(H116,'Funções de Dados - Detalhe'!$C$7:$F$126,2,0)),"",VLOOKUP(H116,'Funções de Dados - Detalhe'!$C$7:$F$126,2,0)),IF(OR(I116="EE",I116="SE",I116="CE"),IF(ISNA(VLOOKUP(H116,'Funções de Transação - Detalhe'!$C$7:$F$126,2,0)), "",VLOOKUP(H116,'Funções de Transação - Detalhe'!$C$7:$F$126,2,0)),""))</f>
        <v/>
      </c>
      <c r="L116" s="46" t="str">
        <f aca="false">IF(OR(I116="ALI",I116="AIE"),IF(ISNA(VLOOKUP(H116,'Funções de Dados - Detalhe'!$C$7:$F$126,4,0)), "",VLOOKUP(H116,'Funções de Dados - Detalhe'!$C$7:$F$126,4,0)),IF(OR(I116="EE",I116="SE",I116="CE"),IF(ISNA(VLOOKUP(H116,'Funções de Transação - Detalhe'!$C$7:$F$126,4,0)), "",VLOOKUP(H116,'Funções de Transação - Detalhe'!$C$7:$F$126,4,0)),""))</f>
        <v/>
      </c>
      <c r="M116" s="47" t="str">
        <f aca="false">CONCATENATE(I116,N116)</f>
        <v/>
      </c>
      <c r="N116" s="48" t="str">
        <f aca="false">IF(OR(I116="ALI",I116="AIE"),"L", IF(OR(I116="EE",I116="SE",I116="CE"),"A",""))</f>
        <v/>
      </c>
      <c r="O116" s="47" t="str">
        <f aca="false">CONCATENATE(I116,P116)</f>
        <v/>
      </c>
      <c r="P116" s="49" t="str">
        <f aca="false">IF(OR(ISBLANK(K116),K116="",ISBLANK(L116),L116=""),IF(OR(I116="ALI",I116="AIE"),"",IF(OR(ISBLANK(I116),L116=""),"","A")),IF(I116="EE",IF(L116&gt;=3,IF(K116&gt;=5,"H","A"),IF(L116&gt;=2,IF(K116&gt;=16,"H",IF(K116&lt;=4,"L","A")),IF(K116&lt;=15,"L","A"))),IF(OR(I116="SE",I116="CE"),IF(L116&gt;=4,IF(K116&gt;=6,"H","A"),IF(L116&gt;=2,IF(K116&gt;=20,"H",IF(K116&lt;=5,"L","A")),IF(K116&lt;=19,"L","A"))),IF(OR(I116="ALI",I116="AIE"),IF(L116&gt;=6,IF(K116&gt;=20,"H","A"),IF(L116&gt;=2,IF(K116&gt;=51,"H",IF(K116&lt;=19,"L","A")),IF(K116&lt;=50,"L","A")))))))</f>
        <v/>
      </c>
      <c r="Q116" s="50" t="str">
        <f aca="false">IF(N116="L","Baixa",IF(N116="A","Média",IF(N116="","","Alta")))</f>
        <v/>
      </c>
      <c r="R116" s="50" t="str">
        <f aca="false">IF(P116="L","Baixa",IF(P116="A","Média",IF(P116="H","Alta","")))</f>
        <v/>
      </c>
      <c r="S116" s="46" t="str">
        <f aca="false">IF(J116="C",0.6,IF(OR(ISBLANK(I116),ISBLANK(N116)),"",IF(I116="ALI",IF(N116="L",7,IF(N116="A",10,15)),IF(I116="AIE",IF(N116="L",5,IF(N116="A",7,10)),IF(I116="SE",IF(N116="L",4,IF(N116="A",5,7)),IF(OR(I116="EE",I116="CE"),IF(N116="L",3,IF(N116="A",4,6))))))))</f>
        <v/>
      </c>
      <c r="T116" s="51" t="str">
        <f aca="false">IF(OR(ISBLANK(I116),ISBLANK(P116),I116="",P116=""),S116,IF(I116="ALI",IF(P116="L",7,IF(P116="A",10,15)),IF(I116="AIE",IF(P116="L",5,IF(P116="A",7,10)),IF(I116="SE",IF(P116="L",4,IF(P116="A",5,7)),IF(OR(I116="EE",I116="CE"),IF(P116="L",3,IF(P116="A",4,6)))))))</f>
        <v/>
      </c>
      <c r="U116" s="52" t="str">
        <f aca="false">IF(J116="","",IF(OR(J116="I",J116="C"),100%,IF(J116="E",40%,IF(J116="T",15%,50%))))</f>
        <v/>
      </c>
      <c r="V116" s="53" t="str">
        <f aca="false">IF(AND(S116&lt;&gt;"",U116&lt;&gt;""),S116*U116,"")</f>
        <v/>
      </c>
      <c r="W116" s="53" t="str">
        <f aca="false">IF(AND(T116&lt;&gt;"",U116&lt;&gt;""),T116*U116,"")</f>
        <v/>
      </c>
      <c r="X116" s="42"/>
      <c r="Y116" s="42"/>
      <c r="Z116" s="42"/>
      <c r="AA116" s="42"/>
      <c r="AB116" s="43"/>
    </row>
    <row r="117" customFormat="false" ht="18" hidden="false" customHeight="true" outlineLevel="0" collapsed="false">
      <c r="A117" s="42"/>
      <c r="B117" s="42"/>
      <c r="C117" s="42"/>
      <c r="D117" s="42"/>
      <c r="E117" s="42"/>
      <c r="F117" s="42"/>
      <c r="G117" s="42"/>
      <c r="H117" s="43"/>
      <c r="I117" s="44"/>
      <c r="J117" s="45"/>
      <c r="K117" s="46" t="str">
        <f aca="false">IF(OR(I117="ALI",I117="AIE"),IF(ISNA(VLOOKUP(H117,'Funções de Dados - Detalhe'!$C$7:$F$126,2,0)),"",VLOOKUP(H117,'Funções de Dados - Detalhe'!$C$7:$F$126,2,0)),IF(OR(I117="EE",I117="SE",I117="CE"),IF(ISNA(VLOOKUP(H117,'Funções de Transação - Detalhe'!$C$7:$F$126,2,0)), "",VLOOKUP(H117,'Funções de Transação - Detalhe'!$C$7:$F$126,2,0)),""))</f>
        <v/>
      </c>
      <c r="L117" s="46" t="str">
        <f aca="false">IF(OR(I117="ALI",I117="AIE"),IF(ISNA(VLOOKUP(H117,'Funções de Dados - Detalhe'!$C$7:$F$126,4,0)), "",VLOOKUP(H117,'Funções de Dados - Detalhe'!$C$7:$F$126,4,0)),IF(OR(I117="EE",I117="SE",I117="CE"),IF(ISNA(VLOOKUP(H117,'Funções de Transação - Detalhe'!$C$7:$F$126,4,0)), "",VLOOKUP(H117,'Funções de Transação - Detalhe'!$C$7:$F$126,4,0)),""))</f>
        <v/>
      </c>
      <c r="M117" s="47" t="str">
        <f aca="false">CONCATENATE(I117,N117)</f>
        <v/>
      </c>
      <c r="N117" s="48" t="str">
        <f aca="false">IF(OR(I117="ALI",I117="AIE"),"L", IF(OR(I117="EE",I117="SE",I117="CE"),"A",""))</f>
        <v/>
      </c>
      <c r="O117" s="47" t="str">
        <f aca="false">CONCATENATE(I117,P117)</f>
        <v/>
      </c>
      <c r="P117" s="49" t="str">
        <f aca="false">IF(OR(ISBLANK(K117),K117="",ISBLANK(L117),L117=""),IF(OR(I117="ALI",I117="AIE"),"",IF(OR(ISBLANK(I117),L117=""),"","A")),IF(I117="EE",IF(L117&gt;=3,IF(K117&gt;=5,"H","A"),IF(L117&gt;=2,IF(K117&gt;=16,"H",IF(K117&lt;=4,"L","A")),IF(K117&lt;=15,"L","A"))),IF(OR(I117="SE",I117="CE"),IF(L117&gt;=4,IF(K117&gt;=6,"H","A"),IF(L117&gt;=2,IF(K117&gt;=20,"H",IF(K117&lt;=5,"L","A")),IF(K117&lt;=19,"L","A"))),IF(OR(I117="ALI",I117="AIE"),IF(L117&gt;=6,IF(K117&gt;=20,"H","A"),IF(L117&gt;=2,IF(K117&gt;=51,"H",IF(K117&lt;=19,"L","A")),IF(K117&lt;=50,"L","A")))))))</f>
        <v/>
      </c>
      <c r="Q117" s="50" t="str">
        <f aca="false">IF(N117="L","Baixa",IF(N117="A","Média",IF(N117="","","Alta")))</f>
        <v/>
      </c>
      <c r="R117" s="50" t="str">
        <f aca="false">IF(P117="L","Baixa",IF(P117="A","Média",IF(P117="H","Alta","")))</f>
        <v/>
      </c>
      <c r="S117" s="46" t="str">
        <f aca="false">IF(J117="C",0.6,IF(OR(ISBLANK(I117),ISBLANK(N117)),"",IF(I117="ALI",IF(N117="L",7,IF(N117="A",10,15)),IF(I117="AIE",IF(N117="L",5,IF(N117="A",7,10)),IF(I117="SE",IF(N117="L",4,IF(N117="A",5,7)),IF(OR(I117="EE",I117="CE"),IF(N117="L",3,IF(N117="A",4,6))))))))</f>
        <v/>
      </c>
      <c r="T117" s="51" t="str">
        <f aca="false">IF(OR(ISBLANK(I117),ISBLANK(P117),I117="",P117=""),S117,IF(I117="ALI",IF(P117="L",7,IF(P117="A",10,15)),IF(I117="AIE",IF(P117="L",5,IF(P117="A",7,10)),IF(I117="SE",IF(P117="L",4,IF(P117="A",5,7)),IF(OR(I117="EE",I117="CE"),IF(P117="L",3,IF(P117="A",4,6)))))))</f>
        <v/>
      </c>
      <c r="U117" s="52" t="str">
        <f aca="false">IF(J117="","",IF(OR(J117="I",J117="C"),100%,IF(J117="E",40%,IF(J117="T",15%,50%))))</f>
        <v/>
      </c>
      <c r="V117" s="53" t="str">
        <f aca="false">IF(AND(S117&lt;&gt;"",U117&lt;&gt;""),S117*U117,"")</f>
        <v/>
      </c>
      <c r="W117" s="53" t="str">
        <f aca="false">IF(AND(T117&lt;&gt;"",U117&lt;&gt;""),T117*U117,"")</f>
        <v/>
      </c>
      <c r="X117" s="42"/>
      <c r="Y117" s="42"/>
      <c r="Z117" s="42"/>
      <c r="AA117" s="42"/>
      <c r="AB117" s="43"/>
    </row>
    <row r="118" customFormat="false" ht="18" hidden="false" customHeight="true" outlineLevel="0" collapsed="false">
      <c r="A118" s="42"/>
      <c r="B118" s="42"/>
      <c r="C118" s="42"/>
      <c r="D118" s="42"/>
      <c r="E118" s="42"/>
      <c r="F118" s="42"/>
      <c r="G118" s="42"/>
      <c r="H118" s="43"/>
      <c r="I118" s="44"/>
      <c r="J118" s="45"/>
      <c r="K118" s="46" t="str">
        <f aca="false">IF(OR(I118="ALI",I118="AIE"),IF(ISNA(VLOOKUP(H118,'Funções de Dados - Detalhe'!$C$7:$F$126,2,0)),"",VLOOKUP(H118,'Funções de Dados - Detalhe'!$C$7:$F$126,2,0)),IF(OR(I118="EE",I118="SE",I118="CE"),IF(ISNA(VLOOKUP(H118,'Funções de Transação - Detalhe'!$C$7:$F$126,2,0)), "",VLOOKUP(H118,'Funções de Transação - Detalhe'!$C$7:$F$126,2,0)),""))</f>
        <v/>
      </c>
      <c r="L118" s="46" t="str">
        <f aca="false">IF(OR(I118="ALI",I118="AIE"),IF(ISNA(VLOOKUP(H118,'Funções de Dados - Detalhe'!$C$7:$F$126,4,0)), "",VLOOKUP(H118,'Funções de Dados - Detalhe'!$C$7:$F$126,4,0)),IF(OR(I118="EE",I118="SE",I118="CE"),IF(ISNA(VLOOKUP(H118,'Funções de Transação - Detalhe'!$C$7:$F$126,4,0)), "",VLOOKUP(H118,'Funções de Transação - Detalhe'!$C$7:$F$126,4,0)),""))</f>
        <v/>
      </c>
      <c r="M118" s="47" t="str">
        <f aca="false">CONCATENATE(I118,N118)</f>
        <v/>
      </c>
      <c r="N118" s="48" t="str">
        <f aca="false">IF(OR(I118="ALI",I118="AIE"),"L", IF(OR(I118="EE",I118="SE",I118="CE"),"A",""))</f>
        <v/>
      </c>
      <c r="O118" s="47" t="str">
        <f aca="false">CONCATENATE(I118,P118)</f>
        <v/>
      </c>
      <c r="P118" s="49" t="str">
        <f aca="false">IF(OR(ISBLANK(K118),K118="",ISBLANK(L118),L118=""),IF(OR(I118="ALI",I118="AIE"),"",IF(OR(ISBLANK(I118),L118=""),"","A")),IF(I118="EE",IF(L118&gt;=3,IF(K118&gt;=5,"H","A"),IF(L118&gt;=2,IF(K118&gt;=16,"H",IF(K118&lt;=4,"L","A")),IF(K118&lt;=15,"L","A"))),IF(OR(I118="SE",I118="CE"),IF(L118&gt;=4,IF(K118&gt;=6,"H","A"),IF(L118&gt;=2,IF(K118&gt;=20,"H",IF(K118&lt;=5,"L","A")),IF(K118&lt;=19,"L","A"))),IF(OR(I118="ALI",I118="AIE"),IF(L118&gt;=6,IF(K118&gt;=20,"H","A"),IF(L118&gt;=2,IF(K118&gt;=51,"H",IF(K118&lt;=19,"L","A")),IF(K118&lt;=50,"L","A")))))))</f>
        <v/>
      </c>
      <c r="Q118" s="50" t="str">
        <f aca="false">IF(N118="L","Baixa",IF(N118="A","Média",IF(N118="","","Alta")))</f>
        <v/>
      </c>
      <c r="R118" s="50" t="str">
        <f aca="false">IF(P118="L","Baixa",IF(P118="A","Média",IF(P118="H","Alta","")))</f>
        <v/>
      </c>
      <c r="S118" s="46" t="str">
        <f aca="false">IF(J118="C",0.6,IF(OR(ISBLANK(I118),ISBLANK(N118)),"",IF(I118="ALI",IF(N118="L",7,IF(N118="A",10,15)),IF(I118="AIE",IF(N118="L",5,IF(N118="A",7,10)),IF(I118="SE",IF(N118="L",4,IF(N118="A",5,7)),IF(OR(I118="EE",I118="CE"),IF(N118="L",3,IF(N118="A",4,6))))))))</f>
        <v/>
      </c>
      <c r="T118" s="51" t="str">
        <f aca="false">IF(OR(ISBLANK(I118),ISBLANK(P118),I118="",P118=""),S118,IF(I118="ALI",IF(P118="L",7,IF(P118="A",10,15)),IF(I118="AIE",IF(P118="L",5,IF(P118="A",7,10)),IF(I118="SE",IF(P118="L",4,IF(P118="A",5,7)),IF(OR(I118="EE",I118="CE"),IF(P118="L",3,IF(P118="A",4,6)))))))</f>
        <v/>
      </c>
      <c r="U118" s="52" t="str">
        <f aca="false">IF(J118="","",IF(OR(J118="I",J118="C"),100%,IF(J118="E",40%,IF(J118="T",15%,50%))))</f>
        <v/>
      </c>
      <c r="V118" s="53" t="str">
        <f aca="false">IF(AND(S118&lt;&gt;"",U118&lt;&gt;""),S118*U118,"")</f>
        <v/>
      </c>
      <c r="W118" s="53" t="str">
        <f aca="false">IF(AND(T118&lt;&gt;"",U118&lt;&gt;""),T118*U118,"")</f>
        <v/>
      </c>
      <c r="X118" s="42"/>
      <c r="Y118" s="42"/>
      <c r="Z118" s="42"/>
      <c r="AA118" s="42"/>
      <c r="AB118" s="43"/>
    </row>
    <row r="119" customFormat="false" ht="18" hidden="false" customHeight="true" outlineLevel="0" collapsed="false">
      <c r="A119" s="42"/>
      <c r="B119" s="42"/>
      <c r="C119" s="42"/>
      <c r="D119" s="42"/>
      <c r="E119" s="42"/>
      <c r="F119" s="42"/>
      <c r="G119" s="42"/>
      <c r="H119" s="43"/>
      <c r="I119" s="44"/>
      <c r="J119" s="45"/>
      <c r="K119" s="46" t="str">
        <f aca="false">IF(OR(I119="ALI",I119="AIE"),IF(ISNA(VLOOKUP(H119,'Funções de Dados - Detalhe'!$C$7:$F$126,2,0)),"",VLOOKUP(H119,'Funções de Dados - Detalhe'!$C$7:$F$126,2,0)),IF(OR(I119="EE",I119="SE",I119="CE"),IF(ISNA(VLOOKUP(H119,'Funções de Transação - Detalhe'!$C$7:$F$126,2,0)), "",VLOOKUP(H119,'Funções de Transação - Detalhe'!$C$7:$F$126,2,0)),""))</f>
        <v/>
      </c>
      <c r="L119" s="46" t="str">
        <f aca="false">IF(OR(I119="ALI",I119="AIE"),IF(ISNA(VLOOKUP(H119,'Funções de Dados - Detalhe'!$C$7:$F$126,4,0)), "",VLOOKUP(H119,'Funções de Dados - Detalhe'!$C$7:$F$126,4,0)),IF(OR(I119="EE",I119="SE",I119="CE"),IF(ISNA(VLOOKUP(H119,'Funções de Transação - Detalhe'!$C$7:$F$126,4,0)), "",VLOOKUP(H119,'Funções de Transação - Detalhe'!$C$7:$F$126,4,0)),""))</f>
        <v/>
      </c>
      <c r="M119" s="47" t="str">
        <f aca="false">CONCATENATE(I119,N119)</f>
        <v/>
      </c>
      <c r="N119" s="48" t="str">
        <f aca="false">IF(OR(I119="ALI",I119="AIE"),"L", IF(OR(I119="EE",I119="SE",I119="CE"),"A",""))</f>
        <v/>
      </c>
      <c r="O119" s="47" t="str">
        <f aca="false">CONCATENATE(I119,P119)</f>
        <v/>
      </c>
      <c r="P119" s="49" t="str">
        <f aca="false">IF(OR(ISBLANK(K119),K119="",ISBLANK(L119),L119=""),IF(OR(I119="ALI",I119="AIE"),"",IF(OR(ISBLANK(I119),L119=""),"","A")),IF(I119="EE",IF(L119&gt;=3,IF(K119&gt;=5,"H","A"),IF(L119&gt;=2,IF(K119&gt;=16,"H",IF(K119&lt;=4,"L","A")),IF(K119&lt;=15,"L","A"))),IF(OR(I119="SE",I119="CE"),IF(L119&gt;=4,IF(K119&gt;=6,"H","A"),IF(L119&gt;=2,IF(K119&gt;=20,"H",IF(K119&lt;=5,"L","A")),IF(K119&lt;=19,"L","A"))),IF(OR(I119="ALI",I119="AIE"),IF(L119&gt;=6,IF(K119&gt;=20,"H","A"),IF(L119&gt;=2,IF(K119&gt;=51,"H",IF(K119&lt;=19,"L","A")),IF(K119&lt;=50,"L","A")))))))</f>
        <v/>
      </c>
      <c r="Q119" s="50" t="str">
        <f aca="false">IF(N119="L","Baixa",IF(N119="A","Média",IF(N119="","","Alta")))</f>
        <v/>
      </c>
      <c r="R119" s="50" t="str">
        <f aca="false">IF(P119="L","Baixa",IF(P119="A","Média",IF(P119="H","Alta","")))</f>
        <v/>
      </c>
      <c r="S119" s="46" t="str">
        <f aca="false">IF(J119="C",0.6,IF(OR(ISBLANK(I119),ISBLANK(N119)),"",IF(I119="ALI",IF(N119="L",7,IF(N119="A",10,15)),IF(I119="AIE",IF(N119="L",5,IF(N119="A",7,10)),IF(I119="SE",IF(N119="L",4,IF(N119="A",5,7)),IF(OR(I119="EE",I119="CE"),IF(N119="L",3,IF(N119="A",4,6))))))))</f>
        <v/>
      </c>
      <c r="T119" s="51" t="str">
        <f aca="false">IF(OR(ISBLANK(I119),ISBLANK(P119),I119="",P119=""),S119,IF(I119="ALI",IF(P119="L",7,IF(P119="A",10,15)),IF(I119="AIE",IF(P119="L",5,IF(P119="A",7,10)),IF(I119="SE",IF(P119="L",4,IF(P119="A",5,7)),IF(OR(I119="EE",I119="CE"),IF(P119="L",3,IF(P119="A",4,6)))))))</f>
        <v/>
      </c>
      <c r="U119" s="52" t="str">
        <f aca="false">IF(J119="","",IF(OR(J119="I",J119="C"),100%,IF(J119="E",40%,IF(J119="T",15%,50%))))</f>
        <v/>
      </c>
      <c r="V119" s="53" t="str">
        <f aca="false">IF(AND(S119&lt;&gt;"",U119&lt;&gt;""),S119*U119,"")</f>
        <v/>
      </c>
      <c r="W119" s="53" t="str">
        <f aca="false">IF(AND(T119&lt;&gt;"",U119&lt;&gt;""),T119*U119,"")</f>
        <v/>
      </c>
      <c r="X119" s="42"/>
      <c r="Y119" s="42"/>
      <c r="Z119" s="42"/>
      <c r="AA119" s="42"/>
      <c r="AB119" s="43"/>
    </row>
    <row r="120" customFormat="false" ht="18" hidden="false" customHeight="true" outlineLevel="0" collapsed="false">
      <c r="A120" s="42"/>
      <c r="B120" s="42"/>
      <c r="C120" s="42"/>
      <c r="D120" s="42"/>
      <c r="E120" s="42"/>
      <c r="F120" s="42"/>
      <c r="G120" s="42"/>
      <c r="H120" s="43"/>
      <c r="I120" s="44"/>
      <c r="J120" s="45"/>
      <c r="K120" s="46" t="str">
        <f aca="false">IF(OR(I120="ALI",I120="AIE"),IF(ISNA(VLOOKUP(H120,'Funções de Dados - Detalhe'!$C$7:$F$126,2,0)),"",VLOOKUP(H120,'Funções de Dados - Detalhe'!$C$7:$F$126,2,0)),IF(OR(I120="EE",I120="SE",I120="CE"),IF(ISNA(VLOOKUP(H120,'Funções de Transação - Detalhe'!$C$7:$F$126,2,0)), "",VLOOKUP(H120,'Funções de Transação - Detalhe'!$C$7:$F$126,2,0)),""))</f>
        <v/>
      </c>
      <c r="L120" s="46" t="str">
        <f aca="false">IF(OR(I120="ALI",I120="AIE"),IF(ISNA(VLOOKUP(H120,'Funções de Dados - Detalhe'!$C$7:$F$126,4,0)), "",VLOOKUP(H120,'Funções de Dados - Detalhe'!$C$7:$F$126,4,0)),IF(OR(I120="EE",I120="SE",I120="CE"),IF(ISNA(VLOOKUP(H120,'Funções de Transação - Detalhe'!$C$7:$F$126,4,0)), "",VLOOKUP(H120,'Funções de Transação - Detalhe'!$C$7:$F$126,4,0)),""))</f>
        <v/>
      </c>
      <c r="M120" s="47" t="str">
        <f aca="false">CONCATENATE(I120,N120)</f>
        <v/>
      </c>
      <c r="N120" s="48" t="str">
        <f aca="false">IF(OR(I120="ALI",I120="AIE"),"L", IF(OR(I120="EE",I120="SE",I120="CE"),"A",""))</f>
        <v/>
      </c>
      <c r="O120" s="47" t="str">
        <f aca="false">CONCATENATE(I120,P120)</f>
        <v/>
      </c>
      <c r="P120" s="49" t="str">
        <f aca="false">IF(OR(ISBLANK(K120),K120="",ISBLANK(L120),L120=""),IF(OR(I120="ALI",I120="AIE"),"",IF(OR(ISBLANK(I120),L120=""),"","A")),IF(I120="EE",IF(L120&gt;=3,IF(K120&gt;=5,"H","A"),IF(L120&gt;=2,IF(K120&gt;=16,"H",IF(K120&lt;=4,"L","A")),IF(K120&lt;=15,"L","A"))),IF(OR(I120="SE",I120="CE"),IF(L120&gt;=4,IF(K120&gt;=6,"H","A"),IF(L120&gt;=2,IF(K120&gt;=20,"H",IF(K120&lt;=5,"L","A")),IF(K120&lt;=19,"L","A"))),IF(OR(I120="ALI",I120="AIE"),IF(L120&gt;=6,IF(K120&gt;=20,"H","A"),IF(L120&gt;=2,IF(K120&gt;=51,"H",IF(K120&lt;=19,"L","A")),IF(K120&lt;=50,"L","A")))))))</f>
        <v/>
      </c>
      <c r="Q120" s="50" t="str">
        <f aca="false">IF(N120="L","Baixa",IF(N120="A","Média",IF(N120="","","Alta")))</f>
        <v/>
      </c>
      <c r="R120" s="50" t="str">
        <f aca="false">IF(P120="L","Baixa",IF(P120="A","Média",IF(P120="H","Alta","")))</f>
        <v/>
      </c>
      <c r="S120" s="46" t="str">
        <f aca="false">IF(J120="C",0.6,IF(OR(ISBLANK(I120),ISBLANK(N120)),"",IF(I120="ALI",IF(N120="L",7,IF(N120="A",10,15)),IF(I120="AIE",IF(N120="L",5,IF(N120="A",7,10)),IF(I120="SE",IF(N120="L",4,IF(N120="A",5,7)),IF(OR(I120="EE",I120="CE"),IF(N120="L",3,IF(N120="A",4,6))))))))</f>
        <v/>
      </c>
      <c r="T120" s="51" t="str">
        <f aca="false">IF(OR(ISBLANK(I120),ISBLANK(P120),I120="",P120=""),S120,IF(I120="ALI",IF(P120="L",7,IF(P120="A",10,15)),IF(I120="AIE",IF(P120="L",5,IF(P120="A",7,10)),IF(I120="SE",IF(P120="L",4,IF(P120="A",5,7)),IF(OR(I120="EE",I120="CE"),IF(P120="L",3,IF(P120="A",4,6)))))))</f>
        <v/>
      </c>
      <c r="U120" s="52" t="str">
        <f aca="false">IF(J120="","",IF(OR(J120="I",J120="C"),100%,IF(J120="E",40%,IF(J120="T",15%,50%))))</f>
        <v/>
      </c>
      <c r="V120" s="53" t="str">
        <f aca="false">IF(AND(S120&lt;&gt;"",U120&lt;&gt;""),S120*U120,"")</f>
        <v/>
      </c>
      <c r="W120" s="53" t="str">
        <f aca="false">IF(AND(T120&lt;&gt;"",U120&lt;&gt;""),T120*U120,"")</f>
        <v/>
      </c>
      <c r="X120" s="42"/>
      <c r="Y120" s="42"/>
      <c r="Z120" s="42"/>
      <c r="AA120" s="42"/>
      <c r="AB120" s="43"/>
    </row>
    <row r="121" customFormat="false" ht="18" hidden="false" customHeight="true" outlineLevel="0" collapsed="false">
      <c r="A121" s="42"/>
      <c r="B121" s="42"/>
      <c r="C121" s="42"/>
      <c r="D121" s="42"/>
      <c r="E121" s="42"/>
      <c r="F121" s="42"/>
      <c r="G121" s="42"/>
      <c r="H121" s="43"/>
      <c r="I121" s="44"/>
      <c r="J121" s="45"/>
      <c r="K121" s="46" t="str">
        <f aca="false">IF(OR(I121="ALI",I121="AIE"),IF(ISNA(VLOOKUP(H121,'Funções de Dados - Detalhe'!$C$7:$F$126,2,0)),"",VLOOKUP(H121,'Funções de Dados - Detalhe'!$C$7:$F$126,2,0)),IF(OR(I121="EE",I121="SE",I121="CE"),IF(ISNA(VLOOKUP(H121,'Funções de Transação - Detalhe'!$C$7:$F$126,2,0)), "",VLOOKUP(H121,'Funções de Transação - Detalhe'!$C$7:$F$126,2,0)),""))</f>
        <v/>
      </c>
      <c r="L121" s="46" t="str">
        <f aca="false">IF(OR(I121="ALI",I121="AIE"),IF(ISNA(VLOOKUP(H121,'Funções de Dados - Detalhe'!$C$7:$F$126,4,0)), "",VLOOKUP(H121,'Funções de Dados - Detalhe'!$C$7:$F$126,4,0)),IF(OR(I121="EE",I121="SE",I121="CE"),IF(ISNA(VLOOKUP(H121,'Funções de Transação - Detalhe'!$C$7:$F$126,4,0)), "",VLOOKUP(H121,'Funções de Transação - Detalhe'!$C$7:$F$126,4,0)),""))</f>
        <v/>
      </c>
      <c r="M121" s="47" t="str">
        <f aca="false">CONCATENATE(I121,N121)</f>
        <v/>
      </c>
      <c r="N121" s="48" t="str">
        <f aca="false">IF(OR(I121="ALI",I121="AIE"),"L", IF(OR(I121="EE",I121="SE",I121="CE"),"A",""))</f>
        <v/>
      </c>
      <c r="O121" s="47" t="str">
        <f aca="false">CONCATENATE(I121,P121)</f>
        <v/>
      </c>
      <c r="P121" s="49" t="str">
        <f aca="false">IF(OR(ISBLANK(K121),K121="",ISBLANK(L121),L121=""),IF(OR(I121="ALI",I121="AIE"),"",IF(OR(ISBLANK(I121),L121=""),"","A")),IF(I121="EE",IF(L121&gt;=3,IF(K121&gt;=5,"H","A"),IF(L121&gt;=2,IF(K121&gt;=16,"H",IF(K121&lt;=4,"L","A")),IF(K121&lt;=15,"L","A"))),IF(OR(I121="SE",I121="CE"),IF(L121&gt;=4,IF(K121&gt;=6,"H","A"),IF(L121&gt;=2,IF(K121&gt;=20,"H",IF(K121&lt;=5,"L","A")),IF(K121&lt;=19,"L","A"))),IF(OR(I121="ALI",I121="AIE"),IF(L121&gt;=6,IF(K121&gt;=20,"H","A"),IF(L121&gt;=2,IF(K121&gt;=51,"H",IF(K121&lt;=19,"L","A")),IF(K121&lt;=50,"L","A")))))))</f>
        <v/>
      </c>
      <c r="Q121" s="50" t="str">
        <f aca="false">IF(N121="L","Baixa",IF(N121="A","Média",IF(N121="","","Alta")))</f>
        <v/>
      </c>
      <c r="R121" s="50" t="str">
        <f aca="false">IF(P121="L","Baixa",IF(P121="A","Média",IF(P121="H","Alta","")))</f>
        <v/>
      </c>
      <c r="S121" s="46" t="str">
        <f aca="false">IF(J121="C",0.6,IF(OR(ISBLANK(I121),ISBLANK(N121)),"",IF(I121="ALI",IF(N121="L",7,IF(N121="A",10,15)),IF(I121="AIE",IF(N121="L",5,IF(N121="A",7,10)),IF(I121="SE",IF(N121="L",4,IF(N121="A",5,7)),IF(OR(I121="EE",I121="CE"),IF(N121="L",3,IF(N121="A",4,6))))))))</f>
        <v/>
      </c>
      <c r="T121" s="51" t="str">
        <f aca="false">IF(OR(ISBLANK(I121),ISBLANK(P121),I121="",P121=""),S121,IF(I121="ALI",IF(P121="L",7,IF(P121="A",10,15)),IF(I121="AIE",IF(P121="L",5,IF(P121="A",7,10)),IF(I121="SE",IF(P121="L",4,IF(P121="A",5,7)),IF(OR(I121="EE",I121="CE"),IF(P121="L",3,IF(P121="A",4,6)))))))</f>
        <v/>
      </c>
      <c r="U121" s="52" t="str">
        <f aca="false">IF(J121="","",IF(OR(J121="I",J121="C"),100%,IF(J121="E",40%,IF(J121="T",15%,50%))))</f>
        <v/>
      </c>
      <c r="V121" s="53" t="str">
        <f aca="false">IF(AND(S121&lt;&gt;"",U121&lt;&gt;""),S121*U121,"")</f>
        <v/>
      </c>
      <c r="W121" s="53" t="str">
        <f aca="false">IF(AND(T121&lt;&gt;"",U121&lt;&gt;""),T121*U121,"")</f>
        <v/>
      </c>
      <c r="X121" s="42"/>
      <c r="Y121" s="42"/>
      <c r="Z121" s="42"/>
      <c r="AA121" s="42"/>
      <c r="AB121" s="43"/>
    </row>
    <row r="122" customFormat="false" ht="18" hidden="false" customHeight="true" outlineLevel="0" collapsed="false">
      <c r="A122" s="42"/>
      <c r="B122" s="42"/>
      <c r="C122" s="42"/>
      <c r="D122" s="42"/>
      <c r="E122" s="42"/>
      <c r="F122" s="42"/>
      <c r="G122" s="42"/>
      <c r="H122" s="43"/>
      <c r="I122" s="44"/>
      <c r="J122" s="45"/>
      <c r="K122" s="46" t="str">
        <f aca="false">IF(OR(I122="ALI",I122="AIE"),IF(ISNA(VLOOKUP(H122,'Funções de Dados - Detalhe'!$C$7:$F$126,2,0)),"",VLOOKUP(H122,'Funções de Dados - Detalhe'!$C$7:$F$126,2,0)),IF(OR(I122="EE",I122="SE",I122="CE"),IF(ISNA(VLOOKUP(H122,'Funções de Transação - Detalhe'!$C$7:$F$126,2,0)), "",VLOOKUP(H122,'Funções de Transação - Detalhe'!$C$7:$F$126,2,0)),""))</f>
        <v/>
      </c>
      <c r="L122" s="46" t="str">
        <f aca="false">IF(OR(I122="ALI",I122="AIE"),IF(ISNA(VLOOKUP(H122,'Funções de Dados - Detalhe'!$C$7:$F$126,4,0)), "",VLOOKUP(H122,'Funções de Dados - Detalhe'!$C$7:$F$126,4,0)),IF(OR(I122="EE",I122="SE",I122="CE"),IF(ISNA(VLOOKUP(H122,'Funções de Transação - Detalhe'!$C$7:$F$126,4,0)), "",VLOOKUP(H122,'Funções de Transação - Detalhe'!$C$7:$F$126,4,0)),""))</f>
        <v/>
      </c>
      <c r="M122" s="47" t="str">
        <f aca="false">CONCATENATE(I122,N122)</f>
        <v/>
      </c>
      <c r="N122" s="48" t="str">
        <f aca="false">IF(OR(I122="ALI",I122="AIE"),"L", IF(OR(I122="EE",I122="SE",I122="CE"),"A",""))</f>
        <v/>
      </c>
      <c r="O122" s="47" t="str">
        <f aca="false">CONCATENATE(I122,P122)</f>
        <v/>
      </c>
      <c r="P122" s="49" t="str">
        <f aca="false">IF(OR(ISBLANK(K122),K122="",ISBLANK(L122),L122=""),IF(OR(I122="ALI",I122="AIE"),"",IF(OR(ISBLANK(I122),L122=""),"","A")),IF(I122="EE",IF(L122&gt;=3,IF(K122&gt;=5,"H","A"),IF(L122&gt;=2,IF(K122&gt;=16,"H",IF(K122&lt;=4,"L","A")),IF(K122&lt;=15,"L","A"))),IF(OR(I122="SE",I122="CE"),IF(L122&gt;=4,IF(K122&gt;=6,"H","A"),IF(L122&gt;=2,IF(K122&gt;=20,"H",IF(K122&lt;=5,"L","A")),IF(K122&lt;=19,"L","A"))),IF(OR(I122="ALI",I122="AIE"),IF(L122&gt;=6,IF(K122&gt;=20,"H","A"),IF(L122&gt;=2,IF(K122&gt;=51,"H",IF(K122&lt;=19,"L","A")),IF(K122&lt;=50,"L","A")))))))</f>
        <v/>
      </c>
      <c r="Q122" s="50" t="str">
        <f aca="false">IF(N122="L","Baixa",IF(N122="A","Média",IF(N122="","","Alta")))</f>
        <v/>
      </c>
      <c r="R122" s="50" t="str">
        <f aca="false">IF(P122="L","Baixa",IF(P122="A","Média",IF(P122="H","Alta","")))</f>
        <v/>
      </c>
      <c r="S122" s="46" t="str">
        <f aca="false">IF(J122="C",0.6,IF(OR(ISBLANK(I122),ISBLANK(N122)),"",IF(I122="ALI",IF(N122="L",7,IF(N122="A",10,15)),IF(I122="AIE",IF(N122="L",5,IF(N122="A",7,10)),IF(I122="SE",IF(N122="L",4,IF(N122="A",5,7)),IF(OR(I122="EE",I122="CE"),IF(N122="L",3,IF(N122="A",4,6))))))))</f>
        <v/>
      </c>
      <c r="T122" s="51" t="str">
        <f aca="false">IF(OR(ISBLANK(I122),ISBLANK(P122),I122="",P122=""),S122,IF(I122="ALI",IF(P122="L",7,IF(P122="A",10,15)),IF(I122="AIE",IF(P122="L",5,IF(P122="A",7,10)),IF(I122="SE",IF(P122="L",4,IF(P122="A",5,7)),IF(OR(I122="EE",I122="CE"),IF(P122="L",3,IF(P122="A",4,6)))))))</f>
        <v/>
      </c>
      <c r="U122" s="52" t="str">
        <f aca="false">IF(J122="","",IF(OR(J122="I",J122="C"),100%,IF(J122="E",40%,IF(J122="T",15%,50%))))</f>
        <v/>
      </c>
      <c r="V122" s="53" t="str">
        <f aca="false">IF(AND(S122&lt;&gt;"",U122&lt;&gt;""),S122*U122,"")</f>
        <v/>
      </c>
      <c r="W122" s="53" t="str">
        <f aca="false">IF(AND(T122&lt;&gt;"",U122&lt;&gt;""),T122*U122,"")</f>
        <v/>
      </c>
      <c r="X122" s="42"/>
      <c r="Y122" s="42"/>
      <c r="Z122" s="42"/>
      <c r="AA122" s="42"/>
      <c r="AB122" s="43"/>
    </row>
    <row r="123" customFormat="false" ht="18" hidden="false" customHeight="true" outlineLevel="0" collapsed="false">
      <c r="A123" s="42"/>
      <c r="B123" s="42"/>
      <c r="C123" s="42"/>
      <c r="D123" s="42"/>
      <c r="E123" s="42"/>
      <c r="F123" s="42"/>
      <c r="G123" s="42"/>
      <c r="H123" s="43"/>
      <c r="I123" s="44"/>
      <c r="J123" s="45"/>
      <c r="K123" s="46" t="str">
        <f aca="false">IF(OR(I123="ALI",I123="AIE"),IF(ISNA(VLOOKUP(H123,'Funções de Dados - Detalhe'!$C$7:$F$126,2,0)),"",VLOOKUP(H123,'Funções de Dados - Detalhe'!$C$7:$F$126,2,0)),IF(OR(I123="EE",I123="SE",I123="CE"),IF(ISNA(VLOOKUP(H123,'Funções de Transação - Detalhe'!$C$7:$F$126,2,0)), "",VLOOKUP(H123,'Funções de Transação - Detalhe'!$C$7:$F$126,2,0)),""))</f>
        <v/>
      </c>
      <c r="L123" s="46" t="str">
        <f aca="false">IF(OR(I123="ALI",I123="AIE"),IF(ISNA(VLOOKUP(H123,'Funções de Dados - Detalhe'!$C$7:$F$126,4,0)), "",VLOOKUP(H123,'Funções de Dados - Detalhe'!$C$7:$F$126,4,0)),IF(OR(I123="EE",I123="SE",I123="CE"),IF(ISNA(VLOOKUP(H123,'Funções de Transação - Detalhe'!$C$7:$F$126,4,0)), "",VLOOKUP(H123,'Funções de Transação - Detalhe'!$C$7:$F$126,4,0)),""))</f>
        <v/>
      </c>
      <c r="M123" s="47" t="str">
        <f aca="false">CONCATENATE(I123,N123)</f>
        <v/>
      </c>
      <c r="N123" s="48" t="str">
        <f aca="false">IF(OR(I123="ALI",I123="AIE"),"L", IF(OR(I123="EE",I123="SE",I123="CE"),"A",""))</f>
        <v/>
      </c>
      <c r="O123" s="47" t="str">
        <f aca="false">CONCATENATE(I123,P123)</f>
        <v/>
      </c>
      <c r="P123" s="49" t="str">
        <f aca="false">IF(OR(ISBLANK(K123),K123="",ISBLANK(L123),L123=""),IF(OR(I123="ALI",I123="AIE"),"",IF(OR(ISBLANK(I123),L123=""),"","A")),IF(I123="EE",IF(L123&gt;=3,IF(K123&gt;=5,"H","A"),IF(L123&gt;=2,IF(K123&gt;=16,"H",IF(K123&lt;=4,"L","A")),IF(K123&lt;=15,"L","A"))),IF(OR(I123="SE",I123="CE"),IF(L123&gt;=4,IF(K123&gt;=6,"H","A"),IF(L123&gt;=2,IF(K123&gt;=20,"H",IF(K123&lt;=5,"L","A")),IF(K123&lt;=19,"L","A"))),IF(OR(I123="ALI",I123="AIE"),IF(L123&gt;=6,IF(K123&gt;=20,"H","A"),IF(L123&gt;=2,IF(K123&gt;=51,"H",IF(K123&lt;=19,"L","A")),IF(K123&lt;=50,"L","A")))))))</f>
        <v/>
      </c>
      <c r="Q123" s="50" t="str">
        <f aca="false">IF(N123="L","Baixa",IF(N123="A","Média",IF(N123="","","Alta")))</f>
        <v/>
      </c>
      <c r="R123" s="50" t="str">
        <f aca="false">IF(P123="L","Baixa",IF(P123="A","Média",IF(P123="H","Alta","")))</f>
        <v/>
      </c>
      <c r="S123" s="46" t="str">
        <f aca="false">IF(J123="C",0.6,IF(OR(ISBLANK(I123),ISBLANK(N123)),"",IF(I123="ALI",IF(N123="L",7,IF(N123="A",10,15)),IF(I123="AIE",IF(N123="L",5,IF(N123="A",7,10)),IF(I123="SE",IF(N123="L",4,IF(N123="A",5,7)),IF(OR(I123="EE",I123="CE"),IF(N123="L",3,IF(N123="A",4,6))))))))</f>
        <v/>
      </c>
      <c r="T123" s="51" t="str">
        <f aca="false">IF(OR(ISBLANK(I123),ISBLANK(P123),I123="",P123=""),S123,IF(I123="ALI",IF(P123="L",7,IF(P123="A",10,15)),IF(I123="AIE",IF(P123="L",5,IF(P123="A",7,10)),IF(I123="SE",IF(P123="L",4,IF(P123="A",5,7)),IF(OR(I123="EE",I123="CE"),IF(P123="L",3,IF(P123="A",4,6)))))))</f>
        <v/>
      </c>
      <c r="U123" s="52" t="str">
        <f aca="false">IF(J123="","",IF(OR(J123="I",J123="C"),100%,IF(J123="E",40%,IF(J123="T",15%,50%))))</f>
        <v/>
      </c>
      <c r="V123" s="53" t="str">
        <f aca="false">IF(AND(S123&lt;&gt;"",U123&lt;&gt;""),S123*U123,"")</f>
        <v/>
      </c>
      <c r="W123" s="53" t="str">
        <f aca="false">IF(AND(T123&lt;&gt;"",U123&lt;&gt;""),T123*U123,"")</f>
        <v/>
      </c>
      <c r="X123" s="42"/>
      <c r="Y123" s="42"/>
      <c r="Z123" s="42"/>
      <c r="AA123" s="42"/>
      <c r="AB123" s="43"/>
    </row>
    <row r="124" customFormat="false" ht="18" hidden="false" customHeight="true" outlineLevel="0" collapsed="false">
      <c r="A124" s="42"/>
      <c r="B124" s="42"/>
      <c r="C124" s="42"/>
      <c r="D124" s="42"/>
      <c r="E124" s="42"/>
      <c r="F124" s="42"/>
      <c r="G124" s="42"/>
      <c r="H124" s="43"/>
      <c r="I124" s="44"/>
      <c r="J124" s="45"/>
      <c r="K124" s="46" t="str">
        <f aca="false">IF(OR(I124="ALI",I124="AIE"),IF(ISNA(VLOOKUP(H124,'Funções de Dados - Detalhe'!$C$7:$F$126,2,0)),"",VLOOKUP(H124,'Funções de Dados - Detalhe'!$C$7:$F$126,2,0)),IF(OR(I124="EE",I124="SE",I124="CE"),IF(ISNA(VLOOKUP(H124,'Funções de Transação - Detalhe'!$C$7:$F$126,2,0)), "",VLOOKUP(H124,'Funções de Transação - Detalhe'!$C$7:$F$126,2,0)),""))</f>
        <v/>
      </c>
      <c r="L124" s="46" t="str">
        <f aca="false">IF(OR(I124="ALI",I124="AIE"),IF(ISNA(VLOOKUP(H124,'Funções de Dados - Detalhe'!$C$7:$F$126,4,0)), "",VLOOKUP(H124,'Funções de Dados - Detalhe'!$C$7:$F$126,4,0)),IF(OR(I124="EE",I124="SE",I124="CE"),IF(ISNA(VLOOKUP(H124,'Funções de Transação - Detalhe'!$C$7:$F$126,4,0)), "",VLOOKUP(H124,'Funções de Transação - Detalhe'!$C$7:$F$126,4,0)),""))</f>
        <v/>
      </c>
      <c r="M124" s="47" t="str">
        <f aca="false">CONCATENATE(I124,N124)</f>
        <v/>
      </c>
      <c r="N124" s="48" t="str">
        <f aca="false">IF(OR(I124="ALI",I124="AIE"),"L", IF(OR(I124="EE",I124="SE",I124="CE"),"A",""))</f>
        <v/>
      </c>
      <c r="O124" s="47" t="str">
        <f aca="false">CONCATENATE(I124,P124)</f>
        <v/>
      </c>
      <c r="P124" s="49" t="str">
        <f aca="false">IF(OR(ISBLANK(K124),K124="",ISBLANK(L124),L124=""),IF(OR(I124="ALI",I124="AIE"),"",IF(OR(ISBLANK(I124),L124=""),"","A")),IF(I124="EE",IF(L124&gt;=3,IF(K124&gt;=5,"H","A"),IF(L124&gt;=2,IF(K124&gt;=16,"H",IF(K124&lt;=4,"L","A")),IF(K124&lt;=15,"L","A"))),IF(OR(I124="SE",I124="CE"),IF(L124&gt;=4,IF(K124&gt;=6,"H","A"),IF(L124&gt;=2,IF(K124&gt;=20,"H",IF(K124&lt;=5,"L","A")),IF(K124&lt;=19,"L","A"))),IF(OR(I124="ALI",I124="AIE"),IF(L124&gt;=6,IF(K124&gt;=20,"H","A"),IF(L124&gt;=2,IF(K124&gt;=51,"H",IF(K124&lt;=19,"L","A")),IF(K124&lt;=50,"L","A")))))))</f>
        <v/>
      </c>
      <c r="Q124" s="50" t="str">
        <f aca="false">IF(N124="L","Baixa",IF(N124="A","Média",IF(N124="","","Alta")))</f>
        <v/>
      </c>
      <c r="R124" s="50" t="str">
        <f aca="false">IF(P124="L","Baixa",IF(P124="A","Média",IF(P124="H","Alta","")))</f>
        <v/>
      </c>
      <c r="S124" s="46" t="str">
        <f aca="false">IF(J124="C",0.6,IF(OR(ISBLANK(I124),ISBLANK(N124)),"",IF(I124="ALI",IF(N124="L",7,IF(N124="A",10,15)),IF(I124="AIE",IF(N124="L",5,IF(N124="A",7,10)),IF(I124="SE",IF(N124="L",4,IF(N124="A",5,7)),IF(OR(I124="EE",I124="CE"),IF(N124="L",3,IF(N124="A",4,6))))))))</f>
        <v/>
      </c>
      <c r="T124" s="51" t="str">
        <f aca="false">IF(OR(ISBLANK(I124),ISBLANK(P124),I124="",P124=""),S124,IF(I124="ALI",IF(P124="L",7,IF(P124="A",10,15)),IF(I124="AIE",IF(P124="L",5,IF(P124="A",7,10)),IF(I124="SE",IF(P124="L",4,IF(P124="A",5,7)),IF(OR(I124="EE",I124="CE"),IF(P124="L",3,IF(P124="A",4,6)))))))</f>
        <v/>
      </c>
      <c r="U124" s="52" t="str">
        <f aca="false">IF(J124="","",IF(OR(J124="I",J124="C"),100%,IF(J124="E",40%,IF(J124="T",15%,50%))))</f>
        <v/>
      </c>
      <c r="V124" s="53" t="str">
        <f aca="false">IF(AND(S124&lt;&gt;"",U124&lt;&gt;""),S124*U124,"")</f>
        <v/>
      </c>
      <c r="W124" s="53" t="str">
        <f aca="false">IF(AND(T124&lt;&gt;"",U124&lt;&gt;""),T124*U124,"")</f>
        <v/>
      </c>
      <c r="X124" s="42"/>
      <c r="Y124" s="42"/>
      <c r="Z124" s="42"/>
      <c r="AA124" s="42"/>
      <c r="AB124" s="43"/>
    </row>
    <row r="125" customFormat="false" ht="18" hidden="false" customHeight="true" outlineLevel="0" collapsed="false">
      <c r="A125" s="42"/>
      <c r="B125" s="42"/>
      <c r="C125" s="42"/>
      <c r="D125" s="42"/>
      <c r="E125" s="42"/>
      <c r="F125" s="42"/>
      <c r="G125" s="42"/>
      <c r="H125" s="43"/>
      <c r="I125" s="44"/>
      <c r="J125" s="45"/>
      <c r="K125" s="46" t="str">
        <f aca="false">IF(OR(I125="ALI",I125="AIE"),IF(ISNA(VLOOKUP(H125,'Funções de Dados - Detalhe'!$C$7:$F$126,2,0)),"",VLOOKUP(H125,'Funções de Dados - Detalhe'!$C$7:$F$126,2,0)),IF(OR(I125="EE",I125="SE",I125="CE"),IF(ISNA(VLOOKUP(H125,'Funções de Transação - Detalhe'!$C$7:$F$126,2,0)), "",VLOOKUP(H125,'Funções de Transação - Detalhe'!$C$7:$F$126,2,0)),""))</f>
        <v/>
      </c>
      <c r="L125" s="46" t="str">
        <f aca="false">IF(OR(I125="ALI",I125="AIE"),IF(ISNA(VLOOKUP(H125,'Funções de Dados - Detalhe'!$C$7:$F$126,4,0)), "",VLOOKUP(H125,'Funções de Dados - Detalhe'!$C$7:$F$126,4,0)),IF(OR(I125="EE",I125="SE",I125="CE"),IF(ISNA(VLOOKUP(H125,'Funções de Transação - Detalhe'!$C$7:$F$126,4,0)), "",VLOOKUP(H125,'Funções de Transação - Detalhe'!$C$7:$F$126,4,0)),""))</f>
        <v/>
      </c>
      <c r="M125" s="47" t="str">
        <f aca="false">CONCATENATE(I125,N125)</f>
        <v/>
      </c>
      <c r="N125" s="48" t="str">
        <f aca="false">IF(OR(I125="ALI",I125="AIE"),"L", IF(OR(I125="EE",I125="SE",I125="CE"),"A",""))</f>
        <v/>
      </c>
      <c r="O125" s="47" t="str">
        <f aca="false">CONCATENATE(I125,P125)</f>
        <v/>
      </c>
      <c r="P125" s="49" t="str">
        <f aca="false">IF(OR(ISBLANK(K125),K125="",ISBLANK(L125),L125=""),IF(OR(I125="ALI",I125="AIE"),"",IF(OR(ISBLANK(I125),L125=""),"","A")),IF(I125="EE",IF(L125&gt;=3,IF(K125&gt;=5,"H","A"),IF(L125&gt;=2,IF(K125&gt;=16,"H",IF(K125&lt;=4,"L","A")),IF(K125&lt;=15,"L","A"))),IF(OR(I125="SE",I125="CE"),IF(L125&gt;=4,IF(K125&gt;=6,"H","A"),IF(L125&gt;=2,IF(K125&gt;=20,"H",IF(K125&lt;=5,"L","A")),IF(K125&lt;=19,"L","A"))),IF(OR(I125="ALI",I125="AIE"),IF(L125&gt;=6,IF(K125&gt;=20,"H","A"),IF(L125&gt;=2,IF(K125&gt;=51,"H",IF(K125&lt;=19,"L","A")),IF(K125&lt;=50,"L","A")))))))</f>
        <v/>
      </c>
      <c r="Q125" s="50" t="str">
        <f aca="false">IF(N125="L","Baixa",IF(N125="A","Média",IF(N125="","","Alta")))</f>
        <v/>
      </c>
      <c r="R125" s="50" t="str">
        <f aca="false">IF(P125="L","Baixa",IF(P125="A","Média",IF(P125="H","Alta","")))</f>
        <v/>
      </c>
      <c r="S125" s="46" t="str">
        <f aca="false">IF(J125="C",0.6,IF(OR(ISBLANK(I125),ISBLANK(N125)),"",IF(I125="ALI",IF(N125="L",7,IF(N125="A",10,15)),IF(I125="AIE",IF(N125="L",5,IF(N125="A",7,10)),IF(I125="SE",IF(N125="L",4,IF(N125="A",5,7)),IF(OR(I125="EE",I125="CE"),IF(N125="L",3,IF(N125="A",4,6))))))))</f>
        <v/>
      </c>
      <c r="T125" s="51" t="str">
        <f aca="false">IF(OR(ISBLANK(I125),ISBLANK(P125),I125="",P125=""),S125,IF(I125="ALI",IF(P125="L",7,IF(P125="A",10,15)),IF(I125="AIE",IF(P125="L",5,IF(P125="A",7,10)),IF(I125="SE",IF(P125="L",4,IF(P125="A",5,7)),IF(OR(I125="EE",I125="CE"),IF(P125="L",3,IF(P125="A",4,6)))))))</f>
        <v/>
      </c>
      <c r="U125" s="52" t="str">
        <f aca="false">IF(J125="","",IF(OR(J125="I",J125="C"),100%,IF(J125="E",40%,IF(J125="T",15%,50%))))</f>
        <v/>
      </c>
      <c r="V125" s="53" t="str">
        <f aca="false">IF(AND(S125&lt;&gt;"",U125&lt;&gt;""),S125*U125,"")</f>
        <v/>
      </c>
      <c r="W125" s="53" t="str">
        <f aca="false">IF(AND(T125&lt;&gt;"",U125&lt;&gt;""),T125*U125,"")</f>
        <v/>
      </c>
      <c r="X125" s="42"/>
      <c r="Y125" s="42"/>
      <c r="Z125" s="42"/>
      <c r="AA125" s="42"/>
      <c r="AB125" s="43"/>
    </row>
    <row r="126" customFormat="false" ht="18" hidden="false" customHeight="true" outlineLevel="0" collapsed="false">
      <c r="A126" s="42"/>
      <c r="B126" s="42"/>
      <c r="C126" s="42"/>
      <c r="D126" s="42"/>
      <c r="E126" s="42"/>
      <c r="F126" s="42"/>
      <c r="G126" s="42"/>
      <c r="H126" s="43"/>
      <c r="I126" s="44"/>
      <c r="J126" s="45"/>
      <c r="K126" s="46" t="str">
        <f aca="false">IF(OR(I126="ALI",I126="AIE"),IF(ISNA(VLOOKUP(H126,'Funções de Dados - Detalhe'!$C$7:$F$126,2,0)),"",VLOOKUP(H126,'Funções de Dados - Detalhe'!$C$7:$F$126,2,0)),IF(OR(I126="EE",I126="SE",I126="CE"),IF(ISNA(VLOOKUP(H126,'Funções de Transação - Detalhe'!$C$7:$F$126,2,0)), "",VLOOKUP(H126,'Funções de Transação - Detalhe'!$C$7:$F$126,2,0)),""))</f>
        <v/>
      </c>
      <c r="L126" s="46" t="str">
        <f aca="false">IF(OR(I126="ALI",I126="AIE"),IF(ISNA(VLOOKUP(H126,'Funções de Dados - Detalhe'!$C$7:$F$126,4,0)), "",VLOOKUP(H126,'Funções de Dados - Detalhe'!$C$7:$F$126,4,0)),IF(OR(I126="EE",I126="SE",I126="CE"),IF(ISNA(VLOOKUP(H126,'Funções de Transação - Detalhe'!$C$7:$F$126,4,0)), "",VLOOKUP(H126,'Funções de Transação - Detalhe'!$C$7:$F$126,4,0)),""))</f>
        <v/>
      </c>
      <c r="M126" s="47" t="str">
        <f aca="false">CONCATENATE(I126,N126)</f>
        <v/>
      </c>
      <c r="N126" s="48" t="str">
        <f aca="false">IF(OR(I126="ALI",I126="AIE"),"L", IF(OR(I126="EE",I126="SE",I126="CE"),"A",""))</f>
        <v/>
      </c>
      <c r="O126" s="47" t="str">
        <f aca="false">CONCATENATE(I126,P126)</f>
        <v/>
      </c>
      <c r="P126" s="49" t="str">
        <f aca="false">IF(OR(ISBLANK(K126),K126="",ISBLANK(L126),L126=""),IF(OR(I126="ALI",I126="AIE"),"",IF(OR(ISBLANK(I126),L126=""),"","A")),IF(I126="EE",IF(L126&gt;=3,IF(K126&gt;=5,"H","A"),IF(L126&gt;=2,IF(K126&gt;=16,"H",IF(K126&lt;=4,"L","A")),IF(K126&lt;=15,"L","A"))),IF(OR(I126="SE",I126="CE"),IF(L126&gt;=4,IF(K126&gt;=6,"H","A"),IF(L126&gt;=2,IF(K126&gt;=20,"H",IF(K126&lt;=5,"L","A")),IF(K126&lt;=19,"L","A"))),IF(OR(I126="ALI",I126="AIE"),IF(L126&gt;=6,IF(K126&gt;=20,"H","A"),IF(L126&gt;=2,IF(K126&gt;=51,"H",IF(K126&lt;=19,"L","A")),IF(K126&lt;=50,"L","A")))))))</f>
        <v/>
      </c>
      <c r="Q126" s="50" t="str">
        <f aca="false">IF(N126="L","Baixa",IF(N126="A","Média",IF(N126="","","Alta")))</f>
        <v/>
      </c>
      <c r="R126" s="50" t="str">
        <f aca="false">IF(P126="L","Baixa",IF(P126="A","Média",IF(P126="H","Alta","")))</f>
        <v/>
      </c>
      <c r="S126" s="46" t="str">
        <f aca="false">IF(J126="C",0.6,IF(OR(ISBLANK(I126),ISBLANK(N126)),"",IF(I126="ALI",IF(N126="L",7,IF(N126="A",10,15)),IF(I126="AIE",IF(N126="L",5,IF(N126="A",7,10)),IF(I126="SE",IF(N126="L",4,IF(N126="A",5,7)),IF(OR(I126="EE",I126="CE"),IF(N126="L",3,IF(N126="A",4,6))))))))</f>
        <v/>
      </c>
      <c r="T126" s="51" t="str">
        <f aca="false">IF(OR(ISBLANK(I126),ISBLANK(P126),I126="",P126=""),S126,IF(I126="ALI",IF(P126="L",7,IF(P126="A",10,15)),IF(I126="AIE",IF(P126="L",5,IF(P126="A",7,10)),IF(I126="SE",IF(P126="L",4,IF(P126="A",5,7)),IF(OR(I126="EE",I126="CE"),IF(P126="L",3,IF(P126="A",4,6)))))))</f>
        <v/>
      </c>
      <c r="U126" s="52" t="str">
        <f aca="false">IF(J126="","",IF(OR(J126="I",J126="C"),100%,IF(J126="E",40%,IF(J126="T",15%,50%))))</f>
        <v/>
      </c>
      <c r="V126" s="53" t="str">
        <f aca="false">IF(AND(S126&lt;&gt;"",U126&lt;&gt;""),S126*U126,"")</f>
        <v/>
      </c>
      <c r="W126" s="53" t="str">
        <f aca="false">IF(AND(T126&lt;&gt;"",U126&lt;&gt;""),T126*U126,"")</f>
        <v/>
      </c>
      <c r="X126" s="42"/>
      <c r="Y126" s="42"/>
      <c r="Z126" s="42"/>
      <c r="AA126" s="42"/>
      <c r="AB126" s="43"/>
    </row>
    <row r="127" customFormat="false" ht="18" hidden="false" customHeight="true" outlineLevel="0" collapsed="false">
      <c r="A127" s="42"/>
      <c r="B127" s="42"/>
      <c r="C127" s="42"/>
      <c r="D127" s="42"/>
      <c r="E127" s="42"/>
      <c r="F127" s="42"/>
      <c r="G127" s="42"/>
      <c r="H127" s="43"/>
      <c r="I127" s="44"/>
      <c r="J127" s="45"/>
      <c r="K127" s="46" t="str">
        <f aca="false">IF(OR(I127="ALI",I127="AIE"),IF(ISNA(VLOOKUP(H127,'Funções de Dados - Detalhe'!$C$7:$F$126,2,0)),"",VLOOKUP(H127,'Funções de Dados - Detalhe'!$C$7:$F$126,2,0)),IF(OR(I127="EE",I127="SE",I127="CE"),IF(ISNA(VLOOKUP(H127,'Funções de Transação - Detalhe'!$C$7:$F$126,2,0)), "",VLOOKUP(H127,'Funções de Transação - Detalhe'!$C$7:$F$126,2,0)),""))</f>
        <v/>
      </c>
      <c r="L127" s="46" t="str">
        <f aca="false">IF(OR(I127="ALI",I127="AIE"),IF(ISNA(VLOOKUP(H127,'Funções de Dados - Detalhe'!$C$7:$F$126,4,0)), "",VLOOKUP(H127,'Funções de Dados - Detalhe'!$C$7:$F$126,4,0)),IF(OR(I127="EE",I127="SE",I127="CE"),IF(ISNA(VLOOKUP(H127,'Funções de Transação - Detalhe'!$C$7:$F$126,4,0)), "",VLOOKUP(H127,'Funções de Transação - Detalhe'!$C$7:$F$126,4,0)),""))</f>
        <v/>
      </c>
      <c r="M127" s="47" t="str">
        <f aca="false">CONCATENATE(I127,N127)</f>
        <v/>
      </c>
      <c r="N127" s="48" t="str">
        <f aca="false">IF(OR(I127="ALI",I127="AIE"),"L", IF(OR(I127="EE",I127="SE",I127="CE"),"A",""))</f>
        <v/>
      </c>
      <c r="O127" s="47" t="str">
        <f aca="false">CONCATENATE(I127,P127)</f>
        <v/>
      </c>
      <c r="P127" s="49" t="str">
        <f aca="false">IF(OR(ISBLANK(K127),K127="",ISBLANK(L127),L127=""),IF(OR(I127="ALI",I127="AIE"),"",IF(OR(ISBLANK(I127),L127=""),"","A")),IF(I127="EE",IF(L127&gt;=3,IF(K127&gt;=5,"H","A"),IF(L127&gt;=2,IF(K127&gt;=16,"H",IF(K127&lt;=4,"L","A")),IF(K127&lt;=15,"L","A"))),IF(OR(I127="SE",I127="CE"),IF(L127&gt;=4,IF(K127&gt;=6,"H","A"),IF(L127&gt;=2,IF(K127&gt;=20,"H",IF(K127&lt;=5,"L","A")),IF(K127&lt;=19,"L","A"))),IF(OR(I127="ALI",I127="AIE"),IF(L127&gt;=6,IF(K127&gt;=20,"H","A"),IF(L127&gt;=2,IF(K127&gt;=51,"H",IF(K127&lt;=19,"L","A")),IF(K127&lt;=50,"L","A")))))))</f>
        <v/>
      </c>
      <c r="Q127" s="50" t="str">
        <f aca="false">IF(N127="L","Baixa",IF(N127="A","Média",IF(N127="","","Alta")))</f>
        <v/>
      </c>
      <c r="R127" s="50" t="str">
        <f aca="false">IF(P127="L","Baixa",IF(P127="A","Média",IF(P127="H","Alta","")))</f>
        <v/>
      </c>
      <c r="S127" s="46" t="str">
        <f aca="false">IF(J127="C",0.6,IF(OR(ISBLANK(I127),ISBLANK(N127)),"",IF(I127="ALI",IF(N127="L",7,IF(N127="A",10,15)),IF(I127="AIE",IF(N127="L",5,IF(N127="A",7,10)),IF(I127="SE",IF(N127="L",4,IF(N127="A",5,7)),IF(OR(I127="EE",I127="CE"),IF(N127="L",3,IF(N127="A",4,6))))))))</f>
        <v/>
      </c>
      <c r="T127" s="51" t="str">
        <f aca="false">IF(OR(ISBLANK(I127),ISBLANK(P127),I127="",P127=""),S127,IF(I127="ALI",IF(P127="L",7,IF(P127="A",10,15)),IF(I127="AIE",IF(P127="L",5,IF(P127="A",7,10)),IF(I127="SE",IF(P127="L",4,IF(P127="A",5,7)),IF(OR(I127="EE",I127="CE"),IF(P127="L",3,IF(P127="A",4,6)))))))</f>
        <v/>
      </c>
      <c r="U127" s="52" t="str">
        <f aca="false">IF(J127="","",IF(OR(J127="I",J127="C"),100%,IF(J127="E",40%,IF(J127="T",15%,50%))))</f>
        <v/>
      </c>
      <c r="V127" s="53" t="str">
        <f aca="false">IF(AND(S127&lt;&gt;"",U127&lt;&gt;""),S127*U127,"")</f>
        <v/>
      </c>
      <c r="W127" s="53" t="str">
        <f aca="false">IF(AND(T127&lt;&gt;"",U127&lt;&gt;""),T127*U127,"")</f>
        <v/>
      </c>
      <c r="X127" s="42"/>
      <c r="Y127" s="42"/>
      <c r="Z127" s="42"/>
      <c r="AA127" s="42"/>
      <c r="AB127" s="43"/>
    </row>
    <row r="128" customFormat="false" ht="18" hidden="false" customHeight="true" outlineLevel="0" collapsed="false">
      <c r="A128" s="42"/>
      <c r="B128" s="42"/>
      <c r="C128" s="42"/>
      <c r="D128" s="42"/>
      <c r="E128" s="42"/>
      <c r="F128" s="42"/>
      <c r="G128" s="42"/>
      <c r="H128" s="43"/>
      <c r="I128" s="44"/>
      <c r="J128" s="45"/>
      <c r="K128" s="46" t="str">
        <f aca="false">IF(OR(I128="ALI",I128="AIE"),IF(ISNA(VLOOKUP(H128,'Funções de Dados - Detalhe'!$C$7:$F$126,2,0)),"",VLOOKUP(H128,'Funções de Dados - Detalhe'!$C$7:$F$126,2,0)),IF(OR(I128="EE",I128="SE",I128="CE"),IF(ISNA(VLOOKUP(H128,'Funções de Transação - Detalhe'!$C$7:$F$126,2,0)), "",VLOOKUP(H128,'Funções de Transação - Detalhe'!$C$7:$F$126,2,0)),""))</f>
        <v/>
      </c>
      <c r="L128" s="46" t="str">
        <f aca="false">IF(OR(I128="ALI",I128="AIE"),IF(ISNA(VLOOKUP(H128,'Funções de Dados - Detalhe'!$C$7:$F$126,4,0)), "",VLOOKUP(H128,'Funções de Dados - Detalhe'!$C$7:$F$126,4,0)),IF(OR(I128="EE",I128="SE",I128="CE"),IF(ISNA(VLOOKUP(H128,'Funções de Transação - Detalhe'!$C$7:$F$126,4,0)), "",VLOOKUP(H128,'Funções de Transação - Detalhe'!$C$7:$F$126,4,0)),""))</f>
        <v/>
      </c>
      <c r="M128" s="47" t="str">
        <f aca="false">CONCATENATE(I128,N128)</f>
        <v/>
      </c>
      <c r="N128" s="48" t="str">
        <f aca="false">IF(OR(I128="ALI",I128="AIE"),"L", IF(OR(I128="EE",I128="SE",I128="CE"),"A",""))</f>
        <v/>
      </c>
      <c r="O128" s="47" t="str">
        <f aca="false">CONCATENATE(I128,P128)</f>
        <v/>
      </c>
      <c r="P128" s="49" t="str">
        <f aca="false">IF(OR(ISBLANK(K128),K128="",ISBLANK(L128),L128=""),IF(OR(I128="ALI",I128="AIE"),"",IF(OR(ISBLANK(I128),L128=""),"","A")),IF(I128="EE",IF(L128&gt;=3,IF(K128&gt;=5,"H","A"),IF(L128&gt;=2,IF(K128&gt;=16,"H",IF(K128&lt;=4,"L","A")),IF(K128&lt;=15,"L","A"))),IF(OR(I128="SE",I128="CE"),IF(L128&gt;=4,IF(K128&gt;=6,"H","A"),IF(L128&gt;=2,IF(K128&gt;=20,"H",IF(K128&lt;=5,"L","A")),IF(K128&lt;=19,"L","A"))),IF(OR(I128="ALI",I128="AIE"),IF(L128&gt;=6,IF(K128&gt;=20,"H","A"),IF(L128&gt;=2,IF(K128&gt;=51,"H",IF(K128&lt;=19,"L","A")),IF(K128&lt;=50,"L","A")))))))</f>
        <v/>
      </c>
      <c r="Q128" s="50" t="str">
        <f aca="false">IF(N128="L","Baixa",IF(N128="A","Média",IF(N128="","","Alta")))</f>
        <v/>
      </c>
      <c r="R128" s="50" t="str">
        <f aca="false">IF(P128="L","Baixa",IF(P128="A","Média",IF(P128="H","Alta","")))</f>
        <v/>
      </c>
      <c r="S128" s="46" t="str">
        <f aca="false">IF(J128="C",0.6,IF(OR(ISBLANK(I128),ISBLANK(N128)),"",IF(I128="ALI",IF(N128="L",7,IF(N128="A",10,15)),IF(I128="AIE",IF(N128="L",5,IF(N128="A",7,10)),IF(I128="SE",IF(N128="L",4,IF(N128="A",5,7)),IF(OR(I128="EE",I128="CE"),IF(N128="L",3,IF(N128="A",4,6))))))))</f>
        <v/>
      </c>
      <c r="T128" s="51" t="str">
        <f aca="false">IF(OR(ISBLANK(I128),ISBLANK(P128),I128="",P128=""),S128,IF(I128="ALI",IF(P128="L",7,IF(P128="A",10,15)),IF(I128="AIE",IF(P128="L",5,IF(P128="A",7,10)),IF(I128="SE",IF(P128="L",4,IF(P128="A",5,7)),IF(OR(I128="EE",I128="CE"),IF(P128="L",3,IF(P128="A",4,6)))))))</f>
        <v/>
      </c>
      <c r="U128" s="52" t="str">
        <f aca="false">IF(J128="","",IF(OR(J128="I",J128="C"),100%,IF(J128="E",40%,IF(J128="T",15%,50%))))</f>
        <v/>
      </c>
      <c r="V128" s="53" t="str">
        <f aca="false">IF(AND(S128&lt;&gt;"",U128&lt;&gt;""),S128*U128,"")</f>
        <v/>
      </c>
      <c r="W128" s="53" t="str">
        <f aca="false">IF(AND(T128&lt;&gt;"",U128&lt;&gt;""),T128*U128,"")</f>
        <v/>
      </c>
      <c r="X128" s="42"/>
      <c r="Y128" s="42"/>
      <c r="Z128" s="42"/>
      <c r="AA128" s="42"/>
      <c r="AB128" s="43"/>
    </row>
    <row r="129" customFormat="false" ht="18" hidden="false" customHeight="true" outlineLevel="0" collapsed="false">
      <c r="A129" s="42"/>
      <c r="B129" s="42"/>
      <c r="C129" s="42"/>
      <c r="D129" s="42"/>
      <c r="E129" s="42"/>
      <c r="F129" s="42"/>
      <c r="G129" s="42"/>
      <c r="H129" s="43"/>
      <c r="I129" s="44"/>
      <c r="J129" s="45"/>
      <c r="K129" s="46" t="str">
        <f aca="false">IF(OR(I129="ALI",I129="AIE"),IF(ISNA(VLOOKUP(H129,'Funções de Dados - Detalhe'!$C$7:$F$126,2,0)),"",VLOOKUP(H129,'Funções de Dados - Detalhe'!$C$7:$F$126,2,0)),IF(OR(I129="EE",I129="SE",I129="CE"),IF(ISNA(VLOOKUP(H129,'Funções de Transação - Detalhe'!$C$7:$F$126,2,0)), "",VLOOKUP(H129,'Funções de Transação - Detalhe'!$C$7:$F$126,2,0)),""))</f>
        <v/>
      </c>
      <c r="L129" s="46" t="str">
        <f aca="false">IF(OR(I129="ALI",I129="AIE"),IF(ISNA(VLOOKUP(H129,'Funções de Dados - Detalhe'!$C$7:$F$126,4,0)), "",VLOOKUP(H129,'Funções de Dados - Detalhe'!$C$7:$F$126,4,0)),IF(OR(I129="EE",I129="SE",I129="CE"),IF(ISNA(VLOOKUP(H129,'Funções de Transação - Detalhe'!$C$7:$F$126,4,0)), "",VLOOKUP(H129,'Funções de Transação - Detalhe'!$C$7:$F$126,4,0)),""))</f>
        <v/>
      </c>
      <c r="M129" s="47" t="str">
        <f aca="false">CONCATENATE(I129,N129)</f>
        <v/>
      </c>
      <c r="N129" s="48" t="str">
        <f aca="false">IF(OR(I129="ALI",I129="AIE"),"L", IF(OR(I129="EE",I129="SE",I129="CE"),"A",""))</f>
        <v/>
      </c>
      <c r="O129" s="47" t="str">
        <f aca="false">CONCATENATE(I129,P129)</f>
        <v/>
      </c>
      <c r="P129" s="49" t="str">
        <f aca="false">IF(OR(ISBLANK(K129),K129="",ISBLANK(L129),L129=""),IF(OR(I129="ALI",I129="AIE"),"",IF(OR(ISBLANK(I129),L129=""),"","A")),IF(I129="EE",IF(L129&gt;=3,IF(K129&gt;=5,"H","A"),IF(L129&gt;=2,IF(K129&gt;=16,"H",IF(K129&lt;=4,"L","A")),IF(K129&lt;=15,"L","A"))),IF(OR(I129="SE",I129="CE"),IF(L129&gt;=4,IF(K129&gt;=6,"H","A"),IF(L129&gt;=2,IF(K129&gt;=20,"H",IF(K129&lt;=5,"L","A")),IF(K129&lt;=19,"L","A"))),IF(OR(I129="ALI",I129="AIE"),IF(L129&gt;=6,IF(K129&gt;=20,"H","A"),IF(L129&gt;=2,IF(K129&gt;=51,"H",IF(K129&lt;=19,"L","A")),IF(K129&lt;=50,"L","A")))))))</f>
        <v/>
      </c>
      <c r="Q129" s="50" t="str">
        <f aca="false">IF(N129="L","Baixa",IF(N129="A","Média",IF(N129="","","Alta")))</f>
        <v/>
      </c>
      <c r="R129" s="50" t="str">
        <f aca="false">IF(P129="L","Baixa",IF(P129="A","Média",IF(P129="H","Alta","")))</f>
        <v/>
      </c>
      <c r="S129" s="46" t="str">
        <f aca="false">IF(J129="C",0.6,IF(OR(ISBLANK(I129),ISBLANK(N129)),"",IF(I129="ALI",IF(N129="L",7,IF(N129="A",10,15)),IF(I129="AIE",IF(N129="L",5,IF(N129="A",7,10)),IF(I129="SE",IF(N129="L",4,IF(N129="A",5,7)),IF(OR(I129="EE",I129="CE"),IF(N129="L",3,IF(N129="A",4,6))))))))</f>
        <v/>
      </c>
      <c r="T129" s="51" t="str">
        <f aca="false">IF(OR(ISBLANK(I129),ISBLANK(P129),I129="",P129=""),S129,IF(I129="ALI",IF(P129="L",7,IF(P129="A",10,15)),IF(I129="AIE",IF(P129="L",5,IF(P129="A",7,10)),IF(I129="SE",IF(P129="L",4,IF(P129="A",5,7)),IF(OR(I129="EE",I129="CE"),IF(P129="L",3,IF(P129="A",4,6)))))))</f>
        <v/>
      </c>
      <c r="U129" s="52" t="str">
        <f aca="false">IF(J129="","",IF(OR(J129="I",J129="C"),100%,IF(J129="E",40%,IF(J129="T",15%,50%))))</f>
        <v/>
      </c>
      <c r="V129" s="53" t="str">
        <f aca="false">IF(AND(S129&lt;&gt;"",U129&lt;&gt;""),S129*U129,"")</f>
        <v/>
      </c>
      <c r="W129" s="53" t="str">
        <f aca="false">IF(AND(T129&lt;&gt;"",U129&lt;&gt;""),T129*U129,"")</f>
        <v/>
      </c>
      <c r="X129" s="42"/>
      <c r="Y129" s="42"/>
      <c r="Z129" s="42"/>
      <c r="AA129" s="42"/>
      <c r="AB129" s="43"/>
    </row>
    <row r="130" customFormat="false" ht="18" hidden="false" customHeight="true" outlineLevel="0" collapsed="false">
      <c r="A130" s="42"/>
      <c r="B130" s="42"/>
      <c r="C130" s="42"/>
      <c r="D130" s="42"/>
      <c r="E130" s="42"/>
      <c r="F130" s="42"/>
      <c r="G130" s="42"/>
      <c r="H130" s="43"/>
      <c r="I130" s="44"/>
      <c r="J130" s="45"/>
      <c r="K130" s="46" t="str">
        <f aca="false">IF(OR(I130="ALI",I130="AIE"),IF(ISNA(VLOOKUP(H130,'Funções de Dados - Detalhe'!$C$7:$F$126,2,0)),"",VLOOKUP(H130,'Funções de Dados - Detalhe'!$C$7:$F$126,2,0)),IF(OR(I130="EE",I130="SE",I130="CE"),IF(ISNA(VLOOKUP(H130,'Funções de Transação - Detalhe'!$C$7:$F$126,2,0)), "",VLOOKUP(H130,'Funções de Transação - Detalhe'!$C$7:$F$126,2,0)),""))</f>
        <v/>
      </c>
      <c r="L130" s="46" t="str">
        <f aca="false">IF(OR(I130="ALI",I130="AIE"),IF(ISNA(VLOOKUP(H130,'Funções de Dados - Detalhe'!$C$7:$F$126,4,0)), "",VLOOKUP(H130,'Funções de Dados - Detalhe'!$C$7:$F$126,4,0)),IF(OR(I130="EE",I130="SE",I130="CE"),IF(ISNA(VLOOKUP(H130,'Funções de Transação - Detalhe'!$C$7:$F$126,4,0)), "",VLOOKUP(H130,'Funções de Transação - Detalhe'!$C$7:$F$126,4,0)),""))</f>
        <v/>
      </c>
      <c r="M130" s="47" t="str">
        <f aca="false">CONCATENATE(I130,N130)</f>
        <v/>
      </c>
      <c r="N130" s="48" t="str">
        <f aca="false">IF(OR(I130="ALI",I130="AIE"),"L", IF(OR(I130="EE",I130="SE",I130="CE"),"A",""))</f>
        <v/>
      </c>
      <c r="O130" s="47" t="str">
        <f aca="false">CONCATENATE(I130,P130)</f>
        <v/>
      </c>
      <c r="P130" s="49" t="str">
        <f aca="false">IF(OR(ISBLANK(K130),K130="",ISBLANK(L130),L130=""),IF(OR(I130="ALI",I130="AIE"),"",IF(OR(ISBLANK(I130),L130=""),"","A")),IF(I130="EE",IF(L130&gt;=3,IF(K130&gt;=5,"H","A"),IF(L130&gt;=2,IF(K130&gt;=16,"H",IF(K130&lt;=4,"L","A")),IF(K130&lt;=15,"L","A"))),IF(OR(I130="SE",I130="CE"),IF(L130&gt;=4,IF(K130&gt;=6,"H","A"),IF(L130&gt;=2,IF(K130&gt;=20,"H",IF(K130&lt;=5,"L","A")),IF(K130&lt;=19,"L","A"))),IF(OR(I130="ALI",I130="AIE"),IF(L130&gt;=6,IF(K130&gt;=20,"H","A"),IF(L130&gt;=2,IF(K130&gt;=51,"H",IF(K130&lt;=19,"L","A")),IF(K130&lt;=50,"L","A")))))))</f>
        <v/>
      </c>
      <c r="Q130" s="50" t="str">
        <f aca="false">IF(N130="L","Baixa",IF(N130="A","Média",IF(N130="","","Alta")))</f>
        <v/>
      </c>
      <c r="R130" s="50" t="str">
        <f aca="false">IF(P130="L","Baixa",IF(P130="A","Média",IF(P130="H","Alta","")))</f>
        <v/>
      </c>
      <c r="S130" s="46" t="str">
        <f aca="false">IF(J130="C",0.6,IF(OR(ISBLANK(I130),ISBLANK(N130)),"",IF(I130="ALI",IF(N130="L",7,IF(N130="A",10,15)),IF(I130="AIE",IF(N130="L",5,IF(N130="A",7,10)),IF(I130="SE",IF(N130="L",4,IF(N130="A",5,7)),IF(OR(I130="EE",I130="CE"),IF(N130="L",3,IF(N130="A",4,6))))))))</f>
        <v/>
      </c>
      <c r="T130" s="51" t="str">
        <f aca="false">IF(OR(ISBLANK(I130),ISBLANK(P130),I130="",P130=""),S130,IF(I130="ALI",IF(P130="L",7,IF(P130="A",10,15)),IF(I130="AIE",IF(P130="L",5,IF(P130="A",7,10)),IF(I130="SE",IF(P130="L",4,IF(P130="A",5,7)),IF(OR(I130="EE",I130="CE"),IF(P130="L",3,IF(P130="A",4,6)))))))</f>
        <v/>
      </c>
      <c r="U130" s="52" t="str">
        <f aca="false">IF(J130="","",IF(OR(J130="I",J130="C"),100%,IF(J130="E",40%,IF(J130="T",15%,50%))))</f>
        <v/>
      </c>
      <c r="V130" s="53" t="str">
        <f aca="false">IF(AND(S130&lt;&gt;"",U130&lt;&gt;""),S130*U130,"")</f>
        <v/>
      </c>
      <c r="W130" s="53" t="str">
        <f aca="false">IF(AND(T130&lt;&gt;"",U130&lt;&gt;""),T130*U130,"")</f>
        <v/>
      </c>
      <c r="X130" s="42"/>
      <c r="Y130" s="42"/>
      <c r="Z130" s="42"/>
      <c r="AA130" s="42"/>
      <c r="AB130" s="43"/>
    </row>
    <row r="131" customFormat="false" ht="18" hidden="false" customHeight="true" outlineLevel="0" collapsed="false">
      <c r="A131" s="42"/>
      <c r="B131" s="42"/>
      <c r="C131" s="42"/>
      <c r="D131" s="42"/>
      <c r="E131" s="42"/>
      <c r="F131" s="42"/>
      <c r="G131" s="42"/>
      <c r="H131" s="43"/>
      <c r="I131" s="44"/>
      <c r="J131" s="45"/>
      <c r="K131" s="46" t="str">
        <f aca="false">IF(OR(I131="ALI",I131="AIE"),IF(ISNA(VLOOKUP(H131,'Funções de Dados - Detalhe'!$C$7:$F$126,2,0)),"",VLOOKUP(H131,'Funções de Dados - Detalhe'!$C$7:$F$126,2,0)),IF(OR(I131="EE",I131="SE",I131="CE"),IF(ISNA(VLOOKUP(H131,'Funções de Transação - Detalhe'!$C$7:$F$126,2,0)), "",VLOOKUP(H131,'Funções de Transação - Detalhe'!$C$7:$F$126,2,0)),""))</f>
        <v/>
      </c>
      <c r="L131" s="46" t="str">
        <f aca="false">IF(OR(I131="ALI",I131="AIE"),IF(ISNA(VLOOKUP(H131,'Funções de Dados - Detalhe'!$C$7:$F$126,4,0)), "",VLOOKUP(H131,'Funções de Dados - Detalhe'!$C$7:$F$126,4,0)),IF(OR(I131="EE",I131="SE",I131="CE"),IF(ISNA(VLOOKUP(H131,'Funções de Transação - Detalhe'!$C$7:$F$126,4,0)), "",VLOOKUP(H131,'Funções de Transação - Detalhe'!$C$7:$F$126,4,0)),""))</f>
        <v/>
      </c>
      <c r="M131" s="47" t="str">
        <f aca="false">CONCATENATE(I131,N131)</f>
        <v/>
      </c>
      <c r="N131" s="48" t="str">
        <f aca="false">IF(OR(I131="ALI",I131="AIE"),"L", IF(OR(I131="EE",I131="SE",I131="CE"),"A",""))</f>
        <v/>
      </c>
      <c r="O131" s="47" t="str">
        <f aca="false">CONCATENATE(I131,P131)</f>
        <v/>
      </c>
      <c r="P131" s="49" t="str">
        <f aca="false">IF(OR(ISBLANK(K131),K131="",ISBLANK(L131),L131=""),IF(OR(I131="ALI",I131="AIE"),"",IF(OR(ISBLANK(I131),L131=""),"","A")),IF(I131="EE",IF(L131&gt;=3,IF(K131&gt;=5,"H","A"),IF(L131&gt;=2,IF(K131&gt;=16,"H",IF(K131&lt;=4,"L","A")),IF(K131&lt;=15,"L","A"))),IF(OR(I131="SE",I131="CE"),IF(L131&gt;=4,IF(K131&gt;=6,"H","A"),IF(L131&gt;=2,IF(K131&gt;=20,"H",IF(K131&lt;=5,"L","A")),IF(K131&lt;=19,"L","A"))),IF(OR(I131="ALI",I131="AIE"),IF(L131&gt;=6,IF(K131&gt;=20,"H","A"),IF(L131&gt;=2,IF(K131&gt;=51,"H",IF(K131&lt;=19,"L","A")),IF(K131&lt;=50,"L","A")))))))</f>
        <v/>
      </c>
      <c r="Q131" s="50" t="str">
        <f aca="false">IF(N131="L","Baixa",IF(N131="A","Média",IF(N131="","","Alta")))</f>
        <v/>
      </c>
      <c r="R131" s="50" t="str">
        <f aca="false">IF(P131="L","Baixa",IF(P131="A","Média",IF(P131="H","Alta","")))</f>
        <v/>
      </c>
      <c r="S131" s="46" t="str">
        <f aca="false">IF(J131="C",0.6,IF(OR(ISBLANK(I131),ISBLANK(N131)),"",IF(I131="ALI",IF(N131="L",7,IF(N131="A",10,15)),IF(I131="AIE",IF(N131="L",5,IF(N131="A",7,10)),IF(I131="SE",IF(N131="L",4,IF(N131="A",5,7)),IF(OR(I131="EE",I131="CE"),IF(N131="L",3,IF(N131="A",4,6))))))))</f>
        <v/>
      </c>
      <c r="T131" s="51" t="str">
        <f aca="false">IF(OR(ISBLANK(I131),ISBLANK(P131),I131="",P131=""),S131,IF(I131="ALI",IF(P131="L",7,IF(P131="A",10,15)),IF(I131="AIE",IF(P131="L",5,IF(P131="A",7,10)),IF(I131="SE",IF(P131="L",4,IF(P131="A",5,7)),IF(OR(I131="EE",I131="CE"),IF(P131="L",3,IF(P131="A",4,6)))))))</f>
        <v/>
      </c>
      <c r="U131" s="52" t="str">
        <f aca="false">IF(J131="","",IF(OR(J131="I",J131="C"),100%,IF(J131="E",40%,IF(J131="T",15%,50%))))</f>
        <v/>
      </c>
      <c r="V131" s="53" t="str">
        <f aca="false">IF(AND(S131&lt;&gt;"",U131&lt;&gt;""),S131*U131,"")</f>
        <v/>
      </c>
      <c r="W131" s="53" t="str">
        <f aca="false">IF(AND(T131&lt;&gt;"",U131&lt;&gt;""),T131*U131,"")</f>
        <v/>
      </c>
      <c r="X131" s="42"/>
      <c r="Y131" s="42"/>
      <c r="Z131" s="42"/>
      <c r="AA131" s="42"/>
      <c r="AB131" s="43"/>
    </row>
    <row r="132" customFormat="false" ht="18" hidden="false" customHeight="true" outlineLevel="0" collapsed="false">
      <c r="A132" s="42"/>
      <c r="B132" s="42"/>
      <c r="C132" s="42"/>
      <c r="D132" s="42"/>
      <c r="E132" s="42"/>
      <c r="F132" s="42"/>
      <c r="G132" s="42"/>
      <c r="H132" s="43"/>
      <c r="I132" s="44"/>
      <c r="J132" s="45"/>
      <c r="K132" s="46" t="str">
        <f aca="false">IF(OR(I132="ALI",I132="AIE"),IF(ISNA(VLOOKUP(H132,'Funções de Dados - Detalhe'!$C$7:$F$126,2,0)),"",VLOOKUP(H132,'Funções de Dados - Detalhe'!$C$7:$F$126,2,0)),IF(OR(I132="EE",I132="SE",I132="CE"),IF(ISNA(VLOOKUP(H132,'Funções de Transação - Detalhe'!$C$7:$F$126,2,0)), "",VLOOKUP(H132,'Funções de Transação - Detalhe'!$C$7:$F$126,2,0)),""))</f>
        <v/>
      </c>
      <c r="L132" s="46" t="str">
        <f aca="false">IF(OR(I132="ALI",I132="AIE"),IF(ISNA(VLOOKUP(H132,'Funções de Dados - Detalhe'!$C$7:$F$126,4,0)), "",VLOOKUP(H132,'Funções de Dados - Detalhe'!$C$7:$F$126,4,0)),IF(OR(I132="EE",I132="SE",I132="CE"),IF(ISNA(VLOOKUP(H132,'Funções de Transação - Detalhe'!$C$7:$F$126,4,0)), "",VLOOKUP(H132,'Funções de Transação - Detalhe'!$C$7:$F$126,4,0)),""))</f>
        <v/>
      </c>
      <c r="M132" s="47" t="str">
        <f aca="false">CONCATENATE(I132,N132)</f>
        <v/>
      </c>
      <c r="N132" s="48" t="str">
        <f aca="false">IF(OR(I132="ALI",I132="AIE"),"L", IF(OR(I132="EE",I132="SE",I132="CE"),"A",""))</f>
        <v/>
      </c>
      <c r="O132" s="47" t="str">
        <f aca="false">CONCATENATE(I132,P132)</f>
        <v/>
      </c>
      <c r="P132" s="49" t="str">
        <f aca="false">IF(OR(ISBLANK(K132),K132="",ISBLANK(L132),L132=""),IF(OR(I132="ALI",I132="AIE"),"",IF(OR(ISBLANK(I132),L132=""),"","A")),IF(I132="EE",IF(L132&gt;=3,IF(K132&gt;=5,"H","A"),IF(L132&gt;=2,IF(K132&gt;=16,"H",IF(K132&lt;=4,"L","A")),IF(K132&lt;=15,"L","A"))),IF(OR(I132="SE",I132="CE"),IF(L132&gt;=4,IF(K132&gt;=6,"H","A"),IF(L132&gt;=2,IF(K132&gt;=20,"H",IF(K132&lt;=5,"L","A")),IF(K132&lt;=19,"L","A"))),IF(OR(I132="ALI",I132="AIE"),IF(L132&gt;=6,IF(K132&gt;=20,"H","A"),IF(L132&gt;=2,IF(K132&gt;=51,"H",IF(K132&lt;=19,"L","A")),IF(K132&lt;=50,"L","A")))))))</f>
        <v/>
      </c>
      <c r="Q132" s="50" t="str">
        <f aca="false">IF(N132="L","Baixa",IF(N132="A","Média",IF(N132="","","Alta")))</f>
        <v/>
      </c>
      <c r="R132" s="50" t="str">
        <f aca="false">IF(P132="L","Baixa",IF(P132="A","Média",IF(P132="H","Alta","")))</f>
        <v/>
      </c>
      <c r="S132" s="46" t="str">
        <f aca="false">IF(J132="C",0.6,IF(OR(ISBLANK(I132),ISBLANK(N132)),"",IF(I132="ALI",IF(N132="L",7,IF(N132="A",10,15)),IF(I132="AIE",IF(N132="L",5,IF(N132="A",7,10)),IF(I132="SE",IF(N132="L",4,IF(N132="A",5,7)),IF(OR(I132="EE",I132="CE"),IF(N132="L",3,IF(N132="A",4,6))))))))</f>
        <v/>
      </c>
      <c r="T132" s="51" t="str">
        <f aca="false">IF(OR(ISBLANK(I132),ISBLANK(P132),I132="",P132=""),S132,IF(I132="ALI",IF(P132="L",7,IF(P132="A",10,15)),IF(I132="AIE",IF(P132="L",5,IF(P132="A",7,10)),IF(I132="SE",IF(P132="L",4,IF(P132="A",5,7)),IF(OR(I132="EE",I132="CE"),IF(P132="L",3,IF(P132="A",4,6)))))))</f>
        <v/>
      </c>
      <c r="U132" s="52" t="str">
        <f aca="false">IF(J132="","",IF(OR(J132="I",J132="C"),100%,IF(J132="E",40%,IF(J132="T",15%,50%))))</f>
        <v/>
      </c>
      <c r="V132" s="53" t="str">
        <f aca="false">IF(AND(S132&lt;&gt;"",U132&lt;&gt;""),S132*U132,"")</f>
        <v/>
      </c>
      <c r="W132" s="53" t="str">
        <f aca="false">IF(AND(T132&lt;&gt;"",U132&lt;&gt;""),T132*U132,"")</f>
        <v/>
      </c>
      <c r="X132" s="42"/>
      <c r="Y132" s="42"/>
      <c r="Z132" s="42"/>
      <c r="AA132" s="42"/>
      <c r="AB132" s="43"/>
    </row>
    <row r="133" customFormat="false" ht="18" hidden="false" customHeight="true" outlineLevel="0" collapsed="false">
      <c r="A133" s="42"/>
      <c r="B133" s="42"/>
      <c r="C133" s="42"/>
      <c r="D133" s="42"/>
      <c r="E133" s="42"/>
      <c r="F133" s="42"/>
      <c r="G133" s="42"/>
      <c r="H133" s="43"/>
      <c r="I133" s="44"/>
      <c r="J133" s="45"/>
      <c r="K133" s="46" t="str">
        <f aca="false">IF(OR(I133="ALI",I133="AIE"),IF(ISNA(VLOOKUP(H133,'Funções de Dados - Detalhe'!$C$7:$F$126,2,0)),"",VLOOKUP(H133,'Funções de Dados - Detalhe'!$C$7:$F$126,2,0)),IF(OR(I133="EE",I133="SE",I133="CE"),IF(ISNA(VLOOKUP(H133,'Funções de Transação - Detalhe'!$C$7:$F$126,2,0)), "",VLOOKUP(H133,'Funções de Transação - Detalhe'!$C$7:$F$126,2,0)),""))</f>
        <v/>
      </c>
      <c r="L133" s="46" t="str">
        <f aca="false">IF(OR(I133="ALI",I133="AIE"),IF(ISNA(VLOOKUP(H133,'Funções de Dados - Detalhe'!$C$7:$F$126,4,0)), "",VLOOKUP(H133,'Funções de Dados - Detalhe'!$C$7:$F$126,4,0)),IF(OR(I133="EE",I133="SE",I133="CE"),IF(ISNA(VLOOKUP(H133,'Funções de Transação - Detalhe'!$C$7:$F$126,4,0)), "",VLOOKUP(H133,'Funções de Transação - Detalhe'!$C$7:$F$126,4,0)),""))</f>
        <v/>
      </c>
      <c r="M133" s="47" t="str">
        <f aca="false">CONCATENATE(I133,N133)</f>
        <v/>
      </c>
      <c r="N133" s="48" t="str">
        <f aca="false">IF(OR(I133="ALI",I133="AIE"),"L", IF(OR(I133="EE",I133="SE",I133="CE"),"A",""))</f>
        <v/>
      </c>
      <c r="O133" s="47" t="str">
        <f aca="false">CONCATENATE(I133,P133)</f>
        <v/>
      </c>
      <c r="P133" s="49" t="str">
        <f aca="false">IF(OR(ISBLANK(K133),K133="",ISBLANK(L133),L133=""),IF(OR(I133="ALI",I133="AIE"),"",IF(OR(ISBLANK(I133),L133=""),"","A")),IF(I133="EE",IF(L133&gt;=3,IF(K133&gt;=5,"H","A"),IF(L133&gt;=2,IF(K133&gt;=16,"H",IF(K133&lt;=4,"L","A")),IF(K133&lt;=15,"L","A"))),IF(OR(I133="SE",I133="CE"),IF(L133&gt;=4,IF(K133&gt;=6,"H","A"),IF(L133&gt;=2,IF(K133&gt;=20,"H",IF(K133&lt;=5,"L","A")),IF(K133&lt;=19,"L","A"))),IF(OR(I133="ALI",I133="AIE"),IF(L133&gt;=6,IF(K133&gt;=20,"H","A"),IF(L133&gt;=2,IF(K133&gt;=51,"H",IF(K133&lt;=19,"L","A")),IF(K133&lt;=50,"L","A")))))))</f>
        <v/>
      </c>
      <c r="Q133" s="50" t="str">
        <f aca="false">IF(N133="L","Baixa",IF(N133="A","Média",IF(N133="","","Alta")))</f>
        <v/>
      </c>
      <c r="R133" s="50" t="str">
        <f aca="false">IF(P133="L","Baixa",IF(P133="A","Média",IF(P133="H","Alta","")))</f>
        <v/>
      </c>
      <c r="S133" s="46" t="str">
        <f aca="false">IF(J133="C",0.6,IF(OR(ISBLANK(I133),ISBLANK(N133)),"",IF(I133="ALI",IF(N133="L",7,IF(N133="A",10,15)),IF(I133="AIE",IF(N133="L",5,IF(N133="A",7,10)),IF(I133="SE",IF(N133="L",4,IF(N133="A",5,7)),IF(OR(I133="EE",I133="CE"),IF(N133="L",3,IF(N133="A",4,6))))))))</f>
        <v/>
      </c>
      <c r="T133" s="51" t="str">
        <f aca="false">IF(OR(ISBLANK(I133),ISBLANK(P133),I133="",P133=""),S133,IF(I133="ALI",IF(P133="L",7,IF(P133="A",10,15)),IF(I133="AIE",IF(P133="L",5,IF(P133="A",7,10)),IF(I133="SE",IF(P133="L",4,IF(P133="A",5,7)),IF(OR(I133="EE",I133="CE"),IF(P133="L",3,IF(P133="A",4,6)))))))</f>
        <v/>
      </c>
      <c r="U133" s="52" t="str">
        <f aca="false">IF(J133="","",IF(OR(J133="I",J133="C"),100%,IF(J133="E",40%,IF(J133="T",15%,50%))))</f>
        <v/>
      </c>
      <c r="V133" s="53" t="str">
        <f aca="false">IF(AND(S133&lt;&gt;"",U133&lt;&gt;""),S133*U133,"")</f>
        <v/>
      </c>
      <c r="W133" s="53" t="str">
        <f aca="false">IF(AND(T133&lt;&gt;"",U133&lt;&gt;""),T133*U133,"")</f>
        <v/>
      </c>
      <c r="X133" s="42"/>
      <c r="Y133" s="42"/>
      <c r="Z133" s="42"/>
      <c r="AA133" s="42"/>
      <c r="AB133" s="43"/>
    </row>
    <row r="134" customFormat="false" ht="18" hidden="false" customHeight="true" outlineLevel="0" collapsed="false">
      <c r="A134" s="42"/>
      <c r="B134" s="42"/>
      <c r="C134" s="42"/>
      <c r="D134" s="42"/>
      <c r="E134" s="42"/>
      <c r="F134" s="42"/>
      <c r="G134" s="42"/>
      <c r="H134" s="43"/>
      <c r="I134" s="44"/>
      <c r="J134" s="45"/>
      <c r="K134" s="46" t="str">
        <f aca="false">IF(OR(I134="ALI",I134="AIE"),IF(ISNA(VLOOKUP(H134,'Funções de Dados - Detalhe'!$C$7:$F$126,2,0)),"",VLOOKUP(H134,'Funções de Dados - Detalhe'!$C$7:$F$126,2,0)),IF(OR(I134="EE",I134="SE",I134="CE"),IF(ISNA(VLOOKUP(H134,'Funções de Transação - Detalhe'!$C$7:$F$126,2,0)), "",VLOOKUP(H134,'Funções de Transação - Detalhe'!$C$7:$F$126,2,0)),""))</f>
        <v/>
      </c>
      <c r="L134" s="46" t="str">
        <f aca="false">IF(OR(I134="ALI",I134="AIE"),IF(ISNA(VLOOKUP(H134,'Funções de Dados - Detalhe'!$C$7:$F$126,4,0)), "",VLOOKUP(H134,'Funções de Dados - Detalhe'!$C$7:$F$126,4,0)),IF(OR(I134="EE",I134="SE",I134="CE"),IF(ISNA(VLOOKUP(H134,'Funções de Transação - Detalhe'!$C$7:$F$126,4,0)), "",VLOOKUP(H134,'Funções de Transação - Detalhe'!$C$7:$F$126,4,0)),""))</f>
        <v/>
      </c>
      <c r="M134" s="47" t="str">
        <f aca="false">CONCATENATE(I134,N134)</f>
        <v/>
      </c>
      <c r="N134" s="48" t="str">
        <f aca="false">IF(OR(I134="ALI",I134="AIE"),"L", IF(OR(I134="EE",I134="SE",I134="CE"),"A",""))</f>
        <v/>
      </c>
      <c r="O134" s="47" t="str">
        <f aca="false">CONCATENATE(I134,P134)</f>
        <v/>
      </c>
      <c r="P134" s="49" t="str">
        <f aca="false">IF(OR(ISBLANK(K134),K134="",ISBLANK(L134),L134=""),IF(OR(I134="ALI",I134="AIE"),"",IF(OR(ISBLANK(I134),L134=""),"","A")),IF(I134="EE",IF(L134&gt;=3,IF(K134&gt;=5,"H","A"),IF(L134&gt;=2,IF(K134&gt;=16,"H",IF(K134&lt;=4,"L","A")),IF(K134&lt;=15,"L","A"))),IF(OR(I134="SE",I134="CE"),IF(L134&gt;=4,IF(K134&gt;=6,"H","A"),IF(L134&gt;=2,IF(K134&gt;=20,"H",IF(K134&lt;=5,"L","A")),IF(K134&lt;=19,"L","A"))),IF(OR(I134="ALI",I134="AIE"),IF(L134&gt;=6,IF(K134&gt;=20,"H","A"),IF(L134&gt;=2,IF(K134&gt;=51,"H",IF(K134&lt;=19,"L","A")),IF(K134&lt;=50,"L","A")))))))</f>
        <v/>
      </c>
      <c r="Q134" s="50" t="str">
        <f aca="false">IF(N134="L","Baixa",IF(N134="A","Média",IF(N134="","","Alta")))</f>
        <v/>
      </c>
      <c r="R134" s="50" t="str">
        <f aca="false">IF(P134="L","Baixa",IF(P134="A","Média",IF(P134="H","Alta","")))</f>
        <v/>
      </c>
      <c r="S134" s="46" t="str">
        <f aca="false">IF(J134="C",0.6,IF(OR(ISBLANK(I134),ISBLANK(N134)),"",IF(I134="ALI",IF(N134="L",7,IF(N134="A",10,15)),IF(I134="AIE",IF(N134="L",5,IF(N134="A",7,10)),IF(I134="SE",IF(N134="L",4,IF(N134="A",5,7)),IF(OR(I134="EE",I134="CE"),IF(N134="L",3,IF(N134="A",4,6))))))))</f>
        <v/>
      </c>
      <c r="T134" s="51" t="str">
        <f aca="false">IF(OR(ISBLANK(I134),ISBLANK(P134),I134="",P134=""),S134,IF(I134="ALI",IF(P134="L",7,IF(P134="A",10,15)),IF(I134="AIE",IF(P134="L",5,IF(P134="A",7,10)),IF(I134="SE",IF(P134="L",4,IF(P134="A",5,7)),IF(OR(I134="EE",I134="CE"),IF(P134="L",3,IF(P134="A",4,6)))))))</f>
        <v/>
      </c>
      <c r="U134" s="52" t="str">
        <f aca="false">IF(J134="","",IF(OR(J134="I",J134="C"),100%,IF(J134="E",40%,IF(J134="T",15%,50%))))</f>
        <v/>
      </c>
      <c r="V134" s="53" t="str">
        <f aca="false">IF(AND(S134&lt;&gt;"",U134&lt;&gt;""),S134*U134,"")</f>
        <v/>
      </c>
      <c r="W134" s="53" t="str">
        <f aca="false">IF(AND(T134&lt;&gt;"",U134&lt;&gt;""),T134*U134,"")</f>
        <v/>
      </c>
      <c r="X134" s="42"/>
      <c r="Y134" s="42"/>
      <c r="Z134" s="42"/>
      <c r="AA134" s="42"/>
      <c r="AB134" s="43"/>
    </row>
    <row r="135" customFormat="false" ht="18" hidden="false" customHeight="true" outlineLevel="0" collapsed="false">
      <c r="A135" s="42"/>
      <c r="B135" s="42"/>
      <c r="C135" s="42"/>
      <c r="D135" s="42"/>
      <c r="E135" s="42"/>
      <c r="F135" s="42"/>
      <c r="G135" s="42"/>
      <c r="H135" s="43"/>
      <c r="I135" s="44"/>
      <c r="J135" s="45"/>
      <c r="K135" s="46" t="str">
        <f aca="false">IF(OR(I135="ALI",I135="AIE"),IF(ISNA(VLOOKUP(H135,'Funções de Dados - Detalhe'!$C$7:$F$126,2,0)),"",VLOOKUP(H135,'Funções de Dados - Detalhe'!$C$7:$F$126,2,0)),IF(OR(I135="EE",I135="SE",I135="CE"),IF(ISNA(VLOOKUP(H135,'Funções de Transação - Detalhe'!$C$7:$F$126,2,0)), "",VLOOKUP(H135,'Funções de Transação - Detalhe'!$C$7:$F$126,2,0)),""))</f>
        <v/>
      </c>
      <c r="L135" s="46" t="str">
        <f aca="false">IF(OR(I135="ALI",I135="AIE"),IF(ISNA(VLOOKUP(H135,'Funções de Dados - Detalhe'!$C$7:$F$126,4,0)), "",VLOOKUP(H135,'Funções de Dados - Detalhe'!$C$7:$F$126,4,0)),IF(OR(I135="EE",I135="SE",I135="CE"),IF(ISNA(VLOOKUP(H135,'Funções de Transação - Detalhe'!$C$7:$F$126,4,0)), "",VLOOKUP(H135,'Funções de Transação - Detalhe'!$C$7:$F$126,4,0)),""))</f>
        <v/>
      </c>
      <c r="M135" s="47" t="str">
        <f aca="false">CONCATENATE(I135,N135)</f>
        <v/>
      </c>
      <c r="N135" s="48" t="str">
        <f aca="false">IF(OR(I135="ALI",I135="AIE"),"L", IF(OR(I135="EE",I135="SE",I135="CE"),"A",""))</f>
        <v/>
      </c>
      <c r="O135" s="47" t="str">
        <f aca="false">CONCATENATE(I135,P135)</f>
        <v/>
      </c>
      <c r="P135" s="49" t="str">
        <f aca="false">IF(OR(ISBLANK(K135),K135="",ISBLANK(L135),L135=""),IF(OR(I135="ALI",I135="AIE"),"",IF(OR(ISBLANK(I135),L135=""),"","A")),IF(I135="EE",IF(L135&gt;=3,IF(K135&gt;=5,"H","A"),IF(L135&gt;=2,IF(K135&gt;=16,"H",IF(K135&lt;=4,"L","A")),IF(K135&lt;=15,"L","A"))),IF(OR(I135="SE",I135="CE"),IF(L135&gt;=4,IF(K135&gt;=6,"H","A"),IF(L135&gt;=2,IF(K135&gt;=20,"H",IF(K135&lt;=5,"L","A")),IF(K135&lt;=19,"L","A"))),IF(OR(I135="ALI",I135="AIE"),IF(L135&gt;=6,IF(K135&gt;=20,"H","A"),IF(L135&gt;=2,IF(K135&gt;=51,"H",IF(K135&lt;=19,"L","A")),IF(K135&lt;=50,"L","A")))))))</f>
        <v/>
      </c>
      <c r="Q135" s="50" t="str">
        <f aca="false">IF(N135="L","Baixa",IF(N135="A","Média",IF(N135="","","Alta")))</f>
        <v/>
      </c>
      <c r="R135" s="50" t="str">
        <f aca="false">IF(P135="L","Baixa",IF(P135="A","Média",IF(P135="H","Alta","")))</f>
        <v/>
      </c>
      <c r="S135" s="46" t="str">
        <f aca="false">IF(J135="C",0.6,IF(OR(ISBLANK(I135),ISBLANK(N135)),"",IF(I135="ALI",IF(N135="L",7,IF(N135="A",10,15)),IF(I135="AIE",IF(N135="L",5,IF(N135="A",7,10)),IF(I135="SE",IF(N135="L",4,IF(N135="A",5,7)),IF(OR(I135="EE",I135="CE"),IF(N135="L",3,IF(N135="A",4,6))))))))</f>
        <v/>
      </c>
      <c r="T135" s="51" t="str">
        <f aca="false">IF(OR(ISBLANK(I135),ISBLANK(P135),I135="",P135=""),S135,IF(I135="ALI",IF(P135="L",7,IF(P135="A",10,15)),IF(I135="AIE",IF(P135="L",5,IF(P135="A",7,10)),IF(I135="SE",IF(P135="L",4,IF(P135="A",5,7)),IF(OR(I135="EE",I135="CE"),IF(P135="L",3,IF(P135="A",4,6)))))))</f>
        <v/>
      </c>
      <c r="U135" s="52" t="str">
        <f aca="false">IF(J135="","",IF(OR(J135="I",J135="C"),100%,IF(J135="E",40%,IF(J135="T",15%,50%))))</f>
        <v/>
      </c>
      <c r="V135" s="53" t="str">
        <f aca="false">IF(AND(S135&lt;&gt;"",U135&lt;&gt;""),S135*U135,"")</f>
        <v/>
      </c>
      <c r="W135" s="53" t="str">
        <f aca="false">IF(AND(T135&lt;&gt;"",U135&lt;&gt;""),T135*U135,"")</f>
        <v/>
      </c>
      <c r="X135" s="42"/>
      <c r="Y135" s="42"/>
      <c r="Z135" s="42"/>
      <c r="AA135" s="42"/>
      <c r="AB135" s="43"/>
    </row>
    <row r="136" customFormat="false" ht="18" hidden="false" customHeight="true" outlineLevel="0" collapsed="false">
      <c r="A136" s="42"/>
      <c r="B136" s="42"/>
      <c r="C136" s="42"/>
      <c r="D136" s="42"/>
      <c r="E136" s="42"/>
      <c r="F136" s="42"/>
      <c r="G136" s="42"/>
      <c r="H136" s="43"/>
      <c r="I136" s="44"/>
      <c r="J136" s="45"/>
      <c r="K136" s="46" t="str">
        <f aca="false">IF(OR(I136="ALI",I136="AIE"),IF(ISNA(VLOOKUP(H136,'Funções de Dados - Detalhe'!$C$7:$F$126,2,0)),"",VLOOKUP(H136,'Funções de Dados - Detalhe'!$C$7:$F$126,2,0)),IF(OR(I136="EE",I136="SE",I136="CE"),IF(ISNA(VLOOKUP(H136,'Funções de Transação - Detalhe'!$C$7:$F$126,2,0)), "",VLOOKUP(H136,'Funções de Transação - Detalhe'!$C$7:$F$126,2,0)),""))</f>
        <v/>
      </c>
      <c r="L136" s="46" t="str">
        <f aca="false">IF(OR(I136="ALI",I136="AIE"),IF(ISNA(VLOOKUP(H136,'Funções de Dados - Detalhe'!$C$7:$F$126,4,0)), "",VLOOKUP(H136,'Funções de Dados - Detalhe'!$C$7:$F$126,4,0)),IF(OR(I136="EE",I136="SE",I136="CE"),IF(ISNA(VLOOKUP(H136,'Funções de Transação - Detalhe'!$C$7:$F$126,4,0)), "",VLOOKUP(H136,'Funções de Transação - Detalhe'!$C$7:$F$126,4,0)),""))</f>
        <v/>
      </c>
      <c r="M136" s="47" t="str">
        <f aca="false">CONCATENATE(I136,N136)</f>
        <v/>
      </c>
      <c r="N136" s="48" t="str">
        <f aca="false">IF(OR(I136="ALI",I136="AIE"),"L", IF(OR(I136="EE",I136="SE",I136="CE"),"A",""))</f>
        <v/>
      </c>
      <c r="O136" s="47" t="str">
        <f aca="false">CONCATENATE(I136,P136)</f>
        <v/>
      </c>
      <c r="P136" s="49" t="str">
        <f aca="false">IF(OR(ISBLANK(K136),K136="",ISBLANK(L136),L136=""),IF(OR(I136="ALI",I136="AIE"),"",IF(OR(ISBLANK(I136),L136=""),"","A")),IF(I136="EE",IF(L136&gt;=3,IF(K136&gt;=5,"H","A"),IF(L136&gt;=2,IF(K136&gt;=16,"H",IF(K136&lt;=4,"L","A")),IF(K136&lt;=15,"L","A"))),IF(OR(I136="SE",I136="CE"),IF(L136&gt;=4,IF(K136&gt;=6,"H","A"),IF(L136&gt;=2,IF(K136&gt;=20,"H",IF(K136&lt;=5,"L","A")),IF(K136&lt;=19,"L","A"))),IF(OR(I136="ALI",I136="AIE"),IF(L136&gt;=6,IF(K136&gt;=20,"H","A"),IF(L136&gt;=2,IF(K136&gt;=51,"H",IF(K136&lt;=19,"L","A")),IF(K136&lt;=50,"L","A")))))))</f>
        <v/>
      </c>
      <c r="Q136" s="50" t="str">
        <f aca="false">IF(N136="L","Baixa",IF(N136="A","Média",IF(N136="","","Alta")))</f>
        <v/>
      </c>
      <c r="R136" s="50" t="str">
        <f aca="false">IF(P136="L","Baixa",IF(P136="A","Média",IF(P136="H","Alta","")))</f>
        <v/>
      </c>
      <c r="S136" s="46" t="str">
        <f aca="false">IF(J136="C",0.6,IF(OR(ISBLANK(I136),ISBLANK(N136)),"",IF(I136="ALI",IF(N136="L",7,IF(N136="A",10,15)),IF(I136="AIE",IF(N136="L",5,IF(N136="A",7,10)),IF(I136="SE",IF(N136="L",4,IF(N136="A",5,7)),IF(OR(I136="EE",I136="CE"),IF(N136="L",3,IF(N136="A",4,6))))))))</f>
        <v/>
      </c>
      <c r="T136" s="51" t="str">
        <f aca="false">IF(OR(ISBLANK(I136),ISBLANK(P136),I136="",P136=""),S136,IF(I136="ALI",IF(P136="L",7,IF(P136="A",10,15)),IF(I136="AIE",IF(P136="L",5,IF(P136="A",7,10)),IF(I136="SE",IF(P136="L",4,IF(P136="A",5,7)),IF(OR(I136="EE",I136="CE"),IF(P136="L",3,IF(P136="A",4,6)))))))</f>
        <v/>
      </c>
      <c r="U136" s="52" t="str">
        <f aca="false">IF(J136="","",IF(OR(J136="I",J136="C"),100%,IF(J136="E",40%,IF(J136="T",15%,50%))))</f>
        <v/>
      </c>
      <c r="V136" s="53" t="str">
        <f aca="false">IF(AND(S136&lt;&gt;"",U136&lt;&gt;""),S136*U136,"")</f>
        <v/>
      </c>
      <c r="W136" s="53" t="str">
        <f aca="false">IF(AND(T136&lt;&gt;"",U136&lt;&gt;""),T136*U136,"")</f>
        <v/>
      </c>
      <c r="X136" s="42"/>
      <c r="Y136" s="42"/>
      <c r="Z136" s="42"/>
      <c r="AA136" s="42"/>
      <c r="AB136" s="43"/>
    </row>
    <row r="137" customFormat="false" ht="18" hidden="false" customHeight="true" outlineLevel="0" collapsed="false">
      <c r="A137" s="42"/>
      <c r="B137" s="42"/>
      <c r="C137" s="42"/>
      <c r="D137" s="42"/>
      <c r="E137" s="42"/>
      <c r="F137" s="42"/>
      <c r="G137" s="42"/>
      <c r="H137" s="43"/>
      <c r="I137" s="44"/>
      <c r="J137" s="45"/>
      <c r="K137" s="46" t="str">
        <f aca="false">IF(OR(I137="ALI",I137="AIE"),IF(ISNA(VLOOKUP(H137,'Funções de Dados - Detalhe'!$C$7:$F$126,2,0)),"",VLOOKUP(H137,'Funções de Dados - Detalhe'!$C$7:$F$126,2,0)),IF(OR(I137="EE",I137="SE",I137="CE"),IF(ISNA(VLOOKUP(H137,'Funções de Transação - Detalhe'!$C$7:$F$126,2,0)), "",VLOOKUP(H137,'Funções de Transação - Detalhe'!$C$7:$F$126,2,0)),""))</f>
        <v/>
      </c>
      <c r="L137" s="46" t="str">
        <f aca="false">IF(OR(I137="ALI",I137="AIE"),IF(ISNA(VLOOKUP(H137,'Funções de Dados - Detalhe'!$C$7:$F$126,4,0)), "",VLOOKUP(H137,'Funções de Dados - Detalhe'!$C$7:$F$126,4,0)),IF(OR(I137="EE",I137="SE",I137="CE"),IF(ISNA(VLOOKUP(H137,'Funções de Transação - Detalhe'!$C$7:$F$126,4,0)), "",VLOOKUP(H137,'Funções de Transação - Detalhe'!$C$7:$F$126,4,0)),""))</f>
        <v/>
      </c>
      <c r="M137" s="47" t="str">
        <f aca="false">CONCATENATE(I137,N137)</f>
        <v/>
      </c>
      <c r="N137" s="48" t="str">
        <f aca="false">IF(OR(I137="ALI",I137="AIE"),"L", IF(OR(I137="EE",I137="SE",I137="CE"),"A",""))</f>
        <v/>
      </c>
      <c r="O137" s="47" t="str">
        <f aca="false">CONCATENATE(I137,P137)</f>
        <v/>
      </c>
      <c r="P137" s="49" t="str">
        <f aca="false">IF(OR(ISBLANK(K137),K137="",ISBLANK(L137),L137=""),IF(OR(I137="ALI",I137="AIE"),"",IF(OR(ISBLANK(I137),L137=""),"","A")),IF(I137="EE",IF(L137&gt;=3,IF(K137&gt;=5,"H","A"),IF(L137&gt;=2,IF(K137&gt;=16,"H",IF(K137&lt;=4,"L","A")),IF(K137&lt;=15,"L","A"))),IF(OR(I137="SE",I137="CE"),IF(L137&gt;=4,IF(K137&gt;=6,"H","A"),IF(L137&gt;=2,IF(K137&gt;=20,"H",IF(K137&lt;=5,"L","A")),IF(K137&lt;=19,"L","A"))),IF(OR(I137="ALI",I137="AIE"),IF(L137&gt;=6,IF(K137&gt;=20,"H","A"),IF(L137&gt;=2,IF(K137&gt;=51,"H",IF(K137&lt;=19,"L","A")),IF(K137&lt;=50,"L","A")))))))</f>
        <v/>
      </c>
      <c r="Q137" s="50" t="str">
        <f aca="false">IF(N137="L","Baixa",IF(N137="A","Média",IF(N137="","","Alta")))</f>
        <v/>
      </c>
      <c r="R137" s="50" t="str">
        <f aca="false">IF(P137="L","Baixa",IF(P137="A","Média",IF(P137="H","Alta","")))</f>
        <v/>
      </c>
      <c r="S137" s="46" t="str">
        <f aca="false">IF(J137="C",0.6,IF(OR(ISBLANK(I137),ISBLANK(N137)),"",IF(I137="ALI",IF(N137="L",7,IF(N137="A",10,15)),IF(I137="AIE",IF(N137="L",5,IF(N137="A",7,10)),IF(I137="SE",IF(N137="L",4,IF(N137="A",5,7)),IF(OR(I137="EE",I137="CE"),IF(N137="L",3,IF(N137="A",4,6))))))))</f>
        <v/>
      </c>
      <c r="T137" s="51" t="str">
        <f aca="false">IF(OR(ISBLANK(I137),ISBLANK(P137),I137="",P137=""),S137,IF(I137="ALI",IF(P137="L",7,IF(P137="A",10,15)),IF(I137="AIE",IF(P137="L",5,IF(P137="A",7,10)),IF(I137="SE",IF(P137="L",4,IF(P137="A",5,7)),IF(OR(I137="EE",I137="CE"),IF(P137="L",3,IF(P137="A",4,6)))))))</f>
        <v/>
      </c>
      <c r="U137" s="52" t="str">
        <f aca="false">IF(J137="","",IF(OR(J137="I",J137="C"),100%,IF(J137="E",40%,IF(J137="T",15%,50%))))</f>
        <v/>
      </c>
      <c r="V137" s="53" t="str">
        <f aca="false">IF(AND(S137&lt;&gt;"",U137&lt;&gt;""),S137*U137,"")</f>
        <v/>
      </c>
      <c r="W137" s="53" t="str">
        <f aca="false">IF(AND(T137&lt;&gt;"",U137&lt;&gt;""),T137*U137,"")</f>
        <v/>
      </c>
      <c r="X137" s="42"/>
      <c r="Y137" s="42"/>
      <c r="Z137" s="42"/>
      <c r="AA137" s="42"/>
      <c r="AB137" s="43"/>
    </row>
    <row r="138" customFormat="false" ht="18" hidden="false" customHeight="true" outlineLevel="0" collapsed="false">
      <c r="A138" s="42"/>
      <c r="B138" s="42"/>
      <c r="C138" s="42"/>
      <c r="D138" s="42"/>
      <c r="E138" s="42"/>
      <c r="F138" s="42"/>
      <c r="G138" s="42"/>
      <c r="H138" s="43"/>
      <c r="I138" s="44"/>
      <c r="J138" s="45"/>
      <c r="K138" s="46" t="str">
        <f aca="false">IF(OR(I138="ALI",I138="AIE"),IF(ISNA(VLOOKUP(H138,'Funções de Dados - Detalhe'!$C$7:$F$126,2,0)),"",VLOOKUP(H138,'Funções de Dados - Detalhe'!$C$7:$F$126,2,0)),IF(OR(I138="EE",I138="SE",I138="CE"),IF(ISNA(VLOOKUP(H138,'Funções de Transação - Detalhe'!$C$7:$F$126,2,0)), "",VLOOKUP(H138,'Funções de Transação - Detalhe'!$C$7:$F$126,2,0)),""))</f>
        <v/>
      </c>
      <c r="L138" s="46" t="str">
        <f aca="false">IF(OR(I138="ALI",I138="AIE"),IF(ISNA(VLOOKUP(H138,'Funções de Dados - Detalhe'!$C$7:$F$126,4,0)), "",VLOOKUP(H138,'Funções de Dados - Detalhe'!$C$7:$F$126,4,0)),IF(OR(I138="EE",I138="SE",I138="CE"),IF(ISNA(VLOOKUP(H138,'Funções de Transação - Detalhe'!$C$7:$F$126,4,0)), "",VLOOKUP(H138,'Funções de Transação - Detalhe'!$C$7:$F$126,4,0)),""))</f>
        <v/>
      </c>
      <c r="M138" s="47" t="str">
        <f aca="false">CONCATENATE(I138,N138)</f>
        <v/>
      </c>
      <c r="N138" s="48" t="str">
        <f aca="false">IF(OR(I138="ALI",I138="AIE"),"L", IF(OR(I138="EE",I138="SE",I138="CE"),"A",""))</f>
        <v/>
      </c>
      <c r="O138" s="47" t="str">
        <f aca="false">CONCATENATE(I138,P138)</f>
        <v/>
      </c>
      <c r="P138" s="49" t="str">
        <f aca="false">IF(OR(ISBLANK(K138),K138="",ISBLANK(L138),L138=""),IF(OR(I138="ALI",I138="AIE"),"",IF(OR(ISBLANK(I138),L138=""),"","A")),IF(I138="EE",IF(L138&gt;=3,IF(K138&gt;=5,"H","A"),IF(L138&gt;=2,IF(K138&gt;=16,"H",IF(K138&lt;=4,"L","A")),IF(K138&lt;=15,"L","A"))),IF(OR(I138="SE",I138="CE"),IF(L138&gt;=4,IF(K138&gt;=6,"H","A"),IF(L138&gt;=2,IF(K138&gt;=20,"H",IF(K138&lt;=5,"L","A")),IF(K138&lt;=19,"L","A"))),IF(OR(I138="ALI",I138="AIE"),IF(L138&gt;=6,IF(K138&gt;=20,"H","A"),IF(L138&gt;=2,IF(K138&gt;=51,"H",IF(K138&lt;=19,"L","A")),IF(K138&lt;=50,"L","A")))))))</f>
        <v/>
      </c>
      <c r="Q138" s="50" t="str">
        <f aca="false">IF(N138="L","Baixa",IF(N138="A","Média",IF(N138="","","Alta")))</f>
        <v/>
      </c>
      <c r="R138" s="50" t="str">
        <f aca="false">IF(P138="L","Baixa",IF(P138="A","Média",IF(P138="H","Alta","")))</f>
        <v/>
      </c>
      <c r="S138" s="46" t="str">
        <f aca="false">IF(J138="C",0.6,IF(OR(ISBLANK(I138),ISBLANK(N138)),"",IF(I138="ALI",IF(N138="L",7,IF(N138="A",10,15)),IF(I138="AIE",IF(N138="L",5,IF(N138="A",7,10)),IF(I138="SE",IF(N138="L",4,IF(N138="A",5,7)),IF(OR(I138="EE",I138="CE"),IF(N138="L",3,IF(N138="A",4,6))))))))</f>
        <v/>
      </c>
      <c r="T138" s="51" t="str">
        <f aca="false">IF(OR(ISBLANK(I138),ISBLANK(P138),I138="",P138=""),S138,IF(I138="ALI",IF(P138="L",7,IF(P138="A",10,15)),IF(I138="AIE",IF(P138="L",5,IF(P138="A",7,10)),IF(I138="SE",IF(P138="L",4,IF(P138="A",5,7)),IF(OR(I138="EE",I138="CE"),IF(P138="L",3,IF(P138="A",4,6)))))))</f>
        <v/>
      </c>
      <c r="U138" s="52" t="str">
        <f aca="false">IF(J138="","",IF(OR(J138="I",J138="C"),100%,IF(J138="E",40%,IF(J138="T",15%,50%))))</f>
        <v/>
      </c>
      <c r="V138" s="53" t="str">
        <f aca="false">IF(AND(S138&lt;&gt;"",U138&lt;&gt;""),S138*U138,"")</f>
        <v/>
      </c>
      <c r="W138" s="53" t="str">
        <f aca="false">IF(AND(T138&lt;&gt;"",U138&lt;&gt;""),T138*U138,"")</f>
        <v/>
      </c>
      <c r="X138" s="42"/>
      <c r="Y138" s="42"/>
      <c r="Z138" s="42"/>
      <c r="AA138" s="42"/>
      <c r="AB138" s="43"/>
    </row>
    <row r="139" customFormat="false" ht="18" hidden="false" customHeight="true" outlineLevel="0" collapsed="false">
      <c r="A139" s="42"/>
      <c r="B139" s="42"/>
      <c r="C139" s="42"/>
      <c r="D139" s="42"/>
      <c r="E139" s="42"/>
      <c r="F139" s="42"/>
      <c r="G139" s="42"/>
      <c r="H139" s="43"/>
      <c r="I139" s="44"/>
      <c r="J139" s="45"/>
      <c r="K139" s="46" t="str">
        <f aca="false">IF(OR(I139="ALI",I139="AIE"),IF(ISNA(VLOOKUP(H139,'Funções de Dados - Detalhe'!$C$7:$F$126,2,0)),"",VLOOKUP(H139,'Funções de Dados - Detalhe'!$C$7:$F$126,2,0)),IF(OR(I139="EE",I139="SE",I139="CE"),IF(ISNA(VLOOKUP(H139,'Funções de Transação - Detalhe'!$C$7:$F$126,2,0)), "",VLOOKUP(H139,'Funções de Transação - Detalhe'!$C$7:$F$126,2,0)),""))</f>
        <v/>
      </c>
      <c r="L139" s="46" t="str">
        <f aca="false">IF(OR(I139="ALI",I139="AIE"),IF(ISNA(VLOOKUP(H139,'Funções de Dados - Detalhe'!$C$7:$F$126,4,0)), "",VLOOKUP(H139,'Funções de Dados - Detalhe'!$C$7:$F$126,4,0)),IF(OR(I139="EE",I139="SE",I139="CE"),IF(ISNA(VLOOKUP(H139,'Funções de Transação - Detalhe'!$C$7:$F$126,4,0)), "",VLOOKUP(H139,'Funções de Transação - Detalhe'!$C$7:$F$126,4,0)),""))</f>
        <v/>
      </c>
      <c r="M139" s="47" t="str">
        <f aca="false">CONCATENATE(I139,N139)</f>
        <v/>
      </c>
      <c r="N139" s="48" t="str">
        <f aca="false">IF(OR(I139="ALI",I139="AIE"),"L", IF(OR(I139="EE",I139="SE",I139="CE"),"A",""))</f>
        <v/>
      </c>
      <c r="O139" s="47" t="str">
        <f aca="false">CONCATENATE(I139,P139)</f>
        <v/>
      </c>
      <c r="P139" s="49" t="str">
        <f aca="false">IF(OR(ISBLANK(K139),K139="",ISBLANK(L139),L139=""),IF(OR(I139="ALI",I139="AIE"),"",IF(OR(ISBLANK(I139),L139=""),"","A")),IF(I139="EE",IF(L139&gt;=3,IF(K139&gt;=5,"H","A"),IF(L139&gt;=2,IF(K139&gt;=16,"H",IF(K139&lt;=4,"L","A")),IF(K139&lt;=15,"L","A"))),IF(OR(I139="SE",I139="CE"),IF(L139&gt;=4,IF(K139&gt;=6,"H","A"),IF(L139&gt;=2,IF(K139&gt;=20,"H",IF(K139&lt;=5,"L","A")),IF(K139&lt;=19,"L","A"))),IF(OR(I139="ALI",I139="AIE"),IF(L139&gt;=6,IF(K139&gt;=20,"H","A"),IF(L139&gt;=2,IF(K139&gt;=51,"H",IF(K139&lt;=19,"L","A")),IF(K139&lt;=50,"L","A")))))))</f>
        <v/>
      </c>
      <c r="Q139" s="50" t="str">
        <f aca="false">IF(N139="L","Baixa",IF(N139="A","Média",IF(N139="","","Alta")))</f>
        <v/>
      </c>
      <c r="R139" s="50" t="str">
        <f aca="false">IF(P139="L","Baixa",IF(P139="A","Média",IF(P139="H","Alta","")))</f>
        <v/>
      </c>
      <c r="S139" s="46" t="str">
        <f aca="false">IF(J139="C",0.6,IF(OR(ISBLANK(I139),ISBLANK(N139)),"",IF(I139="ALI",IF(N139="L",7,IF(N139="A",10,15)),IF(I139="AIE",IF(N139="L",5,IF(N139="A",7,10)),IF(I139="SE",IF(N139="L",4,IF(N139="A",5,7)),IF(OR(I139="EE",I139="CE"),IF(N139="L",3,IF(N139="A",4,6))))))))</f>
        <v/>
      </c>
      <c r="T139" s="51" t="str">
        <f aca="false">IF(OR(ISBLANK(I139),ISBLANK(P139),I139="",P139=""),S139,IF(I139="ALI",IF(P139="L",7,IF(P139="A",10,15)),IF(I139="AIE",IF(P139="L",5,IF(P139="A",7,10)),IF(I139="SE",IF(P139="L",4,IF(P139="A",5,7)),IF(OR(I139="EE",I139="CE"),IF(P139="L",3,IF(P139="A",4,6)))))))</f>
        <v/>
      </c>
      <c r="U139" s="52" t="str">
        <f aca="false">IF(J139="","",IF(OR(J139="I",J139="C"),100%,IF(J139="E",40%,IF(J139="T",15%,50%))))</f>
        <v/>
      </c>
      <c r="V139" s="53" t="str">
        <f aca="false">IF(AND(S139&lt;&gt;"",U139&lt;&gt;""),S139*U139,"")</f>
        <v/>
      </c>
      <c r="W139" s="53" t="str">
        <f aca="false">IF(AND(T139&lt;&gt;"",U139&lt;&gt;""),T139*U139,"")</f>
        <v/>
      </c>
      <c r="X139" s="42"/>
      <c r="Y139" s="42"/>
      <c r="Z139" s="42"/>
      <c r="AA139" s="42"/>
      <c r="AB139" s="43"/>
    </row>
    <row r="140" customFormat="false" ht="18" hidden="false" customHeight="true" outlineLevel="0" collapsed="false">
      <c r="A140" s="42"/>
      <c r="B140" s="42"/>
      <c r="C140" s="42"/>
      <c r="D140" s="42"/>
      <c r="E140" s="42"/>
      <c r="F140" s="42"/>
      <c r="G140" s="42"/>
      <c r="H140" s="43"/>
      <c r="I140" s="44"/>
      <c r="J140" s="45"/>
      <c r="K140" s="46" t="str">
        <f aca="false">IF(OR(I140="ALI",I140="AIE"),IF(ISNA(VLOOKUP(H140,'Funções de Dados - Detalhe'!$C$7:$F$126,2,0)),"",VLOOKUP(H140,'Funções de Dados - Detalhe'!$C$7:$F$126,2,0)),IF(OR(I140="EE",I140="SE",I140="CE"),IF(ISNA(VLOOKUP(H140,'Funções de Transação - Detalhe'!$C$7:$F$126,2,0)), "",VLOOKUP(H140,'Funções de Transação - Detalhe'!$C$7:$F$126,2,0)),""))</f>
        <v/>
      </c>
      <c r="L140" s="46" t="str">
        <f aca="false">IF(OR(I140="ALI",I140="AIE"),IF(ISNA(VLOOKUP(H140,'Funções de Dados - Detalhe'!$C$7:$F$126,4,0)), "",VLOOKUP(H140,'Funções de Dados - Detalhe'!$C$7:$F$126,4,0)),IF(OR(I140="EE",I140="SE",I140="CE"),IF(ISNA(VLOOKUP(H140,'Funções de Transação - Detalhe'!$C$7:$F$126,4,0)), "",VLOOKUP(H140,'Funções de Transação - Detalhe'!$C$7:$F$126,4,0)),""))</f>
        <v/>
      </c>
      <c r="M140" s="47" t="str">
        <f aca="false">CONCATENATE(I140,N140)</f>
        <v/>
      </c>
      <c r="N140" s="48" t="str">
        <f aca="false">IF(OR(I140="ALI",I140="AIE"),"L", IF(OR(I140="EE",I140="SE",I140="CE"),"A",""))</f>
        <v/>
      </c>
      <c r="O140" s="47" t="str">
        <f aca="false">CONCATENATE(I140,P140)</f>
        <v/>
      </c>
      <c r="P140" s="49" t="str">
        <f aca="false">IF(OR(ISBLANK(K140),K140="",ISBLANK(L140),L140=""),IF(OR(I140="ALI",I140="AIE"),"",IF(OR(ISBLANK(I140),L140=""),"","A")),IF(I140="EE",IF(L140&gt;=3,IF(K140&gt;=5,"H","A"),IF(L140&gt;=2,IF(K140&gt;=16,"H",IF(K140&lt;=4,"L","A")),IF(K140&lt;=15,"L","A"))),IF(OR(I140="SE",I140="CE"),IF(L140&gt;=4,IF(K140&gt;=6,"H","A"),IF(L140&gt;=2,IF(K140&gt;=20,"H",IF(K140&lt;=5,"L","A")),IF(K140&lt;=19,"L","A"))),IF(OR(I140="ALI",I140="AIE"),IF(L140&gt;=6,IF(K140&gt;=20,"H","A"),IF(L140&gt;=2,IF(K140&gt;=51,"H",IF(K140&lt;=19,"L","A")),IF(K140&lt;=50,"L","A")))))))</f>
        <v/>
      </c>
      <c r="Q140" s="50" t="str">
        <f aca="false">IF(N140="L","Baixa",IF(N140="A","Média",IF(N140="","","Alta")))</f>
        <v/>
      </c>
      <c r="R140" s="50" t="str">
        <f aca="false">IF(P140="L","Baixa",IF(P140="A","Média",IF(P140="H","Alta","")))</f>
        <v/>
      </c>
      <c r="S140" s="46" t="str">
        <f aca="false">IF(J140="C",0.6,IF(OR(ISBLANK(I140),ISBLANK(N140)),"",IF(I140="ALI",IF(N140="L",7,IF(N140="A",10,15)),IF(I140="AIE",IF(N140="L",5,IF(N140="A",7,10)),IF(I140="SE",IF(N140="L",4,IF(N140="A",5,7)),IF(OR(I140="EE",I140="CE"),IF(N140="L",3,IF(N140="A",4,6))))))))</f>
        <v/>
      </c>
      <c r="T140" s="51" t="str">
        <f aca="false">IF(OR(ISBLANK(I140),ISBLANK(P140),I140="",P140=""),S140,IF(I140="ALI",IF(P140="L",7,IF(P140="A",10,15)),IF(I140="AIE",IF(P140="L",5,IF(P140="A",7,10)),IF(I140="SE",IF(P140="L",4,IF(P140="A",5,7)),IF(OR(I140="EE",I140="CE"),IF(P140="L",3,IF(P140="A",4,6)))))))</f>
        <v/>
      </c>
      <c r="U140" s="52" t="str">
        <f aca="false">IF(J140="","",IF(OR(J140="I",J140="C"),100%,IF(J140="E",40%,IF(J140="T",15%,50%))))</f>
        <v/>
      </c>
      <c r="V140" s="53" t="str">
        <f aca="false">IF(AND(S140&lt;&gt;"",U140&lt;&gt;""),S140*U140,"")</f>
        <v/>
      </c>
      <c r="W140" s="53" t="str">
        <f aca="false">IF(AND(T140&lt;&gt;"",U140&lt;&gt;""),T140*U140,"")</f>
        <v/>
      </c>
      <c r="X140" s="42"/>
      <c r="Y140" s="42"/>
      <c r="Z140" s="42"/>
      <c r="AA140" s="42"/>
      <c r="AB140" s="43"/>
    </row>
    <row r="141" customFormat="false" ht="18" hidden="false" customHeight="true" outlineLevel="0" collapsed="false">
      <c r="A141" s="42"/>
      <c r="B141" s="42"/>
      <c r="C141" s="42"/>
      <c r="D141" s="42"/>
      <c r="E141" s="42"/>
      <c r="F141" s="42"/>
      <c r="G141" s="42"/>
      <c r="H141" s="43"/>
      <c r="I141" s="44"/>
      <c r="J141" s="45"/>
      <c r="K141" s="46" t="str">
        <f aca="false">IF(OR(I141="ALI",I141="AIE"),IF(ISNA(VLOOKUP(H141,'Funções de Dados - Detalhe'!$C$7:$F$126,2,0)),"",VLOOKUP(H141,'Funções de Dados - Detalhe'!$C$7:$F$126,2,0)),IF(OR(I141="EE",I141="SE",I141="CE"),IF(ISNA(VLOOKUP(H141,'Funções de Transação - Detalhe'!$C$7:$F$126,2,0)), "",VLOOKUP(H141,'Funções de Transação - Detalhe'!$C$7:$F$126,2,0)),""))</f>
        <v/>
      </c>
      <c r="L141" s="46" t="str">
        <f aca="false">IF(OR(I141="ALI",I141="AIE"),IF(ISNA(VLOOKUP(H141,'Funções de Dados - Detalhe'!$C$7:$F$126,4,0)), "",VLOOKUP(H141,'Funções de Dados - Detalhe'!$C$7:$F$126,4,0)),IF(OR(I141="EE",I141="SE",I141="CE"),IF(ISNA(VLOOKUP(H141,'Funções de Transação - Detalhe'!$C$7:$F$126,4,0)), "",VLOOKUP(H141,'Funções de Transação - Detalhe'!$C$7:$F$126,4,0)),""))</f>
        <v/>
      </c>
      <c r="M141" s="47" t="str">
        <f aca="false">CONCATENATE(I141,N141)</f>
        <v/>
      </c>
      <c r="N141" s="48" t="str">
        <f aca="false">IF(OR(I141="ALI",I141="AIE"),"L", IF(OR(I141="EE",I141="SE",I141="CE"),"A",""))</f>
        <v/>
      </c>
      <c r="O141" s="47" t="str">
        <f aca="false">CONCATENATE(I141,P141)</f>
        <v/>
      </c>
      <c r="P141" s="49" t="str">
        <f aca="false">IF(OR(ISBLANK(K141),K141="",ISBLANK(L141),L141=""),IF(OR(I141="ALI",I141="AIE"),"",IF(OR(ISBLANK(I141),L141=""),"","A")),IF(I141="EE",IF(L141&gt;=3,IF(K141&gt;=5,"H","A"),IF(L141&gt;=2,IF(K141&gt;=16,"H",IF(K141&lt;=4,"L","A")),IF(K141&lt;=15,"L","A"))),IF(OR(I141="SE",I141="CE"),IF(L141&gt;=4,IF(K141&gt;=6,"H","A"),IF(L141&gt;=2,IF(K141&gt;=20,"H",IF(K141&lt;=5,"L","A")),IF(K141&lt;=19,"L","A"))),IF(OR(I141="ALI",I141="AIE"),IF(L141&gt;=6,IF(K141&gt;=20,"H","A"),IF(L141&gt;=2,IF(K141&gt;=51,"H",IF(K141&lt;=19,"L","A")),IF(K141&lt;=50,"L","A")))))))</f>
        <v/>
      </c>
      <c r="Q141" s="50" t="str">
        <f aca="false">IF(N141="L","Baixa",IF(N141="A","Média",IF(N141="","","Alta")))</f>
        <v/>
      </c>
      <c r="R141" s="50" t="str">
        <f aca="false">IF(P141="L","Baixa",IF(P141="A","Média",IF(P141="H","Alta","")))</f>
        <v/>
      </c>
      <c r="S141" s="46" t="str">
        <f aca="false">IF(J141="C",0.6,IF(OR(ISBLANK(I141),ISBLANK(N141)),"",IF(I141="ALI",IF(N141="L",7,IF(N141="A",10,15)),IF(I141="AIE",IF(N141="L",5,IF(N141="A",7,10)),IF(I141="SE",IF(N141="L",4,IF(N141="A",5,7)),IF(OR(I141="EE",I141="CE"),IF(N141="L",3,IF(N141="A",4,6))))))))</f>
        <v/>
      </c>
      <c r="T141" s="51" t="str">
        <f aca="false">IF(OR(ISBLANK(I141),ISBLANK(P141),I141="",P141=""),S141,IF(I141="ALI",IF(P141="L",7,IF(P141="A",10,15)),IF(I141="AIE",IF(P141="L",5,IF(P141="A",7,10)),IF(I141="SE",IF(P141="L",4,IF(P141="A",5,7)),IF(OR(I141="EE",I141="CE"),IF(P141="L",3,IF(P141="A",4,6)))))))</f>
        <v/>
      </c>
      <c r="U141" s="52" t="str">
        <f aca="false">IF(J141="","",IF(OR(J141="I",J141="C"),100%,IF(J141="E",40%,IF(J141="T",15%,50%))))</f>
        <v/>
      </c>
      <c r="V141" s="53" t="str">
        <f aca="false">IF(AND(S141&lt;&gt;"",U141&lt;&gt;""),S141*U141,"")</f>
        <v/>
      </c>
      <c r="W141" s="53" t="str">
        <f aca="false">IF(AND(T141&lt;&gt;"",U141&lt;&gt;""),T141*U141,"")</f>
        <v/>
      </c>
      <c r="X141" s="42"/>
      <c r="Y141" s="42"/>
      <c r="Z141" s="42"/>
      <c r="AA141" s="42"/>
      <c r="AB141" s="43"/>
    </row>
    <row r="142" customFormat="false" ht="18" hidden="false" customHeight="true" outlineLevel="0" collapsed="false">
      <c r="A142" s="42"/>
      <c r="B142" s="42"/>
      <c r="C142" s="42"/>
      <c r="D142" s="42"/>
      <c r="E142" s="42"/>
      <c r="F142" s="42"/>
      <c r="G142" s="42"/>
      <c r="H142" s="43"/>
      <c r="I142" s="44"/>
      <c r="J142" s="45"/>
      <c r="K142" s="46" t="str">
        <f aca="false">IF(OR(I142="ALI",I142="AIE"),IF(ISNA(VLOOKUP(H142,'Funções de Dados - Detalhe'!$C$7:$F$126,2,0)),"",VLOOKUP(H142,'Funções de Dados - Detalhe'!$C$7:$F$126,2,0)),IF(OR(I142="EE",I142="SE",I142="CE"),IF(ISNA(VLOOKUP(H142,'Funções de Transação - Detalhe'!$C$7:$F$126,2,0)), "",VLOOKUP(H142,'Funções de Transação - Detalhe'!$C$7:$F$126,2,0)),""))</f>
        <v/>
      </c>
      <c r="L142" s="46" t="str">
        <f aca="false">IF(OR(I142="ALI",I142="AIE"),IF(ISNA(VLOOKUP(H142,'Funções de Dados - Detalhe'!$C$7:$F$126,4,0)), "",VLOOKUP(H142,'Funções de Dados - Detalhe'!$C$7:$F$126,4,0)),IF(OR(I142="EE",I142="SE",I142="CE"),IF(ISNA(VLOOKUP(H142,'Funções de Transação - Detalhe'!$C$7:$F$126,4,0)), "",VLOOKUP(H142,'Funções de Transação - Detalhe'!$C$7:$F$126,4,0)),""))</f>
        <v/>
      </c>
      <c r="M142" s="47" t="str">
        <f aca="false">CONCATENATE(I142,N142)</f>
        <v/>
      </c>
      <c r="N142" s="48" t="str">
        <f aca="false">IF(OR(I142="ALI",I142="AIE"),"L", IF(OR(I142="EE",I142="SE",I142="CE"),"A",""))</f>
        <v/>
      </c>
      <c r="O142" s="47" t="str">
        <f aca="false">CONCATENATE(I142,P142)</f>
        <v/>
      </c>
      <c r="P142" s="49" t="str">
        <f aca="false">IF(OR(ISBLANK(K142),K142="",ISBLANK(L142),L142=""),IF(OR(I142="ALI",I142="AIE"),"",IF(OR(ISBLANK(I142),L142=""),"","A")),IF(I142="EE",IF(L142&gt;=3,IF(K142&gt;=5,"H","A"),IF(L142&gt;=2,IF(K142&gt;=16,"H",IF(K142&lt;=4,"L","A")),IF(K142&lt;=15,"L","A"))),IF(OR(I142="SE",I142="CE"),IF(L142&gt;=4,IF(K142&gt;=6,"H","A"),IF(L142&gt;=2,IF(K142&gt;=20,"H",IF(K142&lt;=5,"L","A")),IF(K142&lt;=19,"L","A"))),IF(OR(I142="ALI",I142="AIE"),IF(L142&gt;=6,IF(K142&gt;=20,"H","A"),IF(L142&gt;=2,IF(K142&gt;=51,"H",IF(K142&lt;=19,"L","A")),IF(K142&lt;=50,"L","A")))))))</f>
        <v/>
      </c>
      <c r="Q142" s="50" t="str">
        <f aca="false">IF(N142="L","Baixa",IF(N142="A","Média",IF(N142="","","Alta")))</f>
        <v/>
      </c>
      <c r="R142" s="50" t="str">
        <f aca="false">IF(P142="L","Baixa",IF(P142="A","Média",IF(P142="H","Alta","")))</f>
        <v/>
      </c>
      <c r="S142" s="46" t="str">
        <f aca="false">IF(J142="C",0.6,IF(OR(ISBLANK(I142),ISBLANK(N142)),"",IF(I142="ALI",IF(N142="L",7,IF(N142="A",10,15)),IF(I142="AIE",IF(N142="L",5,IF(N142="A",7,10)),IF(I142="SE",IF(N142="L",4,IF(N142="A",5,7)),IF(OR(I142="EE",I142="CE"),IF(N142="L",3,IF(N142="A",4,6))))))))</f>
        <v/>
      </c>
      <c r="T142" s="51" t="str">
        <f aca="false">IF(OR(ISBLANK(I142),ISBLANK(P142),I142="",P142=""),S142,IF(I142="ALI",IF(P142="L",7,IF(P142="A",10,15)),IF(I142="AIE",IF(P142="L",5,IF(P142="A",7,10)),IF(I142="SE",IF(P142="L",4,IF(P142="A",5,7)),IF(OR(I142="EE",I142="CE"),IF(P142="L",3,IF(P142="A",4,6)))))))</f>
        <v/>
      </c>
      <c r="U142" s="52" t="str">
        <f aca="false">IF(J142="","",IF(OR(J142="I",J142="C"),100%,IF(J142="E",40%,IF(J142="T",15%,50%))))</f>
        <v/>
      </c>
      <c r="V142" s="53" t="str">
        <f aca="false">IF(AND(S142&lt;&gt;"",U142&lt;&gt;""),S142*U142,"")</f>
        <v/>
      </c>
      <c r="W142" s="53" t="str">
        <f aca="false">IF(AND(T142&lt;&gt;"",U142&lt;&gt;""),T142*U142,"")</f>
        <v/>
      </c>
      <c r="X142" s="42"/>
      <c r="Y142" s="42"/>
      <c r="Z142" s="42"/>
      <c r="AA142" s="42"/>
      <c r="AB142" s="43"/>
    </row>
    <row r="143" customFormat="false" ht="18" hidden="false" customHeight="true" outlineLevel="0" collapsed="false">
      <c r="A143" s="42"/>
      <c r="B143" s="42"/>
      <c r="C143" s="42"/>
      <c r="D143" s="42"/>
      <c r="E143" s="42"/>
      <c r="F143" s="42"/>
      <c r="G143" s="42"/>
      <c r="H143" s="43"/>
      <c r="I143" s="44"/>
      <c r="J143" s="45"/>
      <c r="K143" s="46" t="str">
        <f aca="false">IF(OR(I143="ALI",I143="AIE"),IF(ISNA(VLOOKUP(H143,'Funções de Dados - Detalhe'!$C$7:$F$126,2,0)),"",VLOOKUP(H143,'Funções de Dados - Detalhe'!$C$7:$F$126,2,0)),IF(OR(I143="EE",I143="SE",I143="CE"),IF(ISNA(VLOOKUP(H143,'Funções de Transação - Detalhe'!$C$7:$F$126,2,0)), "",VLOOKUP(H143,'Funções de Transação - Detalhe'!$C$7:$F$126,2,0)),""))</f>
        <v/>
      </c>
      <c r="L143" s="46" t="str">
        <f aca="false">IF(OR(I143="ALI",I143="AIE"),IF(ISNA(VLOOKUP(H143,'Funções de Dados - Detalhe'!$C$7:$F$126,4,0)), "",VLOOKUP(H143,'Funções de Dados - Detalhe'!$C$7:$F$126,4,0)),IF(OR(I143="EE",I143="SE",I143="CE"),IF(ISNA(VLOOKUP(H143,'Funções de Transação - Detalhe'!$C$7:$F$126,4,0)), "",VLOOKUP(H143,'Funções de Transação - Detalhe'!$C$7:$F$126,4,0)),""))</f>
        <v/>
      </c>
      <c r="M143" s="47" t="str">
        <f aca="false">CONCATENATE(I143,N143)</f>
        <v/>
      </c>
      <c r="N143" s="48" t="str">
        <f aca="false">IF(OR(I143="ALI",I143="AIE"),"L", IF(OR(I143="EE",I143="SE",I143="CE"),"A",""))</f>
        <v/>
      </c>
      <c r="O143" s="47" t="str">
        <f aca="false">CONCATENATE(I143,P143)</f>
        <v/>
      </c>
      <c r="P143" s="49" t="str">
        <f aca="false">IF(OR(ISBLANK(K143),K143="",ISBLANK(L143),L143=""),IF(OR(I143="ALI",I143="AIE"),"",IF(OR(ISBLANK(I143),L143=""),"","A")),IF(I143="EE",IF(L143&gt;=3,IF(K143&gt;=5,"H","A"),IF(L143&gt;=2,IF(K143&gt;=16,"H",IF(K143&lt;=4,"L","A")),IF(K143&lt;=15,"L","A"))),IF(OR(I143="SE",I143="CE"),IF(L143&gt;=4,IF(K143&gt;=6,"H","A"),IF(L143&gt;=2,IF(K143&gt;=20,"H",IF(K143&lt;=5,"L","A")),IF(K143&lt;=19,"L","A"))),IF(OR(I143="ALI",I143="AIE"),IF(L143&gt;=6,IF(K143&gt;=20,"H","A"),IF(L143&gt;=2,IF(K143&gt;=51,"H",IF(K143&lt;=19,"L","A")),IF(K143&lt;=50,"L","A")))))))</f>
        <v/>
      </c>
      <c r="Q143" s="50" t="str">
        <f aca="false">IF(N143="L","Baixa",IF(N143="A","Média",IF(N143="","","Alta")))</f>
        <v/>
      </c>
      <c r="R143" s="50" t="str">
        <f aca="false">IF(P143="L","Baixa",IF(P143="A","Média",IF(P143="H","Alta","")))</f>
        <v/>
      </c>
      <c r="S143" s="46" t="str">
        <f aca="false">IF(J143="C",0.6,IF(OR(ISBLANK(I143),ISBLANK(N143)),"",IF(I143="ALI",IF(N143="L",7,IF(N143="A",10,15)),IF(I143="AIE",IF(N143="L",5,IF(N143="A",7,10)),IF(I143="SE",IF(N143="L",4,IF(N143="A",5,7)),IF(OR(I143="EE",I143="CE"),IF(N143="L",3,IF(N143="A",4,6))))))))</f>
        <v/>
      </c>
      <c r="T143" s="51" t="str">
        <f aca="false">IF(OR(ISBLANK(I143),ISBLANK(P143),I143="",P143=""),S143,IF(I143="ALI",IF(P143="L",7,IF(P143="A",10,15)),IF(I143="AIE",IF(P143="L",5,IF(P143="A",7,10)),IF(I143="SE",IF(P143="L",4,IF(P143="A",5,7)),IF(OR(I143="EE",I143="CE"),IF(P143="L",3,IF(P143="A",4,6)))))))</f>
        <v/>
      </c>
      <c r="U143" s="52" t="str">
        <f aca="false">IF(J143="","",IF(OR(J143="I",J143="C"),100%,IF(J143="E",40%,IF(J143="T",15%,50%))))</f>
        <v/>
      </c>
      <c r="V143" s="53" t="str">
        <f aca="false">IF(AND(S143&lt;&gt;"",U143&lt;&gt;""),S143*U143,"")</f>
        <v/>
      </c>
      <c r="W143" s="53" t="str">
        <f aca="false">IF(AND(T143&lt;&gt;"",U143&lt;&gt;""),T143*U143,"")</f>
        <v/>
      </c>
      <c r="X143" s="42"/>
      <c r="Y143" s="42"/>
      <c r="Z143" s="42"/>
      <c r="AA143" s="42"/>
      <c r="AB143" s="43"/>
    </row>
    <row r="144" customFormat="false" ht="18" hidden="false" customHeight="true" outlineLevel="0" collapsed="false">
      <c r="A144" s="42"/>
      <c r="B144" s="42"/>
      <c r="C144" s="42"/>
      <c r="D144" s="42"/>
      <c r="E144" s="42"/>
      <c r="F144" s="42"/>
      <c r="G144" s="42"/>
      <c r="H144" s="43"/>
      <c r="I144" s="44"/>
      <c r="J144" s="45"/>
      <c r="K144" s="46" t="str">
        <f aca="false">IF(OR(I144="ALI",I144="AIE"),IF(ISNA(VLOOKUP(H144,'Funções de Dados - Detalhe'!$C$7:$F$126,2,0)),"",VLOOKUP(H144,'Funções de Dados - Detalhe'!$C$7:$F$126,2,0)),IF(OR(I144="EE",I144="SE",I144="CE"),IF(ISNA(VLOOKUP(H144,'Funções de Transação - Detalhe'!$C$7:$F$126,2,0)), "",VLOOKUP(H144,'Funções de Transação - Detalhe'!$C$7:$F$126,2,0)),""))</f>
        <v/>
      </c>
      <c r="L144" s="46" t="str">
        <f aca="false">IF(OR(I144="ALI",I144="AIE"),IF(ISNA(VLOOKUP(H144,'Funções de Dados - Detalhe'!$C$7:$F$126,4,0)), "",VLOOKUP(H144,'Funções de Dados - Detalhe'!$C$7:$F$126,4,0)),IF(OR(I144="EE",I144="SE",I144="CE"),IF(ISNA(VLOOKUP(H144,'Funções de Transação - Detalhe'!$C$7:$F$126,4,0)), "",VLOOKUP(H144,'Funções de Transação - Detalhe'!$C$7:$F$126,4,0)),""))</f>
        <v/>
      </c>
      <c r="M144" s="47" t="str">
        <f aca="false">CONCATENATE(I144,N144)</f>
        <v/>
      </c>
      <c r="N144" s="48" t="str">
        <f aca="false">IF(OR(I144="ALI",I144="AIE"),"L", IF(OR(I144="EE",I144="SE",I144="CE"),"A",""))</f>
        <v/>
      </c>
      <c r="O144" s="47" t="str">
        <f aca="false">CONCATENATE(I144,P144)</f>
        <v/>
      </c>
      <c r="P144" s="49" t="str">
        <f aca="false">IF(OR(ISBLANK(K144),K144="",ISBLANK(L144),L144=""),IF(OR(I144="ALI",I144="AIE"),"",IF(OR(ISBLANK(I144),L144=""),"","A")),IF(I144="EE",IF(L144&gt;=3,IF(K144&gt;=5,"H","A"),IF(L144&gt;=2,IF(K144&gt;=16,"H",IF(K144&lt;=4,"L","A")),IF(K144&lt;=15,"L","A"))),IF(OR(I144="SE",I144="CE"),IF(L144&gt;=4,IF(K144&gt;=6,"H","A"),IF(L144&gt;=2,IF(K144&gt;=20,"H",IF(K144&lt;=5,"L","A")),IF(K144&lt;=19,"L","A"))),IF(OR(I144="ALI",I144="AIE"),IF(L144&gt;=6,IF(K144&gt;=20,"H","A"),IF(L144&gt;=2,IF(K144&gt;=51,"H",IF(K144&lt;=19,"L","A")),IF(K144&lt;=50,"L","A")))))))</f>
        <v/>
      </c>
      <c r="Q144" s="50" t="str">
        <f aca="false">IF(N144="L","Baixa",IF(N144="A","Média",IF(N144="","","Alta")))</f>
        <v/>
      </c>
      <c r="R144" s="50" t="str">
        <f aca="false">IF(P144="L","Baixa",IF(P144="A","Média",IF(P144="H","Alta","")))</f>
        <v/>
      </c>
      <c r="S144" s="46" t="str">
        <f aca="false">IF(J144="C",0.6,IF(OR(ISBLANK(I144),ISBLANK(N144)),"",IF(I144="ALI",IF(N144="L",7,IF(N144="A",10,15)),IF(I144="AIE",IF(N144="L",5,IF(N144="A",7,10)),IF(I144="SE",IF(N144="L",4,IF(N144="A",5,7)),IF(OR(I144="EE",I144="CE"),IF(N144="L",3,IF(N144="A",4,6))))))))</f>
        <v/>
      </c>
      <c r="T144" s="51" t="str">
        <f aca="false">IF(OR(ISBLANK(I144),ISBLANK(P144),I144="",P144=""),S144,IF(I144="ALI",IF(P144="L",7,IF(P144="A",10,15)),IF(I144="AIE",IF(P144="L",5,IF(P144="A",7,10)),IF(I144="SE",IF(P144="L",4,IF(P144="A",5,7)),IF(OR(I144="EE",I144="CE"),IF(P144="L",3,IF(P144="A",4,6)))))))</f>
        <v/>
      </c>
      <c r="U144" s="52" t="str">
        <f aca="false">IF(J144="","",IF(OR(J144="I",J144="C"),100%,IF(J144="E",40%,IF(J144="T",15%,50%))))</f>
        <v/>
      </c>
      <c r="V144" s="53" t="str">
        <f aca="false">IF(AND(S144&lt;&gt;"",U144&lt;&gt;""),S144*U144,"")</f>
        <v/>
      </c>
      <c r="W144" s="53" t="str">
        <f aca="false">IF(AND(T144&lt;&gt;"",U144&lt;&gt;""),T144*U144,"")</f>
        <v/>
      </c>
      <c r="X144" s="42"/>
      <c r="Y144" s="42"/>
      <c r="Z144" s="42"/>
      <c r="AA144" s="42"/>
      <c r="AB144" s="43"/>
    </row>
    <row r="145" customFormat="false" ht="18" hidden="false" customHeight="true" outlineLevel="0" collapsed="false">
      <c r="A145" s="42"/>
      <c r="B145" s="42"/>
      <c r="C145" s="42"/>
      <c r="D145" s="42"/>
      <c r="E145" s="42"/>
      <c r="F145" s="42"/>
      <c r="G145" s="42"/>
      <c r="H145" s="43"/>
      <c r="I145" s="44"/>
      <c r="J145" s="45"/>
      <c r="K145" s="46" t="str">
        <f aca="false">IF(OR(I145="ALI",I145="AIE"),IF(ISNA(VLOOKUP(H145,'Funções de Dados - Detalhe'!$C$7:$F$126,2,0)),"",VLOOKUP(H145,'Funções de Dados - Detalhe'!$C$7:$F$126,2,0)),IF(OR(I145="EE",I145="SE",I145="CE"),IF(ISNA(VLOOKUP(H145,'Funções de Transação - Detalhe'!$C$7:$F$126,2,0)), "",VLOOKUP(H145,'Funções de Transação - Detalhe'!$C$7:$F$126,2,0)),""))</f>
        <v/>
      </c>
      <c r="L145" s="46" t="str">
        <f aca="false">IF(OR(I145="ALI",I145="AIE"),IF(ISNA(VLOOKUP(H145,'Funções de Dados - Detalhe'!$C$7:$F$126,4,0)), "",VLOOKUP(H145,'Funções de Dados - Detalhe'!$C$7:$F$126,4,0)),IF(OR(I145="EE",I145="SE",I145="CE"),IF(ISNA(VLOOKUP(H145,'Funções de Transação - Detalhe'!$C$7:$F$126,4,0)), "",VLOOKUP(H145,'Funções de Transação - Detalhe'!$C$7:$F$126,4,0)),""))</f>
        <v/>
      </c>
      <c r="M145" s="47" t="str">
        <f aca="false">CONCATENATE(I145,N145)</f>
        <v/>
      </c>
      <c r="N145" s="48" t="str">
        <f aca="false">IF(OR(I145="ALI",I145="AIE"),"L", IF(OR(I145="EE",I145="SE",I145="CE"),"A",""))</f>
        <v/>
      </c>
      <c r="O145" s="47" t="str">
        <f aca="false">CONCATENATE(I145,P145)</f>
        <v/>
      </c>
      <c r="P145" s="49" t="str">
        <f aca="false">IF(OR(ISBLANK(K145),K145="",ISBLANK(L145),L145=""),IF(OR(I145="ALI",I145="AIE"),"",IF(OR(ISBLANK(I145),L145=""),"","A")),IF(I145="EE",IF(L145&gt;=3,IF(K145&gt;=5,"H","A"),IF(L145&gt;=2,IF(K145&gt;=16,"H",IF(K145&lt;=4,"L","A")),IF(K145&lt;=15,"L","A"))),IF(OR(I145="SE",I145="CE"),IF(L145&gt;=4,IF(K145&gt;=6,"H","A"),IF(L145&gt;=2,IF(K145&gt;=20,"H",IF(K145&lt;=5,"L","A")),IF(K145&lt;=19,"L","A"))),IF(OR(I145="ALI",I145="AIE"),IF(L145&gt;=6,IF(K145&gt;=20,"H","A"),IF(L145&gt;=2,IF(K145&gt;=51,"H",IF(K145&lt;=19,"L","A")),IF(K145&lt;=50,"L","A")))))))</f>
        <v/>
      </c>
      <c r="Q145" s="50" t="str">
        <f aca="false">IF(N145="L","Baixa",IF(N145="A","Média",IF(N145="","","Alta")))</f>
        <v/>
      </c>
      <c r="R145" s="50" t="str">
        <f aca="false">IF(P145="L","Baixa",IF(P145="A","Média",IF(P145="H","Alta","")))</f>
        <v/>
      </c>
      <c r="S145" s="46" t="str">
        <f aca="false">IF(J145="C",0.6,IF(OR(ISBLANK(I145),ISBLANK(N145)),"",IF(I145="ALI",IF(N145="L",7,IF(N145="A",10,15)),IF(I145="AIE",IF(N145="L",5,IF(N145="A",7,10)),IF(I145="SE",IF(N145="L",4,IF(N145="A",5,7)),IF(OR(I145="EE",I145="CE"),IF(N145="L",3,IF(N145="A",4,6))))))))</f>
        <v/>
      </c>
      <c r="T145" s="51" t="str">
        <f aca="false">IF(OR(ISBLANK(I145),ISBLANK(P145),I145="",P145=""),S145,IF(I145="ALI",IF(P145="L",7,IF(P145="A",10,15)),IF(I145="AIE",IF(P145="L",5,IF(P145="A",7,10)),IF(I145="SE",IF(P145="L",4,IF(P145="A",5,7)),IF(OR(I145="EE",I145="CE"),IF(P145="L",3,IF(P145="A",4,6)))))))</f>
        <v/>
      </c>
      <c r="U145" s="52" t="str">
        <f aca="false">IF(J145="","",IF(OR(J145="I",J145="C"),100%,IF(J145="E",40%,IF(J145="T",15%,50%))))</f>
        <v/>
      </c>
      <c r="V145" s="53" t="str">
        <f aca="false">IF(AND(S145&lt;&gt;"",U145&lt;&gt;""),S145*U145,"")</f>
        <v/>
      </c>
      <c r="W145" s="53" t="str">
        <f aca="false">IF(AND(T145&lt;&gt;"",U145&lt;&gt;""),T145*U145,"")</f>
        <v/>
      </c>
      <c r="X145" s="42"/>
      <c r="Y145" s="42"/>
      <c r="Z145" s="42"/>
      <c r="AA145" s="42"/>
      <c r="AB145" s="43"/>
    </row>
    <row r="146" customFormat="false" ht="18" hidden="false" customHeight="true" outlineLevel="0" collapsed="false">
      <c r="A146" s="42"/>
      <c r="B146" s="42"/>
      <c r="C146" s="42"/>
      <c r="D146" s="42"/>
      <c r="E146" s="42"/>
      <c r="F146" s="42"/>
      <c r="G146" s="42"/>
      <c r="H146" s="43"/>
      <c r="I146" s="44"/>
      <c r="J146" s="45"/>
      <c r="K146" s="46" t="str">
        <f aca="false">IF(OR(I146="ALI",I146="AIE"),IF(ISNA(VLOOKUP(H146,'Funções de Dados - Detalhe'!$C$7:$F$126,2,0)),"",VLOOKUP(H146,'Funções de Dados - Detalhe'!$C$7:$F$126,2,0)),IF(OR(I146="EE",I146="SE",I146="CE"),IF(ISNA(VLOOKUP(H146,'Funções de Transação - Detalhe'!$C$7:$F$126,2,0)), "",VLOOKUP(H146,'Funções de Transação - Detalhe'!$C$7:$F$126,2,0)),""))</f>
        <v/>
      </c>
      <c r="L146" s="46" t="str">
        <f aca="false">IF(OR(I146="ALI",I146="AIE"),IF(ISNA(VLOOKUP(H146,'Funções de Dados - Detalhe'!$C$7:$F$126,4,0)), "",VLOOKUP(H146,'Funções de Dados - Detalhe'!$C$7:$F$126,4,0)),IF(OR(I146="EE",I146="SE",I146="CE"),IF(ISNA(VLOOKUP(H146,'Funções de Transação - Detalhe'!$C$7:$F$126,4,0)), "",VLOOKUP(H146,'Funções de Transação - Detalhe'!$C$7:$F$126,4,0)),""))</f>
        <v/>
      </c>
      <c r="M146" s="47" t="str">
        <f aca="false">CONCATENATE(I146,N146)</f>
        <v/>
      </c>
      <c r="N146" s="48" t="str">
        <f aca="false">IF(OR(I146="ALI",I146="AIE"),"L", IF(OR(I146="EE",I146="SE",I146="CE"),"A",""))</f>
        <v/>
      </c>
      <c r="O146" s="47" t="str">
        <f aca="false">CONCATENATE(I146,P146)</f>
        <v/>
      </c>
      <c r="P146" s="49" t="str">
        <f aca="false">IF(OR(ISBLANK(K146),K146="",ISBLANK(L146),L146=""),IF(OR(I146="ALI",I146="AIE"),"",IF(OR(ISBLANK(I146),L146=""),"","A")),IF(I146="EE",IF(L146&gt;=3,IF(K146&gt;=5,"H","A"),IF(L146&gt;=2,IF(K146&gt;=16,"H",IF(K146&lt;=4,"L","A")),IF(K146&lt;=15,"L","A"))),IF(OR(I146="SE",I146="CE"),IF(L146&gt;=4,IF(K146&gt;=6,"H","A"),IF(L146&gt;=2,IF(K146&gt;=20,"H",IF(K146&lt;=5,"L","A")),IF(K146&lt;=19,"L","A"))),IF(OR(I146="ALI",I146="AIE"),IF(L146&gt;=6,IF(K146&gt;=20,"H","A"),IF(L146&gt;=2,IF(K146&gt;=51,"H",IF(K146&lt;=19,"L","A")),IF(K146&lt;=50,"L","A")))))))</f>
        <v/>
      </c>
      <c r="Q146" s="50" t="str">
        <f aca="false">IF(N146="L","Baixa",IF(N146="A","Média",IF(N146="","","Alta")))</f>
        <v/>
      </c>
      <c r="R146" s="50" t="str">
        <f aca="false">IF(P146="L","Baixa",IF(P146="A","Média",IF(P146="H","Alta","")))</f>
        <v/>
      </c>
      <c r="S146" s="46" t="str">
        <f aca="false">IF(J146="C",0.6,IF(OR(ISBLANK(I146),ISBLANK(N146)),"",IF(I146="ALI",IF(N146="L",7,IF(N146="A",10,15)),IF(I146="AIE",IF(N146="L",5,IF(N146="A",7,10)),IF(I146="SE",IF(N146="L",4,IF(N146="A",5,7)),IF(OR(I146="EE",I146="CE"),IF(N146="L",3,IF(N146="A",4,6))))))))</f>
        <v/>
      </c>
      <c r="T146" s="51" t="str">
        <f aca="false">IF(OR(ISBLANK(I146),ISBLANK(P146),I146="",P146=""),S146,IF(I146="ALI",IF(P146="L",7,IF(P146="A",10,15)),IF(I146="AIE",IF(P146="L",5,IF(P146="A",7,10)),IF(I146="SE",IF(P146="L",4,IF(P146="A",5,7)),IF(OR(I146="EE",I146="CE"),IF(P146="L",3,IF(P146="A",4,6)))))))</f>
        <v/>
      </c>
      <c r="U146" s="52" t="str">
        <f aca="false">IF(J146="","",IF(OR(J146="I",J146="C"),100%,IF(J146="E",40%,IF(J146="T",15%,50%))))</f>
        <v/>
      </c>
      <c r="V146" s="53" t="str">
        <f aca="false">IF(AND(S146&lt;&gt;"",U146&lt;&gt;""),S146*U146,"")</f>
        <v/>
      </c>
      <c r="W146" s="53" t="str">
        <f aca="false">IF(AND(T146&lt;&gt;"",U146&lt;&gt;""),T146*U146,"")</f>
        <v/>
      </c>
      <c r="X146" s="42"/>
      <c r="Y146" s="42"/>
      <c r="Z146" s="42"/>
      <c r="AA146" s="42"/>
      <c r="AB146" s="43"/>
    </row>
    <row r="147" customFormat="false" ht="18" hidden="false" customHeight="true" outlineLevel="0" collapsed="false">
      <c r="A147" s="42"/>
      <c r="B147" s="42"/>
      <c r="C147" s="42"/>
      <c r="D147" s="42"/>
      <c r="E147" s="42"/>
      <c r="F147" s="42"/>
      <c r="G147" s="42"/>
      <c r="H147" s="43"/>
      <c r="I147" s="44"/>
      <c r="J147" s="45"/>
      <c r="K147" s="46" t="str">
        <f aca="false">IF(OR(I147="ALI",I147="AIE"),IF(ISNA(VLOOKUP(H147,'Funções de Dados - Detalhe'!$C$7:$F$126,2,0)),"",VLOOKUP(H147,'Funções de Dados - Detalhe'!$C$7:$F$126,2,0)),IF(OR(I147="EE",I147="SE",I147="CE"),IF(ISNA(VLOOKUP(H147,'Funções de Transação - Detalhe'!$C$7:$F$126,2,0)), "",VLOOKUP(H147,'Funções de Transação - Detalhe'!$C$7:$F$126,2,0)),""))</f>
        <v/>
      </c>
      <c r="L147" s="46" t="str">
        <f aca="false">IF(OR(I147="ALI",I147="AIE"),IF(ISNA(VLOOKUP(H147,'Funções de Dados - Detalhe'!$C$7:$F$126,4,0)), "",VLOOKUP(H147,'Funções de Dados - Detalhe'!$C$7:$F$126,4,0)),IF(OR(I147="EE",I147="SE",I147="CE"),IF(ISNA(VLOOKUP(H147,'Funções de Transação - Detalhe'!$C$7:$F$126,4,0)), "",VLOOKUP(H147,'Funções de Transação - Detalhe'!$C$7:$F$126,4,0)),""))</f>
        <v/>
      </c>
      <c r="M147" s="47" t="str">
        <f aca="false">CONCATENATE(I147,N147)</f>
        <v/>
      </c>
      <c r="N147" s="48" t="str">
        <f aca="false">IF(OR(I147="ALI",I147="AIE"),"L", IF(OR(I147="EE",I147="SE",I147="CE"),"A",""))</f>
        <v/>
      </c>
      <c r="O147" s="47" t="str">
        <f aca="false">CONCATENATE(I147,P147)</f>
        <v/>
      </c>
      <c r="P147" s="49" t="str">
        <f aca="false">IF(OR(ISBLANK(K147),K147="",ISBLANK(L147),L147=""),IF(OR(I147="ALI",I147="AIE"),"",IF(OR(ISBLANK(I147),L147=""),"","A")),IF(I147="EE",IF(L147&gt;=3,IF(K147&gt;=5,"H","A"),IF(L147&gt;=2,IF(K147&gt;=16,"H",IF(K147&lt;=4,"L","A")),IF(K147&lt;=15,"L","A"))),IF(OR(I147="SE",I147="CE"),IF(L147&gt;=4,IF(K147&gt;=6,"H","A"),IF(L147&gt;=2,IF(K147&gt;=20,"H",IF(K147&lt;=5,"L","A")),IF(K147&lt;=19,"L","A"))),IF(OR(I147="ALI",I147="AIE"),IF(L147&gt;=6,IF(K147&gt;=20,"H","A"),IF(L147&gt;=2,IF(K147&gt;=51,"H",IF(K147&lt;=19,"L","A")),IF(K147&lt;=50,"L","A")))))))</f>
        <v/>
      </c>
      <c r="Q147" s="50" t="str">
        <f aca="false">IF(N147="L","Baixa",IF(N147="A","Média",IF(N147="","","Alta")))</f>
        <v/>
      </c>
      <c r="R147" s="50" t="str">
        <f aca="false">IF(P147="L","Baixa",IF(P147="A","Média",IF(P147="H","Alta","")))</f>
        <v/>
      </c>
      <c r="S147" s="46" t="str">
        <f aca="false">IF(J147="C",0.6,IF(OR(ISBLANK(I147),ISBLANK(N147)),"",IF(I147="ALI",IF(N147="L",7,IF(N147="A",10,15)),IF(I147="AIE",IF(N147="L",5,IF(N147="A",7,10)),IF(I147="SE",IF(N147="L",4,IF(N147="A",5,7)),IF(OR(I147="EE",I147="CE"),IF(N147="L",3,IF(N147="A",4,6))))))))</f>
        <v/>
      </c>
      <c r="T147" s="51" t="str">
        <f aca="false">IF(OR(ISBLANK(I147),ISBLANK(P147),I147="",P147=""),S147,IF(I147="ALI",IF(P147="L",7,IF(P147="A",10,15)),IF(I147="AIE",IF(P147="L",5,IF(P147="A",7,10)),IF(I147="SE",IF(P147="L",4,IF(P147="A",5,7)),IF(OR(I147="EE",I147="CE"),IF(P147="L",3,IF(P147="A",4,6)))))))</f>
        <v/>
      </c>
      <c r="U147" s="52" t="str">
        <f aca="false">IF(J147="","",IF(OR(J147="I",J147="C"),100%,IF(J147="E",40%,IF(J147="T",15%,50%))))</f>
        <v/>
      </c>
      <c r="V147" s="53" t="str">
        <f aca="false">IF(AND(S147&lt;&gt;"",U147&lt;&gt;""),S147*U147,"")</f>
        <v/>
      </c>
      <c r="W147" s="53" t="str">
        <f aca="false">IF(AND(T147&lt;&gt;"",U147&lt;&gt;""),T147*U147,"")</f>
        <v/>
      </c>
      <c r="X147" s="42"/>
      <c r="Y147" s="42"/>
      <c r="Z147" s="42"/>
      <c r="AA147" s="42"/>
      <c r="AB147" s="43"/>
    </row>
    <row r="148" customFormat="false" ht="18" hidden="false" customHeight="true" outlineLevel="0" collapsed="false">
      <c r="A148" s="42"/>
      <c r="B148" s="42"/>
      <c r="C148" s="42"/>
      <c r="D148" s="42"/>
      <c r="E148" s="42"/>
      <c r="F148" s="42"/>
      <c r="G148" s="42"/>
      <c r="H148" s="43"/>
      <c r="I148" s="44"/>
      <c r="J148" s="45"/>
      <c r="K148" s="46" t="str">
        <f aca="false">IF(OR(I148="ALI",I148="AIE"),IF(ISNA(VLOOKUP(H148,'Funções de Dados - Detalhe'!$C$7:$F$126,2,0)),"",VLOOKUP(H148,'Funções de Dados - Detalhe'!$C$7:$F$126,2,0)),IF(OR(I148="EE",I148="SE",I148="CE"),IF(ISNA(VLOOKUP(H148,'Funções de Transação - Detalhe'!$C$7:$F$126,2,0)), "",VLOOKUP(H148,'Funções de Transação - Detalhe'!$C$7:$F$126,2,0)),""))</f>
        <v/>
      </c>
      <c r="L148" s="46" t="str">
        <f aca="false">IF(OR(I148="ALI",I148="AIE"),IF(ISNA(VLOOKUP(H148,'Funções de Dados - Detalhe'!$C$7:$F$126,4,0)), "",VLOOKUP(H148,'Funções de Dados - Detalhe'!$C$7:$F$126,4,0)),IF(OR(I148="EE",I148="SE",I148="CE"),IF(ISNA(VLOOKUP(H148,'Funções de Transação - Detalhe'!$C$7:$F$126,4,0)), "",VLOOKUP(H148,'Funções de Transação - Detalhe'!$C$7:$F$126,4,0)),""))</f>
        <v/>
      </c>
      <c r="M148" s="47" t="str">
        <f aca="false">CONCATENATE(I148,N148)</f>
        <v/>
      </c>
      <c r="N148" s="48" t="str">
        <f aca="false">IF(OR(I148="ALI",I148="AIE"),"L", IF(OR(I148="EE",I148="SE",I148="CE"),"A",""))</f>
        <v/>
      </c>
      <c r="O148" s="47" t="str">
        <f aca="false">CONCATENATE(I148,P148)</f>
        <v/>
      </c>
      <c r="P148" s="49" t="str">
        <f aca="false">IF(OR(ISBLANK(K148),K148="",ISBLANK(L148),L148=""),IF(OR(I148="ALI",I148="AIE"),"",IF(OR(ISBLANK(I148),L148=""),"","A")),IF(I148="EE",IF(L148&gt;=3,IF(K148&gt;=5,"H","A"),IF(L148&gt;=2,IF(K148&gt;=16,"H",IF(K148&lt;=4,"L","A")),IF(K148&lt;=15,"L","A"))),IF(OR(I148="SE",I148="CE"),IF(L148&gt;=4,IF(K148&gt;=6,"H","A"),IF(L148&gt;=2,IF(K148&gt;=20,"H",IF(K148&lt;=5,"L","A")),IF(K148&lt;=19,"L","A"))),IF(OR(I148="ALI",I148="AIE"),IF(L148&gt;=6,IF(K148&gt;=20,"H","A"),IF(L148&gt;=2,IF(K148&gt;=51,"H",IF(K148&lt;=19,"L","A")),IF(K148&lt;=50,"L","A")))))))</f>
        <v/>
      </c>
      <c r="Q148" s="50" t="str">
        <f aca="false">IF(N148="L","Baixa",IF(N148="A","Média",IF(N148="","","Alta")))</f>
        <v/>
      </c>
      <c r="R148" s="50" t="str">
        <f aca="false">IF(P148="L","Baixa",IF(P148="A","Média",IF(P148="H","Alta","")))</f>
        <v/>
      </c>
      <c r="S148" s="46" t="str">
        <f aca="false">IF(J148="C",0.6,IF(OR(ISBLANK(I148),ISBLANK(N148)),"",IF(I148="ALI",IF(N148="L",7,IF(N148="A",10,15)),IF(I148="AIE",IF(N148="L",5,IF(N148="A",7,10)),IF(I148="SE",IF(N148="L",4,IF(N148="A",5,7)),IF(OR(I148="EE",I148="CE"),IF(N148="L",3,IF(N148="A",4,6))))))))</f>
        <v/>
      </c>
      <c r="T148" s="51" t="str">
        <f aca="false">IF(OR(ISBLANK(I148),ISBLANK(P148),I148="",P148=""),S148,IF(I148="ALI",IF(P148="L",7,IF(P148="A",10,15)),IF(I148="AIE",IF(P148="L",5,IF(P148="A",7,10)),IF(I148="SE",IF(P148="L",4,IF(P148="A",5,7)),IF(OR(I148="EE",I148="CE"),IF(P148="L",3,IF(P148="A",4,6)))))))</f>
        <v/>
      </c>
      <c r="U148" s="52" t="str">
        <f aca="false">IF(J148="","",IF(OR(J148="I",J148="C"),100%,IF(J148="E",40%,IF(J148="T",15%,50%))))</f>
        <v/>
      </c>
      <c r="V148" s="53" t="str">
        <f aca="false">IF(AND(S148&lt;&gt;"",U148&lt;&gt;""),S148*U148,"")</f>
        <v/>
      </c>
      <c r="W148" s="53" t="str">
        <f aca="false">IF(AND(T148&lt;&gt;"",U148&lt;&gt;""),T148*U148,"")</f>
        <v/>
      </c>
      <c r="X148" s="42"/>
      <c r="Y148" s="42"/>
      <c r="Z148" s="42"/>
      <c r="AA148" s="42"/>
      <c r="AB148" s="43"/>
    </row>
    <row r="149" customFormat="false" ht="18" hidden="false" customHeight="true" outlineLevel="0" collapsed="false">
      <c r="A149" s="42"/>
      <c r="B149" s="42"/>
      <c r="C149" s="42"/>
      <c r="D149" s="42"/>
      <c r="E149" s="42"/>
      <c r="F149" s="42"/>
      <c r="G149" s="42"/>
      <c r="H149" s="43"/>
      <c r="I149" s="44"/>
      <c r="J149" s="45"/>
      <c r="K149" s="46" t="str">
        <f aca="false">IF(OR(I149="ALI",I149="AIE"),IF(ISNA(VLOOKUP(H149,'Funções de Dados - Detalhe'!$C$7:$F$126,2,0)),"",VLOOKUP(H149,'Funções de Dados - Detalhe'!$C$7:$F$126,2,0)),IF(OR(I149="EE",I149="SE",I149="CE"),IF(ISNA(VLOOKUP(H149,'Funções de Transação - Detalhe'!$C$7:$F$126,2,0)), "",VLOOKUP(H149,'Funções de Transação - Detalhe'!$C$7:$F$126,2,0)),""))</f>
        <v/>
      </c>
      <c r="L149" s="46" t="str">
        <f aca="false">IF(OR(I149="ALI",I149="AIE"),IF(ISNA(VLOOKUP(H149,'Funções de Dados - Detalhe'!$C$7:$F$126,4,0)), "",VLOOKUP(H149,'Funções de Dados - Detalhe'!$C$7:$F$126,4,0)),IF(OR(I149="EE",I149="SE",I149="CE"),IF(ISNA(VLOOKUP(H149,'Funções de Transação - Detalhe'!$C$7:$F$126,4,0)), "",VLOOKUP(H149,'Funções de Transação - Detalhe'!$C$7:$F$126,4,0)),""))</f>
        <v/>
      </c>
      <c r="M149" s="47" t="str">
        <f aca="false">CONCATENATE(I149,N149)</f>
        <v/>
      </c>
      <c r="N149" s="48" t="str">
        <f aca="false">IF(OR(I149="ALI",I149="AIE"),"L", IF(OR(I149="EE",I149="SE",I149="CE"),"A",""))</f>
        <v/>
      </c>
      <c r="O149" s="47" t="str">
        <f aca="false">CONCATENATE(I149,P149)</f>
        <v/>
      </c>
      <c r="P149" s="49" t="str">
        <f aca="false">IF(OR(ISBLANK(K149),K149="",ISBLANK(L149),L149=""),IF(OR(I149="ALI",I149="AIE"),"",IF(OR(ISBLANK(I149),L149=""),"","A")),IF(I149="EE",IF(L149&gt;=3,IF(K149&gt;=5,"H","A"),IF(L149&gt;=2,IF(K149&gt;=16,"H",IF(K149&lt;=4,"L","A")),IF(K149&lt;=15,"L","A"))),IF(OR(I149="SE",I149="CE"),IF(L149&gt;=4,IF(K149&gt;=6,"H","A"),IF(L149&gt;=2,IF(K149&gt;=20,"H",IF(K149&lt;=5,"L","A")),IF(K149&lt;=19,"L","A"))),IF(OR(I149="ALI",I149="AIE"),IF(L149&gt;=6,IF(K149&gt;=20,"H","A"),IF(L149&gt;=2,IF(K149&gt;=51,"H",IF(K149&lt;=19,"L","A")),IF(K149&lt;=50,"L","A")))))))</f>
        <v/>
      </c>
      <c r="Q149" s="50" t="str">
        <f aca="false">IF(N149="L","Baixa",IF(N149="A","Média",IF(N149="","","Alta")))</f>
        <v/>
      </c>
      <c r="R149" s="50" t="str">
        <f aca="false">IF(P149="L","Baixa",IF(P149="A","Média",IF(P149="H","Alta","")))</f>
        <v/>
      </c>
      <c r="S149" s="46" t="str">
        <f aca="false">IF(J149="C",0.6,IF(OR(ISBLANK(I149),ISBLANK(N149)),"",IF(I149="ALI",IF(N149="L",7,IF(N149="A",10,15)),IF(I149="AIE",IF(N149="L",5,IF(N149="A",7,10)),IF(I149="SE",IF(N149="L",4,IF(N149="A",5,7)),IF(OR(I149="EE",I149="CE"),IF(N149="L",3,IF(N149="A",4,6))))))))</f>
        <v/>
      </c>
      <c r="T149" s="51" t="str">
        <f aca="false">IF(OR(ISBLANK(I149),ISBLANK(P149),I149="",P149=""),S149,IF(I149="ALI",IF(P149="L",7,IF(P149="A",10,15)),IF(I149="AIE",IF(P149="L",5,IF(P149="A",7,10)),IF(I149="SE",IF(P149="L",4,IF(P149="A",5,7)),IF(OR(I149="EE",I149="CE"),IF(P149="L",3,IF(P149="A",4,6)))))))</f>
        <v/>
      </c>
      <c r="U149" s="52" t="str">
        <f aca="false">IF(J149="","",IF(OR(J149="I",J149="C"),100%,IF(J149="E",40%,IF(J149="T",15%,50%))))</f>
        <v/>
      </c>
      <c r="V149" s="53" t="str">
        <f aca="false">IF(AND(S149&lt;&gt;"",U149&lt;&gt;""),S149*U149,"")</f>
        <v/>
      </c>
      <c r="W149" s="53" t="str">
        <f aca="false">IF(AND(T149&lt;&gt;"",U149&lt;&gt;""),T149*U149,"")</f>
        <v/>
      </c>
      <c r="X149" s="42"/>
      <c r="Y149" s="42"/>
      <c r="Z149" s="42"/>
      <c r="AA149" s="42"/>
      <c r="AB149" s="43"/>
    </row>
    <row r="150" customFormat="false" ht="18" hidden="false" customHeight="true" outlineLevel="0" collapsed="false">
      <c r="A150" s="42"/>
      <c r="B150" s="42"/>
      <c r="C150" s="42"/>
      <c r="D150" s="42"/>
      <c r="E150" s="42"/>
      <c r="F150" s="42"/>
      <c r="G150" s="42"/>
      <c r="H150" s="43"/>
      <c r="I150" s="44"/>
      <c r="J150" s="45"/>
      <c r="K150" s="46" t="str">
        <f aca="false">IF(OR(I150="ALI",I150="AIE"),IF(ISNA(VLOOKUP(H150,'Funções de Dados - Detalhe'!$C$7:$F$126,2,0)),"",VLOOKUP(H150,'Funções de Dados - Detalhe'!$C$7:$F$126,2,0)),IF(OR(I150="EE",I150="SE",I150="CE"),IF(ISNA(VLOOKUP(H150,'Funções de Transação - Detalhe'!$C$7:$F$126,2,0)), "",VLOOKUP(H150,'Funções de Transação - Detalhe'!$C$7:$F$126,2,0)),""))</f>
        <v/>
      </c>
      <c r="L150" s="46" t="str">
        <f aca="false">IF(OR(I150="ALI",I150="AIE"),IF(ISNA(VLOOKUP(H150,'Funções de Dados - Detalhe'!$C$7:$F$126,4,0)), "",VLOOKUP(H150,'Funções de Dados - Detalhe'!$C$7:$F$126,4,0)),IF(OR(I150="EE",I150="SE",I150="CE"),IF(ISNA(VLOOKUP(H150,'Funções de Transação - Detalhe'!$C$7:$F$126,4,0)), "",VLOOKUP(H150,'Funções de Transação - Detalhe'!$C$7:$F$126,4,0)),""))</f>
        <v/>
      </c>
      <c r="M150" s="47" t="str">
        <f aca="false">CONCATENATE(I150,N150)</f>
        <v/>
      </c>
      <c r="N150" s="48" t="str">
        <f aca="false">IF(OR(I150="ALI",I150="AIE"),"L", IF(OR(I150="EE",I150="SE",I150="CE"),"A",""))</f>
        <v/>
      </c>
      <c r="O150" s="47" t="str">
        <f aca="false">CONCATENATE(I150,P150)</f>
        <v/>
      </c>
      <c r="P150" s="49" t="str">
        <f aca="false">IF(OR(ISBLANK(K150),K150="",ISBLANK(L150),L150=""),IF(OR(I150="ALI",I150="AIE"),"",IF(OR(ISBLANK(I150),L150=""),"","A")),IF(I150="EE",IF(L150&gt;=3,IF(K150&gt;=5,"H","A"),IF(L150&gt;=2,IF(K150&gt;=16,"H",IF(K150&lt;=4,"L","A")),IF(K150&lt;=15,"L","A"))),IF(OR(I150="SE",I150="CE"),IF(L150&gt;=4,IF(K150&gt;=6,"H","A"),IF(L150&gt;=2,IF(K150&gt;=20,"H",IF(K150&lt;=5,"L","A")),IF(K150&lt;=19,"L","A"))),IF(OR(I150="ALI",I150="AIE"),IF(L150&gt;=6,IF(K150&gt;=20,"H","A"),IF(L150&gt;=2,IF(K150&gt;=51,"H",IF(K150&lt;=19,"L","A")),IF(K150&lt;=50,"L","A")))))))</f>
        <v/>
      </c>
      <c r="Q150" s="50" t="str">
        <f aca="false">IF(N150="L","Baixa",IF(N150="A","Média",IF(N150="","","Alta")))</f>
        <v/>
      </c>
      <c r="R150" s="50" t="str">
        <f aca="false">IF(P150="L","Baixa",IF(P150="A","Média",IF(P150="H","Alta","")))</f>
        <v/>
      </c>
      <c r="S150" s="46" t="str">
        <f aca="false">IF(J150="C",0.6,IF(OR(ISBLANK(I150),ISBLANK(N150)),"",IF(I150="ALI",IF(N150="L",7,IF(N150="A",10,15)),IF(I150="AIE",IF(N150="L",5,IF(N150="A",7,10)),IF(I150="SE",IF(N150="L",4,IF(N150="A",5,7)),IF(OR(I150="EE",I150="CE"),IF(N150="L",3,IF(N150="A",4,6))))))))</f>
        <v/>
      </c>
      <c r="T150" s="51" t="str">
        <f aca="false">IF(OR(ISBLANK(I150),ISBLANK(P150),I150="",P150=""),S150,IF(I150="ALI",IF(P150="L",7,IF(P150="A",10,15)),IF(I150="AIE",IF(P150="L",5,IF(P150="A",7,10)),IF(I150="SE",IF(P150="L",4,IF(P150="A",5,7)),IF(OR(I150="EE",I150="CE"),IF(P150="L",3,IF(P150="A",4,6)))))))</f>
        <v/>
      </c>
      <c r="U150" s="52" t="str">
        <f aca="false">IF(J150="","",IF(OR(J150="I",J150="C"),100%,IF(J150="E",40%,IF(J150="T",15%,50%))))</f>
        <v/>
      </c>
      <c r="V150" s="53" t="str">
        <f aca="false">IF(AND(S150&lt;&gt;"",U150&lt;&gt;""),S150*U150,"")</f>
        <v/>
      </c>
      <c r="W150" s="53" t="str">
        <f aca="false">IF(AND(T150&lt;&gt;"",U150&lt;&gt;""),T150*U150,"")</f>
        <v/>
      </c>
      <c r="X150" s="42"/>
      <c r="Y150" s="42"/>
      <c r="Z150" s="42"/>
      <c r="AA150" s="42"/>
      <c r="AB150" s="43"/>
    </row>
    <row r="151" customFormat="false" ht="18" hidden="false" customHeight="true" outlineLevel="0" collapsed="false">
      <c r="A151" s="42"/>
      <c r="B151" s="42"/>
      <c r="C151" s="42"/>
      <c r="D151" s="42"/>
      <c r="E151" s="42"/>
      <c r="F151" s="42"/>
      <c r="G151" s="42"/>
      <c r="H151" s="43"/>
      <c r="I151" s="44"/>
      <c r="J151" s="45"/>
      <c r="K151" s="46" t="str">
        <f aca="false">IF(OR(I151="ALI",I151="AIE"),IF(ISNA(VLOOKUP(H151,'Funções de Dados - Detalhe'!$C$7:$F$126,2,0)),"",VLOOKUP(H151,'Funções de Dados - Detalhe'!$C$7:$F$126,2,0)),IF(OR(I151="EE",I151="SE",I151="CE"),IF(ISNA(VLOOKUP(H151,'Funções de Transação - Detalhe'!$C$7:$F$126,2,0)), "",VLOOKUP(H151,'Funções de Transação - Detalhe'!$C$7:$F$126,2,0)),""))</f>
        <v/>
      </c>
      <c r="L151" s="46" t="str">
        <f aca="false">IF(OR(I151="ALI",I151="AIE"),IF(ISNA(VLOOKUP(H151,'Funções de Dados - Detalhe'!$C$7:$F$126,4,0)), "",VLOOKUP(H151,'Funções de Dados - Detalhe'!$C$7:$F$126,4,0)),IF(OR(I151="EE",I151="SE",I151="CE"),IF(ISNA(VLOOKUP(H151,'Funções de Transação - Detalhe'!$C$7:$F$126,4,0)), "",VLOOKUP(H151,'Funções de Transação - Detalhe'!$C$7:$F$126,4,0)),""))</f>
        <v/>
      </c>
      <c r="M151" s="47" t="str">
        <f aca="false">CONCATENATE(I151,N151)</f>
        <v/>
      </c>
      <c r="N151" s="48" t="str">
        <f aca="false">IF(OR(I151="ALI",I151="AIE"),"L", IF(OR(I151="EE",I151="SE",I151="CE"),"A",""))</f>
        <v/>
      </c>
      <c r="O151" s="47" t="str">
        <f aca="false">CONCATENATE(I151,P151)</f>
        <v/>
      </c>
      <c r="P151" s="49" t="str">
        <f aca="false">IF(OR(ISBLANK(K151),K151="",ISBLANK(L151),L151=""),IF(OR(I151="ALI",I151="AIE"),"",IF(OR(ISBLANK(I151),L151=""),"","A")),IF(I151="EE",IF(L151&gt;=3,IF(K151&gt;=5,"H","A"),IF(L151&gt;=2,IF(K151&gt;=16,"H",IF(K151&lt;=4,"L","A")),IF(K151&lt;=15,"L","A"))),IF(OR(I151="SE",I151="CE"),IF(L151&gt;=4,IF(K151&gt;=6,"H","A"),IF(L151&gt;=2,IF(K151&gt;=20,"H",IF(K151&lt;=5,"L","A")),IF(K151&lt;=19,"L","A"))),IF(OR(I151="ALI",I151="AIE"),IF(L151&gt;=6,IF(K151&gt;=20,"H","A"),IF(L151&gt;=2,IF(K151&gt;=51,"H",IF(K151&lt;=19,"L","A")),IF(K151&lt;=50,"L","A")))))))</f>
        <v/>
      </c>
      <c r="Q151" s="50" t="str">
        <f aca="false">IF(N151="L","Baixa",IF(N151="A","Média",IF(N151="","","Alta")))</f>
        <v/>
      </c>
      <c r="R151" s="50" t="str">
        <f aca="false">IF(P151="L","Baixa",IF(P151="A","Média",IF(P151="H","Alta","")))</f>
        <v/>
      </c>
      <c r="S151" s="46" t="str">
        <f aca="false">IF(J151="C",0.6,IF(OR(ISBLANK(I151),ISBLANK(N151)),"",IF(I151="ALI",IF(N151="L",7,IF(N151="A",10,15)),IF(I151="AIE",IF(N151="L",5,IF(N151="A",7,10)),IF(I151="SE",IF(N151="L",4,IF(N151="A",5,7)),IF(OR(I151="EE",I151="CE"),IF(N151="L",3,IF(N151="A",4,6))))))))</f>
        <v/>
      </c>
      <c r="T151" s="51" t="str">
        <f aca="false">IF(OR(ISBLANK(I151),ISBLANK(P151),I151="",P151=""),S151,IF(I151="ALI",IF(P151="L",7,IF(P151="A",10,15)),IF(I151="AIE",IF(P151="L",5,IF(P151="A",7,10)),IF(I151="SE",IF(P151="L",4,IF(P151="A",5,7)),IF(OR(I151="EE",I151="CE"),IF(P151="L",3,IF(P151="A",4,6)))))))</f>
        <v/>
      </c>
      <c r="U151" s="52" t="str">
        <f aca="false">IF(J151="","",IF(OR(J151="I",J151="C"),100%,IF(J151="E",40%,IF(J151="T",15%,50%))))</f>
        <v/>
      </c>
      <c r="V151" s="53" t="str">
        <f aca="false">IF(AND(S151&lt;&gt;"",U151&lt;&gt;""),S151*U151,"")</f>
        <v/>
      </c>
      <c r="W151" s="53" t="str">
        <f aca="false">IF(AND(T151&lt;&gt;"",U151&lt;&gt;""),T151*U151,"")</f>
        <v/>
      </c>
      <c r="X151" s="42"/>
      <c r="Y151" s="42"/>
      <c r="Z151" s="42"/>
      <c r="AA151" s="42"/>
      <c r="AB151" s="43"/>
    </row>
    <row r="152" customFormat="false" ht="18" hidden="false" customHeight="true" outlineLevel="0" collapsed="false">
      <c r="A152" s="42"/>
      <c r="B152" s="42"/>
      <c r="C152" s="42"/>
      <c r="D152" s="42"/>
      <c r="E152" s="42"/>
      <c r="F152" s="42"/>
      <c r="G152" s="42"/>
      <c r="H152" s="43"/>
      <c r="I152" s="44"/>
      <c r="J152" s="45"/>
      <c r="K152" s="46" t="str">
        <f aca="false">IF(OR(I152="ALI",I152="AIE"),IF(ISNA(VLOOKUP(H152,'Funções de Dados - Detalhe'!$C$7:$F$126,2,0)),"",VLOOKUP(H152,'Funções de Dados - Detalhe'!$C$7:$F$126,2,0)),IF(OR(I152="EE",I152="SE",I152="CE"),IF(ISNA(VLOOKUP(H152,'Funções de Transação - Detalhe'!$C$7:$F$126,2,0)), "",VLOOKUP(H152,'Funções de Transação - Detalhe'!$C$7:$F$126,2,0)),""))</f>
        <v/>
      </c>
      <c r="L152" s="46" t="str">
        <f aca="false">IF(OR(I152="ALI",I152="AIE"),IF(ISNA(VLOOKUP(H152,'Funções de Dados - Detalhe'!$C$7:$F$126,4,0)), "",VLOOKUP(H152,'Funções de Dados - Detalhe'!$C$7:$F$126,4,0)),IF(OR(I152="EE",I152="SE",I152="CE"),IF(ISNA(VLOOKUP(H152,'Funções de Transação - Detalhe'!$C$7:$F$126,4,0)), "",VLOOKUP(H152,'Funções de Transação - Detalhe'!$C$7:$F$126,4,0)),""))</f>
        <v/>
      </c>
      <c r="M152" s="47" t="str">
        <f aca="false">CONCATENATE(I152,N152)</f>
        <v/>
      </c>
      <c r="N152" s="48" t="str">
        <f aca="false">IF(OR(I152="ALI",I152="AIE"),"L", IF(OR(I152="EE",I152="SE",I152="CE"),"A",""))</f>
        <v/>
      </c>
      <c r="O152" s="47" t="str">
        <f aca="false">CONCATENATE(I152,P152)</f>
        <v/>
      </c>
      <c r="P152" s="49" t="str">
        <f aca="false">IF(OR(ISBLANK(K152),K152="",ISBLANK(L152),L152=""),IF(OR(I152="ALI",I152="AIE"),"",IF(OR(ISBLANK(I152),L152=""),"","A")),IF(I152="EE",IF(L152&gt;=3,IF(K152&gt;=5,"H","A"),IF(L152&gt;=2,IF(K152&gt;=16,"H",IF(K152&lt;=4,"L","A")),IF(K152&lt;=15,"L","A"))),IF(OR(I152="SE",I152="CE"),IF(L152&gt;=4,IF(K152&gt;=6,"H","A"),IF(L152&gt;=2,IF(K152&gt;=20,"H",IF(K152&lt;=5,"L","A")),IF(K152&lt;=19,"L","A"))),IF(OR(I152="ALI",I152="AIE"),IF(L152&gt;=6,IF(K152&gt;=20,"H","A"),IF(L152&gt;=2,IF(K152&gt;=51,"H",IF(K152&lt;=19,"L","A")),IF(K152&lt;=50,"L","A")))))))</f>
        <v/>
      </c>
      <c r="Q152" s="50" t="str">
        <f aca="false">IF(N152="L","Baixa",IF(N152="A","Média",IF(N152="","","Alta")))</f>
        <v/>
      </c>
      <c r="R152" s="50" t="str">
        <f aca="false">IF(P152="L","Baixa",IF(P152="A","Média",IF(P152="H","Alta","")))</f>
        <v/>
      </c>
      <c r="S152" s="46" t="str">
        <f aca="false">IF(J152="C",0.6,IF(OR(ISBLANK(I152),ISBLANK(N152)),"",IF(I152="ALI",IF(N152="L",7,IF(N152="A",10,15)),IF(I152="AIE",IF(N152="L",5,IF(N152="A",7,10)),IF(I152="SE",IF(N152="L",4,IF(N152="A",5,7)),IF(OR(I152="EE",I152="CE"),IF(N152="L",3,IF(N152="A",4,6))))))))</f>
        <v/>
      </c>
      <c r="T152" s="51" t="str">
        <f aca="false">IF(OR(ISBLANK(I152),ISBLANK(P152),I152="",P152=""),S152,IF(I152="ALI",IF(P152="L",7,IF(P152="A",10,15)),IF(I152="AIE",IF(P152="L",5,IF(P152="A",7,10)),IF(I152="SE",IF(P152="L",4,IF(P152="A",5,7)),IF(OR(I152="EE",I152="CE"),IF(P152="L",3,IF(P152="A",4,6)))))))</f>
        <v/>
      </c>
      <c r="U152" s="52" t="str">
        <f aca="false">IF(J152="","",IF(OR(J152="I",J152="C"),100%,IF(J152="E",40%,IF(J152="T",15%,50%))))</f>
        <v/>
      </c>
      <c r="V152" s="53" t="str">
        <f aca="false">IF(AND(S152&lt;&gt;"",U152&lt;&gt;""),S152*U152,"")</f>
        <v/>
      </c>
      <c r="W152" s="53" t="str">
        <f aca="false">IF(AND(T152&lt;&gt;"",U152&lt;&gt;""),T152*U152,"")</f>
        <v/>
      </c>
      <c r="X152" s="42"/>
      <c r="Y152" s="42"/>
      <c r="Z152" s="42"/>
      <c r="AA152" s="42"/>
      <c r="AB152" s="43"/>
    </row>
    <row r="153" customFormat="false" ht="18" hidden="false" customHeight="true" outlineLevel="0" collapsed="false">
      <c r="A153" s="42"/>
      <c r="B153" s="42"/>
      <c r="C153" s="42"/>
      <c r="D153" s="42"/>
      <c r="E153" s="42"/>
      <c r="F153" s="42"/>
      <c r="G153" s="42"/>
      <c r="H153" s="43"/>
      <c r="I153" s="44"/>
      <c r="J153" s="45"/>
      <c r="K153" s="46" t="str">
        <f aca="false">IF(OR(I153="ALI",I153="AIE"),IF(ISNA(VLOOKUP(H153,'Funções de Dados - Detalhe'!$C$7:$F$126,2,0)),"",VLOOKUP(H153,'Funções de Dados - Detalhe'!$C$7:$F$126,2,0)),IF(OR(I153="EE",I153="SE",I153="CE"),IF(ISNA(VLOOKUP(H153,'Funções de Transação - Detalhe'!$C$7:$F$126,2,0)), "",VLOOKUP(H153,'Funções de Transação - Detalhe'!$C$7:$F$126,2,0)),""))</f>
        <v/>
      </c>
      <c r="L153" s="46" t="str">
        <f aca="false">IF(OR(I153="ALI",I153="AIE"),IF(ISNA(VLOOKUP(H153,'Funções de Dados - Detalhe'!$C$7:$F$126,4,0)), "",VLOOKUP(H153,'Funções de Dados - Detalhe'!$C$7:$F$126,4,0)),IF(OR(I153="EE",I153="SE",I153="CE"),IF(ISNA(VLOOKUP(H153,'Funções de Transação - Detalhe'!$C$7:$F$126,4,0)), "",VLOOKUP(H153,'Funções de Transação - Detalhe'!$C$7:$F$126,4,0)),""))</f>
        <v/>
      </c>
      <c r="M153" s="47" t="str">
        <f aca="false">CONCATENATE(I153,N153)</f>
        <v/>
      </c>
      <c r="N153" s="48" t="str">
        <f aca="false">IF(OR(I153="ALI",I153="AIE"),"L", IF(OR(I153="EE",I153="SE",I153="CE"),"A",""))</f>
        <v/>
      </c>
      <c r="O153" s="47" t="str">
        <f aca="false">CONCATENATE(I153,P153)</f>
        <v/>
      </c>
      <c r="P153" s="49" t="str">
        <f aca="false">IF(OR(ISBLANK(K153),K153="",ISBLANK(L153),L153=""),IF(OR(I153="ALI",I153="AIE"),"",IF(OR(ISBLANK(I153),L153=""),"","A")),IF(I153="EE",IF(L153&gt;=3,IF(K153&gt;=5,"H","A"),IF(L153&gt;=2,IF(K153&gt;=16,"H",IF(K153&lt;=4,"L","A")),IF(K153&lt;=15,"L","A"))),IF(OR(I153="SE",I153="CE"),IF(L153&gt;=4,IF(K153&gt;=6,"H","A"),IF(L153&gt;=2,IF(K153&gt;=20,"H",IF(K153&lt;=5,"L","A")),IF(K153&lt;=19,"L","A"))),IF(OR(I153="ALI",I153="AIE"),IF(L153&gt;=6,IF(K153&gt;=20,"H","A"),IF(L153&gt;=2,IF(K153&gt;=51,"H",IF(K153&lt;=19,"L","A")),IF(K153&lt;=50,"L","A")))))))</f>
        <v/>
      </c>
      <c r="Q153" s="50" t="str">
        <f aca="false">IF(N153="L","Baixa",IF(N153="A","Média",IF(N153="","","Alta")))</f>
        <v/>
      </c>
      <c r="R153" s="50" t="str">
        <f aca="false">IF(P153="L","Baixa",IF(P153="A","Média",IF(P153="H","Alta","")))</f>
        <v/>
      </c>
      <c r="S153" s="46" t="str">
        <f aca="false">IF(J153="C",0.6,IF(OR(ISBLANK(I153),ISBLANK(N153)),"",IF(I153="ALI",IF(N153="L",7,IF(N153="A",10,15)),IF(I153="AIE",IF(N153="L",5,IF(N153="A",7,10)),IF(I153="SE",IF(N153="L",4,IF(N153="A",5,7)),IF(OR(I153="EE",I153="CE"),IF(N153="L",3,IF(N153="A",4,6))))))))</f>
        <v/>
      </c>
      <c r="T153" s="51" t="str">
        <f aca="false">IF(OR(ISBLANK(I153),ISBLANK(P153),I153="",P153=""),S153,IF(I153="ALI",IF(P153="L",7,IF(P153="A",10,15)),IF(I153="AIE",IF(P153="L",5,IF(P153="A",7,10)),IF(I153="SE",IF(P153="L",4,IF(P153="A",5,7)),IF(OR(I153="EE",I153="CE"),IF(P153="L",3,IF(P153="A",4,6)))))))</f>
        <v/>
      </c>
      <c r="U153" s="52" t="str">
        <f aca="false">IF(J153="","",IF(OR(J153="I",J153="C"),100%,IF(J153="E",40%,IF(J153="T",15%,50%))))</f>
        <v/>
      </c>
      <c r="V153" s="53" t="str">
        <f aca="false">IF(AND(S153&lt;&gt;"",U153&lt;&gt;""),S153*U153,"")</f>
        <v/>
      </c>
      <c r="W153" s="53" t="str">
        <f aca="false">IF(AND(T153&lt;&gt;"",U153&lt;&gt;""),T153*U153,"")</f>
        <v/>
      </c>
      <c r="X153" s="42"/>
      <c r="Y153" s="42"/>
      <c r="Z153" s="42"/>
      <c r="AA153" s="42"/>
      <c r="AB153" s="43"/>
    </row>
    <row r="154" customFormat="false" ht="18" hidden="false" customHeight="true" outlineLevel="0" collapsed="false">
      <c r="A154" s="42"/>
      <c r="B154" s="42"/>
      <c r="C154" s="42"/>
      <c r="D154" s="42"/>
      <c r="E154" s="42"/>
      <c r="F154" s="42"/>
      <c r="G154" s="42"/>
      <c r="H154" s="43"/>
      <c r="I154" s="44"/>
      <c r="J154" s="45"/>
      <c r="K154" s="46" t="str">
        <f aca="false">IF(OR(I154="ALI",I154="AIE"),IF(ISNA(VLOOKUP(H154,'Funções de Dados - Detalhe'!$C$7:$F$126,2,0)),"",VLOOKUP(H154,'Funções de Dados - Detalhe'!$C$7:$F$126,2,0)),IF(OR(I154="EE",I154="SE",I154="CE"),IF(ISNA(VLOOKUP(H154,'Funções de Transação - Detalhe'!$C$7:$F$126,2,0)), "",VLOOKUP(H154,'Funções de Transação - Detalhe'!$C$7:$F$126,2,0)),""))</f>
        <v/>
      </c>
      <c r="L154" s="46" t="str">
        <f aca="false">IF(OR(I154="ALI",I154="AIE"),IF(ISNA(VLOOKUP(H154,'Funções de Dados - Detalhe'!$C$7:$F$126,4,0)), "",VLOOKUP(H154,'Funções de Dados - Detalhe'!$C$7:$F$126,4,0)),IF(OR(I154="EE",I154="SE",I154="CE"),IF(ISNA(VLOOKUP(H154,'Funções de Transação - Detalhe'!$C$7:$F$126,4,0)), "",VLOOKUP(H154,'Funções de Transação - Detalhe'!$C$7:$F$126,4,0)),""))</f>
        <v/>
      </c>
      <c r="M154" s="47" t="str">
        <f aca="false">CONCATENATE(I154,N154)</f>
        <v/>
      </c>
      <c r="N154" s="48" t="str">
        <f aca="false">IF(OR(I154="ALI",I154="AIE"),"L", IF(OR(I154="EE",I154="SE",I154="CE"),"A",""))</f>
        <v/>
      </c>
      <c r="O154" s="47" t="str">
        <f aca="false">CONCATENATE(I154,P154)</f>
        <v/>
      </c>
      <c r="P154" s="49" t="str">
        <f aca="false">IF(OR(ISBLANK(K154),K154="",ISBLANK(L154),L154=""),IF(OR(I154="ALI",I154="AIE"),"",IF(OR(ISBLANK(I154),L154=""),"","A")),IF(I154="EE",IF(L154&gt;=3,IF(K154&gt;=5,"H","A"),IF(L154&gt;=2,IF(K154&gt;=16,"H",IF(K154&lt;=4,"L","A")),IF(K154&lt;=15,"L","A"))),IF(OR(I154="SE",I154="CE"),IF(L154&gt;=4,IF(K154&gt;=6,"H","A"),IF(L154&gt;=2,IF(K154&gt;=20,"H",IF(K154&lt;=5,"L","A")),IF(K154&lt;=19,"L","A"))),IF(OR(I154="ALI",I154="AIE"),IF(L154&gt;=6,IF(K154&gt;=20,"H","A"),IF(L154&gt;=2,IF(K154&gt;=51,"H",IF(K154&lt;=19,"L","A")),IF(K154&lt;=50,"L","A")))))))</f>
        <v/>
      </c>
      <c r="Q154" s="50" t="str">
        <f aca="false">IF(N154="L","Baixa",IF(N154="A","Média",IF(N154="","","Alta")))</f>
        <v/>
      </c>
      <c r="R154" s="50" t="str">
        <f aca="false">IF(P154="L","Baixa",IF(P154="A","Média",IF(P154="H","Alta","")))</f>
        <v/>
      </c>
      <c r="S154" s="46" t="str">
        <f aca="false">IF(J154="C",0.6,IF(OR(ISBLANK(I154),ISBLANK(N154)),"",IF(I154="ALI",IF(N154="L",7,IF(N154="A",10,15)),IF(I154="AIE",IF(N154="L",5,IF(N154="A",7,10)),IF(I154="SE",IF(N154="L",4,IF(N154="A",5,7)),IF(OR(I154="EE",I154="CE"),IF(N154="L",3,IF(N154="A",4,6))))))))</f>
        <v/>
      </c>
      <c r="T154" s="51" t="str">
        <f aca="false">IF(OR(ISBLANK(I154),ISBLANK(P154),I154="",P154=""),S154,IF(I154="ALI",IF(P154="L",7,IF(P154="A",10,15)),IF(I154="AIE",IF(P154="L",5,IF(P154="A",7,10)),IF(I154="SE",IF(P154="L",4,IF(P154="A",5,7)),IF(OR(I154="EE",I154="CE"),IF(P154="L",3,IF(P154="A",4,6)))))))</f>
        <v/>
      </c>
      <c r="U154" s="52" t="str">
        <f aca="false">IF(J154="","",IF(OR(J154="I",J154="C"),100%,IF(J154="E",40%,IF(J154="T",15%,50%))))</f>
        <v/>
      </c>
      <c r="V154" s="53" t="str">
        <f aca="false">IF(AND(S154&lt;&gt;"",U154&lt;&gt;""),S154*U154,"")</f>
        <v/>
      </c>
      <c r="W154" s="53" t="str">
        <f aca="false">IF(AND(T154&lt;&gt;"",U154&lt;&gt;""),T154*U154,"")</f>
        <v/>
      </c>
      <c r="X154" s="42"/>
      <c r="Y154" s="42"/>
      <c r="Z154" s="42"/>
      <c r="AA154" s="42"/>
      <c r="AB154" s="43"/>
    </row>
    <row r="155" customFormat="false" ht="18" hidden="false" customHeight="true" outlineLevel="0" collapsed="false">
      <c r="A155" s="42"/>
      <c r="B155" s="42"/>
      <c r="C155" s="42"/>
      <c r="D155" s="42"/>
      <c r="E155" s="42"/>
      <c r="F155" s="42"/>
      <c r="G155" s="42"/>
      <c r="H155" s="43"/>
      <c r="I155" s="44"/>
      <c r="J155" s="45"/>
      <c r="K155" s="46" t="str">
        <f aca="false">IF(OR(I155="ALI",I155="AIE"),IF(ISNA(VLOOKUP(H155,'Funções de Dados - Detalhe'!$C$7:$F$126,2,0)),"",VLOOKUP(H155,'Funções de Dados - Detalhe'!$C$7:$F$126,2,0)),IF(OR(I155="EE",I155="SE",I155="CE"),IF(ISNA(VLOOKUP(H155,'Funções de Transação - Detalhe'!$C$7:$F$126,2,0)), "",VLOOKUP(H155,'Funções de Transação - Detalhe'!$C$7:$F$126,2,0)),""))</f>
        <v/>
      </c>
      <c r="L155" s="46" t="str">
        <f aca="false">IF(OR(I155="ALI",I155="AIE"),IF(ISNA(VLOOKUP(H155,'Funções de Dados - Detalhe'!$C$7:$F$126,4,0)), "",VLOOKUP(H155,'Funções de Dados - Detalhe'!$C$7:$F$126,4,0)),IF(OR(I155="EE",I155="SE",I155="CE"),IF(ISNA(VLOOKUP(H155,'Funções de Transação - Detalhe'!$C$7:$F$126,4,0)), "",VLOOKUP(H155,'Funções de Transação - Detalhe'!$C$7:$F$126,4,0)),""))</f>
        <v/>
      </c>
      <c r="M155" s="47" t="str">
        <f aca="false">CONCATENATE(I155,N155)</f>
        <v/>
      </c>
      <c r="N155" s="48" t="str">
        <f aca="false">IF(OR(I155="ALI",I155="AIE"),"L", IF(OR(I155="EE",I155="SE",I155="CE"),"A",""))</f>
        <v/>
      </c>
      <c r="O155" s="47" t="str">
        <f aca="false">CONCATENATE(I155,P155)</f>
        <v/>
      </c>
      <c r="P155" s="49" t="str">
        <f aca="false">IF(OR(ISBLANK(K155),K155="",ISBLANK(L155),L155=""),IF(OR(I155="ALI",I155="AIE"),"",IF(OR(ISBLANK(I155),L155=""),"","A")),IF(I155="EE",IF(L155&gt;=3,IF(K155&gt;=5,"H","A"),IF(L155&gt;=2,IF(K155&gt;=16,"H",IF(K155&lt;=4,"L","A")),IF(K155&lt;=15,"L","A"))),IF(OR(I155="SE",I155="CE"),IF(L155&gt;=4,IF(K155&gt;=6,"H","A"),IF(L155&gt;=2,IF(K155&gt;=20,"H",IF(K155&lt;=5,"L","A")),IF(K155&lt;=19,"L","A"))),IF(OR(I155="ALI",I155="AIE"),IF(L155&gt;=6,IF(K155&gt;=20,"H","A"),IF(L155&gt;=2,IF(K155&gt;=51,"H",IF(K155&lt;=19,"L","A")),IF(K155&lt;=50,"L","A")))))))</f>
        <v/>
      </c>
      <c r="Q155" s="50" t="str">
        <f aca="false">IF(N155="L","Baixa",IF(N155="A","Média",IF(N155="","","Alta")))</f>
        <v/>
      </c>
      <c r="R155" s="50" t="str">
        <f aca="false">IF(P155="L","Baixa",IF(P155="A","Média",IF(P155="H","Alta","")))</f>
        <v/>
      </c>
      <c r="S155" s="46" t="str">
        <f aca="false">IF(J155="C",0.6,IF(OR(ISBLANK(I155),ISBLANK(N155)),"",IF(I155="ALI",IF(N155="L",7,IF(N155="A",10,15)),IF(I155="AIE",IF(N155="L",5,IF(N155="A",7,10)),IF(I155="SE",IF(N155="L",4,IF(N155="A",5,7)),IF(OR(I155="EE",I155="CE"),IF(N155="L",3,IF(N155="A",4,6))))))))</f>
        <v/>
      </c>
      <c r="T155" s="51" t="str">
        <f aca="false">IF(OR(ISBLANK(I155),ISBLANK(P155),I155="",P155=""),S155,IF(I155="ALI",IF(P155="L",7,IF(P155="A",10,15)),IF(I155="AIE",IF(P155="L",5,IF(P155="A",7,10)),IF(I155="SE",IF(P155="L",4,IF(P155="A",5,7)),IF(OR(I155="EE",I155="CE"),IF(P155="L",3,IF(P155="A",4,6)))))))</f>
        <v/>
      </c>
      <c r="U155" s="52" t="str">
        <f aca="false">IF(J155="","",IF(OR(J155="I",J155="C"),100%,IF(J155="E",40%,IF(J155="T",15%,50%))))</f>
        <v/>
      </c>
      <c r="V155" s="53" t="str">
        <f aca="false">IF(AND(S155&lt;&gt;"",U155&lt;&gt;""),S155*U155,"")</f>
        <v/>
      </c>
      <c r="W155" s="53" t="str">
        <f aca="false">IF(AND(T155&lt;&gt;"",U155&lt;&gt;""),T155*U155,"")</f>
        <v/>
      </c>
      <c r="X155" s="42"/>
      <c r="Y155" s="42"/>
      <c r="Z155" s="42"/>
      <c r="AA155" s="42"/>
      <c r="AB155" s="43"/>
    </row>
    <row r="156" customFormat="false" ht="18" hidden="false" customHeight="true" outlineLevel="0" collapsed="false">
      <c r="A156" s="42"/>
      <c r="B156" s="42"/>
      <c r="C156" s="42"/>
      <c r="D156" s="42"/>
      <c r="E156" s="42"/>
      <c r="F156" s="42"/>
      <c r="G156" s="42"/>
      <c r="H156" s="43"/>
      <c r="I156" s="44"/>
      <c r="J156" s="45"/>
      <c r="K156" s="46" t="str">
        <f aca="false">IF(OR(I156="ALI",I156="AIE"),IF(ISNA(VLOOKUP(H156,'Funções de Dados - Detalhe'!$C$7:$F$126,2,0)),"",VLOOKUP(H156,'Funções de Dados - Detalhe'!$C$7:$F$126,2,0)),IF(OR(I156="EE",I156="SE",I156="CE"),IF(ISNA(VLOOKUP(H156,'Funções de Transação - Detalhe'!$C$7:$F$126,2,0)), "",VLOOKUP(H156,'Funções de Transação - Detalhe'!$C$7:$F$126,2,0)),""))</f>
        <v/>
      </c>
      <c r="L156" s="46" t="str">
        <f aca="false">IF(OR(I156="ALI",I156="AIE"),IF(ISNA(VLOOKUP(H156,'Funções de Dados - Detalhe'!$C$7:$F$126,4,0)), "",VLOOKUP(H156,'Funções de Dados - Detalhe'!$C$7:$F$126,4,0)),IF(OR(I156="EE",I156="SE",I156="CE"),IF(ISNA(VLOOKUP(H156,'Funções de Transação - Detalhe'!$C$7:$F$126,4,0)), "",VLOOKUP(H156,'Funções de Transação - Detalhe'!$C$7:$F$126,4,0)),""))</f>
        <v/>
      </c>
      <c r="M156" s="47" t="str">
        <f aca="false">CONCATENATE(I156,N156)</f>
        <v/>
      </c>
      <c r="N156" s="48" t="str">
        <f aca="false">IF(OR(I156="ALI",I156="AIE"),"L", IF(OR(I156="EE",I156="SE",I156="CE"),"A",""))</f>
        <v/>
      </c>
      <c r="O156" s="47" t="str">
        <f aca="false">CONCATENATE(I156,P156)</f>
        <v/>
      </c>
      <c r="P156" s="49" t="str">
        <f aca="false">IF(OR(ISBLANK(K156),K156="",ISBLANK(L156),L156=""),IF(OR(I156="ALI",I156="AIE"),"",IF(OR(ISBLANK(I156),L156=""),"","A")),IF(I156="EE",IF(L156&gt;=3,IF(K156&gt;=5,"H","A"),IF(L156&gt;=2,IF(K156&gt;=16,"H",IF(K156&lt;=4,"L","A")),IF(K156&lt;=15,"L","A"))),IF(OR(I156="SE",I156="CE"),IF(L156&gt;=4,IF(K156&gt;=6,"H","A"),IF(L156&gt;=2,IF(K156&gt;=20,"H",IF(K156&lt;=5,"L","A")),IF(K156&lt;=19,"L","A"))),IF(OR(I156="ALI",I156="AIE"),IF(L156&gt;=6,IF(K156&gt;=20,"H","A"),IF(L156&gt;=2,IF(K156&gt;=51,"H",IF(K156&lt;=19,"L","A")),IF(K156&lt;=50,"L","A")))))))</f>
        <v/>
      </c>
      <c r="Q156" s="50" t="str">
        <f aca="false">IF(N156="L","Baixa",IF(N156="A","Média",IF(N156="","","Alta")))</f>
        <v/>
      </c>
      <c r="R156" s="50" t="str">
        <f aca="false">IF(P156="L","Baixa",IF(P156="A","Média",IF(P156="H","Alta","")))</f>
        <v/>
      </c>
      <c r="S156" s="46" t="str">
        <f aca="false">IF(J156="C",0.6,IF(OR(ISBLANK(I156),ISBLANK(N156)),"",IF(I156="ALI",IF(N156="L",7,IF(N156="A",10,15)),IF(I156="AIE",IF(N156="L",5,IF(N156="A",7,10)),IF(I156="SE",IF(N156="L",4,IF(N156="A",5,7)),IF(OR(I156="EE",I156="CE"),IF(N156="L",3,IF(N156="A",4,6))))))))</f>
        <v/>
      </c>
      <c r="T156" s="51" t="str">
        <f aca="false">IF(OR(ISBLANK(I156),ISBLANK(P156),I156="",P156=""),S156,IF(I156="ALI",IF(P156="L",7,IF(P156="A",10,15)),IF(I156="AIE",IF(P156="L",5,IF(P156="A",7,10)),IF(I156="SE",IF(P156="L",4,IF(P156="A",5,7)),IF(OR(I156="EE",I156="CE"),IF(P156="L",3,IF(P156="A",4,6)))))))</f>
        <v/>
      </c>
      <c r="U156" s="52" t="str">
        <f aca="false">IF(J156="","",IF(OR(J156="I",J156="C"),100%,IF(J156="E",40%,IF(J156="T",15%,50%))))</f>
        <v/>
      </c>
      <c r="V156" s="53" t="str">
        <f aca="false">IF(AND(S156&lt;&gt;"",U156&lt;&gt;""),S156*U156,"")</f>
        <v/>
      </c>
      <c r="W156" s="53" t="str">
        <f aca="false">IF(AND(T156&lt;&gt;"",U156&lt;&gt;""),T156*U156,"")</f>
        <v/>
      </c>
      <c r="X156" s="42"/>
      <c r="Y156" s="42"/>
      <c r="Z156" s="42"/>
      <c r="AA156" s="42"/>
      <c r="AB156" s="43"/>
    </row>
    <row r="157" customFormat="false" ht="18" hidden="false" customHeight="true" outlineLevel="0" collapsed="false">
      <c r="A157" s="42"/>
      <c r="B157" s="42"/>
      <c r="C157" s="42"/>
      <c r="D157" s="42"/>
      <c r="E157" s="42"/>
      <c r="F157" s="42"/>
      <c r="G157" s="42"/>
      <c r="H157" s="43"/>
      <c r="I157" s="44"/>
      <c r="J157" s="45"/>
      <c r="K157" s="46" t="str">
        <f aca="false">IF(OR(I157="ALI",I157="AIE"),IF(ISNA(VLOOKUP(H157,'Funções de Dados - Detalhe'!$C$7:$F$126,2,0)),"",VLOOKUP(H157,'Funções de Dados - Detalhe'!$C$7:$F$126,2,0)),IF(OR(I157="EE",I157="SE",I157="CE"),IF(ISNA(VLOOKUP(H157,'Funções de Transação - Detalhe'!$C$7:$F$126,2,0)), "",VLOOKUP(H157,'Funções de Transação - Detalhe'!$C$7:$F$126,2,0)),""))</f>
        <v/>
      </c>
      <c r="L157" s="46" t="str">
        <f aca="false">IF(OR(I157="ALI",I157="AIE"),IF(ISNA(VLOOKUP(H157,'Funções de Dados - Detalhe'!$C$7:$F$126,4,0)), "",VLOOKUP(H157,'Funções de Dados - Detalhe'!$C$7:$F$126,4,0)),IF(OR(I157="EE",I157="SE",I157="CE"),IF(ISNA(VLOOKUP(H157,'Funções de Transação - Detalhe'!$C$7:$F$126,4,0)), "",VLOOKUP(H157,'Funções de Transação - Detalhe'!$C$7:$F$126,4,0)),""))</f>
        <v/>
      </c>
      <c r="M157" s="47" t="str">
        <f aca="false">CONCATENATE(I157,N157)</f>
        <v/>
      </c>
      <c r="N157" s="48" t="str">
        <f aca="false">IF(OR(I157="ALI",I157="AIE"),"L", IF(OR(I157="EE",I157="SE",I157="CE"),"A",""))</f>
        <v/>
      </c>
      <c r="O157" s="47" t="str">
        <f aca="false">CONCATENATE(I157,P157)</f>
        <v/>
      </c>
      <c r="P157" s="49" t="str">
        <f aca="false">IF(OR(ISBLANK(K157),K157="",ISBLANK(L157),L157=""),IF(OR(I157="ALI",I157="AIE"),"",IF(OR(ISBLANK(I157),L157=""),"","A")),IF(I157="EE",IF(L157&gt;=3,IF(K157&gt;=5,"H","A"),IF(L157&gt;=2,IF(K157&gt;=16,"H",IF(K157&lt;=4,"L","A")),IF(K157&lt;=15,"L","A"))),IF(OR(I157="SE",I157="CE"),IF(L157&gt;=4,IF(K157&gt;=6,"H","A"),IF(L157&gt;=2,IF(K157&gt;=20,"H",IF(K157&lt;=5,"L","A")),IF(K157&lt;=19,"L","A"))),IF(OR(I157="ALI",I157="AIE"),IF(L157&gt;=6,IF(K157&gt;=20,"H","A"),IF(L157&gt;=2,IF(K157&gt;=51,"H",IF(K157&lt;=19,"L","A")),IF(K157&lt;=50,"L","A")))))))</f>
        <v/>
      </c>
      <c r="Q157" s="50" t="str">
        <f aca="false">IF(N157="L","Baixa",IF(N157="A","Média",IF(N157="","","Alta")))</f>
        <v/>
      </c>
      <c r="R157" s="50" t="str">
        <f aca="false">IF(P157="L","Baixa",IF(P157="A","Média",IF(P157="H","Alta","")))</f>
        <v/>
      </c>
      <c r="S157" s="46" t="str">
        <f aca="false">IF(J157="C",0.6,IF(OR(ISBLANK(I157),ISBLANK(N157)),"",IF(I157="ALI",IF(N157="L",7,IF(N157="A",10,15)),IF(I157="AIE",IF(N157="L",5,IF(N157="A",7,10)),IF(I157="SE",IF(N157="L",4,IF(N157="A",5,7)),IF(OR(I157="EE",I157="CE"),IF(N157="L",3,IF(N157="A",4,6))))))))</f>
        <v/>
      </c>
      <c r="T157" s="51" t="str">
        <f aca="false">IF(OR(ISBLANK(I157),ISBLANK(P157),I157="",P157=""),S157,IF(I157="ALI",IF(P157="L",7,IF(P157="A",10,15)),IF(I157="AIE",IF(P157="L",5,IF(P157="A",7,10)),IF(I157="SE",IF(P157="L",4,IF(P157="A",5,7)),IF(OR(I157="EE",I157="CE"),IF(P157="L",3,IF(P157="A",4,6)))))))</f>
        <v/>
      </c>
      <c r="U157" s="52" t="str">
        <f aca="false">IF(J157="","",IF(OR(J157="I",J157="C"),100%,IF(J157="E",40%,IF(J157="T",15%,50%))))</f>
        <v/>
      </c>
      <c r="V157" s="53" t="str">
        <f aca="false">IF(AND(S157&lt;&gt;"",U157&lt;&gt;""),S157*U157,"")</f>
        <v/>
      </c>
      <c r="W157" s="53" t="str">
        <f aca="false">IF(AND(T157&lt;&gt;"",U157&lt;&gt;""),T157*U157,"")</f>
        <v/>
      </c>
      <c r="X157" s="42"/>
      <c r="Y157" s="42"/>
      <c r="Z157" s="42"/>
      <c r="AA157" s="42"/>
      <c r="AB157" s="43"/>
    </row>
    <row r="158" customFormat="false" ht="18" hidden="false" customHeight="true" outlineLevel="0" collapsed="false">
      <c r="A158" s="42"/>
      <c r="B158" s="42"/>
      <c r="C158" s="42"/>
      <c r="D158" s="42"/>
      <c r="E158" s="42"/>
      <c r="F158" s="42"/>
      <c r="G158" s="42"/>
      <c r="H158" s="43"/>
      <c r="I158" s="44"/>
      <c r="J158" s="45"/>
      <c r="K158" s="46" t="str">
        <f aca="false">IF(OR(I158="ALI",I158="AIE"),IF(ISNA(VLOOKUP(H158,'Funções de Dados - Detalhe'!$C$7:$F$126,2,0)),"",VLOOKUP(H158,'Funções de Dados - Detalhe'!$C$7:$F$126,2,0)),IF(OR(I158="EE",I158="SE",I158="CE"),IF(ISNA(VLOOKUP(H158,'Funções de Transação - Detalhe'!$C$7:$F$126,2,0)), "",VLOOKUP(H158,'Funções de Transação - Detalhe'!$C$7:$F$126,2,0)),""))</f>
        <v/>
      </c>
      <c r="L158" s="46" t="str">
        <f aca="false">IF(OR(I158="ALI",I158="AIE"),IF(ISNA(VLOOKUP(H158,'Funções de Dados - Detalhe'!$C$7:$F$126,4,0)), "",VLOOKUP(H158,'Funções de Dados - Detalhe'!$C$7:$F$126,4,0)),IF(OR(I158="EE",I158="SE",I158="CE"),IF(ISNA(VLOOKUP(H158,'Funções de Transação - Detalhe'!$C$7:$F$126,4,0)), "",VLOOKUP(H158,'Funções de Transação - Detalhe'!$C$7:$F$126,4,0)),""))</f>
        <v/>
      </c>
      <c r="M158" s="47" t="str">
        <f aca="false">CONCATENATE(I158,N158)</f>
        <v/>
      </c>
      <c r="N158" s="48" t="str">
        <f aca="false">IF(OR(I158="ALI",I158="AIE"),"L", IF(OR(I158="EE",I158="SE",I158="CE"),"A",""))</f>
        <v/>
      </c>
      <c r="O158" s="47" t="str">
        <f aca="false">CONCATENATE(I158,P158)</f>
        <v/>
      </c>
      <c r="P158" s="49" t="str">
        <f aca="false">IF(OR(ISBLANK(K158),K158="",ISBLANK(L158),L158=""),IF(OR(I158="ALI",I158="AIE"),"",IF(OR(ISBLANK(I158),L158=""),"","A")),IF(I158="EE",IF(L158&gt;=3,IF(K158&gt;=5,"H","A"),IF(L158&gt;=2,IF(K158&gt;=16,"H",IF(K158&lt;=4,"L","A")),IF(K158&lt;=15,"L","A"))),IF(OR(I158="SE",I158="CE"),IF(L158&gt;=4,IF(K158&gt;=6,"H","A"),IF(L158&gt;=2,IF(K158&gt;=20,"H",IF(K158&lt;=5,"L","A")),IF(K158&lt;=19,"L","A"))),IF(OR(I158="ALI",I158="AIE"),IF(L158&gt;=6,IF(K158&gt;=20,"H","A"),IF(L158&gt;=2,IF(K158&gt;=51,"H",IF(K158&lt;=19,"L","A")),IF(K158&lt;=50,"L","A")))))))</f>
        <v/>
      </c>
      <c r="Q158" s="50" t="str">
        <f aca="false">IF(N158="L","Baixa",IF(N158="A","Média",IF(N158="","","Alta")))</f>
        <v/>
      </c>
      <c r="R158" s="50" t="str">
        <f aca="false">IF(P158="L","Baixa",IF(P158="A","Média",IF(P158="H","Alta","")))</f>
        <v/>
      </c>
      <c r="S158" s="46" t="str">
        <f aca="false">IF(J158="C",0.6,IF(OR(ISBLANK(I158),ISBLANK(N158)),"",IF(I158="ALI",IF(N158="L",7,IF(N158="A",10,15)),IF(I158="AIE",IF(N158="L",5,IF(N158="A",7,10)),IF(I158="SE",IF(N158="L",4,IF(N158="A",5,7)),IF(OR(I158="EE",I158="CE"),IF(N158="L",3,IF(N158="A",4,6))))))))</f>
        <v/>
      </c>
      <c r="T158" s="51" t="str">
        <f aca="false">IF(OR(ISBLANK(I158),ISBLANK(P158),I158="",P158=""),S158,IF(I158="ALI",IF(P158="L",7,IF(P158="A",10,15)),IF(I158="AIE",IF(P158="L",5,IF(P158="A",7,10)),IF(I158="SE",IF(P158="L",4,IF(P158="A",5,7)),IF(OR(I158="EE",I158="CE"),IF(P158="L",3,IF(P158="A",4,6)))))))</f>
        <v/>
      </c>
      <c r="U158" s="52" t="str">
        <f aca="false">IF(J158="","",IF(OR(J158="I",J158="C"),100%,IF(J158="E",40%,IF(J158="T",15%,50%))))</f>
        <v/>
      </c>
      <c r="V158" s="53" t="str">
        <f aca="false">IF(AND(S158&lt;&gt;"",U158&lt;&gt;""),S158*U158,"")</f>
        <v/>
      </c>
      <c r="W158" s="53" t="str">
        <f aca="false">IF(AND(T158&lt;&gt;"",U158&lt;&gt;""),T158*U158,"")</f>
        <v/>
      </c>
      <c r="X158" s="42"/>
      <c r="Y158" s="42"/>
      <c r="Z158" s="42"/>
      <c r="AA158" s="42"/>
      <c r="AB158" s="43"/>
    </row>
    <row r="159" customFormat="false" ht="18" hidden="false" customHeight="true" outlineLevel="0" collapsed="false">
      <c r="A159" s="42"/>
      <c r="B159" s="42"/>
      <c r="C159" s="42"/>
      <c r="D159" s="42"/>
      <c r="E159" s="42"/>
      <c r="F159" s="42"/>
      <c r="G159" s="42"/>
      <c r="H159" s="43"/>
      <c r="I159" s="44"/>
      <c r="J159" s="45"/>
      <c r="K159" s="46" t="str">
        <f aca="false">IF(OR(I159="ALI",I159="AIE"),IF(ISNA(VLOOKUP(H159,'Funções de Dados - Detalhe'!$C$7:$F$126,2,0)),"",VLOOKUP(H159,'Funções de Dados - Detalhe'!$C$7:$F$126,2,0)),IF(OR(I159="EE",I159="SE",I159="CE"),IF(ISNA(VLOOKUP(H159,'Funções de Transação - Detalhe'!$C$7:$F$126,2,0)), "",VLOOKUP(H159,'Funções de Transação - Detalhe'!$C$7:$F$126,2,0)),""))</f>
        <v/>
      </c>
      <c r="L159" s="46" t="str">
        <f aca="false">IF(OR(I159="ALI",I159="AIE"),IF(ISNA(VLOOKUP(H159,'Funções de Dados - Detalhe'!$C$7:$F$126,4,0)), "",VLOOKUP(H159,'Funções de Dados - Detalhe'!$C$7:$F$126,4,0)),IF(OR(I159="EE",I159="SE",I159="CE"),IF(ISNA(VLOOKUP(H159,'Funções de Transação - Detalhe'!$C$7:$F$126,4,0)), "",VLOOKUP(H159,'Funções de Transação - Detalhe'!$C$7:$F$126,4,0)),""))</f>
        <v/>
      </c>
      <c r="M159" s="47" t="str">
        <f aca="false">CONCATENATE(I159,N159)</f>
        <v/>
      </c>
      <c r="N159" s="48" t="str">
        <f aca="false">IF(OR(I159="ALI",I159="AIE"),"L", IF(OR(I159="EE",I159="SE",I159="CE"),"A",""))</f>
        <v/>
      </c>
      <c r="O159" s="47" t="str">
        <f aca="false">CONCATENATE(I159,P159)</f>
        <v/>
      </c>
      <c r="P159" s="49" t="str">
        <f aca="false">IF(OR(ISBLANK(K159),K159="",ISBLANK(L159),L159=""),IF(OR(I159="ALI",I159="AIE"),"",IF(OR(ISBLANK(I159),L159=""),"","A")),IF(I159="EE",IF(L159&gt;=3,IF(K159&gt;=5,"H","A"),IF(L159&gt;=2,IF(K159&gt;=16,"H",IF(K159&lt;=4,"L","A")),IF(K159&lt;=15,"L","A"))),IF(OR(I159="SE",I159="CE"),IF(L159&gt;=4,IF(K159&gt;=6,"H","A"),IF(L159&gt;=2,IF(K159&gt;=20,"H",IF(K159&lt;=5,"L","A")),IF(K159&lt;=19,"L","A"))),IF(OR(I159="ALI",I159="AIE"),IF(L159&gt;=6,IF(K159&gt;=20,"H","A"),IF(L159&gt;=2,IF(K159&gt;=51,"H",IF(K159&lt;=19,"L","A")),IF(K159&lt;=50,"L","A")))))))</f>
        <v/>
      </c>
      <c r="Q159" s="50" t="str">
        <f aca="false">IF(N159="L","Baixa",IF(N159="A","Média",IF(N159="","","Alta")))</f>
        <v/>
      </c>
      <c r="R159" s="50" t="str">
        <f aca="false">IF(P159="L","Baixa",IF(P159="A","Média",IF(P159="H","Alta","")))</f>
        <v/>
      </c>
      <c r="S159" s="46" t="str">
        <f aca="false">IF(J159="C",0.6,IF(OR(ISBLANK(I159),ISBLANK(N159)),"",IF(I159="ALI",IF(N159="L",7,IF(N159="A",10,15)),IF(I159="AIE",IF(N159="L",5,IF(N159="A",7,10)),IF(I159="SE",IF(N159="L",4,IF(N159="A",5,7)),IF(OR(I159="EE",I159="CE"),IF(N159="L",3,IF(N159="A",4,6))))))))</f>
        <v/>
      </c>
      <c r="T159" s="51" t="str">
        <f aca="false">IF(OR(ISBLANK(I159),ISBLANK(P159),I159="",P159=""),S159,IF(I159="ALI",IF(P159="L",7,IF(P159="A",10,15)),IF(I159="AIE",IF(P159="L",5,IF(P159="A",7,10)),IF(I159="SE",IF(P159="L",4,IF(P159="A",5,7)),IF(OR(I159="EE",I159="CE"),IF(P159="L",3,IF(P159="A",4,6)))))))</f>
        <v/>
      </c>
      <c r="U159" s="52" t="str">
        <f aca="false">IF(J159="","",IF(OR(J159="I",J159="C"),100%,IF(J159="E",40%,IF(J159="T",15%,50%))))</f>
        <v/>
      </c>
      <c r="V159" s="53" t="str">
        <f aca="false">IF(AND(S159&lt;&gt;"",U159&lt;&gt;""),S159*U159,"")</f>
        <v/>
      </c>
      <c r="W159" s="53" t="str">
        <f aca="false">IF(AND(T159&lt;&gt;"",U159&lt;&gt;""),T159*U159,"")</f>
        <v/>
      </c>
      <c r="X159" s="42"/>
      <c r="Y159" s="42"/>
      <c r="Z159" s="42"/>
      <c r="AA159" s="42"/>
      <c r="AB159" s="43"/>
    </row>
    <row r="160" customFormat="false" ht="18" hidden="false" customHeight="true" outlineLevel="0" collapsed="false">
      <c r="A160" s="42"/>
      <c r="B160" s="42"/>
      <c r="C160" s="42"/>
      <c r="D160" s="42"/>
      <c r="E160" s="42"/>
      <c r="F160" s="42"/>
      <c r="G160" s="42"/>
      <c r="H160" s="43"/>
      <c r="I160" s="44"/>
      <c r="J160" s="45"/>
      <c r="K160" s="46" t="str">
        <f aca="false">IF(OR(I160="ALI",I160="AIE"),IF(ISNA(VLOOKUP(H160,'Funções de Dados - Detalhe'!$C$7:$F$126,2,0)),"",VLOOKUP(H160,'Funções de Dados - Detalhe'!$C$7:$F$126,2,0)),IF(OR(I160="EE",I160="SE",I160="CE"),IF(ISNA(VLOOKUP(H160,'Funções de Transação - Detalhe'!$C$7:$F$126,2,0)), "",VLOOKUP(H160,'Funções de Transação - Detalhe'!$C$7:$F$126,2,0)),""))</f>
        <v/>
      </c>
      <c r="L160" s="46" t="str">
        <f aca="false">IF(OR(I160="ALI",I160="AIE"),IF(ISNA(VLOOKUP(H160,'Funções de Dados - Detalhe'!$C$7:$F$126,4,0)), "",VLOOKUP(H160,'Funções de Dados - Detalhe'!$C$7:$F$126,4,0)),IF(OR(I160="EE",I160="SE",I160="CE"),IF(ISNA(VLOOKUP(H160,'Funções de Transação - Detalhe'!$C$7:$F$126,4,0)), "",VLOOKUP(H160,'Funções de Transação - Detalhe'!$C$7:$F$126,4,0)),""))</f>
        <v/>
      </c>
      <c r="M160" s="47" t="str">
        <f aca="false">CONCATENATE(I160,N160)</f>
        <v/>
      </c>
      <c r="N160" s="48" t="str">
        <f aca="false">IF(OR(I160="ALI",I160="AIE"),"L", IF(OR(I160="EE",I160="SE",I160="CE"),"A",""))</f>
        <v/>
      </c>
      <c r="O160" s="47" t="str">
        <f aca="false">CONCATENATE(I160,P160)</f>
        <v/>
      </c>
      <c r="P160" s="49" t="str">
        <f aca="false">IF(OR(ISBLANK(K160),K160="",ISBLANK(L160),L160=""),IF(OR(I160="ALI",I160="AIE"),"",IF(OR(ISBLANK(I160),L160=""),"","A")),IF(I160="EE",IF(L160&gt;=3,IF(K160&gt;=5,"H","A"),IF(L160&gt;=2,IF(K160&gt;=16,"H",IF(K160&lt;=4,"L","A")),IF(K160&lt;=15,"L","A"))),IF(OR(I160="SE",I160="CE"),IF(L160&gt;=4,IF(K160&gt;=6,"H","A"),IF(L160&gt;=2,IF(K160&gt;=20,"H",IF(K160&lt;=5,"L","A")),IF(K160&lt;=19,"L","A"))),IF(OR(I160="ALI",I160="AIE"),IF(L160&gt;=6,IF(K160&gt;=20,"H","A"),IF(L160&gt;=2,IF(K160&gt;=51,"H",IF(K160&lt;=19,"L","A")),IF(K160&lt;=50,"L","A")))))))</f>
        <v/>
      </c>
      <c r="Q160" s="50" t="str">
        <f aca="false">IF(N160="L","Baixa",IF(N160="A","Média",IF(N160="","","Alta")))</f>
        <v/>
      </c>
      <c r="R160" s="50" t="str">
        <f aca="false">IF(P160="L","Baixa",IF(P160="A","Média",IF(P160="H","Alta","")))</f>
        <v/>
      </c>
      <c r="S160" s="46" t="str">
        <f aca="false">IF(J160="C",0.6,IF(OR(ISBLANK(I160),ISBLANK(N160)),"",IF(I160="ALI",IF(N160="L",7,IF(N160="A",10,15)),IF(I160="AIE",IF(N160="L",5,IF(N160="A",7,10)),IF(I160="SE",IF(N160="L",4,IF(N160="A",5,7)),IF(OR(I160="EE",I160="CE"),IF(N160="L",3,IF(N160="A",4,6))))))))</f>
        <v/>
      </c>
      <c r="T160" s="51" t="str">
        <f aca="false">IF(OR(ISBLANK(I160),ISBLANK(P160),I160="",P160=""),S160,IF(I160="ALI",IF(P160="L",7,IF(P160="A",10,15)),IF(I160="AIE",IF(P160="L",5,IF(P160="A",7,10)),IF(I160="SE",IF(P160="L",4,IF(P160="A",5,7)),IF(OR(I160="EE",I160="CE"),IF(P160="L",3,IF(P160="A",4,6)))))))</f>
        <v/>
      </c>
      <c r="U160" s="52" t="str">
        <f aca="false">IF(J160="","",IF(OR(J160="I",J160="C"),100%,IF(J160="E",40%,IF(J160="T",15%,50%))))</f>
        <v/>
      </c>
      <c r="V160" s="53" t="str">
        <f aca="false">IF(AND(S160&lt;&gt;"",U160&lt;&gt;""),S160*U160,"")</f>
        <v/>
      </c>
      <c r="W160" s="53" t="str">
        <f aca="false">IF(AND(T160&lt;&gt;"",U160&lt;&gt;""),T160*U160,"")</f>
        <v/>
      </c>
      <c r="X160" s="42"/>
      <c r="Y160" s="42"/>
      <c r="Z160" s="42"/>
      <c r="AA160" s="42"/>
      <c r="AB160" s="43"/>
    </row>
    <row r="161" customFormat="false" ht="18" hidden="false" customHeight="true" outlineLevel="0" collapsed="false">
      <c r="A161" s="42"/>
      <c r="B161" s="42"/>
      <c r="C161" s="42"/>
      <c r="D161" s="42"/>
      <c r="E161" s="42"/>
      <c r="F161" s="42"/>
      <c r="G161" s="42"/>
      <c r="H161" s="43"/>
      <c r="I161" s="44"/>
      <c r="J161" s="45"/>
      <c r="K161" s="46" t="str">
        <f aca="false">IF(OR(I161="ALI",I161="AIE"),IF(ISNA(VLOOKUP(H161,'Funções de Dados - Detalhe'!$C$7:$F$126,2,0)),"",VLOOKUP(H161,'Funções de Dados - Detalhe'!$C$7:$F$126,2,0)),IF(OR(I161="EE",I161="SE",I161="CE"),IF(ISNA(VLOOKUP(H161,'Funções de Transação - Detalhe'!$C$7:$F$126,2,0)), "",VLOOKUP(H161,'Funções de Transação - Detalhe'!$C$7:$F$126,2,0)),""))</f>
        <v/>
      </c>
      <c r="L161" s="46" t="str">
        <f aca="false">IF(OR(I161="ALI",I161="AIE"),IF(ISNA(VLOOKUP(H161,'Funções de Dados - Detalhe'!$C$7:$F$126,4,0)), "",VLOOKUP(H161,'Funções de Dados - Detalhe'!$C$7:$F$126,4,0)),IF(OR(I161="EE",I161="SE",I161="CE"),IF(ISNA(VLOOKUP(H161,'Funções de Transação - Detalhe'!$C$7:$F$126,4,0)), "",VLOOKUP(H161,'Funções de Transação - Detalhe'!$C$7:$F$126,4,0)),""))</f>
        <v/>
      </c>
      <c r="M161" s="47" t="str">
        <f aca="false">CONCATENATE(I161,N161)</f>
        <v/>
      </c>
      <c r="N161" s="48" t="str">
        <f aca="false">IF(OR(I161="ALI",I161="AIE"),"L", IF(OR(I161="EE",I161="SE",I161="CE"),"A",""))</f>
        <v/>
      </c>
      <c r="O161" s="47" t="str">
        <f aca="false">CONCATENATE(I161,P161)</f>
        <v/>
      </c>
      <c r="P161" s="49" t="str">
        <f aca="false">IF(OR(ISBLANK(K161),K161="",ISBLANK(L161),L161=""),IF(OR(I161="ALI",I161="AIE"),"",IF(OR(ISBLANK(I161),L161=""),"","A")),IF(I161="EE",IF(L161&gt;=3,IF(K161&gt;=5,"H","A"),IF(L161&gt;=2,IF(K161&gt;=16,"H",IF(K161&lt;=4,"L","A")),IF(K161&lt;=15,"L","A"))),IF(OR(I161="SE",I161="CE"),IF(L161&gt;=4,IF(K161&gt;=6,"H","A"),IF(L161&gt;=2,IF(K161&gt;=20,"H",IF(K161&lt;=5,"L","A")),IF(K161&lt;=19,"L","A"))),IF(OR(I161="ALI",I161="AIE"),IF(L161&gt;=6,IF(K161&gt;=20,"H","A"),IF(L161&gt;=2,IF(K161&gt;=51,"H",IF(K161&lt;=19,"L","A")),IF(K161&lt;=50,"L","A")))))))</f>
        <v/>
      </c>
      <c r="Q161" s="50" t="str">
        <f aca="false">IF(N161="L","Baixa",IF(N161="A","Média",IF(N161="","","Alta")))</f>
        <v/>
      </c>
      <c r="R161" s="50" t="str">
        <f aca="false">IF(P161="L","Baixa",IF(P161="A","Média",IF(P161="H","Alta","")))</f>
        <v/>
      </c>
      <c r="S161" s="46" t="str">
        <f aca="false">IF(J161="C",0.6,IF(OR(ISBLANK(I161),ISBLANK(N161)),"",IF(I161="ALI",IF(N161="L",7,IF(N161="A",10,15)),IF(I161="AIE",IF(N161="L",5,IF(N161="A",7,10)),IF(I161="SE",IF(N161="L",4,IF(N161="A",5,7)),IF(OR(I161="EE",I161="CE"),IF(N161="L",3,IF(N161="A",4,6))))))))</f>
        <v/>
      </c>
      <c r="T161" s="51" t="str">
        <f aca="false">IF(OR(ISBLANK(I161),ISBLANK(P161),I161="",P161=""),S161,IF(I161="ALI",IF(P161="L",7,IF(P161="A",10,15)),IF(I161="AIE",IF(P161="L",5,IF(P161="A",7,10)),IF(I161="SE",IF(P161="L",4,IF(P161="A",5,7)),IF(OR(I161="EE",I161="CE"),IF(P161="L",3,IF(P161="A",4,6)))))))</f>
        <v/>
      </c>
      <c r="U161" s="52" t="str">
        <f aca="false">IF(J161="","",IF(OR(J161="I",J161="C"),100%,IF(J161="E",40%,IF(J161="T",15%,50%))))</f>
        <v/>
      </c>
      <c r="V161" s="53" t="str">
        <f aca="false">IF(AND(S161&lt;&gt;"",U161&lt;&gt;""),S161*U161,"")</f>
        <v/>
      </c>
      <c r="W161" s="53" t="str">
        <f aca="false">IF(AND(T161&lt;&gt;"",U161&lt;&gt;""),T161*U161,"")</f>
        <v/>
      </c>
      <c r="X161" s="42"/>
      <c r="Y161" s="42"/>
      <c r="Z161" s="42"/>
      <c r="AA161" s="42"/>
      <c r="AB161" s="43"/>
    </row>
    <row r="162" customFormat="false" ht="18" hidden="false" customHeight="true" outlineLevel="0" collapsed="false">
      <c r="A162" s="42"/>
      <c r="B162" s="42"/>
      <c r="C162" s="42"/>
      <c r="D162" s="42"/>
      <c r="E162" s="42"/>
      <c r="F162" s="42"/>
      <c r="G162" s="42"/>
      <c r="H162" s="43"/>
      <c r="I162" s="44"/>
      <c r="J162" s="45"/>
      <c r="K162" s="46" t="str">
        <f aca="false">IF(OR(I162="ALI",I162="AIE"),IF(ISNA(VLOOKUP(H162,'Funções de Dados - Detalhe'!$C$7:$F$126,2,0)),"",VLOOKUP(H162,'Funções de Dados - Detalhe'!$C$7:$F$126,2,0)),IF(OR(I162="EE",I162="SE",I162="CE"),IF(ISNA(VLOOKUP(H162,'Funções de Transação - Detalhe'!$C$7:$F$126,2,0)), "",VLOOKUP(H162,'Funções de Transação - Detalhe'!$C$7:$F$126,2,0)),""))</f>
        <v/>
      </c>
      <c r="L162" s="46" t="str">
        <f aca="false">IF(OR(I162="ALI",I162="AIE"),IF(ISNA(VLOOKUP(H162,'Funções de Dados - Detalhe'!$C$7:$F$126,4,0)), "",VLOOKUP(H162,'Funções de Dados - Detalhe'!$C$7:$F$126,4,0)),IF(OR(I162="EE",I162="SE",I162="CE"),IF(ISNA(VLOOKUP(H162,'Funções de Transação - Detalhe'!$C$7:$F$126,4,0)), "",VLOOKUP(H162,'Funções de Transação - Detalhe'!$C$7:$F$126,4,0)),""))</f>
        <v/>
      </c>
      <c r="M162" s="47" t="str">
        <f aca="false">CONCATENATE(I162,N162)</f>
        <v/>
      </c>
      <c r="N162" s="48" t="str">
        <f aca="false">IF(OR(I162="ALI",I162="AIE"),"L", IF(OR(I162="EE",I162="SE",I162="CE"),"A",""))</f>
        <v/>
      </c>
      <c r="O162" s="47" t="str">
        <f aca="false">CONCATENATE(I162,P162)</f>
        <v/>
      </c>
      <c r="P162" s="49" t="str">
        <f aca="false">IF(OR(ISBLANK(K162),K162="",ISBLANK(L162),L162=""),IF(OR(I162="ALI",I162="AIE"),"",IF(OR(ISBLANK(I162),L162=""),"","A")),IF(I162="EE",IF(L162&gt;=3,IF(K162&gt;=5,"H","A"),IF(L162&gt;=2,IF(K162&gt;=16,"H",IF(K162&lt;=4,"L","A")),IF(K162&lt;=15,"L","A"))),IF(OR(I162="SE",I162="CE"),IF(L162&gt;=4,IF(K162&gt;=6,"H","A"),IF(L162&gt;=2,IF(K162&gt;=20,"H",IF(K162&lt;=5,"L","A")),IF(K162&lt;=19,"L","A"))),IF(OR(I162="ALI",I162="AIE"),IF(L162&gt;=6,IF(K162&gt;=20,"H","A"),IF(L162&gt;=2,IF(K162&gt;=51,"H",IF(K162&lt;=19,"L","A")),IF(K162&lt;=50,"L","A")))))))</f>
        <v/>
      </c>
      <c r="Q162" s="50" t="str">
        <f aca="false">IF(N162="L","Baixa",IF(N162="A","Média",IF(N162="","","Alta")))</f>
        <v/>
      </c>
      <c r="R162" s="50" t="str">
        <f aca="false">IF(P162="L","Baixa",IF(P162="A","Média",IF(P162="H","Alta","")))</f>
        <v/>
      </c>
      <c r="S162" s="46" t="str">
        <f aca="false">IF(J162="C",0.6,IF(OR(ISBLANK(I162),ISBLANK(N162)),"",IF(I162="ALI",IF(N162="L",7,IF(N162="A",10,15)),IF(I162="AIE",IF(N162="L",5,IF(N162="A",7,10)),IF(I162="SE",IF(N162="L",4,IF(N162="A",5,7)),IF(OR(I162="EE",I162="CE"),IF(N162="L",3,IF(N162="A",4,6))))))))</f>
        <v/>
      </c>
      <c r="T162" s="51" t="str">
        <f aca="false">IF(OR(ISBLANK(I162),ISBLANK(P162),I162="",P162=""),S162,IF(I162="ALI",IF(P162="L",7,IF(P162="A",10,15)),IF(I162="AIE",IF(P162="L",5,IF(P162="A",7,10)),IF(I162="SE",IF(P162="L",4,IF(P162="A",5,7)),IF(OR(I162="EE",I162="CE"),IF(P162="L",3,IF(P162="A",4,6)))))))</f>
        <v/>
      </c>
      <c r="U162" s="52" t="str">
        <f aca="false">IF(J162="","",IF(OR(J162="I",J162="C"),100%,IF(J162="E",40%,IF(J162="T",15%,50%))))</f>
        <v/>
      </c>
      <c r="V162" s="53" t="str">
        <f aca="false">IF(AND(S162&lt;&gt;"",U162&lt;&gt;""),S162*U162,"")</f>
        <v/>
      </c>
      <c r="W162" s="53" t="str">
        <f aca="false">IF(AND(T162&lt;&gt;"",U162&lt;&gt;""),T162*U162,"")</f>
        <v/>
      </c>
      <c r="X162" s="42"/>
      <c r="Y162" s="42"/>
      <c r="Z162" s="42"/>
      <c r="AA162" s="42"/>
      <c r="AB162" s="43"/>
    </row>
    <row r="163" customFormat="false" ht="18" hidden="false" customHeight="true" outlineLevel="0" collapsed="false">
      <c r="A163" s="42"/>
      <c r="B163" s="42"/>
      <c r="C163" s="42"/>
      <c r="D163" s="42"/>
      <c r="E163" s="42"/>
      <c r="F163" s="42"/>
      <c r="G163" s="42"/>
      <c r="H163" s="43"/>
      <c r="I163" s="44"/>
      <c r="J163" s="45"/>
      <c r="K163" s="46" t="str">
        <f aca="false">IF(OR(I163="ALI",I163="AIE"),IF(ISNA(VLOOKUP(H163,'Funções de Dados - Detalhe'!$C$7:$F$126,2,0)),"",VLOOKUP(H163,'Funções de Dados - Detalhe'!$C$7:$F$126,2,0)),IF(OR(I163="EE",I163="SE",I163="CE"),IF(ISNA(VLOOKUP(H163,'Funções de Transação - Detalhe'!$C$7:$F$126,2,0)), "",VLOOKUP(H163,'Funções de Transação - Detalhe'!$C$7:$F$126,2,0)),""))</f>
        <v/>
      </c>
      <c r="L163" s="46" t="str">
        <f aca="false">IF(OR(I163="ALI",I163="AIE"),IF(ISNA(VLOOKUP(H163,'Funções de Dados - Detalhe'!$C$7:$F$126,4,0)), "",VLOOKUP(H163,'Funções de Dados - Detalhe'!$C$7:$F$126,4,0)),IF(OR(I163="EE",I163="SE",I163="CE"),IF(ISNA(VLOOKUP(H163,'Funções de Transação - Detalhe'!$C$7:$F$126,4,0)), "",VLOOKUP(H163,'Funções de Transação - Detalhe'!$C$7:$F$126,4,0)),""))</f>
        <v/>
      </c>
      <c r="M163" s="47" t="str">
        <f aca="false">CONCATENATE(I163,N163)</f>
        <v/>
      </c>
      <c r="N163" s="48" t="str">
        <f aca="false">IF(OR(I163="ALI",I163="AIE"),"L", IF(OR(I163="EE",I163="SE",I163="CE"),"A",""))</f>
        <v/>
      </c>
      <c r="O163" s="47" t="str">
        <f aca="false">CONCATENATE(I163,P163)</f>
        <v/>
      </c>
      <c r="P163" s="49" t="str">
        <f aca="false">IF(OR(ISBLANK(K163),K163="",ISBLANK(L163),L163=""),IF(OR(I163="ALI",I163="AIE"),"",IF(OR(ISBLANK(I163),L163=""),"","A")),IF(I163="EE",IF(L163&gt;=3,IF(K163&gt;=5,"H","A"),IF(L163&gt;=2,IF(K163&gt;=16,"H",IF(K163&lt;=4,"L","A")),IF(K163&lt;=15,"L","A"))),IF(OR(I163="SE",I163="CE"),IF(L163&gt;=4,IF(K163&gt;=6,"H","A"),IF(L163&gt;=2,IF(K163&gt;=20,"H",IF(K163&lt;=5,"L","A")),IF(K163&lt;=19,"L","A"))),IF(OR(I163="ALI",I163="AIE"),IF(L163&gt;=6,IF(K163&gt;=20,"H","A"),IF(L163&gt;=2,IF(K163&gt;=51,"H",IF(K163&lt;=19,"L","A")),IF(K163&lt;=50,"L","A")))))))</f>
        <v/>
      </c>
      <c r="Q163" s="50" t="str">
        <f aca="false">IF(N163="L","Baixa",IF(N163="A","Média",IF(N163="","","Alta")))</f>
        <v/>
      </c>
      <c r="R163" s="50" t="str">
        <f aca="false">IF(P163="L","Baixa",IF(P163="A","Média",IF(P163="H","Alta","")))</f>
        <v/>
      </c>
      <c r="S163" s="46" t="str">
        <f aca="false">IF(J163="C",0.6,IF(OR(ISBLANK(I163),ISBLANK(N163)),"",IF(I163="ALI",IF(N163="L",7,IF(N163="A",10,15)),IF(I163="AIE",IF(N163="L",5,IF(N163="A",7,10)),IF(I163="SE",IF(N163="L",4,IF(N163="A",5,7)),IF(OR(I163="EE",I163="CE"),IF(N163="L",3,IF(N163="A",4,6))))))))</f>
        <v/>
      </c>
      <c r="T163" s="51" t="str">
        <f aca="false">IF(OR(ISBLANK(I163),ISBLANK(P163),I163="",P163=""),S163,IF(I163="ALI",IF(P163="L",7,IF(P163="A",10,15)),IF(I163="AIE",IF(P163="L",5,IF(P163="A",7,10)),IF(I163="SE",IF(P163="L",4,IF(P163="A",5,7)),IF(OR(I163="EE",I163="CE"),IF(P163="L",3,IF(P163="A",4,6)))))))</f>
        <v/>
      </c>
      <c r="U163" s="52" t="str">
        <f aca="false">IF(J163="","",IF(OR(J163="I",J163="C"),100%,IF(J163="E",40%,IF(J163="T",15%,50%))))</f>
        <v/>
      </c>
      <c r="V163" s="53" t="str">
        <f aca="false">IF(AND(S163&lt;&gt;"",U163&lt;&gt;""),S163*U163,"")</f>
        <v/>
      </c>
      <c r="W163" s="53" t="str">
        <f aca="false">IF(AND(T163&lt;&gt;"",U163&lt;&gt;""),T163*U163,"")</f>
        <v/>
      </c>
      <c r="X163" s="42"/>
      <c r="Y163" s="42"/>
      <c r="Z163" s="42"/>
      <c r="AA163" s="42"/>
      <c r="AB163" s="43"/>
    </row>
    <row r="164" customFormat="false" ht="18" hidden="false" customHeight="true" outlineLevel="0" collapsed="false">
      <c r="A164" s="42"/>
      <c r="B164" s="42"/>
      <c r="C164" s="42"/>
      <c r="D164" s="42"/>
      <c r="E164" s="42"/>
      <c r="F164" s="42"/>
      <c r="G164" s="42"/>
      <c r="H164" s="43"/>
      <c r="I164" s="44"/>
      <c r="J164" s="45"/>
      <c r="K164" s="46" t="str">
        <f aca="false">IF(OR(I164="ALI",I164="AIE"),IF(ISNA(VLOOKUP(H164,'Funções de Dados - Detalhe'!$C$7:$F$126,2,0)),"",VLOOKUP(H164,'Funções de Dados - Detalhe'!$C$7:$F$126,2,0)),IF(OR(I164="EE",I164="SE",I164="CE"),IF(ISNA(VLOOKUP(H164,'Funções de Transação - Detalhe'!$C$7:$F$126,2,0)), "",VLOOKUP(H164,'Funções de Transação - Detalhe'!$C$7:$F$126,2,0)),""))</f>
        <v/>
      </c>
      <c r="L164" s="46" t="str">
        <f aca="false">IF(OR(I164="ALI",I164="AIE"),IF(ISNA(VLOOKUP(H164,'Funções de Dados - Detalhe'!$C$7:$F$126,4,0)), "",VLOOKUP(H164,'Funções de Dados - Detalhe'!$C$7:$F$126,4,0)),IF(OR(I164="EE",I164="SE",I164="CE"),IF(ISNA(VLOOKUP(H164,'Funções de Transação - Detalhe'!$C$7:$F$126,4,0)), "",VLOOKUP(H164,'Funções de Transação - Detalhe'!$C$7:$F$126,4,0)),""))</f>
        <v/>
      </c>
      <c r="M164" s="47" t="str">
        <f aca="false">CONCATENATE(I164,N164)</f>
        <v/>
      </c>
      <c r="N164" s="48" t="str">
        <f aca="false">IF(OR(I164="ALI",I164="AIE"),"L", IF(OR(I164="EE",I164="SE",I164="CE"),"A",""))</f>
        <v/>
      </c>
      <c r="O164" s="47" t="str">
        <f aca="false">CONCATENATE(I164,P164)</f>
        <v/>
      </c>
      <c r="P164" s="49" t="str">
        <f aca="false">IF(OR(ISBLANK(K164),K164="",ISBLANK(L164),L164=""),IF(OR(I164="ALI",I164="AIE"),"",IF(OR(ISBLANK(I164),L164=""),"","A")),IF(I164="EE",IF(L164&gt;=3,IF(K164&gt;=5,"H","A"),IF(L164&gt;=2,IF(K164&gt;=16,"H",IF(K164&lt;=4,"L","A")),IF(K164&lt;=15,"L","A"))),IF(OR(I164="SE",I164="CE"),IF(L164&gt;=4,IF(K164&gt;=6,"H","A"),IF(L164&gt;=2,IF(K164&gt;=20,"H",IF(K164&lt;=5,"L","A")),IF(K164&lt;=19,"L","A"))),IF(OR(I164="ALI",I164="AIE"),IF(L164&gt;=6,IF(K164&gt;=20,"H","A"),IF(L164&gt;=2,IF(K164&gt;=51,"H",IF(K164&lt;=19,"L","A")),IF(K164&lt;=50,"L","A")))))))</f>
        <v/>
      </c>
      <c r="Q164" s="50" t="str">
        <f aca="false">IF(N164="L","Baixa",IF(N164="A","Média",IF(N164="","","Alta")))</f>
        <v/>
      </c>
      <c r="R164" s="50" t="str">
        <f aca="false">IF(P164="L","Baixa",IF(P164="A","Média",IF(P164="H","Alta","")))</f>
        <v/>
      </c>
      <c r="S164" s="46" t="str">
        <f aca="false">IF(J164="C",0.6,IF(OR(ISBLANK(I164),ISBLANK(N164)),"",IF(I164="ALI",IF(N164="L",7,IF(N164="A",10,15)),IF(I164="AIE",IF(N164="L",5,IF(N164="A",7,10)),IF(I164="SE",IF(N164="L",4,IF(N164="A",5,7)),IF(OR(I164="EE",I164="CE"),IF(N164="L",3,IF(N164="A",4,6))))))))</f>
        <v/>
      </c>
      <c r="T164" s="51" t="str">
        <f aca="false">IF(OR(ISBLANK(I164),ISBLANK(P164),I164="",P164=""),S164,IF(I164="ALI",IF(P164="L",7,IF(P164="A",10,15)),IF(I164="AIE",IF(P164="L",5,IF(P164="A",7,10)),IF(I164="SE",IF(P164="L",4,IF(P164="A",5,7)),IF(OR(I164="EE",I164="CE"),IF(P164="L",3,IF(P164="A",4,6)))))))</f>
        <v/>
      </c>
      <c r="U164" s="52" t="str">
        <f aca="false">IF(J164="","",IF(OR(J164="I",J164="C"),100%,IF(J164="E",40%,IF(J164="T",15%,50%))))</f>
        <v/>
      </c>
      <c r="V164" s="53" t="str">
        <f aca="false">IF(AND(S164&lt;&gt;"",U164&lt;&gt;""),S164*U164,"")</f>
        <v/>
      </c>
      <c r="W164" s="53" t="str">
        <f aca="false">IF(AND(T164&lt;&gt;"",U164&lt;&gt;""),T164*U164,"")</f>
        <v/>
      </c>
      <c r="X164" s="42"/>
      <c r="Y164" s="42"/>
      <c r="Z164" s="42"/>
      <c r="AA164" s="42"/>
      <c r="AB164" s="43"/>
    </row>
    <row r="165" customFormat="false" ht="18" hidden="false" customHeight="true" outlineLevel="0" collapsed="false">
      <c r="A165" s="42"/>
      <c r="B165" s="42"/>
      <c r="C165" s="42"/>
      <c r="D165" s="42"/>
      <c r="E165" s="42"/>
      <c r="F165" s="42"/>
      <c r="G165" s="42"/>
      <c r="H165" s="43"/>
      <c r="I165" s="44"/>
      <c r="J165" s="45"/>
      <c r="K165" s="46" t="str">
        <f aca="false">IF(OR(I165="ALI",I165="AIE"),IF(ISNA(VLOOKUP(H165,'Funções de Dados - Detalhe'!$C$7:$F$126,2,0)),"",VLOOKUP(H165,'Funções de Dados - Detalhe'!$C$7:$F$126,2,0)),IF(OR(I165="EE",I165="SE",I165="CE"),IF(ISNA(VLOOKUP(H165,'Funções de Transação - Detalhe'!$C$7:$F$126,2,0)), "",VLOOKUP(H165,'Funções de Transação - Detalhe'!$C$7:$F$126,2,0)),""))</f>
        <v/>
      </c>
      <c r="L165" s="46" t="str">
        <f aca="false">IF(OR(I165="ALI",I165="AIE"),IF(ISNA(VLOOKUP(H165,'Funções de Dados - Detalhe'!$C$7:$F$126,4,0)), "",VLOOKUP(H165,'Funções de Dados - Detalhe'!$C$7:$F$126,4,0)),IF(OR(I165="EE",I165="SE",I165="CE"),IF(ISNA(VLOOKUP(H165,'Funções de Transação - Detalhe'!$C$7:$F$126,4,0)), "",VLOOKUP(H165,'Funções de Transação - Detalhe'!$C$7:$F$126,4,0)),""))</f>
        <v/>
      </c>
      <c r="M165" s="47" t="str">
        <f aca="false">CONCATENATE(I165,N165)</f>
        <v/>
      </c>
      <c r="N165" s="48" t="str">
        <f aca="false">IF(OR(I165="ALI",I165="AIE"),"L", IF(OR(I165="EE",I165="SE",I165="CE"),"A",""))</f>
        <v/>
      </c>
      <c r="O165" s="47" t="str">
        <f aca="false">CONCATENATE(I165,P165)</f>
        <v/>
      </c>
      <c r="P165" s="49" t="str">
        <f aca="false">IF(OR(ISBLANK(K165),K165="",ISBLANK(L165),L165=""),IF(OR(I165="ALI",I165="AIE"),"",IF(OR(ISBLANK(I165),L165=""),"","A")),IF(I165="EE",IF(L165&gt;=3,IF(K165&gt;=5,"H","A"),IF(L165&gt;=2,IF(K165&gt;=16,"H",IF(K165&lt;=4,"L","A")),IF(K165&lt;=15,"L","A"))),IF(OR(I165="SE",I165="CE"),IF(L165&gt;=4,IF(K165&gt;=6,"H","A"),IF(L165&gt;=2,IF(K165&gt;=20,"H",IF(K165&lt;=5,"L","A")),IF(K165&lt;=19,"L","A"))),IF(OR(I165="ALI",I165="AIE"),IF(L165&gt;=6,IF(K165&gt;=20,"H","A"),IF(L165&gt;=2,IF(K165&gt;=51,"H",IF(K165&lt;=19,"L","A")),IF(K165&lt;=50,"L","A")))))))</f>
        <v/>
      </c>
      <c r="Q165" s="50" t="str">
        <f aca="false">IF(N165="L","Baixa",IF(N165="A","Média",IF(N165="","","Alta")))</f>
        <v/>
      </c>
      <c r="R165" s="50" t="str">
        <f aca="false">IF(P165="L","Baixa",IF(P165="A","Média",IF(P165="H","Alta","")))</f>
        <v/>
      </c>
      <c r="S165" s="46" t="str">
        <f aca="false">IF(J165="C",0.6,IF(OR(ISBLANK(I165),ISBLANK(N165)),"",IF(I165="ALI",IF(N165="L",7,IF(N165="A",10,15)),IF(I165="AIE",IF(N165="L",5,IF(N165="A",7,10)),IF(I165="SE",IF(N165="L",4,IF(N165="A",5,7)),IF(OR(I165="EE",I165="CE"),IF(N165="L",3,IF(N165="A",4,6))))))))</f>
        <v/>
      </c>
      <c r="T165" s="51" t="str">
        <f aca="false">IF(OR(ISBLANK(I165),ISBLANK(P165),I165="",P165=""),S165,IF(I165="ALI",IF(P165="L",7,IF(P165="A",10,15)),IF(I165="AIE",IF(P165="L",5,IF(P165="A",7,10)),IF(I165="SE",IF(P165="L",4,IF(P165="A",5,7)),IF(OR(I165="EE",I165="CE"),IF(P165="L",3,IF(P165="A",4,6)))))))</f>
        <v/>
      </c>
      <c r="U165" s="52" t="str">
        <f aca="false">IF(J165="","",IF(OR(J165="I",J165="C"),100%,IF(J165="E",40%,IF(J165="T",15%,50%))))</f>
        <v/>
      </c>
      <c r="V165" s="53" t="str">
        <f aca="false">IF(AND(S165&lt;&gt;"",U165&lt;&gt;""),S165*U165,"")</f>
        <v/>
      </c>
      <c r="W165" s="53" t="str">
        <f aca="false">IF(AND(T165&lt;&gt;"",U165&lt;&gt;""),T165*U165,"")</f>
        <v/>
      </c>
      <c r="X165" s="42"/>
      <c r="Y165" s="42"/>
      <c r="Z165" s="42"/>
      <c r="AA165" s="42"/>
      <c r="AB165" s="43"/>
    </row>
    <row r="166" customFormat="false" ht="18" hidden="false" customHeight="true" outlineLevel="0" collapsed="false">
      <c r="A166" s="42"/>
      <c r="B166" s="42"/>
      <c r="C166" s="42"/>
      <c r="D166" s="42"/>
      <c r="E166" s="42"/>
      <c r="F166" s="42"/>
      <c r="G166" s="42"/>
      <c r="H166" s="43"/>
      <c r="I166" s="44"/>
      <c r="J166" s="45"/>
      <c r="K166" s="46" t="str">
        <f aca="false">IF(OR(I166="ALI",I166="AIE"),IF(ISNA(VLOOKUP(H166,'Funções de Dados - Detalhe'!$C$7:$F$126,2,0)),"",VLOOKUP(H166,'Funções de Dados - Detalhe'!$C$7:$F$126,2,0)),IF(OR(I166="EE",I166="SE",I166="CE"),IF(ISNA(VLOOKUP(H166,'Funções de Transação - Detalhe'!$C$7:$F$126,2,0)), "",VLOOKUP(H166,'Funções de Transação - Detalhe'!$C$7:$F$126,2,0)),""))</f>
        <v/>
      </c>
      <c r="L166" s="46" t="str">
        <f aca="false">IF(OR(I166="ALI",I166="AIE"),IF(ISNA(VLOOKUP(H166,'Funções de Dados - Detalhe'!$C$7:$F$126,4,0)), "",VLOOKUP(H166,'Funções de Dados - Detalhe'!$C$7:$F$126,4,0)),IF(OR(I166="EE",I166="SE",I166="CE"),IF(ISNA(VLOOKUP(H166,'Funções de Transação - Detalhe'!$C$7:$F$126,4,0)), "",VLOOKUP(H166,'Funções de Transação - Detalhe'!$C$7:$F$126,4,0)),""))</f>
        <v/>
      </c>
      <c r="M166" s="47" t="str">
        <f aca="false">CONCATENATE(I166,N166)</f>
        <v/>
      </c>
      <c r="N166" s="48" t="str">
        <f aca="false">IF(OR(I166="ALI",I166="AIE"),"L", IF(OR(I166="EE",I166="SE",I166="CE"),"A",""))</f>
        <v/>
      </c>
      <c r="O166" s="47" t="str">
        <f aca="false">CONCATENATE(I166,P166)</f>
        <v/>
      </c>
      <c r="P166" s="49" t="str">
        <f aca="false">IF(OR(ISBLANK(K166),K166="",ISBLANK(L166),L166=""),IF(OR(I166="ALI",I166="AIE"),"",IF(OR(ISBLANK(I166),L166=""),"","A")),IF(I166="EE",IF(L166&gt;=3,IF(K166&gt;=5,"H","A"),IF(L166&gt;=2,IF(K166&gt;=16,"H",IF(K166&lt;=4,"L","A")),IF(K166&lt;=15,"L","A"))),IF(OR(I166="SE",I166="CE"),IF(L166&gt;=4,IF(K166&gt;=6,"H","A"),IF(L166&gt;=2,IF(K166&gt;=20,"H",IF(K166&lt;=5,"L","A")),IF(K166&lt;=19,"L","A"))),IF(OR(I166="ALI",I166="AIE"),IF(L166&gt;=6,IF(K166&gt;=20,"H","A"),IF(L166&gt;=2,IF(K166&gt;=51,"H",IF(K166&lt;=19,"L","A")),IF(K166&lt;=50,"L","A")))))))</f>
        <v/>
      </c>
      <c r="Q166" s="50" t="str">
        <f aca="false">IF(N166="L","Baixa",IF(N166="A","Média",IF(N166="","","Alta")))</f>
        <v/>
      </c>
      <c r="R166" s="50" t="str">
        <f aca="false">IF(P166="L","Baixa",IF(P166="A","Média",IF(P166="H","Alta","")))</f>
        <v/>
      </c>
      <c r="S166" s="46" t="str">
        <f aca="false">IF(J166="C",0.6,IF(OR(ISBLANK(I166),ISBLANK(N166)),"",IF(I166="ALI",IF(N166="L",7,IF(N166="A",10,15)),IF(I166="AIE",IF(N166="L",5,IF(N166="A",7,10)),IF(I166="SE",IF(N166="L",4,IF(N166="A",5,7)),IF(OR(I166="EE",I166="CE"),IF(N166="L",3,IF(N166="A",4,6))))))))</f>
        <v/>
      </c>
      <c r="T166" s="51" t="str">
        <f aca="false">IF(OR(ISBLANK(I166),ISBLANK(P166),I166="",P166=""),S166,IF(I166="ALI",IF(P166="L",7,IF(P166="A",10,15)),IF(I166="AIE",IF(P166="L",5,IF(P166="A",7,10)),IF(I166="SE",IF(P166="L",4,IF(P166="A",5,7)),IF(OR(I166="EE",I166="CE"),IF(P166="L",3,IF(P166="A",4,6)))))))</f>
        <v/>
      </c>
      <c r="U166" s="52" t="str">
        <f aca="false">IF(J166="","",IF(OR(J166="I",J166="C"),100%,IF(J166="E",40%,IF(J166="T",15%,50%))))</f>
        <v/>
      </c>
      <c r="V166" s="53" t="str">
        <f aca="false">IF(AND(S166&lt;&gt;"",U166&lt;&gt;""),S166*U166,"")</f>
        <v/>
      </c>
      <c r="W166" s="53" t="str">
        <f aca="false">IF(AND(T166&lt;&gt;"",U166&lt;&gt;""),T166*U166,"")</f>
        <v/>
      </c>
      <c r="X166" s="42"/>
      <c r="Y166" s="42"/>
      <c r="Z166" s="42"/>
      <c r="AA166" s="42"/>
      <c r="AB166" s="43"/>
    </row>
    <row r="167" customFormat="false" ht="18" hidden="false" customHeight="true" outlineLevel="0" collapsed="false">
      <c r="A167" s="42"/>
      <c r="B167" s="42"/>
      <c r="C167" s="42"/>
      <c r="D167" s="42"/>
      <c r="E167" s="42"/>
      <c r="F167" s="42"/>
      <c r="G167" s="42"/>
      <c r="H167" s="43"/>
      <c r="I167" s="44"/>
      <c r="J167" s="45"/>
      <c r="K167" s="46" t="str">
        <f aca="false">IF(OR(I167="ALI",I167="AIE"),IF(ISNA(VLOOKUP(H167,'Funções de Dados - Detalhe'!$C$7:$F$126,2,0)),"",VLOOKUP(H167,'Funções de Dados - Detalhe'!$C$7:$F$126,2,0)),IF(OR(I167="EE",I167="SE",I167="CE"),IF(ISNA(VLOOKUP(H167,'Funções de Transação - Detalhe'!$C$7:$F$126,2,0)), "",VLOOKUP(H167,'Funções de Transação - Detalhe'!$C$7:$F$126,2,0)),""))</f>
        <v/>
      </c>
      <c r="L167" s="46" t="str">
        <f aca="false">IF(OR(I167="ALI",I167="AIE"),IF(ISNA(VLOOKUP(H167,'Funções de Dados - Detalhe'!$C$7:$F$126,4,0)), "",VLOOKUP(H167,'Funções de Dados - Detalhe'!$C$7:$F$126,4,0)),IF(OR(I167="EE",I167="SE",I167="CE"),IF(ISNA(VLOOKUP(H167,'Funções de Transação - Detalhe'!$C$7:$F$126,4,0)), "",VLOOKUP(H167,'Funções de Transação - Detalhe'!$C$7:$F$126,4,0)),""))</f>
        <v/>
      </c>
      <c r="M167" s="47" t="str">
        <f aca="false">CONCATENATE(I167,N167)</f>
        <v/>
      </c>
      <c r="N167" s="48" t="str">
        <f aca="false">IF(OR(I167="ALI",I167="AIE"),"L", IF(OR(I167="EE",I167="SE",I167="CE"),"A",""))</f>
        <v/>
      </c>
      <c r="O167" s="47" t="str">
        <f aca="false">CONCATENATE(I167,P167)</f>
        <v/>
      </c>
      <c r="P167" s="49" t="str">
        <f aca="false">IF(OR(ISBLANK(K167),K167="",ISBLANK(L167),L167=""),IF(OR(I167="ALI",I167="AIE"),"",IF(OR(ISBLANK(I167),L167=""),"","A")),IF(I167="EE",IF(L167&gt;=3,IF(K167&gt;=5,"H","A"),IF(L167&gt;=2,IF(K167&gt;=16,"H",IF(K167&lt;=4,"L","A")),IF(K167&lt;=15,"L","A"))),IF(OR(I167="SE",I167="CE"),IF(L167&gt;=4,IF(K167&gt;=6,"H","A"),IF(L167&gt;=2,IF(K167&gt;=20,"H",IF(K167&lt;=5,"L","A")),IF(K167&lt;=19,"L","A"))),IF(OR(I167="ALI",I167="AIE"),IF(L167&gt;=6,IF(K167&gt;=20,"H","A"),IF(L167&gt;=2,IF(K167&gt;=51,"H",IF(K167&lt;=19,"L","A")),IF(K167&lt;=50,"L","A")))))))</f>
        <v/>
      </c>
      <c r="Q167" s="50" t="str">
        <f aca="false">IF(N167="L","Baixa",IF(N167="A","Média",IF(N167="","","Alta")))</f>
        <v/>
      </c>
      <c r="R167" s="50" t="str">
        <f aca="false">IF(P167="L","Baixa",IF(P167="A","Média",IF(P167="H","Alta","")))</f>
        <v/>
      </c>
      <c r="S167" s="46" t="str">
        <f aca="false">IF(J167="C",0.6,IF(OR(ISBLANK(I167),ISBLANK(N167)),"",IF(I167="ALI",IF(N167="L",7,IF(N167="A",10,15)),IF(I167="AIE",IF(N167="L",5,IF(N167="A",7,10)),IF(I167="SE",IF(N167="L",4,IF(N167="A",5,7)),IF(OR(I167="EE",I167="CE"),IF(N167="L",3,IF(N167="A",4,6))))))))</f>
        <v/>
      </c>
      <c r="T167" s="51" t="str">
        <f aca="false">IF(OR(ISBLANK(I167),ISBLANK(P167),I167="",P167=""),S167,IF(I167="ALI",IF(P167="L",7,IF(P167="A",10,15)),IF(I167="AIE",IF(P167="L",5,IF(P167="A",7,10)),IF(I167="SE",IF(P167="L",4,IF(P167="A",5,7)),IF(OR(I167="EE",I167="CE"),IF(P167="L",3,IF(P167="A",4,6)))))))</f>
        <v/>
      </c>
      <c r="U167" s="52" t="str">
        <f aca="false">IF(J167="","",IF(OR(J167="I",J167="C"),100%,IF(J167="E",40%,IF(J167="T",15%,50%))))</f>
        <v/>
      </c>
      <c r="V167" s="53" t="str">
        <f aca="false">IF(AND(S167&lt;&gt;"",U167&lt;&gt;""),S167*U167,"")</f>
        <v/>
      </c>
      <c r="W167" s="53" t="str">
        <f aca="false">IF(AND(T167&lt;&gt;"",U167&lt;&gt;""),T167*U167,"")</f>
        <v/>
      </c>
      <c r="X167" s="42"/>
      <c r="Y167" s="42"/>
      <c r="Z167" s="42"/>
      <c r="AA167" s="42"/>
      <c r="AB167" s="43"/>
    </row>
    <row r="168" customFormat="false" ht="18" hidden="false" customHeight="true" outlineLevel="0" collapsed="false">
      <c r="A168" s="42"/>
      <c r="B168" s="42"/>
      <c r="C168" s="42"/>
      <c r="D168" s="42"/>
      <c r="E168" s="42"/>
      <c r="F168" s="42"/>
      <c r="G168" s="42"/>
      <c r="H168" s="43"/>
      <c r="I168" s="44"/>
      <c r="J168" s="45"/>
      <c r="K168" s="46" t="str">
        <f aca="false">IF(OR(I168="ALI",I168="AIE"),IF(ISNA(VLOOKUP(H168,'Funções de Dados - Detalhe'!$C$7:$F$126,2,0)),"",VLOOKUP(H168,'Funções de Dados - Detalhe'!$C$7:$F$126,2,0)),IF(OR(I168="EE",I168="SE",I168="CE"),IF(ISNA(VLOOKUP(H168,'Funções de Transação - Detalhe'!$C$7:$F$126,2,0)), "",VLOOKUP(H168,'Funções de Transação - Detalhe'!$C$7:$F$126,2,0)),""))</f>
        <v/>
      </c>
      <c r="L168" s="46" t="str">
        <f aca="false">IF(OR(I168="ALI",I168="AIE"),IF(ISNA(VLOOKUP(H168,'Funções de Dados - Detalhe'!$C$7:$F$126,4,0)), "",VLOOKUP(H168,'Funções de Dados - Detalhe'!$C$7:$F$126,4,0)),IF(OR(I168="EE",I168="SE",I168="CE"),IF(ISNA(VLOOKUP(H168,'Funções de Transação - Detalhe'!$C$7:$F$126,4,0)), "",VLOOKUP(H168,'Funções de Transação - Detalhe'!$C$7:$F$126,4,0)),""))</f>
        <v/>
      </c>
      <c r="M168" s="47" t="str">
        <f aca="false">CONCATENATE(I168,N168)</f>
        <v/>
      </c>
      <c r="N168" s="48" t="str">
        <f aca="false">IF(OR(I168="ALI",I168="AIE"),"L", IF(OR(I168="EE",I168="SE",I168="CE"),"A",""))</f>
        <v/>
      </c>
      <c r="O168" s="47" t="str">
        <f aca="false">CONCATENATE(I168,P168)</f>
        <v/>
      </c>
      <c r="P168" s="49" t="str">
        <f aca="false">IF(OR(ISBLANK(K168),K168="",ISBLANK(L168),L168=""),IF(OR(I168="ALI",I168="AIE"),"",IF(OR(ISBLANK(I168),L168=""),"","A")),IF(I168="EE",IF(L168&gt;=3,IF(K168&gt;=5,"H","A"),IF(L168&gt;=2,IF(K168&gt;=16,"H",IF(K168&lt;=4,"L","A")),IF(K168&lt;=15,"L","A"))),IF(OR(I168="SE",I168="CE"),IF(L168&gt;=4,IF(K168&gt;=6,"H","A"),IF(L168&gt;=2,IF(K168&gt;=20,"H",IF(K168&lt;=5,"L","A")),IF(K168&lt;=19,"L","A"))),IF(OR(I168="ALI",I168="AIE"),IF(L168&gt;=6,IF(K168&gt;=20,"H","A"),IF(L168&gt;=2,IF(K168&gt;=51,"H",IF(K168&lt;=19,"L","A")),IF(K168&lt;=50,"L","A")))))))</f>
        <v/>
      </c>
      <c r="Q168" s="50" t="str">
        <f aca="false">IF(N168="L","Baixa",IF(N168="A","Média",IF(N168="","","Alta")))</f>
        <v/>
      </c>
      <c r="R168" s="50" t="str">
        <f aca="false">IF(P168="L","Baixa",IF(P168="A","Média",IF(P168="H","Alta","")))</f>
        <v/>
      </c>
      <c r="S168" s="46" t="str">
        <f aca="false">IF(J168="C",0.6,IF(OR(ISBLANK(I168),ISBLANK(N168)),"",IF(I168="ALI",IF(N168="L",7,IF(N168="A",10,15)),IF(I168="AIE",IF(N168="L",5,IF(N168="A",7,10)),IF(I168="SE",IF(N168="L",4,IF(N168="A",5,7)),IF(OR(I168="EE",I168="CE"),IF(N168="L",3,IF(N168="A",4,6))))))))</f>
        <v/>
      </c>
      <c r="T168" s="51" t="str">
        <f aca="false">IF(OR(ISBLANK(I168),ISBLANK(P168),I168="",P168=""),S168,IF(I168="ALI",IF(P168="L",7,IF(P168="A",10,15)),IF(I168="AIE",IF(P168="L",5,IF(P168="A",7,10)),IF(I168="SE",IF(P168="L",4,IF(P168="A",5,7)),IF(OR(I168="EE",I168="CE"),IF(P168="L",3,IF(P168="A",4,6)))))))</f>
        <v/>
      </c>
      <c r="U168" s="52" t="str">
        <f aca="false">IF(J168="","",IF(OR(J168="I",J168="C"),100%,IF(J168="E",40%,IF(J168="T",15%,50%))))</f>
        <v/>
      </c>
      <c r="V168" s="53" t="str">
        <f aca="false">IF(AND(S168&lt;&gt;"",U168&lt;&gt;""),S168*U168,"")</f>
        <v/>
      </c>
      <c r="W168" s="53" t="str">
        <f aca="false">IF(AND(T168&lt;&gt;"",U168&lt;&gt;""),T168*U168,"")</f>
        <v/>
      </c>
      <c r="X168" s="42"/>
      <c r="Y168" s="42"/>
      <c r="Z168" s="42"/>
      <c r="AA168" s="42"/>
      <c r="AB168" s="43"/>
    </row>
    <row r="169" customFormat="false" ht="18" hidden="false" customHeight="true" outlineLevel="0" collapsed="false">
      <c r="A169" s="42"/>
      <c r="B169" s="42"/>
      <c r="C169" s="42"/>
      <c r="D169" s="42"/>
      <c r="E169" s="42"/>
      <c r="F169" s="42"/>
      <c r="G169" s="42"/>
      <c r="H169" s="43"/>
      <c r="I169" s="44"/>
      <c r="J169" s="45"/>
      <c r="K169" s="46" t="str">
        <f aca="false">IF(OR(I169="ALI",I169="AIE"),IF(ISNA(VLOOKUP(H169,'Funções de Dados - Detalhe'!$C$7:$F$126,2,0)),"",VLOOKUP(H169,'Funções de Dados - Detalhe'!$C$7:$F$126,2,0)),IF(OR(I169="EE",I169="SE",I169="CE"),IF(ISNA(VLOOKUP(H169,'Funções de Transação - Detalhe'!$C$7:$F$126,2,0)), "",VLOOKUP(H169,'Funções de Transação - Detalhe'!$C$7:$F$126,2,0)),""))</f>
        <v/>
      </c>
      <c r="L169" s="46" t="str">
        <f aca="false">IF(OR(I169="ALI",I169="AIE"),IF(ISNA(VLOOKUP(H169,'Funções de Dados - Detalhe'!$C$7:$F$126,4,0)), "",VLOOKUP(H169,'Funções de Dados - Detalhe'!$C$7:$F$126,4,0)),IF(OR(I169="EE",I169="SE",I169="CE"),IF(ISNA(VLOOKUP(H169,'Funções de Transação - Detalhe'!$C$7:$F$126,4,0)), "",VLOOKUP(H169,'Funções de Transação - Detalhe'!$C$7:$F$126,4,0)),""))</f>
        <v/>
      </c>
      <c r="M169" s="47" t="str">
        <f aca="false">CONCATENATE(I169,N169)</f>
        <v/>
      </c>
      <c r="N169" s="48" t="str">
        <f aca="false">IF(OR(I169="ALI",I169="AIE"),"L", IF(OR(I169="EE",I169="SE",I169="CE"),"A",""))</f>
        <v/>
      </c>
      <c r="O169" s="47" t="str">
        <f aca="false">CONCATENATE(I169,P169)</f>
        <v/>
      </c>
      <c r="P169" s="49" t="str">
        <f aca="false">IF(OR(ISBLANK(K169),K169="",ISBLANK(L169),L169=""),IF(OR(I169="ALI",I169="AIE"),"",IF(OR(ISBLANK(I169),L169=""),"","A")),IF(I169="EE",IF(L169&gt;=3,IF(K169&gt;=5,"H","A"),IF(L169&gt;=2,IF(K169&gt;=16,"H",IF(K169&lt;=4,"L","A")),IF(K169&lt;=15,"L","A"))),IF(OR(I169="SE",I169="CE"),IF(L169&gt;=4,IF(K169&gt;=6,"H","A"),IF(L169&gt;=2,IF(K169&gt;=20,"H",IF(K169&lt;=5,"L","A")),IF(K169&lt;=19,"L","A"))),IF(OR(I169="ALI",I169="AIE"),IF(L169&gt;=6,IF(K169&gt;=20,"H","A"),IF(L169&gt;=2,IF(K169&gt;=51,"H",IF(K169&lt;=19,"L","A")),IF(K169&lt;=50,"L","A")))))))</f>
        <v/>
      </c>
      <c r="Q169" s="50" t="str">
        <f aca="false">IF(N169="L","Baixa",IF(N169="A","Média",IF(N169="","","Alta")))</f>
        <v/>
      </c>
      <c r="R169" s="50" t="str">
        <f aca="false">IF(P169="L","Baixa",IF(P169="A","Média",IF(P169="H","Alta","")))</f>
        <v/>
      </c>
      <c r="S169" s="46" t="str">
        <f aca="false">IF(J169="C",0.6,IF(OR(ISBLANK(I169),ISBLANK(N169)),"",IF(I169="ALI",IF(N169="L",7,IF(N169="A",10,15)),IF(I169="AIE",IF(N169="L",5,IF(N169="A",7,10)),IF(I169="SE",IF(N169="L",4,IF(N169="A",5,7)),IF(OR(I169="EE",I169="CE"),IF(N169="L",3,IF(N169="A",4,6))))))))</f>
        <v/>
      </c>
      <c r="T169" s="51" t="str">
        <f aca="false">IF(OR(ISBLANK(I169),ISBLANK(P169),I169="",P169=""),S169,IF(I169="ALI",IF(P169="L",7,IF(P169="A",10,15)),IF(I169="AIE",IF(P169="L",5,IF(P169="A",7,10)),IF(I169="SE",IF(P169="L",4,IF(P169="A",5,7)),IF(OR(I169="EE",I169="CE"),IF(P169="L",3,IF(P169="A",4,6)))))))</f>
        <v/>
      </c>
      <c r="U169" s="52" t="str">
        <f aca="false">IF(J169="","",IF(OR(J169="I",J169="C"),100%,IF(J169="E",40%,IF(J169="T",15%,50%))))</f>
        <v/>
      </c>
      <c r="V169" s="53" t="str">
        <f aca="false">IF(AND(S169&lt;&gt;"",U169&lt;&gt;""),S169*U169,"")</f>
        <v/>
      </c>
      <c r="W169" s="53" t="str">
        <f aca="false">IF(AND(T169&lt;&gt;"",U169&lt;&gt;""),T169*U169,"")</f>
        <v/>
      </c>
      <c r="X169" s="42"/>
      <c r="Y169" s="42"/>
      <c r="Z169" s="42"/>
      <c r="AA169" s="42"/>
      <c r="AB169" s="43"/>
    </row>
    <row r="170" customFormat="false" ht="18" hidden="false" customHeight="true" outlineLevel="0" collapsed="false">
      <c r="A170" s="42"/>
      <c r="B170" s="42"/>
      <c r="C170" s="42"/>
      <c r="D170" s="42"/>
      <c r="E170" s="42"/>
      <c r="F170" s="42"/>
      <c r="G170" s="42"/>
      <c r="H170" s="43"/>
      <c r="I170" s="44"/>
      <c r="J170" s="45"/>
      <c r="K170" s="46" t="str">
        <f aca="false">IF(OR(I170="ALI",I170="AIE"),IF(ISNA(VLOOKUP(H170,'Funções de Dados - Detalhe'!$C$7:$F$126,2,0)),"",VLOOKUP(H170,'Funções de Dados - Detalhe'!$C$7:$F$126,2,0)),IF(OR(I170="EE",I170="SE",I170="CE"),IF(ISNA(VLOOKUP(H170,'Funções de Transação - Detalhe'!$C$7:$F$126,2,0)), "",VLOOKUP(H170,'Funções de Transação - Detalhe'!$C$7:$F$126,2,0)),""))</f>
        <v/>
      </c>
      <c r="L170" s="46" t="str">
        <f aca="false">IF(OR(I170="ALI",I170="AIE"),IF(ISNA(VLOOKUP(H170,'Funções de Dados - Detalhe'!$C$7:$F$126,4,0)), "",VLOOKUP(H170,'Funções de Dados - Detalhe'!$C$7:$F$126,4,0)),IF(OR(I170="EE",I170="SE",I170="CE"),IF(ISNA(VLOOKUP(H170,'Funções de Transação - Detalhe'!$C$7:$F$126,4,0)), "",VLOOKUP(H170,'Funções de Transação - Detalhe'!$C$7:$F$126,4,0)),""))</f>
        <v/>
      </c>
      <c r="M170" s="47" t="str">
        <f aca="false">CONCATENATE(I170,N170)</f>
        <v/>
      </c>
      <c r="N170" s="48" t="str">
        <f aca="false">IF(OR(I170="ALI",I170="AIE"),"L", IF(OR(I170="EE",I170="SE",I170="CE"),"A",""))</f>
        <v/>
      </c>
      <c r="O170" s="47" t="str">
        <f aca="false">CONCATENATE(I170,P170)</f>
        <v/>
      </c>
      <c r="P170" s="49" t="str">
        <f aca="false">IF(OR(ISBLANK(K170),K170="",ISBLANK(L170),L170=""),IF(OR(I170="ALI",I170="AIE"),"",IF(OR(ISBLANK(I170),L170=""),"","A")),IF(I170="EE",IF(L170&gt;=3,IF(K170&gt;=5,"H","A"),IF(L170&gt;=2,IF(K170&gt;=16,"H",IF(K170&lt;=4,"L","A")),IF(K170&lt;=15,"L","A"))),IF(OR(I170="SE",I170="CE"),IF(L170&gt;=4,IF(K170&gt;=6,"H","A"),IF(L170&gt;=2,IF(K170&gt;=20,"H",IF(K170&lt;=5,"L","A")),IF(K170&lt;=19,"L","A"))),IF(OR(I170="ALI",I170="AIE"),IF(L170&gt;=6,IF(K170&gt;=20,"H","A"),IF(L170&gt;=2,IF(K170&gt;=51,"H",IF(K170&lt;=19,"L","A")),IF(K170&lt;=50,"L","A")))))))</f>
        <v/>
      </c>
      <c r="Q170" s="50" t="str">
        <f aca="false">IF(N170="L","Baixa",IF(N170="A","Média",IF(N170="","","Alta")))</f>
        <v/>
      </c>
      <c r="R170" s="50" t="str">
        <f aca="false">IF(P170="L","Baixa",IF(P170="A","Média",IF(P170="H","Alta","")))</f>
        <v/>
      </c>
      <c r="S170" s="46" t="str">
        <f aca="false">IF(J170="C",0.6,IF(OR(ISBLANK(I170),ISBLANK(N170)),"",IF(I170="ALI",IF(N170="L",7,IF(N170="A",10,15)),IF(I170="AIE",IF(N170="L",5,IF(N170="A",7,10)),IF(I170="SE",IF(N170="L",4,IF(N170="A",5,7)),IF(OR(I170="EE",I170="CE"),IF(N170="L",3,IF(N170="A",4,6))))))))</f>
        <v/>
      </c>
      <c r="T170" s="51" t="str">
        <f aca="false">IF(OR(ISBLANK(I170),ISBLANK(P170),I170="",P170=""),S170,IF(I170="ALI",IF(P170="L",7,IF(P170="A",10,15)),IF(I170="AIE",IF(P170="L",5,IF(P170="A",7,10)),IF(I170="SE",IF(P170="L",4,IF(P170="A",5,7)),IF(OR(I170="EE",I170="CE"),IF(P170="L",3,IF(P170="A",4,6)))))))</f>
        <v/>
      </c>
      <c r="U170" s="52" t="str">
        <f aca="false">IF(J170="","",IF(OR(J170="I",J170="C"),100%,IF(J170="E",40%,IF(J170="T",15%,50%))))</f>
        <v/>
      </c>
      <c r="V170" s="53" t="str">
        <f aca="false">IF(AND(S170&lt;&gt;"",U170&lt;&gt;""),S170*U170,"")</f>
        <v/>
      </c>
      <c r="W170" s="53" t="str">
        <f aca="false">IF(AND(T170&lt;&gt;"",U170&lt;&gt;""),T170*U170,"")</f>
        <v/>
      </c>
      <c r="X170" s="42"/>
      <c r="Y170" s="42"/>
      <c r="Z170" s="42"/>
      <c r="AA170" s="42"/>
      <c r="AB170" s="43"/>
    </row>
    <row r="171" customFormat="false" ht="18" hidden="false" customHeight="true" outlineLevel="0" collapsed="false">
      <c r="A171" s="42"/>
      <c r="B171" s="42"/>
      <c r="C171" s="42"/>
      <c r="D171" s="42"/>
      <c r="E171" s="42"/>
      <c r="F171" s="42"/>
      <c r="G171" s="42"/>
      <c r="H171" s="43"/>
      <c r="I171" s="44"/>
      <c r="J171" s="45"/>
      <c r="K171" s="46" t="str">
        <f aca="false">IF(OR(I171="ALI",I171="AIE"),IF(ISNA(VLOOKUP(H171,'Funções de Dados - Detalhe'!$C$7:$F$126,2,0)),"",VLOOKUP(H171,'Funções de Dados - Detalhe'!$C$7:$F$126,2,0)),IF(OR(I171="EE",I171="SE",I171="CE"),IF(ISNA(VLOOKUP(H171,'Funções de Transação - Detalhe'!$C$7:$F$126,2,0)), "",VLOOKUP(H171,'Funções de Transação - Detalhe'!$C$7:$F$126,2,0)),""))</f>
        <v/>
      </c>
      <c r="L171" s="46" t="str">
        <f aca="false">IF(OR(I171="ALI",I171="AIE"),IF(ISNA(VLOOKUP(H171,'Funções de Dados - Detalhe'!$C$7:$F$126,4,0)), "",VLOOKUP(H171,'Funções de Dados - Detalhe'!$C$7:$F$126,4,0)),IF(OR(I171="EE",I171="SE",I171="CE"),IF(ISNA(VLOOKUP(H171,'Funções de Transação - Detalhe'!$C$7:$F$126,4,0)), "",VLOOKUP(H171,'Funções de Transação - Detalhe'!$C$7:$F$126,4,0)),""))</f>
        <v/>
      </c>
      <c r="M171" s="47" t="str">
        <f aca="false">CONCATENATE(I171,N171)</f>
        <v/>
      </c>
      <c r="N171" s="48" t="str">
        <f aca="false">IF(OR(I171="ALI",I171="AIE"),"L", IF(OR(I171="EE",I171="SE",I171="CE"),"A",""))</f>
        <v/>
      </c>
      <c r="O171" s="47" t="str">
        <f aca="false">CONCATENATE(I171,P171)</f>
        <v/>
      </c>
      <c r="P171" s="49" t="str">
        <f aca="false">IF(OR(ISBLANK(K171),K171="",ISBLANK(L171),L171=""),IF(OR(I171="ALI",I171="AIE"),"",IF(OR(ISBLANK(I171),L171=""),"","A")),IF(I171="EE",IF(L171&gt;=3,IF(K171&gt;=5,"H","A"),IF(L171&gt;=2,IF(K171&gt;=16,"H",IF(K171&lt;=4,"L","A")),IF(K171&lt;=15,"L","A"))),IF(OR(I171="SE",I171="CE"),IF(L171&gt;=4,IF(K171&gt;=6,"H","A"),IF(L171&gt;=2,IF(K171&gt;=20,"H",IF(K171&lt;=5,"L","A")),IF(K171&lt;=19,"L","A"))),IF(OR(I171="ALI",I171="AIE"),IF(L171&gt;=6,IF(K171&gt;=20,"H","A"),IF(L171&gt;=2,IF(K171&gt;=51,"H",IF(K171&lt;=19,"L","A")),IF(K171&lt;=50,"L","A")))))))</f>
        <v/>
      </c>
      <c r="Q171" s="50" t="str">
        <f aca="false">IF(N171="L","Baixa",IF(N171="A","Média",IF(N171="","","Alta")))</f>
        <v/>
      </c>
      <c r="R171" s="50" t="str">
        <f aca="false">IF(P171="L","Baixa",IF(P171="A","Média",IF(P171="H","Alta","")))</f>
        <v/>
      </c>
      <c r="S171" s="46" t="str">
        <f aca="false">IF(J171="C",0.6,IF(OR(ISBLANK(I171),ISBLANK(N171)),"",IF(I171="ALI",IF(N171="L",7,IF(N171="A",10,15)),IF(I171="AIE",IF(N171="L",5,IF(N171="A",7,10)),IF(I171="SE",IF(N171="L",4,IF(N171="A",5,7)),IF(OR(I171="EE",I171="CE"),IF(N171="L",3,IF(N171="A",4,6))))))))</f>
        <v/>
      </c>
      <c r="T171" s="51" t="str">
        <f aca="false">IF(OR(ISBLANK(I171),ISBLANK(P171),I171="",P171=""),S171,IF(I171="ALI",IF(P171="L",7,IF(P171="A",10,15)),IF(I171="AIE",IF(P171="L",5,IF(P171="A",7,10)),IF(I171="SE",IF(P171="L",4,IF(P171="A",5,7)),IF(OR(I171="EE",I171="CE"),IF(P171="L",3,IF(P171="A",4,6)))))))</f>
        <v/>
      </c>
      <c r="U171" s="52" t="str">
        <f aca="false">IF(J171="","",IF(OR(J171="I",J171="C"),100%,IF(J171="E",40%,IF(J171="T",15%,50%))))</f>
        <v/>
      </c>
      <c r="V171" s="53" t="str">
        <f aca="false">IF(AND(S171&lt;&gt;"",U171&lt;&gt;""),S171*U171,"")</f>
        <v/>
      </c>
      <c r="W171" s="53" t="str">
        <f aca="false">IF(AND(T171&lt;&gt;"",U171&lt;&gt;""),T171*U171,"")</f>
        <v/>
      </c>
      <c r="X171" s="42"/>
      <c r="Y171" s="42"/>
      <c r="Z171" s="42"/>
      <c r="AA171" s="42"/>
      <c r="AB171" s="43"/>
    </row>
    <row r="172" customFormat="false" ht="18" hidden="false" customHeight="true" outlineLevel="0" collapsed="false">
      <c r="A172" s="42"/>
      <c r="B172" s="42"/>
      <c r="C172" s="42"/>
      <c r="D172" s="42"/>
      <c r="E172" s="42"/>
      <c r="F172" s="42"/>
      <c r="G172" s="42"/>
      <c r="H172" s="43"/>
      <c r="I172" s="44"/>
      <c r="J172" s="45"/>
      <c r="K172" s="46" t="str">
        <f aca="false">IF(OR(I172="ALI",I172="AIE"),IF(ISNA(VLOOKUP(H172,'Funções de Dados - Detalhe'!$C$7:$F$126,2,0)),"",VLOOKUP(H172,'Funções de Dados - Detalhe'!$C$7:$F$126,2,0)),IF(OR(I172="EE",I172="SE",I172="CE"),IF(ISNA(VLOOKUP(H172,'Funções de Transação - Detalhe'!$C$7:$F$126,2,0)), "",VLOOKUP(H172,'Funções de Transação - Detalhe'!$C$7:$F$126,2,0)),""))</f>
        <v/>
      </c>
      <c r="L172" s="46" t="str">
        <f aca="false">IF(OR(I172="ALI",I172="AIE"),IF(ISNA(VLOOKUP(H172,'Funções de Dados - Detalhe'!$C$7:$F$126,4,0)), "",VLOOKUP(H172,'Funções de Dados - Detalhe'!$C$7:$F$126,4,0)),IF(OR(I172="EE",I172="SE",I172="CE"),IF(ISNA(VLOOKUP(H172,'Funções de Transação - Detalhe'!$C$7:$F$126,4,0)), "",VLOOKUP(H172,'Funções de Transação - Detalhe'!$C$7:$F$126,4,0)),""))</f>
        <v/>
      </c>
      <c r="M172" s="47" t="str">
        <f aca="false">CONCATENATE(I172,N172)</f>
        <v/>
      </c>
      <c r="N172" s="48" t="str">
        <f aca="false">IF(OR(I172="ALI",I172="AIE"),"L", IF(OR(I172="EE",I172="SE",I172="CE"),"A",""))</f>
        <v/>
      </c>
      <c r="O172" s="47" t="str">
        <f aca="false">CONCATENATE(I172,P172)</f>
        <v/>
      </c>
      <c r="P172" s="49" t="str">
        <f aca="false">IF(OR(ISBLANK(K172),K172="",ISBLANK(L172),L172=""),IF(OR(I172="ALI",I172="AIE"),"",IF(OR(ISBLANK(I172),L172=""),"","A")),IF(I172="EE",IF(L172&gt;=3,IF(K172&gt;=5,"H","A"),IF(L172&gt;=2,IF(K172&gt;=16,"H",IF(K172&lt;=4,"L","A")),IF(K172&lt;=15,"L","A"))),IF(OR(I172="SE",I172="CE"),IF(L172&gt;=4,IF(K172&gt;=6,"H","A"),IF(L172&gt;=2,IF(K172&gt;=20,"H",IF(K172&lt;=5,"L","A")),IF(K172&lt;=19,"L","A"))),IF(OR(I172="ALI",I172="AIE"),IF(L172&gt;=6,IF(K172&gt;=20,"H","A"),IF(L172&gt;=2,IF(K172&gt;=51,"H",IF(K172&lt;=19,"L","A")),IF(K172&lt;=50,"L","A")))))))</f>
        <v/>
      </c>
      <c r="Q172" s="50" t="str">
        <f aca="false">IF(N172="L","Baixa",IF(N172="A","Média",IF(N172="","","Alta")))</f>
        <v/>
      </c>
      <c r="R172" s="50" t="str">
        <f aca="false">IF(P172="L","Baixa",IF(P172="A","Média",IF(P172="H","Alta","")))</f>
        <v/>
      </c>
      <c r="S172" s="46" t="str">
        <f aca="false">IF(J172="C",0.6,IF(OR(ISBLANK(I172),ISBLANK(N172)),"",IF(I172="ALI",IF(N172="L",7,IF(N172="A",10,15)),IF(I172="AIE",IF(N172="L",5,IF(N172="A",7,10)),IF(I172="SE",IF(N172="L",4,IF(N172="A",5,7)),IF(OR(I172="EE",I172="CE"),IF(N172="L",3,IF(N172="A",4,6))))))))</f>
        <v/>
      </c>
      <c r="T172" s="51" t="str">
        <f aca="false">IF(OR(ISBLANK(I172),ISBLANK(P172),I172="",P172=""),S172,IF(I172="ALI",IF(P172="L",7,IF(P172="A",10,15)),IF(I172="AIE",IF(P172="L",5,IF(P172="A",7,10)),IF(I172="SE",IF(P172="L",4,IF(P172="A",5,7)),IF(OR(I172="EE",I172="CE"),IF(P172="L",3,IF(P172="A",4,6)))))))</f>
        <v/>
      </c>
      <c r="U172" s="52" t="str">
        <f aca="false">IF(J172="","",IF(OR(J172="I",J172="C"),100%,IF(J172="E",40%,IF(J172="T",15%,50%))))</f>
        <v/>
      </c>
      <c r="V172" s="53" t="str">
        <f aca="false">IF(AND(S172&lt;&gt;"",U172&lt;&gt;""),S172*U172,"")</f>
        <v/>
      </c>
      <c r="W172" s="53" t="str">
        <f aca="false">IF(AND(T172&lt;&gt;"",U172&lt;&gt;""),T172*U172,"")</f>
        <v/>
      </c>
      <c r="X172" s="42"/>
      <c r="Y172" s="42"/>
      <c r="Z172" s="42"/>
      <c r="AA172" s="42"/>
      <c r="AB172" s="43"/>
    </row>
    <row r="173" customFormat="false" ht="18" hidden="false" customHeight="true" outlineLevel="0" collapsed="false">
      <c r="A173" s="42"/>
      <c r="B173" s="42"/>
      <c r="C173" s="42"/>
      <c r="D173" s="42"/>
      <c r="E173" s="42"/>
      <c r="F173" s="42"/>
      <c r="G173" s="42"/>
      <c r="H173" s="43"/>
      <c r="I173" s="44"/>
      <c r="J173" s="45"/>
      <c r="K173" s="46" t="str">
        <f aca="false">IF(OR(I173="ALI",I173="AIE"),IF(ISNA(VLOOKUP(H173,'Funções de Dados - Detalhe'!$C$7:$F$126,2,0)),"",VLOOKUP(H173,'Funções de Dados - Detalhe'!$C$7:$F$126,2,0)),IF(OR(I173="EE",I173="SE",I173="CE"),IF(ISNA(VLOOKUP(H173,'Funções de Transação - Detalhe'!$C$7:$F$126,2,0)), "",VLOOKUP(H173,'Funções de Transação - Detalhe'!$C$7:$F$126,2,0)),""))</f>
        <v/>
      </c>
      <c r="L173" s="46" t="str">
        <f aca="false">IF(OR(I173="ALI",I173="AIE"),IF(ISNA(VLOOKUP(H173,'Funções de Dados - Detalhe'!$C$7:$F$126,4,0)), "",VLOOKUP(H173,'Funções de Dados - Detalhe'!$C$7:$F$126,4,0)),IF(OR(I173="EE",I173="SE",I173="CE"),IF(ISNA(VLOOKUP(H173,'Funções de Transação - Detalhe'!$C$7:$F$126,4,0)), "",VLOOKUP(H173,'Funções de Transação - Detalhe'!$C$7:$F$126,4,0)),""))</f>
        <v/>
      </c>
      <c r="M173" s="47" t="str">
        <f aca="false">CONCATENATE(I173,N173)</f>
        <v/>
      </c>
      <c r="N173" s="48" t="str">
        <f aca="false">IF(OR(I173="ALI",I173="AIE"),"L", IF(OR(I173="EE",I173="SE",I173="CE"),"A",""))</f>
        <v/>
      </c>
      <c r="O173" s="47" t="str">
        <f aca="false">CONCATENATE(I173,P173)</f>
        <v/>
      </c>
      <c r="P173" s="49" t="str">
        <f aca="false">IF(OR(ISBLANK(K173),K173="",ISBLANK(L173),L173=""),IF(OR(I173="ALI",I173="AIE"),"",IF(OR(ISBLANK(I173),L173=""),"","A")),IF(I173="EE",IF(L173&gt;=3,IF(K173&gt;=5,"H","A"),IF(L173&gt;=2,IF(K173&gt;=16,"H",IF(K173&lt;=4,"L","A")),IF(K173&lt;=15,"L","A"))),IF(OR(I173="SE",I173="CE"),IF(L173&gt;=4,IF(K173&gt;=6,"H","A"),IF(L173&gt;=2,IF(K173&gt;=20,"H",IF(K173&lt;=5,"L","A")),IF(K173&lt;=19,"L","A"))),IF(OR(I173="ALI",I173="AIE"),IF(L173&gt;=6,IF(K173&gt;=20,"H","A"),IF(L173&gt;=2,IF(K173&gt;=51,"H",IF(K173&lt;=19,"L","A")),IF(K173&lt;=50,"L","A")))))))</f>
        <v/>
      </c>
      <c r="Q173" s="50" t="str">
        <f aca="false">IF(N173="L","Baixa",IF(N173="A","Média",IF(N173="","","Alta")))</f>
        <v/>
      </c>
      <c r="R173" s="50" t="str">
        <f aca="false">IF(P173="L","Baixa",IF(P173="A","Média",IF(P173="H","Alta","")))</f>
        <v/>
      </c>
      <c r="S173" s="46" t="str">
        <f aca="false">IF(J173="C",0.6,IF(OR(ISBLANK(I173),ISBLANK(N173)),"",IF(I173="ALI",IF(N173="L",7,IF(N173="A",10,15)),IF(I173="AIE",IF(N173="L",5,IF(N173="A",7,10)),IF(I173="SE",IF(N173="L",4,IF(N173="A",5,7)),IF(OR(I173="EE",I173="CE"),IF(N173="L",3,IF(N173="A",4,6))))))))</f>
        <v/>
      </c>
      <c r="T173" s="51" t="str">
        <f aca="false">IF(OR(ISBLANK(I173),ISBLANK(P173),I173="",P173=""),S173,IF(I173="ALI",IF(P173="L",7,IF(P173="A",10,15)),IF(I173="AIE",IF(P173="L",5,IF(P173="A",7,10)),IF(I173="SE",IF(P173="L",4,IF(P173="A",5,7)),IF(OR(I173="EE",I173="CE"),IF(P173="L",3,IF(P173="A",4,6)))))))</f>
        <v/>
      </c>
      <c r="U173" s="52" t="str">
        <f aca="false">IF(J173="","",IF(OR(J173="I",J173="C"),100%,IF(J173="E",40%,IF(J173="T",15%,50%))))</f>
        <v/>
      </c>
      <c r="V173" s="53" t="str">
        <f aca="false">IF(AND(S173&lt;&gt;"",U173&lt;&gt;""),S173*U173,"")</f>
        <v/>
      </c>
      <c r="W173" s="53" t="str">
        <f aca="false">IF(AND(T173&lt;&gt;"",U173&lt;&gt;""),T173*U173,"")</f>
        <v/>
      </c>
      <c r="X173" s="42"/>
      <c r="Y173" s="42"/>
      <c r="Z173" s="42"/>
      <c r="AA173" s="42"/>
      <c r="AB173" s="43"/>
    </row>
    <row r="174" customFormat="false" ht="18" hidden="false" customHeight="true" outlineLevel="0" collapsed="false">
      <c r="A174" s="42"/>
      <c r="B174" s="42"/>
      <c r="C174" s="42"/>
      <c r="D174" s="42"/>
      <c r="E174" s="42"/>
      <c r="F174" s="42"/>
      <c r="G174" s="42"/>
      <c r="H174" s="43"/>
      <c r="I174" s="44"/>
      <c r="J174" s="45"/>
      <c r="K174" s="46" t="str">
        <f aca="false">IF(OR(I174="ALI",I174="AIE"),IF(ISNA(VLOOKUP(H174,'Funções de Dados - Detalhe'!$C$7:$F$126,2,0)),"",VLOOKUP(H174,'Funções de Dados - Detalhe'!$C$7:$F$126,2,0)),IF(OR(I174="EE",I174="SE",I174="CE"),IF(ISNA(VLOOKUP(H174,'Funções de Transação - Detalhe'!$C$7:$F$126,2,0)), "",VLOOKUP(H174,'Funções de Transação - Detalhe'!$C$7:$F$126,2,0)),""))</f>
        <v/>
      </c>
      <c r="L174" s="46" t="str">
        <f aca="false">IF(OR(I174="ALI",I174="AIE"),IF(ISNA(VLOOKUP(H174,'Funções de Dados - Detalhe'!$C$7:$F$126,4,0)), "",VLOOKUP(H174,'Funções de Dados - Detalhe'!$C$7:$F$126,4,0)),IF(OR(I174="EE",I174="SE",I174="CE"),IF(ISNA(VLOOKUP(H174,'Funções de Transação - Detalhe'!$C$7:$F$126,4,0)), "",VLOOKUP(H174,'Funções de Transação - Detalhe'!$C$7:$F$126,4,0)),""))</f>
        <v/>
      </c>
      <c r="M174" s="47" t="str">
        <f aca="false">CONCATENATE(I174,N174)</f>
        <v/>
      </c>
      <c r="N174" s="48" t="str">
        <f aca="false">IF(OR(I174="ALI",I174="AIE"),"L", IF(OR(I174="EE",I174="SE",I174="CE"),"A",""))</f>
        <v/>
      </c>
      <c r="O174" s="47" t="str">
        <f aca="false">CONCATENATE(I174,P174)</f>
        <v/>
      </c>
      <c r="P174" s="49" t="str">
        <f aca="false">IF(OR(ISBLANK(K174),K174="",ISBLANK(L174),L174=""),IF(OR(I174="ALI",I174="AIE"),"",IF(OR(ISBLANK(I174),L174=""),"","A")),IF(I174="EE",IF(L174&gt;=3,IF(K174&gt;=5,"H","A"),IF(L174&gt;=2,IF(K174&gt;=16,"H",IF(K174&lt;=4,"L","A")),IF(K174&lt;=15,"L","A"))),IF(OR(I174="SE",I174="CE"),IF(L174&gt;=4,IF(K174&gt;=6,"H","A"),IF(L174&gt;=2,IF(K174&gt;=20,"H",IF(K174&lt;=5,"L","A")),IF(K174&lt;=19,"L","A"))),IF(OR(I174="ALI",I174="AIE"),IF(L174&gt;=6,IF(K174&gt;=20,"H","A"),IF(L174&gt;=2,IF(K174&gt;=51,"H",IF(K174&lt;=19,"L","A")),IF(K174&lt;=50,"L","A")))))))</f>
        <v/>
      </c>
      <c r="Q174" s="50" t="str">
        <f aca="false">IF(N174="L","Baixa",IF(N174="A","Média",IF(N174="","","Alta")))</f>
        <v/>
      </c>
      <c r="R174" s="50" t="str">
        <f aca="false">IF(P174="L","Baixa",IF(P174="A","Média",IF(P174="H","Alta","")))</f>
        <v/>
      </c>
      <c r="S174" s="46" t="str">
        <f aca="false">IF(J174="C",0.6,IF(OR(ISBLANK(I174),ISBLANK(N174)),"",IF(I174="ALI",IF(N174="L",7,IF(N174="A",10,15)),IF(I174="AIE",IF(N174="L",5,IF(N174="A",7,10)),IF(I174="SE",IF(N174="L",4,IF(N174="A",5,7)),IF(OR(I174="EE",I174="CE"),IF(N174="L",3,IF(N174="A",4,6))))))))</f>
        <v/>
      </c>
      <c r="T174" s="51" t="str">
        <f aca="false">IF(OR(ISBLANK(I174),ISBLANK(P174),I174="",P174=""),S174,IF(I174="ALI",IF(P174="L",7,IF(P174="A",10,15)),IF(I174="AIE",IF(P174="L",5,IF(P174="A",7,10)),IF(I174="SE",IF(P174="L",4,IF(P174="A",5,7)),IF(OR(I174="EE",I174="CE"),IF(P174="L",3,IF(P174="A",4,6)))))))</f>
        <v/>
      </c>
      <c r="U174" s="52" t="str">
        <f aca="false">IF(J174="","",IF(OR(J174="I",J174="C"),100%,IF(J174="E",40%,IF(J174="T",15%,50%))))</f>
        <v/>
      </c>
      <c r="V174" s="53" t="str">
        <f aca="false">IF(AND(S174&lt;&gt;"",U174&lt;&gt;""),S174*U174,"")</f>
        <v/>
      </c>
      <c r="W174" s="53" t="str">
        <f aca="false">IF(AND(T174&lt;&gt;"",U174&lt;&gt;""),T174*U174,"")</f>
        <v/>
      </c>
      <c r="X174" s="42"/>
      <c r="Y174" s="42"/>
      <c r="Z174" s="42"/>
      <c r="AA174" s="42"/>
      <c r="AB174" s="43"/>
    </row>
    <row r="175" customFormat="false" ht="18" hidden="false" customHeight="true" outlineLevel="0" collapsed="false">
      <c r="A175" s="42"/>
      <c r="B175" s="42"/>
      <c r="C175" s="42"/>
      <c r="D175" s="42"/>
      <c r="E175" s="42"/>
      <c r="F175" s="42"/>
      <c r="G175" s="42"/>
      <c r="H175" s="43"/>
      <c r="I175" s="44"/>
      <c r="J175" s="45"/>
      <c r="K175" s="46" t="str">
        <f aca="false">IF(OR(I175="ALI",I175="AIE"),IF(ISNA(VLOOKUP(H175,'Funções de Dados - Detalhe'!$C$7:$F$126,2,0)),"",VLOOKUP(H175,'Funções de Dados - Detalhe'!$C$7:$F$126,2,0)),IF(OR(I175="EE",I175="SE",I175="CE"),IF(ISNA(VLOOKUP(H175,'Funções de Transação - Detalhe'!$C$7:$F$126,2,0)), "",VLOOKUP(H175,'Funções de Transação - Detalhe'!$C$7:$F$126,2,0)),""))</f>
        <v/>
      </c>
      <c r="L175" s="46" t="str">
        <f aca="false">IF(OR(I175="ALI",I175="AIE"),IF(ISNA(VLOOKUP(H175,'Funções de Dados - Detalhe'!$C$7:$F$126,4,0)), "",VLOOKUP(H175,'Funções de Dados - Detalhe'!$C$7:$F$126,4,0)),IF(OR(I175="EE",I175="SE",I175="CE"),IF(ISNA(VLOOKUP(H175,'Funções de Transação - Detalhe'!$C$7:$F$126,4,0)), "",VLOOKUP(H175,'Funções de Transação - Detalhe'!$C$7:$F$126,4,0)),""))</f>
        <v/>
      </c>
      <c r="M175" s="47" t="str">
        <f aca="false">CONCATENATE(I175,N175)</f>
        <v/>
      </c>
      <c r="N175" s="48" t="str">
        <f aca="false">IF(OR(I175="ALI",I175="AIE"),"L", IF(OR(I175="EE",I175="SE",I175="CE"),"A",""))</f>
        <v/>
      </c>
      <c r="O175" s="47" t="str">
        <f aca="false">CONCATENATE(I175,P175)</f>
        <v/>
      </c>
      <c r="P175" s="49" t="str">
        <f aca="false">IF(OR(ISBLANK(K175),K175="",ISBLANK(L175),L175=""),IF(OR(I175="ALI",I175="AIE"),"",IF(OR(ISBLANK(I175),L175=""),"","A")),IF(I175="EE",IF(L175&gt;=3,IF(K175&gt;=5,"H","A"),IF(L175&gt;=2,IF(K175&gt;=16,"H",IF(K175&lt;=4,"L","A")),IF(K175&lt;=15,"L","A"))),IF(OR(I175="SE",I175="CE"),IF(L175&gt;=4,IF(K175&gt;=6,"H","A"),IF(L175&gt;=2,IF(K175&gt;=20,"H",IF(K175&lt;=5,"L","A")),IF(K175&lt;=19,"L","A"))),IF(OR(I175="ALI",I175="AIE"),IF(L175&gt;=6,IF(K175&gt;=20,"H","A"),IF(L175&gt;=2,IF(K175&gt;=51,"H",IF(K175&lt;=19,"L","A")),IF(K175&lt;=50,"L","A")))))))</f>
        <v/>
      </c>
      <c r="Q175" s="50" t="str">
        <f aca="false">IF(N175="L","Baixa",IF(N175="A","Média",IF(N175="","","Alta")))</f>
        <v/>
      </c>
      <c r="R175" s="50" t="str">
        <f aca="false">IF(P175="L","Baixa",IF(P175="A","Média",IF(P175="H","Alta","")))</f>
        <v/>
      </c>
      <c r="S175" s="46" t="str">
        <f aca="false">IF(J175="C",0.6,IF(OR(ISBLANK(I175),ISBLANK(N175)),"",IF(I175="ALI",IF(N175="L",7,IF(N175="A",10,15)),IF(I175="AIE",IF(N175="L",5,IF(N175="A",7,10)),IF(I175="SE",IF(N175="L",4,IF(N175="A",5,7)),IF(OR(I175="EE",I175="CE"),IF(N175="L",3,IF(N175="A",4,6))))))))</f>
        <v/>
      </c>
      <c r="T175" s="51" t="str">
        <f aca="false">IF(OR(ISBLANK(I175),ISBLANK(P175),I175="",P175=""),S175,IF(I175="ALI",IF(P175="L",7,IF(P175="A",10,15)),IF(I175="AIE",IF(P175="L",5,IF(P175="A",7,10)),IF(I175="SE",IF(P175="L",4,IF(P175="A",5,7)),IF(OR(I175="EE",I175="CE"),IF(P175="L",3,IF(P175="A",4,6)))))))</f>
        <v/>
      </c>
      <c r="U175" s="52" t="str">
        <f aca="false">IF(J175="","",IF(OR(J175="I",J175="C"),100%,IF(J175="E",40%,IF(J175="T",15%,50%))))</f>
        <v/>
      </c>
      <c r="V175" s="53" t="str">
        <f aca="false">IF(AND(S175&lt;&gt;"",U175&lt;&gt;""),S175*U175,"")</f>
        <v/>
      </c>
      <c r="W175" s="53" t="str">
        <f aca="false">IF(AND(T175&lt;&gt;"",U175&lt;&gt;""),T175*U175,"")</f>
        <v/>
      </c>
      <c r="X175" s="42"/>
      <c r="Y175" s="42"/>
      <c r="Z175" s="42"/>
      <c r="AA175" s="42"/>
      <c r="AB175" s="43"/>
    </row>
    <row r="176" customFormat="false" ht="18" hidden="false" customHeight="true" outlineLevel="0" collapsed="false">
      <c r="A176" s="42"/>
      <c r="B176" s="42"/>
      <c r="C176" s="42"/>
      <c r="D176" s="42"/>
      <c r="E176" s="42"/>
      <c r="F176" s="42"/>
      <c r="G176" s="42"/>
      <c r="H176" s="43"/>
      <c r="I176" s="44"/>
      <c r="J176" s="45"/>
      <c r="K176" s="46" t="str">
        <f aca="false">IF(OR(I176="ALI",I176="AIE"),IF(ISNA(VLOOKUP(H176,'Funções de Dados - Detalhe'!$C$7:$F$126,2,0)),"",VLOOKUP(H176,'Funções de Dados - Detalhe'!$C$7:$F$126,2,0)),IF(OR(I176="EE",I176="SE",I176="CE"),IF(ISNA(VLOOKUP(H176,'Funções de Transação - Detalhe'!$C$7:$F$126,2,0)), "",VLOOKUP(H176,'Funções de Transação - Detalhe'!$C$7:$F$126,2,0)),""))</f>
        <v/>
      </c>
      <c r="L176" s="46" t="str">
        <f aca="false">IF(OR(I176="ALI",I176="AIE"),IF(ISNA(VLOOKUP(H176,'Funções de Dados - Detalhe'!$C$7:$F$126,4,0)), "",VLOOKUP(H176,'Funções de Dados - Detalhe'!$C$7:$F$126,4,0)),IF(OR(I176="EE",I176="SE",I176="CE"),IF(ISNA(VLOOKUP(H176,'Funções de Transação - Detalhe'!$C$7:$F$126,4,0)), "",VLOOKUP(H176,'Funções de Transação - Detalhe'!$C$7:$F$126,4,0)),""))</f>
        <v/>
      </c>
      <c r="M176" s="47" t="str">
        <f aca="false">CONCATENATE(I176,N176)</f>
        <v/>
      </c>
      <c r="N176" s="48" t="str">
        <f aca="false">IF(OR(I176="ALI",I176="AIE"),"L", IF(OR(I176="EE",I176="SE",I176="CE"),"A",""))</f>
        <v/>
      </c>
      <c r="O176" s="47" t="str">
        <f aca="false">CONCATENATE(I176,P176)</f>
        <v/>
      </c>
      <c r="P176" s="49" t="str">
        <f aca="false">IF(OR(ISBLANK(K176),K176="",ISBLANK(L176),L176=""),IF(OR(I176="ALI",I176="AIE"),"",IF(OR(ISBLANK(I176),L176=""),"","A")),IF(I176="EE",IF(L176&gt;=3,IF(K176&gt;=5,"H","A"),IF(L176&gt;=2,IF(K176&gt;=16,"H",IF(K176&lt;=4,"L","A")),IF(K176&lt;=15,"L","A"))),IF(OR(I176="SE",I176="CE"),IF(L176&gt;=4,IF(K176&gt;=6,"H","A"),IF(L176&gt;=2,IF(K176&gt;=20,"H",IF(K176&lt;=5,"L","A")),IF(K176&lt;=19,"L","A"))),IF(OR(I176="ALI",I176="AIE"),IF(L176&gt;=6,IF(K176&gt;=20,"H","A"),IF(L176&gt;=2,IF(K176&gt;=51,"H",IF(K176&lt;=19,"L","A")),IF(K176&lt;=50,"L","A")))))))</f>
        <v/>
      </c>
      <c r="Q176" s="50" t="str">
        <f aca="false">IF(N176="L","Baixa",IF(N176="A","Média",IF(N176="","","Alta")))</f>
        <v/>
      </c>
      <c r="R176" s="50" t="str">
        <f aca="false">IF(P176="L","Baixa",IF(P176="A","Média",IF(P176="H","Alta","")))</f>
        <v/>
      </c>
      <c r="S176" s="46" t="str">
        <f aca="false">IF(J176="C",0.6,IF(OR(ISBLANK(I176),ISBLANK(N176)),"",IF(I176="ALI",IF(N176="L",7,IF(N176="A",10,15)),IF(I176="AIE",IF(N176="L",5,IF(N176="A",7,10)),IF(I176="SE",IF(N176="L",4,IF(N176="A",5,7)),IF(OR(I176="EE",I176="CE"),IF(N176="L",3,IF(N176="A",4,6))))))))</f>
        <v/>
      </c>
      <c r="T176" s="51" t="str">
        <f aca="false">IF(OR(ISBLANK(I176),ISBLANK(P176),I176="",P176=""),S176,IF(I176="ALI",IF(P176="L",7,IF(P176="A",10,15)),IF(I176="AIE",IF(P176="L",5,IF(P176="A",7,10)),IF(I176="SE",IF(P176="L",4,IF(P176="A",5,7)),IF(OR(I176="EE",I176="CE"),IF(P176="L",3,IF(P176="A",4,6)))))))</f>
        <v/>
      </c>
      <c r="U176" s="52" t="str">
        <f aca="false">IF(J176="","",IF(OR(J176="I",J176="C"),100%,IF(J176="E",40%,IF(J176="T",15%,50%))))</f>
        <v/>
      </c>
      <c r="V176" s="53" t="str">
        <f aca="false">IF(AND(S176&lt;&gt;"",U176&lt;&gt;""),S176*U176,"")</f>
        <v/>
      </c>
      <c r="W176" s="53" t="str">
        <f aca="false">IF(AND(T176&lt;&gt;"",U176&lt;&gt;""),T176*U176,"")</f>
        <v/>
      </c>
      <c r="X176" s="42"/>
      <c r="Y176" s="42"/>
      <c r="Z176" s="42"/>
      <c r="AA176" s="42"/>
      <c r="AB176" s="43"/>
    </row>
    <row r="177" customFormat="false" ht="18" hidden="false" customHeight="true" outlineLevel="0" collapsed="false">
      <c r="A177" s="42"/>
      <c r="B177" s="42"/>
      <c r="C177" s="42"/>
      <c r="D177" s="42"/>
      <c r="E177" s="42"/>
      <c r="F177" s="42"/>
      <c r="G177" s="42"/>
      <c r="H177" s="43"/>
      <c r="I177" s="44"/>
      <c r="J177" s="45"/>
      <c r="K177" s="46" t="str">
        <f aca="false">IF(OR(I177="ALI",I177="AIE"),IF(ISNA(VLOOKUP(H177,'Funções de Dados - Detalhe'!$C$7:$F$126,2,0)),"",VLOOKUP(H177,'Funções de Dados - Detalhe'!$C$7:$F$126,2,0)),IF(OR(I177="EE",I177="SE",I177="CE"),IF(ISNA(VLOOKUP(H177,'Funções de Transação - Detalhe'!$C$7:$F$126,2,0)), "",VLOOKUP(H177,'Funções de Transação - Detalhe'!$C$7:$F$126,2,0)),""))</f>
        <v/>
      </c>
      <c r="L177" s="46" t="str">
        <f aca="false">IF(OR(I177="ALI",I177="AIE"),IF(ISNA(VLOOKUP(H177,'Funções de Dados - Detalhe'!$C$7:$F$126,4,0)), "",VLOOKUP(H177,'Funções de Dados - Detalhe'!$C$7:$F$126,4,0)),IF(OR(I177="EE",I177="SE",I177="CE"),IF(ISNA(VLOOKUP(H177,'Funções de Transação - Detalhe'!$C$7:$F$126,4,0)), "",VLOOKUP(H177,'Funções de Transação - Detalhe'!$C$7:$F$126,4,0)),""))</f>
        <v/>
      </c>
      <c r="M177" s="47" t="str">
        <f aca="false">CONCATENATE(I177,N177)</f>
        <v/>
      </c>
      <c r="N177" s="48" t="str">
        <f aca="false">IF(OR(I177="ALI",I177="AIE"),"L", IF(OR(I177="EE",I177="SE",I177="CE"),"A",""))</f>
        <v/>
      </c>
      <c r="O177" s="47" t="str">
        <f aca="false">CONCATENATE(I177,P177)</f>
        <v/>
      </c>
      <c r="P177" s="49" t="str">
        <f aca="false">IF(OR(ISBLANK(K177),K177="",ISBLANK(L177),L177=""),IF(OR(I177="ALI",I177="AIE"),"",IF(OR(ISBLANK(I177),L177=""),"","A")),IF(I177="EE",IF(L177&gt;=3,IF(K177&gt;=5,"H","A"),IF(L177&gt;=2,IF(K177&gt;=16,"H",IF(K177&lt;=4,"L","A")),IF(K177&lt;=15,"L","A"))),IF(OR(I177="SE",I177="CE"),IF(L177&gt;=4,IF(K177&gt;=6,"H","A"),IF(L177&gt;=2,IF(K177&gt;=20,"H",IF(K177&lt;=5,"L","A")),IF(K177&lt;=19,"L","A"))),IF(OR(I177="ALI",I177="AIE"),IF(L177&gt;=6,IF(K177&gt;=20,"H","A"),IF(L177&gt;=2,IF(K177&gt;=51,"H",IF(K177&lt;=19,"L","A")),IF(K177&lt;=50,"L","A")))))))</f>
        <v/>
      </c>
      <c r="Q177" s="50" t="str">
        <f aca="false">IF(N177="L","Baixa",IF(N177="A","Média",IF(N177="","","Alta")))</f>
        <v/>
      </c>
      <c r="R177" s="50" t="str">
        <f aca="false">IF(P177="L","Baixa",IF(P177="A","Média",IF(P177="H","Alta","")))</f>
        <v/>
      </c>
      <c r="S177" s="46" t="str">
        <f aca="false">IF(J177="C",0.6,IF(OR(ISBLANK(I177),ISBLANK(N177)),"",IF(I177="ALI",IF(N177="L",7,IF(N177="A",10,15)),IF(I177="AIE",IF(N177="L",5,IF(N177="A",7,10)),IF(I177="SE",IF(N177="L",4,IF(N177="A",5,7)),IF(OR(I177="EE",I177="CE"),IF(N177="L",3,IF(N177="A",4,6))))))))</f>
        <v/>
      </c>
      <c r="T177" s="51" t="str">
        <f aca="false">IF(OR(ISBLANK(I177),ISBLANK(P177),I177="",P177=""),S177,IF(I177="ALI",IF(P177="L",7,IF(P177="A",10,15)),IF(I177="AIE",IF(P177="L",5,IF(P177="A",7,10)),IF(I177="SE",IF(P177="L",4,IF(P177="A",5,7)),IF(OR(I177="EE",I177="CE"),IF(P177="L",3,IF(P177="A",4,6)))))))</f>
        <v/>
      </c>
      <c r="U177" s="52" t="str">
        <f aca="false">IF(J177="","",IF(OR(J177="I",J177="C"),100%,IF(J177="E",40%,IF(J177="T",15%,50%))))</f>
        <v/>
      </c>
      <c r="V177" s="53" t="str">
        <f aca="false">IF(AND(S177&lt;&gt;"",U177&lt;&gt;""),S177*U177,"")</f>
        <v/>
      </c>
      <c r="W177" s="53" t="str">
        <f aca="false">IF(AND(T177&lt;&gt;"",U177&lt;&gt;""),T177*U177,"")</f>
        <v/>
      </c>
      <c r="X177" s="42"/>
      <c r="Y177" s="42"/>
      <c r="Z177" s="42"/>
      <c r="AA177" s="42"/>
      <c r="AB177" s="43"/>
    </row>
    <row r="178" customFormat="false" ht="18" hidden="false" customHeight="true" outlineLevel="0" collapsed="false">
      <c r="A178" s="42"/>
      <c r="B178" s="42"/>
      <c r="C178" s="42"/>
      <c r="D178" s="42"/>
      <c r="E178" s="42"/>
      <c r="F178" s="42"/>
      <c r="G178" s="42"/>
      <c r="H178" s="43"/>
      <c r="I178" s="44"/>
      <c r="J178" s="45"/>
      <c r="K178" s="46" t="str">
        <f aca="false">IF(OR(I178="ALI",I178="AIE"),IF(ISNA(VLOOKUP(H178,'Funções de Dados - Detalhe'!$C$7:$F$126,2,0)),"",VLOOKUP(H178,'Funções de Dados - Detalhe'!$C$7:$F$126,2,0)),IF(OR(I178="EE",I178="SE",I178="CE"),IF(ISNA(VLOOKUP(H178,'Funções de Transação - Detalhe'!$C$7:$F$126,2,0)), "",VLOOKUP(H178,'Funções de Transação - Detalhe'!$C$7:$F$126,2,0)),""))</f>
        <v/>
      </c>
      <c r="L178" s="46" t="str">
        <f aca="false">IF(OR(I178="ALI",I178="AIE"),IF(ISNA(VLOOKUP(H178,'Funções de Dados - Detalhe'!$C$7:$F$126,4,0)), "",VLOOKUP(H178,'Funções de Dados - Detalhe'!$C$7:$F$126,4,0)),IF(OR(I178="EE",I178="SE",I178="CE"),IF(ISNA(VLOOKUP(H178,'Funções de Transação - Detalhe'!$C$7:$F$126,4,0)), "",VLOOKUP(H178,'Funções de Transação - Detalhe'!$C$7:$F$126,4,0)),""))</f>
        <v/>
      </c>
      <c r="M178" s="47" t="str">
        <f aca="false">CONCATENATE(I178,N178)</f>
        <v/>
      </c>
      <c r="N178" s="48" t="str">
        <f aca="false">IF(OR(I178="ALI",I178="AIE"),"L", IF(OR(I178="EE",I178="SE",I178="CE"),"A",""))</f>
        <v/>
      </c>
      <c r="O178" s="47" t="str">
        <f aca="false">CONCATENATE(I178,P178)</f>
        <v/>
      </c>
      <c r="P178" s="49" t="str">
        <f aca="false">IF(OR(ISBLANK(K178),K178="",ISBLANK(L178),L178=""),IF(OR(I178="ALI",I178="AIE"),"",IF(OR(ISBLANK(I178),L178=""),"","A")),IF(I178="EE",IF(L178&gt;=3,IF(K178&gt;=5,"H","A"),IF(L178&gt;=2,IF(K178&gt;=16,"H",IF(K178&lt;=4,"L","A")),IF(K178&lt;=15,"L","A"))),IF(OR(I178="SE",I178="CE"),IF(L178&gt;=4,IF(K178&gt;=6,"H","A"),IF(L178&gt;=2,IF(K178&gt;=20,"H",IF(K178&lt;=5,"L","A")),IF(K178&lt;=19,"L","A"))),IF(OR(I178="ALI",I178="AIE"),IF(L178&gt;=6,IF(K178&gt;=20,"H","A"),IF(L178&gt;=2,IF(K178&gt;=51,"H",IF(K178&lt;=19,"L","A")),IF(K178&lt;=50,"L","A")))))))</f>
        <v/>
      </c>
      <c r="Q178" s="50" t="str">
        <f aca="false">IF(N178="L","Baixa",IF(N178="A","Média",IF(N178="","","Alta")))</f>
        <v/>
      </c>
      <c r="R178" s="50" t="str">
        <f aca="false">IF(P178="L","Baixa",IF(P178="A","Média",IF(P178="H","Alta","")))</f>
        <v/>
      </c>
      <c r="S178" s="46" t="str">
        <f aca="false">IF(J178="C",0.6,IF(OR(ISBLANK(I178),ISBLANK(N178)),"",IF(I178="ALI",IF(N178="L",7,IF(N178="A",10,15)),IF(I178="AIE",IF(N178="L",5,IF(N178="A",7,10)),IF(I178="SE",IF(N178="L",4,IF(N178="A",5,7)),IF(OR(I178="EE",I178="CE"),IF(N178="L",3,IF(N178="A",4,6))))))))</f>
        <v/>
      </c>
      <c r="T178" s="51" t="str">
        <f aca="false">IF(OR(ISBLANK(I178),ISBLANK(P178),I178="",P178=""),S178,IF(I178="ALI",IF(P178="L",7,IF(P178="A",10,15)),IF(I178="AIE",IF(P178="L",5,IF(P178="A",7,10)),IF(I178="SE",IF(P178="L",4,IF(P178="A",5,7)),IF(OR(I178="EE",I178="CE"),IF(P178="L",3,IF(P178="A",4,6)))))))</f>
        <v/>
      </c>
      <c r="U178" s="52" t="str">
        <f aca="false">IF(J178="","",IF(OR(J178="I",J178="C"),100%,IF(J178="E",40%,IF(J178="T",15%,50%))))</f>
        <v/>
      </c>
      <c r="V178" s="53" t="str">
        <f aca="false">IF(AND(S178&lt;&gt;"",U178&lt;&gt;""),S178*U178,"")</f>
        <v/>
      </c>
      <c r="W178" s="53" t="str">
        <f aca="false">IF(AND(T178&lt;&gt;"",U178&lt;&gt;""),T178*U178,"")</f>
        <v/>
      </c>
      <c r="X178" s="42"/>
      <c r="Y178" s="42"/>
      <c r="Z178" s="42"/>
      <c r="AA178" s="42"/>
      <c r="AB178" s="43"/>
    </row>
    <row r="179" customFormat="false" ht="18" hidden="false" customHeight="true" outlineLevel="0" collapsed="false">
      <c r="A179" s="42"/>
      <c r="B179" s="42"/>
      <c r="C179" s="42"/>
      <c r="D179" s="42"/>
      <c r="E179" s="42"/>
      <c r="F179" s="42"/>
      <c r="G179" s="42"/>
      <c r="H179" s="43"/>
      <c r="I179" s="44"/>
      <c r="J179" s="45"/>
      <c r="K179" s="46" t="str">
        <f aca="false">IF(OR(I179="ALI",I179="AIE"),IF(ISNA(VLOOKUP(H179,'Funções de Dados - Detalhe'!$C$7:$F$126,2,0)),"",VLOOKUP(H179,'Funções de Dados - Detalhe'!$C$7:$F$126,2,0)),IF(OR(I179="EE",I179="SE",I179="CE"),IF(ISNA(VLOOKUP(H179,'Funções de Transação - Detalhe'!$C$7:$F$126,2,0)), "",VLOOKUP(H179,'Funções de Transação - Detalhe'!$C$7:$F$126,2,0)),""))</f>
        <v/>
      </c>
      <c r="L179" s="46" t="str">
        <f aca="false">IF(OR(I179="ALI",I179="AIE"),IF(ISNA(VLOOKUP(H179,'Funções de Dados - Detalhe'!$C$7:$F$126,4,0)), "",VLOOKUP(H179,'Funções de Dados - Detalhe'!$C$7:$F$126,4,0)),IF(OR(I179="EE",I179="SE",I179="CE"),IF(ISNA(VLOOKUP(H179,'Funções de Transação - Detalhe'!$C$7:$F$126,4,0)), "",VLOOKUP(H179,'Funções de Transação - Detalhe'!$C$7:$F$126,4,0)),""))</f>
        <v/>
      </c>
      <c r="M179" s="47" t="str">
        <f aca="false">CONCATENATE(I179,N179)</f>
        <v/>
      </c>
      <c r="N179" s="48" t="str">
        <f aca="false">IF(OR(I179="ALI",I179="AIE"),"L", IF(OR(I179="EE",I179="SE",I179="CE"),"A",""))</f>
        <v/>
      </c>
      <c r="O179" s="47" t="str">
        <f aca="false">CONCATENATE(I179,P179)</f>
        <v/>
      </c>
      <c r="P179" s="49" t="str">
        <f aca="false">IF(OR(ISBLANK(K179),K179="",ISBLANK(L179),L179=""),IF(OR(I179="ALI",I179="AIE"),"",IF(OR(ISBLANK(I179),L179=""),"","A")),IF(I179="EE",IF(L179&gt;=3,IF(K179&gt;=5,"H","A"),IF(L179&gt;=2,IF(K179&gt;=16,"H",IF(K179&lt;=4,"L","A")),IF(K179&lt;=15,"L","A"))),IF(OR(I179="SE",I179="CE"),IF(L179&gt;=4,IF(K179&gt;=6,"H","A"),IF(L179&gt;=2,IF(K179&gt;=20,"H",IF(K179&lt;=5,"L","A")),IF(K179&lt;=19,"L","A"))),IF(OR(I179="ALI",I179="AIE"),IF(L179&gt;=6,IF(K179&gt;=20,"H","A"),IF(L179&gt;=2,IF(K179&gt;=51,"H",IF(K179&lt;=19,"L","A")),IF(K179&lt;=50,"L","A")))))))</f>
        <v/>
      </c>
      <c r="Q179" s="50" t="str">
        <f aca="false">IF(N179="L","Baixa",IF(N179="A","Média",IF(N179="","","Alta")))</f>
        <v/>
      </c>
      <c r="R179" s="50" t="str">
        <f aca="false">IF(P179="L","Baixa",IF(P179="A","Média",IF(P179="H","Alta","")))</f>
        <v/>
      </c>
      <c r="S179" s="46" t="str">
        <f aca="false">IF(J179="C",0.6,IF(OR(ISBLANK(I179),ISBLANK(N179)),"",IF(I179="ALI",IF(N179="L",7,IF(N179="A",10,15)),IF(I179="AIE",IF(N179="L",5,IF(N179="A",7,10)),IF(I179="SE",IF(N179="L",4,IF(N179="A",5,7)),IF(OR(I179="EE",I179="CE"),IF(N179="L",3,IF(N179="A",4,6))))))))</f>
        <v/>
      </c>
      <c r="T179" s="51" t="str">
        <f aca="false">IF(OR(ISBLANK(I179),ISBLANK(P179),I179="",P179=""),S179,IF(I179="ALI",IF(P179="L",7,IF(P179="A",10,15)),IF(I179="AIE",IF(P179="L",5,IF(P179="A",7,10)),IF(I179="SE",IF(P179="L",4,IF(P179="A",5,7)),IF(OR(I179="EE",I179="CE"),IF(P179="L",3,IF(P179="A",4,6)))))))</f>
        <v/>
      </c>
      <c r="U179" s="52" t="str">
        <f aca="false">IF(J179="","",IF(OR(J179="I",J179="C"),100%,IF(J179="E",40%,IF(J179="T",15%,50%))))</f>
        <v/>
      </c>
      <c r="V179" s="53" t="str">
        <f aca="false">IF(AND(S179&lt;&gt;"",U179&lt;&gt;""),S179*U179,"")</f>
        <v/>
      </c>
      <c r="W179" s="53" t="str">
        <f aca="false">IF(AND(T179&lt;&gt;"",U179&lt;&gt;""),T179*U179,"")</f>
        <v/>
      </c>
      <c r="X179" s="42"/>
      <c r="Y179" s="42"/>
      <c r="Z179" s="42"/>
      <c r="AA179" s="42"/>
      <c r="AB179" s="43"/>
    </row>
    <row r="180" customFormat="false" ht="18" hidden="false" customHeight="true" outlineLevel="0" collapsed="false">
      <c r="A180" s="42"/>
      <c r="B180" s="42"/>
      <c r="C180" s="42"/>
      <c r="D180" s="42"/>
      <c r="E180" s="42"/>
      <c r="F180" s="42"/>
      <c r="G180" s="42"/>
      <c r="H180" s="43"/>
      <c r="I180" s="44"/>
      <c r="J180" s="45"/>
      <c r="K180" s="46" t="str">
        <f aca="false">IF(OR(I180="ALI",I180="AIE"),IF(ISNA(VLOOKUP(H180,'Funções de Dados - Detalhe'!$C$7:$F$126,2,0)),"",VLOOKUP(H180,'Funções de Dados - Detalhe'!$C$7:$F$126,2,0)),IF(OR(I180="EE",I180="SE",I180="CE"),IF(ISNA(VLOOKUP(H180,'Funções de Transação - Detalhe'!$C$7:$F$126,2,0)), "",VLOOKUP(H180,'Funções de Transação - Detalhe'!$C$7:$F$126,2,0)),""))</f>
        <v/>
      </c>
      <c r="L180" s="46" t="str">
        <f aca="false">IF(OR(I180="ALI",I180="AIE"),IF(ISNA(VLOOKUP(H180,'Funções de Dados - Detalhe'!$C$7:$F$126,4,0)), "",VLOOKUP(H180,'Funções de Dados - Detalhe'!$C$7:$F$126,4,0)),IF(OR(I180="EE",I180="SE",I180="CE"),IF(ISNA(VLOOKUP(H180,'Funções de Transação - Detalhe'!$C$7:$F$126,4,0)), "",VLOOKUP(H180,'Funções de Transação - Detalhe'!$C$7:$F$126,4,0)),""))</f>
        <v/>
      </c>
      <c r="M180" s="47" t="str">
        <f aca="false">CONCATENATE(I180,N180)</f>
        <v/>
      </c>
      <c r="N180" s="48" t="str">
        <f aca="false">IF(OR(I180="ALI",I180="AIE"),"L", IF(OR(I180="EE",I180="SE",I180="CE"),"A",""))</f>
        <v/>
      </c>
      <c r="O180" s="47" t="str">
        <f aca="false">CONCATENATE(I180,P180)</f>
        <v/>
      </c>
      <c r="P180" s="49" t="str">
        <f aca="false">IF(OR(ISBLANK(K180),K180="",ISBLANK(L180),L180=""),IF(OR(I180="ALI",I180="AIE"),"",IF(OR(ISBLANK(I180),L180=""),"","A")),IF(I180="EE",IF(L180&gt;=3,IF(K180&gt;=5,"H","A"),IF(L180&gt;=2,IF(K180&gt;=16,"H",IF(K180&lt;=4,"L","A")),IF(K180&lt;=15,"L","A"))),IF(OR(I180="SE",I180="CE"),IF(L180&gt;=4,IF(K180&gt;=6,"H","A"),IF(L180&gt;=2,IF(K180&gt;=20,"H",IF(K180&lt;=5,"L","A")),IF(K180&lt;=19,"L","A"))),IF(OR(I180="ALI",I180="AIE"),IF(L180&gt;=6,IF(K180&gt;=20,"H","A"),IF(L180&gt;=2,IF(K180&gt;=51,"H",IF(K180&lt;=19,"L","A")),IF(K180&lt;=50,"L","A")))))))</f>
        <v/>
      </c>
      <c r="Q180" s="50" t="str">
        <f aca="false">IF(N180="L","Baixa",IF(N180="A","Média",IF(N180="","","Alta")))</f>
        <v/>
      </c>
      <c r="R180" s="50" t="str">
        <f aca="false">IF(P180="L","Baixa",IF(P180="A","Média",IF(P180="H","Alta","")))</f>
        <v/>
      </c>
      <c r="S180" s="46" t="str">
        <f aca="false">IF(J180="C",0.6,IF(OR(ISBLANK(I180),ISBLANK(N180)),"",IF(I180="ALI",IF(N180="L",7,IF(N180="A",10,15)),IF(I180="AIE",IF(N180="L",5,IF(N180="A",7,10)),IF(I180="SE",IF(N180="L",4,IF(N180="A",5,7)),IF(OR(I180="EE",I180="CE"),IF(N180="L",3,IF(N180="A",4,6))))))))</f>
        <v/>
      </c>
      <c r="T180" s="51" t="str">
        <f aca="false">IF(OR(ISBLANK(I180),ISBLANK(P180),I180="",P180=""),S180,IF(I180="ALI",IF(P180="L",7,IF(P180="A",10,15)),IF(I180="AIE",IF(P180="L",5,IF(P180="A",7,10)),IF(I180="SE",IF(P180="L",4,IF(P180="A",5,7)),IF(OR(I180="EE",I180="CE"),IF(P180="L",3,IF(P180="A",4,6)))))))</f>
        <v/>
      </c>
      <c r="U180" s="52" t="str">
        <f aca="false">IF(J180="","",IF(OR(J180="I",J180="C"),100%,IF(J180="E",40%,IF(J180="T",15%,50%))))</f>
        <v/>
      </c>
      <c r="V180" s="53" t="str">
        <f aca="false">IF(AND(S180&lt;&gt;"",U180&lt;&gt;""),S180*U180,"")</f>
        <v/>
      </c>
      <c r="W180" s="53" t="str">
        <f aca="false">IF(AND(T180&lt;&gt;"",U180&lt;&gt;""),T180*U180,"")</f>
        <v/>
      </c>
      <c r="X180" s="42"/>
      <c r="Y180" s="42"/>
      <c r="Z180" s="42"/>
      <c r="AA180" s="42"/>
      <c r="AB180" s="43"/>
    </row>
    <row r="181" customFormat="false" ht="18" hidden="false" customHeight="true" outlineLevel="0" collapsed="false">
      <c r="A181" s="42"/>
      <c r="B181" s="42"/>
      <c r="C181" s="42"/>
      <c r="D181" s="42"/>
      <c r="E181" s="42"/>
      <c r="F181" s="42"/>
      <c r="G181" s="42"/>
      <c r="H181" s="43"/>
      <c r="I181" s="44"/>
      <c r="J181" s="45"/>
      <c r="K181" s="46" t="str">
        <f aca="false">IF(OR(I181="ALI",I181="AIE"),IF(ISNA(VLOOKUP(H181,'Funções de Dados - Detalhe'!$C$7:$F$126,2,0)),"",VLOOKUP(H181,'Funções de Dados - Detalhe'!$C$7:$F$126,2,0)),IF(OR(I181="EE",I181="SE",I181="CE"),IF(ISNA(VLOOKUP(H181,'Funções de Transação - Detalhe'!$C$7:$F$126,2,0)), "",VLOOKUP(H181,'Funções de Transação - Detalhe'!$C$7:$F$126,2,0)),""))</f>
        <v/>
      </c>
      <c r="L181" s="46" t="str">
        <f aca="false">IF(OR(I181="ALI",I181="AIE"),IF(ISNA(VLOOKUP(H181,'Funções de Dados - Detalhe'!$C$7:$F$126,4,0)), "",VLOOKUP(H181,'Funções de Dados - Detalhe'!$C$7:$F$126,4,0)),IF(OR(I181="EE",I181="SE",I181="CE"),IF(ISNA(VLOOKUP(H181,'Funções de Transação - Detalhe'!$C$7:$F$126,4,0)), "",VLOOKUP(H181,'Funções de Transação - Detalhe'!$C$7:$F$126,4,0)),""))</f>
        <v/>
      </c>
      <c r="M181" s="47" t="str">
        <f aca="false">CONCATENATE(I181,N181)</f>
        <v/>
      </c>
      <c r="N181" s="48" t="str">
        <f aca="false">IF(OR(I181="ALI",I181="AIE"),"L", IF(OR(I181="EE",I181="SE",I181="CE"),"A",""))</f>
        <v/>
      </c>
      <c r="O181" s="47" t="str">
        <f aca="false">CONCATENATE(I181,P181)</f>
        <v/>
      </c>
      <c r="P181" s="49" t="str">
        <f aca="false">IF(OR(ISBLANK(K181),K181="",ISBLANK(L181),L181=""),IF(OR(I181="ALI",I181="AIE"),"",IF(OR(ISBLANK(I181),L181=""),"","A")),IF(I181="EE",IF(L181&gt;=3,IF(K181&gt;=5,"H","A"),IF(L181&gt;=2,IF(K181&gt;=16,"H",IF(K181&lt;=4,"L","A")),IF(K181&lt;=15,"L","A"))),IF(OR(I181="SE",I181="CE"),IF(L181&gt;=4,IF(K181&gt;=6,"H","A"),IF(L181&gt;=2,IF(K181&gt;=20,"H",IF(K181&lt;=5,"L","A")),IF(K181&lt;=19,"L","A"))),IF(OR(I181="ALI",I181="AIE"),IF(L181&gt;=6,IF(K181&gt;=20,"H","A"),IF(L181&gt;=2,IF(K181&gt;=51,"H",IF(K181&lt;=19,"L","A")),IF(K181&lt;=50,"L","A")))))))</f>
        <v/>
      </c>
      <c r="Q181" s="50" t="str">
        <f aca="false">IF(N181="L","Baixa",IF(N181="A","Média",IF(N181="","","Alta")))</f>
        <v/>
      </c>
      <c r="R181" s="50" t="str">
        <f aca="false">IF(P181="L","Baixa",IF(P181="A","Média",IF(P181="H","Alta","")))</f>
        <v/>
      </c>
      <c r="S181" s="46" t="str">
        <f aca="false">IF(J181="C",0.6,IF(OR(ISBLANK(I181),ISBLANK(N181)),"",IF(I181="ALI",IF(N181="L",7,IF(N181="A",10,15)),IF(I181="AIE",IF(N181="L",5,IF(N181="A",7,10)),IF(I181="SE",IF(N181="L",4,IF(N181="A",5,7)),IF(OR(I181="EE",I181="CE"),IF(N181="L",3,IF(N181="A",4,6))))))))</f>
        <v/>
      </c>
      <c r="T181" s="51" t="str">
        <f aca="false">IF(OR(ISBLANK(I181),ISBLANK(P181),I181="",P181=""),S181,IF(I181="ALI",IF(P181="L",7,IF(P181="A",10,15)),IF(I181="AIE",IF(P181="L",5,IF(P181="A",7,10)),IF(I181="SE",IF(P181="L",4,IF(P181="A",5,7)),IF(OR(I181="EE",I181="CE"),IF(P181="L",3,IF(P181="A",4,6)))))))</f>
        <v/>
      </c>
      <c r="U181" s="52" t="str">
        <f aca="false">IF(J181="","",IF(OR(J181="I",J181="C"),100%,IF(J181="E",40%,IF(J181="T",15%,50%))))</f>
        <v/>
      </c>
      <c r="V181" s="53" t="str">
        <f aca="false">IF(AND(S181&lt;&gt;"",U181&lt;&gt;""),S181*U181,"")</f>
        <v/>
      </c>
      <c r="W181" s="53" t="str">
        <f aca="false">IF(AND(T181&lt;&gt;"",U181&lt;&gt;""),T181*U181,"")</f>
        <v/>
      </c>
      <c r="X181" s="42"/>
      <c r="Y181" s="42"/>
      <c r="Z181" s="42"/>
      <c r="AA181" s="42"/>
      <c r="AB181" s="43"/>
    </row>
    <row r="182" customFormat="false" ht="18" hidden="false" customHeight="true" outlineLevel="0" collapsed="false">
      <c r="A182" s="42"/>
      <c r="B182" s="42"/>
      <c r="C182" s="42"/>
      <c r="D182" s="42"/>
      <c r="E182" s="42"/>
      <c r="F182" s="42"/>
      <c r="G182" s="42"/>
      <c r="H182" s="43"/>
      <c r="I182" s="44"/>
      <c r="J182" s="45"/>
      <c r="K182" s="46" t="str">
        <f aca="false">IF(OR(I182="ALI",I182="AIE"),IF(ISNA(VLOOKUP(H182,'Funções de Dados - Detalhe'!$C$7:$F$126,2,0)),"",VLOOKUP(H182,'Funções de Dados - Detalhe'!$C$7:$F$126,2,0)),IF(OR(I182="EE",I182="SE",I182="CE"),IF(ISNA(VLOOKUP(H182,'Funções de Transação - Detalhe'!$C$7:$F$126,2,0)), "",VLOOKUP(H182,'Funções de Transação - Detalhe'!$C$7:$F$126,2,0)),""))</f>
        <v/>
      </c>
      <c r="L182" s="46" t="str">
        <f aca="false">IF(OR(I182="ALI",I182="AIE"),IF(ISNA(VLOOKUP(H182,'Funções de Dados - Detalhe'!$C$7:$F$126,4,0)), "",VLOOKUP(H182,'Funções de Dados - Detalhe'!$C$7:$F$126,4,0)),IF(OR(I182="EE",I182="SE",I182="CE"),IF(ISNA(VLOOKUP(H182,'Funções de Transação - Detalhe'!$C$7:$F$126,4,0)), "",VLOOKUP(H182,'Funções de Transação - Detalhe'!$C$7:$F$126,4,0)),""))</f>
        <v/>
      </c>
      <c r="M182" s="47" t="str">
        <f aca="false">CONCATENATE(I182,N182)</f>
        <v/>
      </c>
      <c r="N182" s="48" t="str">
        <f aca="false">IF(OR(I182="ALI",I182="AIE"),"L", IF(OR(I182="EE",I182="SE",I182="CE"),"A",""))</f>
        <v/>
      </c>
      <c r="O182" s="47" t="str">
        <f aca="false">CONCATENATE(I182,P182)</f>
        <v/>
      </c>
      <c r="P182" s="49" t="str">
        <f aca="false">IF(OR(ISBLANK(K182),K182="",ISBLANK(L182),L182=""),IF(OR(I182="ALI",I182="AIE"),"",IF(OR(ISBLANK(I182),L182=""),"","A")),IF(I182="EE",IF(L182&gt;=3,IF(K182&gt;=5,"H","A"),IF(L182&gt;=2,IF(K182&gt;=16,"H",IF(K182&lt;=4,"L","A")),IF(K182&lt;=15,"L","A"))),IF(OR(I182="SE",I182="CE"),IF(L182&gt;=4,IF(K182&gt;=6,"H","A"),IF(L182&gt;=2,IF(K182&gt;=20,"H",IF(K182&lt;=5,"L","A")),IF(K182&lt;=19,"L","A"))),IF(OR(I182="ALI",I182="AIE"),IF(L182&gt;=6,IF(K182&gt;=20,"H","A"),IF(L182&gt;=2,IF(K182&gt;=51,"H",IF(K182&lt;=19,"L","A")),IF(K182&lt;=50,"L","A")))))))</f>
        <v/>
      </c>
      <c r="Q182" s="50" t="str">
        <f aca="false">IF(N182="L","Baixa",IF(N182="A","Média",IF(N182="","","Alta")))</f>
        <v/>
      </c>
      <c r="R182" s="50" t="str">
        <f aca="false">IF(P182="L","Baixa",IF(P182="A","Média",IF(P182="H","Alta","")))</f>
        <v/>
      </c>
      <c r="S182" s="46" t="str">
        <f aca="false">IF(J182="C",0.6,IF(OR(ISBLANK(I182),ISBLANK(N182)),"",IF(I182="ALI",IF(N182="L",7,IF(N182="A",10,15)),IF(I182="AIE",IF(N182="L",5,IF(N182="A",7,10)),IF(I182="SE",IF(N182="L",4,IF(N182="A",5,7)),IF(OR(I182="EE",I182="CE"),IF(N182="L",3,IF(N182="A",4,6))))))))</f>
        <v/>
      </c>
      <c r="T182" s="51" t="str">
        <f aca="false">IF(OR(ISBLANK(I182),ISBLANK(P182),I182="",P182=""),S182,IF(I182="ALI",IF(P182="L",7,IF(P182="A",10,15)),IF(I182="AIE",IF(P182="L",5,IF(P182="A",7,10)),IF(I182="SE",IF(P182="L",4,IF(P182="A",5,7)),IF(OR(I182="EE",I182="CE"),IF(P182="L",3,IF(P182="A",4,6)))))))</f>
        <v/>
      </c>
      <c r="U182" s="52" t="str">
        <f aca="false">IF(J182="","",IF(OR(J182="I",J182="C"),100%,IF(J182="E",40%,IF(J182="T",15%,50%))))</f>
        <v/>
      </c>
      <c r="V182" s="53" t="str">
        <f aca="false">IF(AND(S182&lt;&gt;"",U182&lt;&gt;""),S182*U182,"")</f>
        <v/>
      </c>
      <c r="W182" s="53" t="str">
        <f aca="false">IF(AND(T182&lt;&gt;"",U182&lt;&gt;""),T182*U182,"")</f>
        <v/>
      </c>
      <c r="X182" s="42"/>
      <c r="Y182" s="42"/>
      <c r="Z182" s="42"/>
      <c r="AA182" s="42"/>
      <c r="AB182" s="43"/>
    </row>
    <row r="183" customFormat="false" ht="18" hidden="false" customHeight="true" outlineLevel="0" collapsed="false">
      <c r="A183" s="42"/>
      <c r="B183" s="42"/>
      <c r="C183" s="42"/>
      <c r="D183" s="42"/>
      <c r="E183" s="42"/>
      <c r="F183" s="42"/>
      <c r="G183" s="42"/>
      <c r="H183" s="43"/>
      <c r="I183" s="44"/>
      <c r="J183" s="45"/>
      <c r="K183" s="46" t="str">
        <f aca="false">IF(OR(I183="ALI",I183="AIE"),IF(ISNA(VLOOKUP(H183,'Funções de Dados - Detalhe'!$C$7:$F$126,2,0)),"",VLOOKUP(H183,'Funções de Dados - Detalhe'!$C$7:$F$126,2,0)),IF(OR(I183="EE",I183="SE",I183="CE"),IF(ISNA(VLOOKUP(H183,'Funções de Transação - Detalhe'!$C$7:$F$126,2,0)), "",VLOOKUP(H183,'Funções de Transação - Detalhe'!$C$7:$F$126,2,0)),""))</f>
        <v/>
      </c>
      <c r="L183" s="46" t="str">
        <f aca="false">IF(OR(I183="ALI",I183="AIE"),IF(ISNA(VLOOKUP(H183,'Funções de Dados - Detalhe'!$C$7:$F$126,4,0)), "",VLOOKUP(H183,'Funções de Dados - Detalhe'!$C$7:$F$126,4,0)),IF(OR(I183="EE",I183="SE",I183="CE"),IF(ISNA(VLOOKUP(H183,'Funções de Transação - Detalhe'!$C$7:$F$126,4,0)), "",VLOOKUP(H183,'Funções de Transação - Detalhe'!$C$7:$F$126,4,0)),""))</f>
        <v/>
      </c>
      <c r="M183" s="47" t="str">
        <f aca="false">CONCATENATE(I183,N183)</f>
        <v/>
      </c>
      <c r="N183" s="48" t="str">
        <f aca="false">IF(OR(I183="ALI",I183="AIE"),"L", IF(OR(I183="EE",I183="SE",I183="CE"),"A",""))</f>
        <v/>
      </c>
      <c r="O183" s="47" t="str">
        <f aca="false">CONCATENATE(I183,P183)</f>
        <v/>
      </c>
      <c r="P183" s="49" t="str">
        <f aca="false">IF(OR(ISBLANK(K183),K183="",ISBLANK(L183),L183=""),IF(OR(I183="ALI",I183="AIE"),"",IF(OR(ISBLANK(I183),L183=""),"","A")),IF(I183="EE",IF(L183&gt;=3,IF(K183&gt;=5,"H","A"),IF(L183&gt;=2,IF(K183&gt;=16,"H",IF(K183&lt;=4,"L","A")),IF(K183&lt;=15,"L","A"))),IF(OR(I183="SE",I183="CE"),IF(L183&gt;=4,IF(K183&gt;=6,"H","A"),IF(L183&gt;=2,IF(K183&gt;=20,"H",IF(K183&lt;=5,"L","A")),IF(K183&lt;=19,"L","A"))),IF(OR(I183="ALI",I183="AIE"),IF(L183&gt;=6,IF(K183&gt;=20,"H","A"),IF(L183&gt;=2,IF(K183&gt;=51,"H",IF(K183&lt;=19,"L","A")),IF(K183&lt;=50,"L","A")))))))</f>
        <v/>
      </c>
      <c r="Q183" s="50" t="str">
        <f aca="false">IF(N183="L","Baixa",IF(N183="A","Média",IF(N183="","","Alta")))</f>
        <v/>
      </c>
      <c r="R183" s="50" t="str">
        <f aca="false">IF(P183="L","Baixa",IF(P183="A","Média",IF(P183="H","Alta","")))</f>
        <v/>
      </c>
      <c r="S183" s="46" t="str">
        <f aca="false">IF(J183="C",0.6,IF(OR(ISBLANK(I183),ISBLANK(N183)),"",IF(I183="ALI",IF(N183="L",7,IF(N183="A",10,15)),IF(I183="AIE",IF(N183="L",5,IF(N183="A",7,10)),IF(I183="SE",IF(N183="L",4,IF(N183="A",5,7)),IF(OR(I183="EE",I183="CE"),IF(N183="L",3,IF(N183="A",4,6))))))))</f>
        <v/>
      </c>
      <c r="T183" s="51" t="str">
        <f aca="false">IF(OR(ISBLANK(I183),ISBLANK(P183),I183="",P183=""),S183,IF(I183="ALI",IF(P183="L",7,IF(P183="A",10,15)),IF(I183="AIE",IF(P183="L",5,IF(P183="A",7,10)),IF(I183="SE",IF(P183="L",4,IF(P183="A",5,7)),IF(OR(I183="EE",I183="CE"),IF(P183="L",3,IF(P183="A",4,6)))))))</f>
        <v/>
      </c>
      <c r="U183" s="52" t="str">
        <f aca="false">IF(J183="","",IF(OR(J183="I",J183="C"),100%,IF(J183="E",40%,IF(J183="T",15%,50%))))</f>
        <v/>
      </c>
      <c r="V183" s="53" t="str">
        <f aca="false">IF(AND(S183&lt;&gt;"",U183&lt;&gt;""),S183*U183,"")</f>
        <v/>
      </c>
      <c r="W183" s="53" t="str">
        <f aca="false">IF(AND(T183&lt;&gt;"",U183&lt;&gt;""),T183*U183,"")</f>
        <v/>
      </c>
      <c r="X183" s="42"/>
      <c r="Y183" s="42"/>
      <c r="Z183" s="42"/>
      <c r="AA183" s="42"/>
      <c r="AB183" s="43"/>
    </row>
    <row r="184" customFormat="false" ht="18" hidden="false" customHeight="true" outlineLevel="0" collapsed="false">
      <c r="A184" s="42"/>
      <c r="B184" s="42"/>
      <c r="C184" s="42"/>
      <c r="D184" s="42"/>
      <c r="E184" s="42"/>
      <c r="F184" s="42"/>
      <c r="G184" s="42"/>
      <c r="H184" s="43"/>
      <c r="I184" s="44"/>
      <c r="J184" s="45"/>
      <c r="K184" s="46" t="str">
        <f aca="false">IF(OR(I184="ALI",I184="AIE"),IF(ISNA(VLOOKUP(H184,'Funções de Dados - Detalhe'!$C$7:$F$126,2,0)),"",VLOOKUP(H184,'Funções de Dados - Detalhe'!$C$7:$F$126,2,0)),IF(OR(I184="EE",I184="SE",I184="CE"),IF(ISNA(VLOOKUP(H184,'Funções de Transação - Detalhe'!$C$7:$F$126,2,0)), "",VLOOKUP(H184,'Funções de Transação - Detalhe'!$C$7:$F$126,2,0)),""))</f>
        <v/>
      </c>
      <c r="L184" s="46" t="str">
        <f aca="false">IF(OR(I184="ALI",I184="AIE"),IF(ISNA(VLOOKUP(H184,'Funções de Dados - Detalhe'!$C$7:$F$126,4,0)), "",VLOOKUP(H184,'Funções de Dados - Detalhe'!$C$7:$F$126,4,0)),IF(OR(I184="EE",I184="SE",I184="CE"),IF(ISNA(VLOOKUP(H184,'Funções de Transação - Detalhe'!$C$7:$F$126,4,0)), "",VLOOKUP(H184,'Funções de Transação - Detalhe'!$C$7:$F$126,4,0)),""))</f>
        <v/>
      </c>
      <c r="M184" s="47" t="str">
        <f aca="false">CONCATENATE(I184,N184)</f>
        <v/>
      </c>
      <c r="N184" s="48" t="str">
        <f aca="false">IF(OR(I184="ALI",I184="AIE"),"L", IF(OR(I184="EE",I184="SE",I184="CE"),"A",""))</f>
        <v/>
      </c>
      <c r="O184" s="47" t="str">
        <f aca="false">CONCATENATE(I184,P184)</f>
        <v/>
      </c>
      <c r="P184" s="49" t="str">
        <f aca="false">IF(OR(ISBLANK(K184),K184="",ISBLANK(L184),L184=""),IF(OR(I184="ALI",I184="AIE"),"",IF(OR(ISBLANK(I184),L184=""),"","A")),IF(I184="EE",IF(L184&gt;=3,IF(K184&gt;=5,"H","A"),IF(L184&gt;=2,IF(K184&gt;=16,"H",IF(K184&lt;=4,"L","A")),IF(K184&lt;=15,"L","A"))),IF(OR(I184="SE",I184="CE"),IF(L184&gt;=4,IF(K184&gt;=6,"H","A"),IF(L184&gt;=2,IF(K184&gt;=20,"H",IF(K184&lt;=5,"L","A")),IF(K184&lt;=19,"L","A"))),IF(OR(I184="ALI",I184="AIE"),IF(L184&gt;=6,IF(K184&gt;=20,"H","A"),IF(L184&gt;=2,IF(K184&gt;=51,"H",IF(K184&lt;=19,"L","A")),IF(K184&lt;=50,"L","A")))))))</f>
        <v/>
      </c>
      <c r="Q184" s="50" t="str">
        <f aca="false">IF(N184="L","Baixa",IF(N184="A","Média",IF(N184="","","Alta")))</f>
        <v/>
      </c>
      <c r="R184" s="50" t="str">
        <f aca="false">IF(P184="L","Baixa",IF(P184="A","Média",IF(P184="H","Alta","")))</f>
        <v/>
      </c>
      <c r="S184" s="46" t="str">
        <f aca="false">IF(J184="C",0.6,IF(OR(ISBLANK(I184),ISBLANK(N184)),"",IF(I184="ALI",IF(N184="L",7,IF(N184="A",10,15)),IF(I184="AIE",IF(N184="L",5,IF(N184="A",7,10)),IF(I184="SE",IF(N184="L",4,IF(N184="A",5,7)),IF(OR(I184="EE",I184="CE"),IF(N184="L",3,IF(N184="A",4,6))))))))</f>
        <v/>
      </c>
      <c r="T184" s="51" t="str">
        <f aca="false">IF(OR(ISBLANK(I184),ISBLANK(P184),I184="",P184=""),S184,IF(I184="ALI",IF(P184="L",7,IF(P184="A",10,15)),IF(I184="AIE",IF(P184="L",5,IF(P184="A",7,10)),IF(I184="SE",IF(P184="L",4,IF(P184="A",5,7)),IF(OR(I184="EE",I184="CE"),IF(P184="L",3,IF(P184="A",4,6)))))))</f>
        <v/>
      </c>
      <c r="U184" s="52" t="str">
        <f aca="false">IF(J184="","",IF(OR(J184="I",J184="C"),100%,IF(J184="E",40%,IF(J184="T",15%,50%))))</f>
        <v/>
      </c>
      <c r="V184" s="53" t="str">
        <f aca="false">IF(AND(S184&lt;&gt;"",U184&lt;&gt;""),S184*U184,"")</f>
        <v/>
      </c>
      <c r="W184" s="53" t="str">
        <f aca="false">IF(AND(T184&lt;&gt;"",U184&lt;&gt;""),T184*U184,"")</f>
        <v/>
      </c>
      <c r="X184" s="42"/>
      <c r="Y184" s="42"/>
      <c r="Z184" s="42"/>
      <c r="AA184" s="42"/>
      <c r="AB184" s="43"/>
    </row>
    <row r="185" customFormat="false" ht="18" hidden="false" customHeight="true" outlineLevel="0" collapsed="false">
      <c r="A185" s="42"/>
      <c r="B185" s="42"/>
      <c r="C185" s="42"/>
      <c r="D185" s="42"/>
      <c r="E185" s="42"/>
      <c r="F185" s="42"/>
      <c r="G185" s="42"/>
      <c r="H185" s="43"/>
      <c r="I185" s="44"/>
      <c r="J185" s="45"/>
      <c r="K185" s="46" t="str">
        <f aca="false">IF(OR(I185="ALI",I185="AIE"),IF(ISNA(VLOOKUP(H185,'Funções de Dados - Detalhe'!$C$7:$F$126,2,0)),"",VLOOKUP(H185,'Funções de Dados - Detalhe'!$C$7:$F$126,2,0)),IF(OR(I185="EE",I185="SE",I185="CE"),IF(ISNA(VLOOKUP(H185,'Funções de Transação - Detalhe'!$C$7:$F$126,2,0)), "",VLOOKUP(H185,'Funções de Transação - Detalhe'!$C$7:$F$126,2,0)),""))</f>
        <v/>
      </c>
      <c r="L185" s="46" t="str">
        <f aca="false">IF(OR(I185="ALI",I185="AIE"),IF(ISNA(VLOOKUP(H185,'Funções de Dados - Detalhe'!$C$7:$F$126,4,0)), "",VLOOKUP(H185,'Funções de Dados - Detalhe'!$C$7:$F$126,4,0)),IF(OR(I185="EE",I185="SE",I185="CE"),IF(ISNA(VLOOKUP(H185,'Funções de Transação - Detalhe'!$C$7:$F$126,4,0)), "",VLOOKUP(H185,'Funções de Transação - Detalhe'!$C$7:$F$126,4,0)),""))</f>
        <v/>
      </c>
      <c r="M185" s="47" t="str">
        <f aca="false">CONCATENATE(I185,N185)</f>
        <v/>
      </c>
      <c r="N185" s="48" t="str">
        <f aca="false">IF(OR(I185="ALI",I185="AIE"),"L", IF(OR(I185="EE",I185="SE",I185="CE"),"A",""))</f>
        <v/>
      </c>
      <c r="O185" s="47" t="str">
        <f aca="false">CONCATENATE(I185,P185)</f>
        <v/>
      </c>
      <c r="P185" s="49" t="str">
        <f aca="false">IF(OR(ISBLANK(K185),K185="",ISBLANK(L185),L185=""),IF(OR(I185="ALI",I185="AIE"),"",IF(OR(ISBLANK(I185),L185=""),"","A")),IF(I185="EE",IF(L185&gt;=3,IF(K185&gt;=5,"H","A"),IF(L185&gt;=2,IF(K185&gt;=16,"H",IF(K185&lt;=4,"L","A")),IF(K185&lt;=15,"L","A"))),IF(OR(I185="SE",I185="CE"),IF(L185&gt;=4,IF(K185&gt;=6,"H","A"),IF(L185&gt;=2,IF(K185&gt;=20,"H",IF(K185&lt;=5,"L","A")),IF(K185&lt;=19,"L","A"))),IF(OR(I185="ALI",I185="AIE"),IF(L185&gt;=6,IF(K185&gt;=20,"H","A"),IF(L185&gt;=2,IF(K185&gt;=51,"H",IF(K185&lt;=19,"L","A")),IF(K185&lt;=50,"L","A")))))))</f>
        <v/>
      </c>
      <c r="Q185" s="50" t="str">
        <f aca="false">IF(N185="L","Baixa",IF(N185="A","Média",IF(N185="","","Alta")))</f>
        <v/>
      </c>
      <c r="R185" s="50" t="str">
        <f aca="false">IF(P185="L","Baixa",IF(P185="A","Média",IF(P185="H","Alta","")))</f>
        <v/>
      </c>
      <c r="S185" s="46" t="str">
        <f aca="false">IF(J185="C",0.6,IF(OR(ISBLANK(I185),ISBLANK(N185)),"",IF(I185="ALI",IF(N185="L",7,IF(N185="A",10,15)),IF(I185="AIE",IF(N185="L",5,IF(N185="A",7,10)),IF(I185="SE",IF(N185="L",4,IF(N185="A",5,7)),IF(OR(I185="EE",I185="CE"),IF(N185="L",3,IF(N185="A",4,6))))))))</f>
        <v/>
      </c>
      <c r="T185" s="51" t="str">
        <f aca="false">IF(OR(ISBLANK(I185),ISBLANK(P185),I185="",P185=""),S185,IF(I185="ALI",IF(P185="L",7,IF(P185="A",10,15)),IF(I185="AIE",IF(P185="L",5,IF(P185="A",7,10)),IF(I185="SE",IF(P185="L",4,IF(P185="A",5,7)),IF(OR(I185="EE",I185="CE"),IF(P185="L",3,IF(P185="A",4,6)))))))</f>
        <v/>
      </c>
      <c r="U185" s="52" t="str">
        <f aca="false">IF(J185="","",IF(OR(J185="I",J185="C"),100%,IF(J185="E",40%,IF(J185="T",15%,50%))))</f>
        <v/>
      </c>
      <c r="V185" s="53" t="str">
        <f aca="false">IF(AND(S185&lt;&gt;"",U185&lt;&gt;""),S185*U185,"")</f>
        <v/>
      </c>
      <c r="W185" s="53" t="str">
        <f aca="false">IF(AND(T185&lt;&gt;"",U185&lt;&gt;""),T185*U185,"")</f>
        <v/>
      </c>
      <c r="X185" s="42"/>
      <c r="Y185" s="42"/>
      <c r="Z185" s="42"/>
      <c r="AA185" s="42"/>
      <c r="AB185" s="43"/>
    </row>
    <row r="186" customFormat="false" ht="18" hidden="false" customHeight="true" outlineLevel="0" collapsed="false">
      <c r="A186" s="42"/>
      <c r="B186" s="42"/>
      <c r="C186" s="42"/>
      <c r="D186" s="42"/>
      <c r="E186" s="42"/>
      <c r="F186" s="42"/>
      <c r="G186" s="42"/>
      <c r="H186" s="43"/>
      <c r="I186" s="44"/>
      <c r="J186" s="45"/>
      <c r="K186" s="46" t="str">
        <f aca="false">IF(OR(I186="ALI",I186="AIE"),IF(ISNA(VLOOKUP(H186,'Funções de Dados - Detalhe'!$C$7:$F$126,2,0)),"",VLOOKUP(H186,'Funções de Dados - Detalhe'!$C$7:$F$126,2,0)),IF(OR(I186="EE",I186="SE",I186="CE"),IF(ISNA(VLOOKUP(H186,'Funções de Transação - Detalhe'!$C$7:$F$126,2,0)), "",VLOOKUP(H186,'Funções de Transação - Detalhe'!$C$7:$F$126,2,0)),""))</f>
        <v/>
      </c>
      <c r="L186" s="46" t="str">
        <f aca="false">IF(OR(I186="ALI",I186="AIE"),IF(ISNA(VLOOKUP(H186,'Funções de Dados - Detalhe'!$C$7:$F$126,4,0)), "",VLOOKUP(H186,'Funções de Dados - Detalhe'!$C$7:$F$126,4,0)),IF(OR(I186="EE",I186="SE",I186="CE"),IF(ISNA(VLOOKUP(H186,'Funções de Transação - Detalhe'!$C$7:$F$126,4,0)), "",VLOOKUP(H186,'Funções de Transação - Detalhe'!$C$7:$F$126,4,0)),""))</f>
        <v/>
      </c>
      <c r="M186" s="47" t="str">
        <f aca="false">CONCATENATE(I186,N186)</f>
        <v/>
      </c>
      <c r="N186" s="48" t="str">
        <f aca="false">IF(OR(I186="ALI",I186="AIE"),"L", IF(OR(I186="EE",I186="SE",I186="CE"),"A",""))</f>
        <v/>
      </c>
      <c r="O186" s="47" t="str">
        <f aca="false">CONCATENATE(I186,P186)</f>
        <v/>
      </c>
      <c r="P186" s="49" t="str">
        <f aca="false">IF(OR(ISBLANK(K186),K186="",ISBLANK(L186),L186=""),IF(OR(I186="ALI",I186="AIE"),"",IF(OR(ISBLANK(I186),L186=""),"","A")),IF(I186="EE",IF(L186&gt;=3,IF(K186&gt;=5,"H","A"),IF(L186&gt;=2,IF(K186&gt;=16,"H",IF(K186&lt;=4,"L","A")),IF(K186&lt;=15,"L","A"))),IF(OR(I186="SE",I186="CE"),IF(L186&gt;=4,IF(K186&gt;=6,"H","A"),IF(L186&gt;=2,IF(K186&gt;=20,"H",IF(K186&lt;=5,"L","A")),IF(K186&lt;=19,"L","A"))),IF(OR(I186="ALI",I186="AIE"),IF(L186&gt;=6,IF(K186&gt;=20,"H","A"),IF(L186&gt;=2,IF(K186&gt;=51,"H",IF(K186&lt;=19,"L","A")),IF(K186&lt;=50,"L","A")))))))</f>
        <v/>
      </c>
      <c r="Q186" s="50" t="str">
        <f aca="false">IF(N186="L","Baixa",IF(N186="A","Média",IF(N186="","","Alta")))</f>
        <v/>
      </c>
      <c r="R186" s="50" t="str">
        <f aca="false">IF(P186="L","Baixa",IF(P186="A","Média",IF(P186="H","Alta","")))</f>
        <v/>
      </c>
      <c r="S186" s="46" t="str">
        <f aca="false">IF(J186="C",0.6,IF(OR(ISBLANK(I186),ISBLANK(N186)),"",IF(I186="ALI",IF(N186="L",7,IF(N186="A",10,15)),IF(I186="AIE",IF(N186="L",5,IF(N186="A",7,10)),IF(I186="SE",IF(N186="L",4,IF(N186="A",5,7)),IF(OR(I186="EE",I186="CE"),IF(N186="L",3,IF(N186="A",4,6))))))))</f>
        <v/>
      </c>
      <c r="T186" s="51" t="str">
        <f aca="false">IF(OR(ISBLANK(I186),ISBLANK(P186),I186="",P186=""),S186,IF(I186="ALI",IF(P186="L",7,IF(P186="A",10,15)),IF(I186="AIE",IF(P186="L",5,IF(P186="A",7,10)),IF(I186="SE",IF(P186="L",4,IF(P186="A",5,7)),IF(OR(I186="EE",I186="CE"),IF(P186="L",3,IF(P186="A",4,6)))))))</f>
        <v/>
      </c>
      <c r="U186" s="52" t="str">
        <f aca="false">IF(J186="","",IF(OR(J186="I",J186="C"),100%,IF(J186="E",40%,IF(J186="T",15%,50%))))</f>
        <v/>
      </c>
      <c r="V186" s="53" t="str">
        <f aca="false">IF(AND(S186&lt;&gt;"",U186&lt;&gt;""),S186*U186,"")</f>
        <v/>
      </c>
      <c r="W186" s="53" t="str">
        <f aca="false">IF(AND(T186&lt;&gt;"",U186&lt;&gt;""),T186*U186,"")</f>
        <v/>
      </c>
      <c r="X186" s="42"/>
      <c r="Y186" s="42"/>
      <c r="Z186" s="42"/>
      <c r="AA186" s="42"/>
      <c r="AB186" s="43"/>
    </row>
    <row r="187" customFormat="false" ht="18" hidden="false" customHeight="true" outlineLevel="0" collapsed="false">
      <c r="A187" s="42"/>
      <c r="B187" s="42"/>
      <c r="C187" s="42"/>
      <c r="D187" s="42"/>
      <c r="E187" s="42"/>
      <c r="F187" s="42"/>
      <c r="G187" s="42"/>
      <c r="H187" s="43"/>
      <c r="I187" s="44"/>
      <c r="J187" s="45"/>
      <c r="K187" s="46" t="str">
        <f aca="false">IF(OR(I187="ALI",I187="AIE"),IF(ISNA(VLOOKUP(H187,'Funções de Dados - Detalhe'!$C$7:$F$126,2,0)),"",VLOOKUP(H187,'Funções de Dados - Detalhe'!$C$7:$F$126,2,0)),IF(OR(I187="EE",I187="SE",I187="CE"),IF(ISNA(VLOOKUP(H187,'Funções de Transação - Detalhe'!$C$7:$F$126,2,0)), "",VLOOKUP(H187,'Funções de Transação - Detalhe'!$C$7:$F$126,2,0)),""))</f>
        <v/>
      </c>
      <c r="L187" s="46" t="str">
        <f aca="false">IF(OR(I187="ALI",I187="AIE"),IF(ISNA(VLOOKUP(H187,'Funções de Dados - Detalhe'!$C$7:$F$126,4,0)), "",VLOOKUP(H187,'Funções de Dados - Detalhe'!$C$7:$F$126,4,0)),IF(OR(I187="EE",I187="SE",I187="CE"),IF(ISNA(VLOOKUP(H187,'Funções de Transação - Detalhe'!$C$7:$F$126,4,0)), "",VLOOKUP(H187,'Funções de Transação - Detalhe'!$C$7:$F$126,4,0)),""))</f>
        <v/>
      </c>
      <c r="M187" s="47" t="str">
        <f aca="false">CONCATENATE(I187,N187)</f>
        <v/>
      </c>
      <c r="N187" s="48" t="str">
        <f aca="false">IF(OR(I187="ALI",I187="AIE"),"L", IF(OR(I187="EE",I187="SE",I187="CE"),"A",""))</f>
        <v/>
      </c>
      <c r="O187" s="47" t="str">
        <f aca="false">CONCATENATE(I187,P187)</f>
        <v/>
      </c>
      <c r="P187" s="49" t="str">
        <f aca="false">IF(OR(ISBLANK(K187),K187="",ISBLANK(L187),L187=""),IF(OR(I187="ALI",I187="AIE"),"",IF(OR(ISBLANK(I187),L187=""),"","A")),IF(I187="EE",IF(L187&gt;=3,IF(K187&gt;=5,"H","A"),IF(L187&gt;=2,IF(K187&gt;=16,"H",IF(K187&lt;=4,"L","A")),IF(K187&lt;=15,"L","A"))),IF(OR(I187="SE",I187="CE"),IF(L187&gt;=4,IF(K187&gt;=6,"H","A"),IF(L187&gt;=2,IF(K187&gt;=20,"H",IF(K187&lt;=5,"L","A")),IF(K187&lt;=19,"L","A"))),IF(OR(I187="ALI",I187="AIE"),IF(L187&gt;=6,IF(K187&gt;=20,"H","A"),IF(L187&gt;=2,IF(K187&gt;=51,"H",IF(K187&lt;=19,"L","A")),IF(K187&lt;=50,"L","A")))))))</f>
        <v/>
      </c>
      <c r="Q187" s="50" t="str">
        <f aca="false">IF(N187="L","Baixa",IF(N187="A","Média",IF(N187="","","Alta")))</f>
        <v/>
      </c>
      <c r="R187" s="50" t="str">
        <f aca="false">IF(P187="L","Baixa",IF(P187="A","Média",IF(P187="H","Alta","")))</f>
        <v/>
      </c>
      <c r="S187" s="46" t="str">
        <f aca="false">IF(J187="C",0.6,IF(OR(ISBLANK(I187),ISBLANK(N187)),"",IF(I187="ALI",IF(N187="L",7,IF(N187="A",10,15)),IF(I187="AIE",IF(N187="L",5,IF(N187="A",7,10)),IF(I187="SE",IF(N187="L",4,IF(N187="A",5,7)),IF(OR(I187="EE",I187="CE"),IF(N187="L",3,IF(N187="A",4,6))))))))</f>
        <v/>
      </c>
      <c r="T187" s="51" t="str">
        <f aca="false">IF(OR(ISBLANK(I187),ISBLANK(P187),I187="",P187=""),S187,IF(I187="ALI",IF(P187="L",7,IF(P187="A",10,15)),IF(I187="AIE",IF(P187="L",5,IF(P187="A",7,10)),IF(I187="SE",IF(P187="L",4,IF(P187="A",5,7)),IF(OR(I187="EE",I187="CE"),IF(P187="L",3,IF(P187="A",4,6)))))))</f>
        <v/>
      </c>
      <c r="U187" s="52" t="str">
        <f aca="false">IF(J187="","",IF(OR(J187="I",J187="C"),100%,IF(J187="E",40%,IF(J187="T",15%,50%))))</f>
        <v/>
      </c>
      <c r="V187" s="53" t="str">
        <f aca="false">IF(AND(S187&lt;&gt;"",U187&lt;&gt;""),S187*U187,"")</f>
        <v/>
      </c>
      <c r="W187" s="53" t="str">
        <f aca="false">IF(AND(T187&lt;&gt;"",U187&lt;&gt;""),T187*U187,"")</f>
        <v/>
      </c>
      <c r="X187" s="42"/>
      <c r="Y187" s="42"/>
      <c r="Z187" s="42"/>
      <c r="AA187" s="42"/>
      <c r="AB187" s="43"/>
    </row>
    <row r="188" customFormat="false" ht="18" hidden="false" customHeight="true" outlineLevel="0" collapsed="false">
      <c r="A188" s="42"/>
      <c r="B188" s="42"/>
      <c r="C188" s="42"/>
      <c r="D188" s="42"/>
      <c r="E188" s="42"/>
      <c r="F188" s="42"/>
      <c r="G188" s="42"/>
      <c r="H188" s="43"/>
      <c r="I188" s="44"/>
      <c r="J188" s="45"/>
      <c r="K188" s="46" t="str">
        <f aca="false">IF(OR(I188="ALI",I188="AIE"),IF(ISNA(VLOOKUP(H188,'Funções de Dados - Detalhe'!$C$7:$F$126,2,0)),"",VLOOKUP(H188,'Funções de Dados - Detalhe'!$C$7:$F$126,2,0)),IF(OR(I188="EE",I188="SE",I188="CE"),IF(ISNA(VLOOKUP(H188,'Funções de Transação - Detalhe'!$C$7:$F$126,2,0)), "",VLOOKUP(H188,'Funções de Transação - Detalhe'!$C$7:$F$126,2,0)),""))</f>
        <v/>
      </c>
      <c r="L188" s="46" t="str">
        <f aca="false">IF(OR(I188="ALI",I188="AIE"),IF(ISNA(VLOOKUP(H188,'Funções de Dados - Detalhe'!$C$7:$F$126,4,0)), "",VLOOKUP(H188,'Funções de Dados - Detalhe'!$C$7:$F$126,4,0)),IF(OR(I188="EE",I188="SE",I188="CE"),IF(ISNA(VLOOKUP(H188,'Funções de Transação - Detalhe'!$C$7:$F$126,4,0)), "",VLOOKUP(H188,'Funções de Transação - Detalhe'!$C$7:$F$126,4,0)),""))</f>
        <v/>
      </c>
      <c r="M188" s="47" t="str">
        <f aca="false">CONCATENATE(I188,N188)</f>
        <v/>
      </c>
      <c r="N188" s="48" t="str">
        <f aca="false">IF(OR(I188="ALI",I188="AIE"),"L", IF(OR(I188="EE",I188="SE",I188="CE"),"A",""))</f>
        <v/>
      </c>
      <c r="O188" s="47" t="str">
        <f aca="false">CONCATENATE(I188,P188)</f>
        <v/>
      </c>
      <c r="P188" s="49" t="str">
        <f aca="false">IF(OR(ISBLANK(K188),K188="",ISBLANK(L188),L188=""),IF(OR(I188="ALI",I188="AIE"),"",IF(OR(ISBLANK(I188),L188=""),"","A")),IF(I188="EE",IF(L188&gt;=3,IF(K188&gt;=5,"H","A"),IF(L188&gt;=2,IF(K188&gt;=16,"H",IF(K188&lt;=4,"L","A")),IF(K188&lt;=15,"L","A"))),IF(OR(I188="SE",I188="CE"),IF(L188&gt;=4,IF(K188&gt;=6,"H","A"),IF(L188&gt;=2,IF(K188&gt;=20,"H",IF(K188&lt;=5,"L","A")),IF(K188&lt;=19,"L","A"))),IF(OR(I188="ALI",I188="AIE"),IF(L188&gt;=6,IF(K188&gt;=20,"H","A"),IF(L188&gt;=2,IF(K188&gt;=51,"H",IF(K188&lt;=19,"L","A")),IF(K188&lt;=50,"L","A")))))))</f>
        <v/>
      </c>
      <c r="Q188" s="50" t="str">
        <f aca="false">IF(N188="L","Baixa",IF(N188="A","Média",IF(N188="","","Alta")))</f>
        <v/>
      </c>
      <c r="R188" s="50" t="str">
        <f aca="false">IF(P188="L","Baixa",IF(P188="A","Média",IF(P188="H","Alta","")))</f>
        <v/>
      </c>
      <c r="S188" s="46" t="str">
        <f aca="false">IF(J188="C",0.6,IF(OR(ISBLANK(I188),ISBLANK(N188)),"",IF(I188="ALI",IF(N188="L",7,IF(N188="A",10,15)),IF(I188="AIE",IF(N188="L",5,IF(N188="A",7,10)),IF(I188="SE",IF(N188="L",4,IF(N188="A",5,7)),IF(OR(I188="EE",I188="CE"),IF(N188="L",3,IF(N188="A",4,6))))))))</f>
        <v/>
      </c>
      <c r="T188" s="51" t="str">
        <f aca="false">IF(OR(ISBLANK(I188),ISBLANK(P188),I188="",P188=""),S188,IF(I188="ALI",IF(P188="L",7,IF(P188="A",10,15)),IF(I188="AIE",IF(P188="L",5,IF(P188="A",7,10)),IF(I188="SE",IF(P188="L",4,IF(P188="A",5,7)),IF(OR(I188="EE",I188="CE"),IF(P188="L",3,IF(P188="A",4,6)))))))</f>
        <v/>
      </c>
      <c r="U188" s="52" t="str">
        <f aca="false">IF(J188="","",IF(OR(J188="I",J188="C"),100%,IF(J188="E",40%,IF(J188="T",15%,50%))))</f>
        <v/>
      </c>
      <c r="V188" s="53" t="str">
        <f aca="false">IF(AND(S188&lt;&gt;"",U188&lt;&gt;""),S188*U188,"")</f>
        <v/>
      </c>
      <c r="W188" s="53" t="str">
        <f aca="false">IF(AND(T188&lt;&gt;"",U188&lt;&gt;""),T188*U188,"")</f>
        <v/>
      </c>
      <c r="X188" s="42"/>
      <c r="Y188" s="42"/>
      <c r="Z188" s="42"/>
      <c r="AA188" s="42"/>
      <c r="AB188" s="43"/>
    </row>
    <row r="189" customFormat="false" ht="18" hidden="false" customHeight="true" outlineLevel="0" collapsed="false">
      <c r="A189" s="42"/>
      <c r="B189" s="42"/>
      <c r="C189" s="42"/>
      <c r="D189" s="42"/>
      <c r="E189" s="42"/>
      <c r="F189" s="42"/>
      <c r="G189" s="42"/>
      <c r="H189" s="43"/>
      <c r="I189" s="44"/>
      <c r="J189" s="45"/>
      <c r="K189" s="46" t="str">
        <f aca="false">IF(OR(I189="ALI",I189="AIE"),IF(ISNA(VLOOKUP(H189,'Funções de Dados - Detalhe'!$C$7:$F$126,2,0)),"",VLOOKUP(H189,'Funções de Dados - Detalhe'!$C$7:$F$126,2,0)),IF(OR(I189="EE",I189="SE",I189="CE"),IF(ISNA(VLOOKUP(H189,'Funções de Transação - Detalhe'!$C$7:$F$126,2,0)), "",VLOOKUP(H189,'Funções de Transação - Detalhe'!$C$7:$F$126,2,0)),""))</f>
        <v/>
      </c>
      <c r="L189" s="46" t="str">
        <f aca="false">IF(OR(I189="ALI",I189="AIE"),IF(ISNA(VLOOKUP(H189,'Funções de Dados - Detalhe'!$C$7:$F$126,4,0)), "",VLOOKUP(H189,'Funções de Dados - Detalhe'!$C$7:$F$126,4,0)),IF(OR(I189="EE",I189="SE",I189="CE"),IF(ISNA(VLOOKUP(H189,'Funções de Transação - Detalhe'!$C$7:$F$126,4,0)), "",VLOOKUP(H189,'Funções de Transação - Detalhe'!$C$7:$F$126,4,0)),""))</f>
        <v/>
      </c>
      <c r="M189" s="47" t="str">
        <f aca="false">CONCATENATE(I189,N189)</f>
        <v/>
      </c>
      <c r="N189" s="48" t="str">
        <f aca="false">IF(OR(I189="ALI",I189="AIE"),"L", IF(OR(I189="EE",I189="SE",I189="CE"),"A",""))</f>
        <v/>
      </c>
      <c r="O189" s="47" t="str">
        <f aca="false">CONCATENATE(I189,P189)</f>
        <v/>
      </c>
      <c r="P189" s="49" t="str">
        <f aca="false">IF(OR(ISBLANK(K189),K189="",ISBLANK(L189),L189=""),IF(OR(I189="ALI",I189="AIE"),"",IF(OR(ISBLANK(I189),L189=""),"","A")),IF(I189="EE",IF(L189&gt;=3,IF(K189&gt;=5,"H","A"),IF(L189&gt;=2,IF(K189&gt;=16,"H",IF(K189&lt;=4,"L","A")),IF(K189&lt;=15,"L","A"))),IF(OR(I189="SE",I189="CE"),IF(L189&gt;=4,IF(K189&gt;=6,"H","A"),IF(L189&gt;=2,IF(K189&gt;=20,"H",IF(K189&lt;=5,"L","A")),IF(K189&lt;=19,"L","A"))),IF(OR(I189="ALI",I189="AIE"),IF(L189&gt;=6,IF(K189&gt;=20,"H","A"),IF(L189&gt;=2,IF(K189&gt;=51,"H",IF(K189&lt;=19,"L","A")),IF(K189&lt;=50,"L","A")))))))</f>
        <v/>
      </c>
      <c r="Q189" s="50" t="str">
        <f aca="false">IF(N189="L","Baixa",IF(N189="A","Média",IF(N189="","","Alta")))</f>
        <v/>
      </c>
      <c r="R189" s="50" t="str">
        <f aca="false">IF(P189="L","Baixa",IF(P189="A","Média",IF(P189="H","Alta","")))</f>
        <v/>
      </c>
      <c r="S189" s="46" t="str">
        <f aca="false">IF(J189="C",0.6,IF(OR(ISBLANK(I189),ISBLANK(N189)),"",IF(I189="ALI",IF(N189="L",7,IF(N189="A",10,15)),IF(I189="AIE",IF(N189="L",5,IF(N189="A",7,10)),IF(I189="SE",IF(N189="L",4,IF(N189="A",5,7)),IF(OR(I189="EE",I189="CE"),IF(N189="L",3,IF(N189="A",4,6))))))))</f>
        <v/>
      </c>
      <c r="T189" s="51" t="str">
        <f aca="false">IF(OR(ISBLANK(I189),ISBLANK(P189),I189="",P189=""),S189,IF(I189="ALI",IF(P189="L",7,IF(P189="A",10,15)),IF(I189="AIE",IF(P189="L",5,IF(P189="A",7,10)),IF(I189="SE",IF(P189="L",4,IF(P189="A",5,7)),IF(OR(I189="EE",I189="CE"),IF(P189="L",3,IF(P189="A",4,6)))))))</f>
        <v/>
      </c>
      <c r="U189" s="52" t="str">
        <f aca="false">IF(J189="","",IF(OR(J189="I",J189="C"),100%,IF(J189="E",40%,IF(J189="T",15%,50%))))</f>
        <v/>
      </c>
      <c r="V189" s="53" t="str">
        <f aca="false">IF(AND(S189&lt;&gt;"",U189&lt;&gt;""),S189*U189,"")</f>
        <v/>
      </c>
      <c r="W189" s="53" t="str">
        <f aca="false">IF(AND(T189&lt;&gt;"",U189&lt;&gt;""),T189*U189,"")</f>
        <v/>
      </c>
      <c r="X189" s="42"/>
      <c r="Y189" s="42"/>
      <c r="Z189" s="42"/>
      <c r="AA189" s="42"/>
      <c r="AB189" s="43"/>
    </row>
    <row r="190" customFormat="false" ht="18" hidden="false" customHeight="true" outlineLevel="0" collapsed="false">
      <c r="A190" s="42"/>
      <c r="B190" s="42"/>
      <c r="C190" s="42"/>
      <c r="D190" s="42"/>
      <c r="E190" s="42"/>
      <c r="F190" s="42"/>
      <c r="G190" s="42"/>
      <c r="H190" s="43"/>
      <c r="I190" s="44"/>
      <c r="J190" s="45"/>
      <c r="K190" s="46" t="str">
        <f aca="false">IF(OR(I190="ALI",I190="AIE"),IF(ISNA(VLOOKUP(H190,'Funções de Dados - Detalhe'!$C$7:$F$126,2,0)),"",VLOOKUP(H190,'Funções de Dados - Detalhe'!$C$7:$F$126,2,0)),IF(OR(I190="EE",I190="SE",I190="CE"),IF(ISNA(VLOOKUP(H190,'Funções de Transação - Detalhe'!$C$7:$F$126,2,0)), "",VLOOKUP(H190,'Funções de Transação - Detalhe'!$C$7:$F$126,2,0)),""))</f>
        <v/>
      </c>
      <c r="L190" s="46" t="str">
        <f aca="false">IF(OR(I190="ALI",I190="AIE"),IF(ISNA(VLOOKUP(H190,'Funções de Dados - Detalhe'!$C$7:$F$126,4,0)), "",VLOOKUP(H190,'Funções de Dados - Detalhe'!$C$7:$F$126,4,0)),IF(OR(I190="EE",I190="SE",I190="CE"),IF(ISNA(VLOOKUP(H190,'Funções de Transação - Detalhe'!$C$7:$F$126,4,0)), "",VLOOKUP(H190,'Funções de Transação - Detalhe'!$C$7:$F$126,4,0)),""))</f>
        <v/>
      </c>
      <c r="M190" s="47" t="str">
        <f aca="false">CONCATENATE(I190,N190)</f>
        <v/>
      </c>
      <c r="N190" s="48" t="str">
        <f aca="false">IF(OR(I190="ALI",I190="AIE"),"L", IF(OR(I190="EE",I190="SE",I190="CE"),"A",""))</f>
        <v/>
      </c>
      <c r="O190" s="47" t="str">
        <f aca="false">CONCATENATE(I190,P190)</f>
        <v/>
      </c>
      <c r="P190" s="49" t="str">
        <f aca="false">IF(OR(ISBLANK(K190),K190="",ISBLANK(L190),L190=""),IF(OR(I190="ALI",I190="AIE"),"",IF(OR(ISBLANK(I190),L190=""),"","A")),IF(I190="EE",IF(L190&gt;=3,IF(K190&gt;=5,"H","A"),IF(L190&gt;=2,IF(K190&gt;=16,"H",IF(K190&lt;=4,"L","A")),IF(K190&lt;=15,"L","A"))),IF(OR(I190="SE",I190="CE"),IF(L190&gt;=4,IF(K190&gt;=6,"H","A"),IF(L190&gt;=2,IF(K190&gt;=20,"H",IF(K190&lt;=5,"L","A")),IF(K190&lt;=19,"L","A"))),IF(OR(I190="ALI",I190="AIE"),IF(L190&gt;=6,IF(K190&gt;=20,"H","A"),IF(L190&gt;=2,IF(K190&gt;=51,"H",IF(K190&lt;=19,"L","A")),IF(K190&lt;=50,"L","A")))))))</f>
        <v/>
      </c>
      <c r="Q190" s="50" t="str">
        <f aca="false">IF(N190="L","Baixa",IF(N190="A","Média",IF(N190="","","Alta")))</f>
        <v/>
      </c>
      <c r="R190" s="50" t="str">
        <f aca="false">IF(P190="L","Baixa",IF(P190="A","Média",IF(P190="H","Alta","")))</f>
        <v/>
      </c>
      <c r="S190" s="46" t="str">
        <f aca="false">IF(J190="C",0.6,IF(OR(ISBLANK(I190),ISBLANK(N190)),"",IF(I190="ALI",IF(N190="L",7,IF(N190="A",10,15)),IF(I190="AIE",IF(N190="L",5,IF(N190="A",7,10)),IF(I190="SE",IF(N190="L",4,IF(N190="A",5,7)),IF(OR(I190="EE",I190="CE"),IF(N190="L",3,IF(N190="A",4,6))))))))</f>
        <v/>
      </c>
      <c r="T190" s="51" t="str">
        <f aca="false">IF(OR(ISBLANK(I190),ISBLANK(P190),I190="",P190=""),S190,IF(I190="ALI",IF(P190="L",7,IF(P190="A",10,15)),IF(I190="AIE",IF(P190="L",5,IF(P190="A",7,10)),IF(I190="SE",IF(P190="L",4,IF(P190="A",5,7)),IF(OR(I190="EE",I190="CE"),IF(P190="L",3,IF(P190="A",4,6)))))))</f>
        <v/>
      </c>
      <c r="U190" s="52" t="str">
        <f aca="false">IF(J190="","",IF(OR(J190="I",J190="C"),100%,IF(J190="E",40%,IF(J190="T",15%,50%))))</f>
        <v/>
      </c>
      <c r="V190" s="53" t="str">
        <f aca="false">IF(AND(S190&lt;&gt;"",U190&lt;&gt;""),S190*U190,"")</f>
        <v/>
      </c>
      <c r="W190" s="53" t="str">
        <f aca="false">IF(AND(T190&lt;&gt;"",U190&lt;&gt;""),T190*U190,"")</f>
        <v/>
      </c>
      <c r="X190" s="42"/>
      <c r="Y190" s="42"/>
      <c r="Z190" s="42"/>
      <c r="AA190" s="42"/>
      <c r="AB190" s="43"/>
    </row>
    <row r="191" customFormat="false" ht="18" hidden="false" customHeight="true" outlineLevel="0" collapsed="false">
      <c r="A191" s="42"/>
      <c r="B191" s="42"/>
      <c r="C191" s="42"/>
      <c r="D191" s="42"/>
      <c r="E191" s="42"/>
      <c r="F191" s="42"/>
      <c r="G191" s="42"/>
      <c r="H191" s="43"/>
      <c r="I191" s="44"/>
      <c r="J191" s="45"/>
      <c r="K191" s="46" t="str">
        <f aca="false">IF(OR(I191="ALI",I191="AIE"),IF(ISNA(VLOOKUP(H191,'Funções de Dados - Detalhe'!$C$7:$F$126,2,0)),"",VLOOKUP(H191,'Funções de Dados - Detalhe'!$C$7:$F$126,2,0)),IF(OR(I191="EE",I191="SE",I191="CE"),IF(ISNA(VLOOKUP(H191,'Funções de Transação - Detalhe'!$C$7:$F$126,2,0)), "",VLOOKUP(H191,'Funções de Transação - Detalhe'!$C$7:$F$126,2,0)),""))</f>
        <v/>
      </c>
      <c r="L191" s="46" t="str">
        <f aca="false">IF(OR(I191="ALI",I191="AIE"),IF(ISNA(VLOOKUP(H191,'Funções de Dados - Detalhe'!$C$7:$F$126,4,0)), "",VLOOKUP(H191,'Funções de Dados - Detalhe'!$C$7:$F$126,4,0)),IF(OR(I191="EE",I191="SE",I191="CE"),IF(ISNA(VLOOKUP(H191,'Funções de Transação - Detalhe'!$C$7:$F$126,4,0)), "",VLOOKUP(H191,'Funções de Transação - Detalhe'!$C$7:$F$126,4,0)),""))</f>
        <v/>
      </c>
      <c r="M191" s="47" t="str">
        <f aca="false">CONCATENATE(I191,N191)</f>
        <v/>
      </c>
      <c r="N191" s="48" t="str">
        <f aca="false">IF(OR(I191="ALI",I191="AIE"),"L", IF(OR(I191="EE",I191="SE",I191="CE"),"A",""))</f>
        <v/>
      </c>
      <c r="O191" s="47" t="str">
        <f aca="false">CONCATENATE(I191,P191)</f>
        <v/>
      </c>
      <c r="P191" s="49" t="str">
        <f aca="false">IF(OR(ISBLANK(K191),K191="",ISBLANK(L191),L191=""),IF(OR(I191="ALI",I191="AIE"),"",IF(OR(ISBLANK(I191),L191=""),"","A")),IF(I191="EE",IF(L191&gt;=3,IF(K191&gt;=5,"H","A"),IF(L191&gt;=2,IF(K191&gt;=16,"H",IF(K191&lt;=4,"L","A")),IF(K191&lt;=15,"L","A"))),IF(OR(I191="SE",I191="CE"),IF(L191&gt;=4,IF(K191&gt;=6,"H","A"),IF(L191&gt;=2,IF(K191&gt;=20,"H",IF(K191&lt;=5,"L","A")),IF(K191&lt;=19,"L","A"))),IF(OR(I191="ALI",I191="AIE"),IF(L191&gt;=6,IF(K191&gt;=20,"H","A"),IF(L191&gt;=2,IF(K191&gt;=51,"H",IF(K191&lt;=19,"L","A")),IF(K191&lt;=50,"L","A")))))))</f>
        <v/>
      </c>
      <c r="Q191" s="50" t="str">
        <f aca="false">IF(N191="L","Baixa",IF(N191="A","Média",IF(N191="","","Alta")))</f>
        <v/>
      </c>
      <c r="R191" s="50" t="str">
        <f aca="false">IF(P191="L","Baixa",IF(P191="A","Média",IF(P191="H","Alta","")))</f>
        <v/>
      </c>
      <c r="S191" s="46" t="str">
        <f aca="false">IF(J191="C",0.6,IF(OR(ISBLANK(I191),ISBLANK(N191)),"",IF(I191="ALI",IF(N191="L",7,IF(N191="A",10,15)),IF(I191="AIE",IF(N191="L",5,IF(N191="A",7,10)),IF(I191="SE",IF(N191="L",4,IF(N191="A",5,7)),IF(OR(I191="EE",I191="CE"),IF(N191="L",3,IF(N191="A",4,6))))))))</f>
        <v/>
      </c>
      <c r="T191" s="51" t="str">
        <f aca="false">IF(OR(ISBLANK(I191),ISBLANK(P191),I191="",P191=""),S191,IF(I191="ALI",IF(P191="L",7,IF(P191="A",10,15)),IF(I191="AIE",IF(P191="L",5,IF(P191="A",7,10)),IF(I191="SE",IF(P191="L",4,IF(P191="A",5,7)),IF(OR(I191="EE",I191="CE"),IF(P191="L",3,IF(P191="A",4,6)))))))</f>
        <v/>
      </c>
      <c r="U191" s="52" t="str">
        <f aca="false">IF(J191="","",IF(OR(J191="I",J191="C"),100%,IF(J191="E",40%,IF(J191="T",15%,50%))))</f>
        <v/>
      </c>
      <c r="V191" s="53" t="str">
        <f aca="false">IF(AND(S191&lt;&gt;"",U191&lt;&gt;""),S191*U191,"")</f>
        <v/>
      </c>
      <c r="W191" s="53" t="str">
        <f aca="false">IF(AND(T191&lt;&gt;"",U191&lt;&gt;""),T191*U191,"")</f>
        <v/>
      </c>
      <c r="X191" s="42"/>
      <c r="Y191" s="42"/>
      <c r="Z191" s="42"/>
      <c r="AA191" s="42"/>
      <c r="AB191" s="43"/>
    </row>
    <row r="192" customFormat="false" ht="18" hidden="false" customHeight="true" outlineLevel="0" collapsed="false">
      <c r="A192" s="42"/>
      <c r="B192" s="42"/>
      <c r="C192" s="42"/>
      <c r="D192" s="42"/>
      <c r="E192" s="42"/>
      <c r="F192" s="42"/>
      <c r="G192" s="42"/>
      <c r="H192" s="43"/>
      <c r="I192" s="44"/>
      <c r="J192" s="45"/>
      <c r="K192" s="46" t="str">
        <f aca="false">IF(OR(I192="ALI",I192="AIE"),IF(ISNA(VLOOKUP(H192,'Funções de Dados - Detalhe'!$C$7:$F$126,2,0)),"",VLOOKUP(H192,'Funções de Dados - Detalhe'!$C$7:$F$126,2,0)),IF(OR(I192="EE",I192="SE",I192="CE"),IF(ISNA(VLOOKUP(H192,'Funções de Transação - Detalhe'!$C$7:$F$126,2,0)), "",VLOOKUP(H192,'Funções de Transação - Detalhe'!$C$7:$F$126,2,0)),""))</f>
        <v/>
      </c>
      <c r="L192" s="46" t="str">
        <f aca="false">IF(OR(I192="ALI",I192="AIE"),IF(ISNA(VLOOKUP(H192,'Funções de Dados - Detalhe'!$C$7:$F$126,4,0)), "",VLOOKUP(H192,'Funções de Dados - Detalhe'!$C$7:$F$126,4,0)),IF(OR(I192="EE",I192="SE",I192="CE"),IF(ISNA(VLOOKUP(H192,'Funções de Transação - Detalhe'!$C$7:$F$126,4,0)), "",VLOOKUP(H192,'Funções de Transação - Detalhe'!$C$7:$F$126,4,0)),""))</f>
        <v/>
      </c>
      <c r="M192" s="47" t="str">
        <f aca="false">CONCATENATE(I192,N192)</f>
        <v/>
      </c>
      <c r="N192" s="48" t="str">
        <f aca="false">IF(OR(I192="ALI",I192="AIE"),"L", IF(OR(I192="EE",I192="SE",I192="CE"),"A",""))</f>
        <v/>
      </c>
      <c r="O192" s="47" t="str">
        <f aca="false">CONCATENATE(I192,P192)</f>
        <v/>
      </c>
      <c r="P192" s="49" t="str">
        <f aca="false">IF(OR(ISBLANK(K192),K192="",ISBLANK(L192),L192=""),IF(OR(I192="ALI",I192="AIE"),"",IF(OR(ISBLANK(I192),L192=""),"","A")),IF(I192="EE",IF(L192&gt;=3,IF(K192&gt;=5,"H","A"),IF(L192&gt;=2,IF(K192&gt;=16,"H",IF(K192&lt;=4,"L","A")),IF(K192&lt;=15,"L","A"))),IF(OR(I192="SE",I192="CE"),IF(L192&gt;=4,IF(K192&gt;=6,"H","A"),IF(L192&gt;=2,IF(K192&gt;=20,"H",IF(K192&lt;=5,"L","A")),IF(K192&lt;=19,"L","A"))),IF(OR(I192="ALI",I192="AIE"),IF(L192&gt;=6,IF(K192&gt;=20,"H","A"),IF(L192&gt;=2,IF(K192&gt;=51,"H",IF(K192&lt;=19,"L","A")),IF(K192&lt;=50,"L","A")))))))</f>
        <v/>
      </c>
      <c r="Q192" s="50" t="str">
        <f aca="false">IF(N192="L","Baixa",IF(N192="A","Média",IF(N192="","","Alta")))</f>
        <v/>
      </c>
      <c r="R192" s="50" t="str">
        <f aca="false">IF(P192="L","Baixa",IF(P192="A","Média",IF(P192="H","Alta","")))</f>
        <v/>
      </c>
      <c r="S192" s="46" t="str">
        <f aca="false">IF(J192="C",0.6,IF(OR(ISBLANK(I192),ISBLANK(N192)),"",IF(I192="ALI",IF(N192="L",7,IF(N192="A",10,15)),IF(I192="AIE",IF(N192="L",5,IF(N192="A",7,10)),IF(I192="SE",IF(N192="L",4,IF(N192="A",5,7)),IF(OR(I192="EE",I192="CE"),IF(N192="L",3,IF(N192="A",4,6))))))))</f>
        <v/>
      </c>
      <c r="T192" s="51" t="str">
        <f aca="false">IF(OR(ISBLANK(I192),ISBLANK(P192),I192="",P192=""),S192,IF(I192="ALI",IF(P192="L",7,IF(P192="A",10,15)),IF(I192="AIE",IF(P192="L",5,IF(P192="A",7,10)),IF(I192="SE",IF(P192="L",4,IF(P192="A",5,7)),IF(OR(I192="EE",I192="CE"),IF(P192="L",3,IF(P192="A",4,6)))))))</f>
        <v/>
      </c>
      <c r="U192" s="52" t="str">
        <f aca="false">IF(J192="","",IF(OR(J192="I",J192="C"),100%,IF(J192="E",40%,IF(J192="T",15%,50%))))</f>
        <v/>
      </c>
      <c r="V192" s="53" t="str">
        <f aca="false">IF(AND(S192&lt;&gt;"",U192&lt;&gt;""),S192*U192,"")</f>
        <v/>
      </c>
      <c r="W192" s="53" t="str">
        <f aca="false">IF(AND(T192&lt;&gt;"",U192&lt;&gt;""),T192*U192,"")</f>
        <v/>
      </c>
      <c r="X192" s="42"/>
      <c r="Y192" s="42"/>
      <c r="Z192" s="42"/>
      <c r="AA192" s="42"/>
      <c r="AB192" s="43"/>
    </row>
    <row r="193" customFormat="false" ht="18" hidden="false" customHeight="true" outlineLevel="0" collapsed="false">
      <c r="A193" s="42"/>
      <c r="B193" s="42"/>
      <c r="C193" s="42"/>
      <c r="D193" s="42"/>
      <c r="E193" s="42"/>
      <c r="F193" s="42"/>
      <c r="G193" s="42"/>
      <c r="H193" s="43"/>
      <c r="I193" s="44"/>
      <c r="J193" s="45"/>
      <c r="K193" s="46" t="str">
        <f aca="false">IF(OR(I193="ALI",I193="AIE"),IF(ISNA(VLOOKUP(H193,'Funções de Dados - Detalhe'!$C$7:$F$126,2,0)),"",VLOOKUP(H193,'Funções de Dados - Detalhe'!$C$7:$F$126,2,0)),IF(OR(I193="EE",I193="SE",I193="CE"),IF(ISNA(VLOOKUP(H193,'Funções de Transação - Detalhe'!$C$7:$F$126,2,0)), "",VLOOKUP(H193,'Funções de Transação - Detalhe'!$C$7:$F$126,2,0)),""))</f>
        <v/>
      </c>
      <c r="L193" s="46" t="str">
        <f aca="false">IF(OR(I193="ALI",I193="AIE"),IF(ISNA(VLOOKUP(H193,'Funções de Dados - Detalhe'!$C$7:$F$126,4,0)), "",VLOOKUP(H193,'Funções de Dados - Detalhe'!$C$7:$F$126,4,0)),IF(OR(I193="EE",I193="SE",I193="CE"),IF(ISNA(VLOOKUP(H193,'Funções de Transação - Detalhe'!$C$7:$F$126,4,0)), "",VLOOKUP(H193,'Funções de Transação - Detalhe'!$C$7:$F$126,4,0)),""))</f>
        <v/>
      </c>
      <c r="M193" s="47" t="str">
        <f aca="false">CONCATENATE(I193,N193)</f>
        <v/>
      </c>
      <c r="N193" s="48" t="str">
        <f aca="false">IF(OR(I193="ALI",I193="AIE"),"L", IF(OR(I193="EE",I193="SE",I193="CE"),"A",""))</f>
        <v/>
      </c>
      <c r="O193" s="47" t="str">
        <f aca="false">CONCATENATE(I193,P193)</f>
        <v/>
      </c>
      <c r="P193" s="49" t="str">
        <f aca="false">IF(OR(ISBLANK(K193),K193="",ISBLANK(L193),L193=""),IF(OR(I193="ALI",I193="AIE"),"",IF(OR(ISBLANK(I193),L193=""),"","A")),IF(I193="EE",IF(L193&gt;=3,IF(K193&gt;=5,"H","A"),IF(L193&gt;=2,IF(K193&gt;=16,"H",IF(K193&lt;=4,"L","A")),IF(K193&lt;=15,"L","A"))),IF(OR(I193="SE",I193="CE"),IF(L193&gt;=4,IF(K193&gt;=6,"H","A"),IF(L193&gt;=2,IF(K193&gt;=20,"H",IF(K193&lt;=5,"L","A")),IF(K193&lt;=19,"L","A"))),IF(OR(I193="ALI",I193="AIE"),IF(L193&gt;=6,IF(K193&gt;=20,"H","A"),IF(L193&gt;=2,IF(K193&gt;=51,"H",IF(K193&lt;=19,"L","A")),IF(K193&lt;=50,"L","A")))))))</f>
        <v/>
      </c>
      <c r="Q193" s="50" t="str">
        <f aca="false">IF(N193="L","Baixa",IF(N193="A","Média",IF(N193="","","Alta")))</f>
        <v/>
      </c>
      <c r="R193" s="50" t="str">
        <f aca="false">IF(P193="L","Baixa",IF(P193="A","Média",IF(P193="H","Alta","")))</f>
        <v/>
      </c>
      <c r="S193" s="46" t="str">
        <f aca="false">IF(J193="C",0.6,IF(OR(ISBLANK(I193),ISBLANK(N193)),"",IF(I193="ALI",IF(N193="L",7,IF(N193="A",10,15)),IF(I193="AIE",IF(N193="L",5,IF(N193="A",7,10)),IF(I193="SE",IF(N193="L",4,IF(N193="A",5,7)),IF(OR(I193="EE",I193="CE"),IF(N193="L",3,IF(N193="A",4,6))))))))</f>
        <v/>
      </c>
      <c r="T193" s="51" t="str">
        <f aca="false">IF(OR(ISBLANK(I193),ISBLANK(P193),I193="",P193=""),S193,IF(I193="ALI",IF(P193="L",7,IF(P193="A",10,15)),IF(I193="AIE",IF(P193="L",5,IF(P193="A",7,10)),IF(I193="SE",IF(P193="L",4,IF(P193="A",5,7)),IF(OR(I193="EE",I193="CE"),IF(P193="L",3,IF(P193="A",4,6)))))))</f>
        <v/>
      </c>
      <c r="U193" s="52" t="str">
        <f aca="false">IF(J193="","",IF(OR(J193="I",J193="C"),100%,IF(J193="E",40%,IF(J193="T",15%,50%))))</f>
        <v/>
      </c>
      <c r="V193" s="53" t="str">
        <f aca="false">IF(AND(S193&lt;&gt;"",U193&lt;&gt;""),S193*U193,"")</f>
        <v/>
      </c>
      <c r="W193" s="53" t="str">
        <f aca="false">IF(AND(T193&lt;&gt;"",U193&lt;&gt;""),T193*U193,"")</f>
        <v/>
      </c>
      <c r="X193" s="42"/>
      <c r="Y193" s="42"/>
      <c r="Z193" s="42"/>
      <c r="AA193" s="42"/>
      <c r="AB193" s="43"/>
    </row>
    <row r="194" customFormat="false" ht="18" hidden="false" customHeight="true" outlineLevel="0" collapsed="false">
      <c r="A194" s="42"/>
      <c r="B194" s="42"/>
      <c r="C194" s="42"/>
      <c r="D194" s="42"/>
      <c r="E194" s="42"/>
      <c r="F194" s="42"/>
      <c r="G194" s="42"/>
      <c r="H194" s="43"/>
      <c r="I194" s="44"/>
      <c r="J194" s="45"/>
      <c r="K194" s="46" t="str">
        <f aca="false">IF(OR(I194="ALI",I194="AIE"),IF(ISNA(VLOOKUP(H194,'Funções de Dados - Detalhe'!$C$7:$F$126,2,0)),"",VLOOKUP(H194,'Funções de Dados - Detalhe'!$C$7:$F$126,2,0)),IF(OR(I194="EE",I194="SE",I194="CE"),IF(ISNA(VLOOKUP(H194,'Funções de Transação - Detalhe'!$C$7:$F$126,2,0)), "",VLOOKUP(H194,'Funções de Transação - Detalhe'!$C$7:$F$126,2,0)),""))</f>
        <v/>
      </c>
      <c r="L194" s="46" t="str">
        <f aca="false">IF(OR(I194="ALI",I194="AIE"),IF(ISNA(VLOOKUP(H194,'Funções de Dados - Detalhe'!$C$7:$F$126,4,0)), "",VLOOKUP(H194,'Funções de Dados - Detalhe'!$C$7:$F$126,4,0)),IF(OR(I194="EE",I194="SE",I194="CE"),IF(ISNA(VLOOKUP(H194,'Funções de Transação - Detalhe'!$C$7:$F$126,4,0)), "",VLOOKUP(H194,'Funções de Transação - Detalhe'!$C$7:$F$126,4,0)),""))</f>
        <v/>
      </c>
      <c r="M194" s="47" t="str">
        <f aca="false">CONCATENATE(I194,N194)</f>
        <v/>
      </c>
      <c r="N194" s="48" t="str">
        <f aca="false">IF(OR(I194="ALI",I194="AIE"),"L", IF(OR(I194="EE",I194="SE",I194="CE"),"A",""))</f>
        <v/>
      </c>
      <c r="O194" s="47" t="str">
        <f aca="false">CONCATENATE(I194,P194)</f>
        <v/>
      </c>
      <c r="P194" s="49" t="str">
        <f aca="false">IF(OR(ISBLANK(K194),K194="",ISBLANK(L194),L194=""),IF(OR(I194="ALI",I194="AIE"),"",IF(OR(ISBLANK(I194),L194=""),"","A")),IF(I194="EE",IF(L194&gt;=3,IF(K194&gt;=5,"H","A"),IF(L194&gt;=2,IF(K194&gt;=16,"H",IF(K194&lt;=4,"L","A")),IF(K194&lt;=15,"L","A"))),IF(OR(I194="SE",I194="CE"),IF(L194&gt;=4,IF(K194&gt;=6,"H","A"),IF(L194&gt;=2,IF(K194&gt;=20,"H",IF(K194&lt;=5,"L","A")),IF(K194&lt;=19,"L","A"))),IF(OR(I194="ALI",I194="AIE"),IF(L194&gt;=6,IF(K194&gt;=20,"H","A"),IF(L194&gt;=2,IF(K194&gt;=51,"H",IF(K194&lt;=19,"L","A")),IF(K194&lt;=50,"L","A")))))))</f>
        <v/>
      </c>
      <c r="Q194" s="50" t="str">
        <f aca="false">IF(N194="L","Baixa",IF(N194="A","Média",IF(N194="","","Alta")))</f>
        <v/>
      </c>
      <c r="R194" s="50" t="str">
        <f aca="false">IF(P194="L","Baixa",IF(P194="A","Média",IF(P194="H","Alta","")))</f>
        <v/>
      </c>
      <c r="S194" s="46" t="str">
        <f aca="false">IF(J194="C",0.6,IF(OR(ISBLANK(I194),ISBLANK(N194)),"",IF(I194="ALI",IF(N194="L",7,IF(N194="A",10,15)),IF(I194="AIE",IF(N194="L",5,IF(N194="A",7,10)),IF(I194="SE",IF(N194="L",4,IF(N194="A",5,7)),IF(OR(I194="EE",I194="CE"),IF(N194="L",3,IF(N194="A",4,6))))))))</f>
        <v/>
      </c>
      <c r="T194" s="51" t="str">
        <f aca="false">IF(OR(ISBLANK(I194),ISBLANK(P194),I194="",P194=""),S194,IF(I194="ALI",IF(P194="L",7,IF(P194="A",10,15)),IF(I194="AIE",IF(P194="L",5,IF(P194="A",7,10)),IF(I194="SE",IF(P194="L",4,IF(P194="A",5,7)),IF(OR(I194="EE",I194="CE"),IF(P194="L",3,IF(P194="A",4,6)))))))</f>
        <v/>
      </c>
      <c r="U194" s="52" t="str">
        <f aca="false">IF(J194="","",IF(OR(J194="I",J194="C"),100%,IF(J194="E",40%,IF(J194="T",15%,50%))))</f>
        <v/>
      </c>
      <c r="V194" s="53" t="str">
        <f aca="false">IF(AND(S194&lt;&gt;"",U194&lt;&gt;""),S194*U194,"")</f>
        <v/>
      </c>
      <c r="W194" s="53" t="str">
        <f aca="false">IF(AND(T194&lt;&gt;"",U194&lt;&gt;""),T194*U194,"")</f>
        <v/>
      </c>
      <c r="X194" s="42"/>
      <c r="Y194" s="42"/>
      <c r="Z194" s="42"/>
      <c r="AA194" s="42"/>
      <c r="AB194" s="43"/>
    </row>
    <row r="195" customFormat="false" ht="18" hidden="false" customHeight="true" outlineLevel="0" collapsed="false">
      <c r="A195" s="42"/>
      <c r="B195" s="42"/>
      <c r="C195" s="42"/>
      <c r="D195" s="42"/>
      <c r="E195" s="42"/>
      <c r="F195" s="42"/>
      <c r="G195" s="42"/>
      <c r="H195" s="43"/>
      <c r="I195" s="44"/>
      <c r="J195" s="45"/>
      <c r="K195" s="46" t="str">
        <f aca="false">IF(OR(I195="ALI",I195="AIE"),IF(ISNA(VLOOKUP(H195,'Funções de Dados - Detalhe'!$C$7:$F$126,2,0)),"",VLOOKUP(H195,'Funções de Dados - Detalhe'!$C$7:$F$126,2,0)),IF(OR(I195="EE",I195="SE",I195="CE"),IF(ISNA(VLOOKUP(H195,'Funções de Transação - Detalhe'!$C$7:$F$126,2,0)), "",VLOOKUP(H195,'Funções de Transação - Detalhe'!$C$7:$F$126,2,0)),""))</f>
        <v/>
      </c>
      <c r="L195" s="46" t="str">
        <f aca="false">IF(OR(I195="ALI",I195="AIE"),IF(ISNA(VLOOKUP(H195,'Funções de Dados - Detalhe'!$C$7:$F$126,4,0)), "",VLOOKUP(H195,'Funções de Dados - Detalhe'!$C$7:$F$126,4,0)),IF(OR(I195="EE",I195="SE",I195="CE"),IF(ISNA(VLOOKUP(H195,'Funções de Transação - Detalhe'!$C$7:$F$126,4,0)), "",VLOOKUP(H195,'Funções de Transação - Detalhe'!$C$7:$F$126,4,0)),""))</f>
        <v/>
      </c>
      <c r="M195" s="47" t="str">
        <f aca="false">CONCATENATE(I195,N195)</f>
        <v/>
      </c>
      <c r="N195" s="48" t="str">
        <f aca="false">IF(OR(I195="ALI",I195="AIE"),"L", IF(OR(I195="EE",I195="SE",I195="CE"),"A",""))</f>
        <v/>
      </c>
      <c r="O195" s="47" t="str">
        <f aca="false">CONCATENATE(I195,P195)</f>
        <v/>
      </c>
      <c r="P195" s="49" t="str">
        <f aca="false">IF(OR(ISBLANK(K195),K195="",ISBLANK(L195),L195=""),IF(OR(I195="ALI",I195="AIE"),"",IF(OR(ISBLANK(I195),L195=""),"","A")),IF(I195="EE",IF(L195&gt;=3,IF(K195&gt;=5,"H","A"),IF(L195&gt;=2,IF(K195&gt;=16,"H",IF(K195&lt;=4,"L","A")),IF(K195&lt;=15,"L","A"))),IF(OR(I195="SE",I195="CE"),IF(L195&gt;=4,IF(K195&gt;=6,"H","A"),IF(L195&gt;=2,IF(K195&gt;=20,"H",IF(K195&lt;=5,"L","A")),IF(K195&lt;=19,"L","A"))),IF(OR(I195="ALI",I195="AIE"),IF(L195&gt;=6,IF(K195&gt;=20,"H","A"),IF(L195&gt;=2,IF(K195&gt;=51,"H",IF(K195&lt;=19,"L","A")),IF(K195&lt;=50,"L","A")))))))</f>
        <v/>
      </c>
      <c r="Q195" s="50" t="str">
        <f aca="false">IF(N195="L","Baixa",IF(N195="A","Média",IF(N195="","","Alta")))</f>
        <v/>
      </c>
      <c r="R195" s="50" t="str">
        <f aca="false">IF(P195="L","Baixa",IF(P195="A","Média",IF(P195="H","Alta","")))</f>
        <v/>
      </c>
      <c r="S195" s="46" t="str">
        <f aca="false">IF(J195="C",0.6,IF(OR(ISBLANK(I195),ISBLANK(N195)),"",IF(I195="ALI",IF(N195="L",7,IF(N195="A",10,15)),IF(I195="AIE",IF(N195="L",5,IF(N195="A",7,10)),IF(I195="SE",IF(N195="L",4,IF(N195="A",5,7)),IF(OR(I195="EE",I195="CE"),IF(N195="L",3,IF(N195="A",4,6))))))))</f>
        <v/>
      </c>
      <c r="T195" s="51" t="str">
        <f aca="false">IF(OR(ISBLANK(I195),ISBLANK(P195),I195="",P195=""),S195,IF(I195="ALI",IF(P195="L",7,IF(P195="A",10,15)),IF(I195="AIE",IF(P195="L",5,IF(P195="A",7,10)),IF(I195="SE",IF(P195="L",4,IF(P195="A",5,7)),IF(OR(I195="EE",I195="CE"),IF(P195="L",3,IF(P195="A",4,6)))))))</f>
        <v/>
      </c>
      <c r="U195" s="52" t="str">
        <f aca="false">IF(J195="","",IF(OR(J195="I",J195="C"),100%,IF(J195="E",40%,IF(J195="T",15%,50%))))</f>
        <v/>
      </c>
      <c r="V195" s="53" t="str">
        <f aca="false">IF(AND(S195&lt;&gt;"",U195&lt;&gt;""),S195*U195,"")</f>
        <v/>
      </c>
      <c r="W195" s="53" t="str">
        <f aca="false">IF(AND(T195&lt;&gt;"",U195&lt;&gt;""),T195*U195,"")</f>
        <v/>
      </c>
      <c r="X195" s="42"/>
      <c r="Y195" s="42"/>
      <c r="Z195" s="42"/>
      <c r="AA195" s="42"/>
      <c r="AB195" s="43"/>
    </row>
    <row r="196" customFormat="false" ht="18" hidden="false" customHeight="true" outlineLevel="0" collapsed="false">
      <c r="A196" s="42"/>
      <c r="B196" s="42"/>
      <c r="C196" s="42"/>
      <c r="D196" s="42"/>
      <c r="E196" s="42"/>
      <c r="F196" s="42"/>
      <c r="G196" s="42"/>
      <c r="H196" s="43"/>
      <c r="I196" s="44"/>
      <c r="J196" s="45"/>
      <c r="K196" s="46" t="str">
        <f aca="false">IF(OR(I196="ALI",I196="AIE"),IF(ISNA(VLOOKUP(H196,'Funções de Dados - Detalhe'!$C$7:$F$126,2,0)),"",VLOOKUP(H196,'Funções de Dados - Detalhe'!$C$7:$F$126,2,0)),IF(OR(I196="EE",I196="SE",I196="CE"),IF(ISNA(VLOOKUP(H196,'Funções de Transação - Detalhe'!$C$7:$F$126,2,0)), "",VLOOKUP(H196,'Funções de Transação - Detalhe'!$C$7:$F$126,2,0)),""))</f>
        <v/>
      </c>
      <c r="L196" s="46" t="str">
        <f aca="false">IF(OR(I196="ALI",I196="AIE"),IF(ISNA(VLOOKUP(H196,'Funções de Dados - Detalhe'!$C$7:$F$126,4,0)), "",VLOOKUP(H196,'Funções de Dados - Detalhe'!$C$7:$F$126,4,0)),IF(OR(I196="EE",I196="SE",I196="CE"),IF(ISNA(VLOOKUP(H196,'Funções de Transação - Detalhe'!$C$7:$F$126,4,0)), "",VLOOKUP(H196,'Funções de Transação - Detalhe'!$C$7:$F$126,4,0)),""))</f>
        <v/>
      </c>
      <c r="M196" s="47" t="str">
        <f aca="false">CONCATENATE(I196,N196)</f>
        <v/>
      </c>
      <c r="N196" s="48" t="str">
        <f aca="false">IF(OR(I196="ALI",I196="AIE"),"L", IF(OR(I196="EE",I196="SE",I196="CE"),"A",""))</f>
        <v/>
      </c>
      <c r="O196" s="47" t="str">
        <f aca="false">CONCATENATE(I196,P196)</f>
        <v/>
      </c>
      <c r="P196" s="49" t="str">
        <f aca="false">IF(OR(ISBLANK(K196),K196="",ISBLANK(L196),L196=""),IF(OR(I196="ALI",I196="AIE"),"",IF(OR(ISBLANK(I196),L196=""),"","A")),IF(I196="EE",IF(L196&gt;=3,IF(K196&gt;=5,"H","A"),IF(L196&gt;=2,IF(K196&gt;=16,"H",IF(K196&lt;=4,"L","A")),IF(K196&lt;=15,"L","A"))),IF(OR(I196="SE",I196="CE"),IF(L196&gt;=4,IF(K196&gt;=6,"H","A"),IF(L196&gt;=2,IF(K196&gt;=20,"H",IF(K196&lt;=5,"L","A")),IF(K196&lt;=19,"L","A"))),IF(OR(I196="ALI",I196="AIE"),IF(L196&gt;=6,IF(K196&gt;=20,"H","A"),IF(L196&gt;=2,IF(K196&gt;=51,"H",IF(K196&lt;=19,"L","A")),IF(K196&lt;=50,"L","A")))))))</f>
        <v/>
      </c>
      <c r="Q196" s="50" t="str">
        <f aca="false">IF(N196="L","Baixa",IF(N196="A","Média",IF(N196="","","Alta")))</f>
        <v/>
      </c>
      <c r="R196" s="50" t="str">
        <f aca="false">IF(P196="L","Baixa",IF(P196="A","Média",IF(P196="H","Alta","")))</f>
        <v/>
      </c>
      <c r="S196" s="46" t="str">
        <f aca="false">IF(J196="C",0.6,IF(OR(ISBLANK(I196),ISBLANK(N196)),"",IF(I196="ALI",IF(N196="L",7,IF(N196="A",10,15)),IF(I196="AIE",IF(N196="L",5,IF(N196="A",7,10)),IF(I196="SE",IF(N196="L",4,IF(N196="A",5,7)),IF(OR(I196="EE",I196="CE"),IF(N196="L",3,IF(N196="A",4,6))))))))</f>
        <v/>
      </c>
      <c r="T196" s="51" t="str">
        <f aca="false">IF(OR(ISBLANK(I196),ISBLANK(P196),I196="",P196=""),S196,IF(I196="ALI",IF(P196="L",7,IF(P196="A",10,15)),IF(I196="AIE",IF(P196="L",5,IF(P196="A",7,10)),IF(I196="SE",IF(P196="L",4,IF(P196="A",5,7)),IF(OR(I196="EE",I196="CE"),IF(P196="L",3,IF(P196="A",4,6)))))))</f>
        <v/>
      </c>
      <c r="U196" s="52" t="str">
        <f aca="false">IF(J196="","",IF(OR(J196="I",J196="C"),100%,IF(J196="E",40%,IF(J196="T",15%,50%))))</f>
        <v/>
      </c>
      <c r="V196" s="53" t="str">
        <f aca="false">IF(AND(S196&lt;&gt;"",U196&lt;&gt;""),S196*U196,"")</f>
        <v/>
      </c>
      <c r="W196" s="53" t="str">
        <f aca="false">IF(AND(T196&lt;&gt;"",U196&lt;&gt;""),T196*U196,"")</f>
        <v/>
      </c>
      <c r="X196" s="42"/>
      <c r="Y196" s="42"/>
      <c r="Z196" s="42"/>
      <c r="AA196" s="42"/>
      <c r="AB196" s="43"/>
    </row>
    <row r="197" customFormat="false" ht="18" hidden="false" customHeight="true" outlineLevel="0" collapsed="false">
      <c r="A197" s="42"/>
      <c r="B197" s="42"/>
      <c r="C197" s="42"/>
      <c r="D197" s="42"/>
      <c r="E197" s="42"/>
      <c r="F197" s="42"/>
      <c r="G197" s="42"/>
      <c r="H197" s="43"/>
      <c r="I197" s="44"/>
      <c r="J197" s="45"/>
      <c r="K197" s="46" t="str">
        <f aca="false">IF(OR(I197="ALI",I197="AIE"),IF(ISNA(VLOOKUP(H197,'Funções de Dados - Detalhe'!$C$7:$F$126,2,0)),"",VLOOKUP(H197,'Funções de Dados - Detalhe'!$C$7:$F$126,2,0)),IF(OR(I197="EE",I197="SE",I197="CE"),IF(ISNA(VLOOKUP(H197,'Funções de Transação - Detalhe'!$C$7:$F$126,2,0)), "",VLOOKUP(H197,'Funções de Transação - Detalhe'!$C$7:$F$126,2,0)),""))</f>
        <v/>
      </c>
      <c r="L197" s="46" t="str">
        <f aca="false">IF(OR(I197="ALI",I197="AIE"),IF(ISNA(VLOOKUP(H197,'Funções de Dados - Detalhe'!$C$7:$F$126,4,0)), "",VLOOKUP(H197,'Funções de Dados - Detalhe'!$C$7:$F$126,4,0)),IF(OR(I197="EE",I197="SE",I197="CE"),IF(ISNA(VLOOKUP(H197,'Funções de Transação - Detalhe'!$C$7:$F$126,4,0)), "",VLOOKUP(H197,'Funções de Transação - Detalhe'!$C$7:$F$126,4,0)),""))</f>
        <v/>
      </c>
      <c r="M197" s="47" t="str">
        <f aca="false">CONCATENATE(I197,N197)</f>
        <v/>
      </c>
      <c r="N197" s="48" t="str">
        <f aca="false">IF(OR(I197="ALI",I197="AIE"),"L", IF(OR(I197="EE",I197="SE",I197="CE"),"A",""))</f>
        <v/>
      </c>
      <c r="O197" s="47" t="str">
        <f aca="false">CONCATENATE(I197,P197)</f>
        <v/>
      </c>
      <c r="P197" s="49" t="str">
        <f aca="false">IF(OR(ISBLANK(K197),K197="",ISBLANK(L197),L197=""),IF(OR(I197="ALI",I197="AIE"),"",IF(OR(ISBLANK(I197),L197=""),"","A")),IF(I197="EE",IF(L197&gt;=3,IF(K197&gt;=5,"H","A"),IF(L197&gt;=2,IF(K197&gt;=16,"H",IF(K197&lt;=4,"L","A")),IF(K197&lt;=15,"L","A"))),IF(OR(I197="SE",I197="CE"),IF(L197&gt;=4,IF(K197&gt;=6,"H","A"),IF(L197&gt;=2,IF(K197&gt;=20,"H",IF(K197&lt;=5,"L","A")),IF(K197&lt;=19,"L","A"))),IF(OR(I197="ALI",I197="AIE"),IF(L197&gt;=6,IF(K197&gt;=20,"H","A"),IF(L197&gt;=2,IF(K197&gt;=51,"H",IF(K197&lt;=19,"L","A")),IF(K197&lt;=50,"L","A")))))))</f>
        <v/>
      </c>
      <c r="Q197" s="50" t="str">
        <f aca="false">IF(N197="L","Baixa",IF(N197="A","Média",IF(N197="","","Alta")))</f>
        <v/>
      </c>
      <c r="R197" s="50" t="str">
        <f aca="false">IF(P197="L","Baixa",IF(P197="A","Média",IF(P197="H","Alta","")))</f>
        <v/>
      </c>
      <c r="S197" s="46" t="str">
        <f aca="false">IF(J197="C",0.6,IF(OR(ISBLANK(I197),ISBLANK(N197)),"",IF(I197="ALI",IF(N197="L",7,IF(N197="A",10,15)),IF(I197="AIE",IF(N197="L",5,IF(N197="A",7,10)),IF(I197="SE",IF(N197="L",4,IF(N197="A",5,7)),IF(OR(I197="EE",I197="CE"),IF(N197="L",3,IF(N197="A",4,6))))))))</f>
        <v/>
      </c>
      <c r="T197" s="51" t="str">
        <f aca="false">IF(OR(ISBLANK(I197),ISBLANK(P197),I197="",P197=""),S197,IF(I197="ALI",IF(P197="L",7,IF(P197="A",10,15)),IF(I197="AIE",IF(P197="L",5,IF(P197="A",7,10)),IF(I197="SE",IF(P197="L",4,IF(P197="A",5,7)),IF(OR(I197="EE",I197="CE"),IF(P197="L",3,IF(P197="A",4,6)))))))</f>
        <v/>
      </c>
      <c r="U197" s="52" t="str">
        <f aca="false">IF(J197="","",IF(OR(J197="I",J197="C"),100%,IF(J197="E",40%,IF(J197="T",15%,50%))))</f>
        <v/>
      </c>
      <c r="V197" s="53" t="str">
        <f aca="false">IF(AND(S197&lt;&gt;"",U197&lt;&gt;""),S197*U197,"")</f>
        <v/>
      </c>
      <c r="W197" s="53" t="str">
        <f aca="false">IF(AND(T197&lt;&gt;"",U197&lt;&gt;""),T197*U197,"")</f>
        <v/>
      </c>
      <c r="X197" s="42"/>
      <c r="Y197" s="42"/>
      <c r="Z197" s="42"/>
      <c r="AA197" s="42"/>
      <c r="AB197" s="43"/>
    </row>
    <row r="198" customFormat="false" ht="18" hidden="false" customHeight="true" outlineLevel="0" collapsed="false">
      <c r="A198" s="42"/>
      <c r="B198" s="42"/>
      <c r="C198" s="42"/>
      <c r="D198" s="42"/>
      <c r="E198" s="42"/>
      <c r="F198" s="42"/>
      <c r="G198" s="42"/>
      <c r="H198" s="43"/>
      <c r="I198" s="44"/>
      <c r="J198" s="45"/>
      <c r="K198" s="46" t="str">
        <f aca="false">IF(OR(I198="ALI",I198="AIE"),IF(ISNA(VLOOKUP(H198,'Funções de Dados - Detalhe'!$C$7:$F$126,2,0)),"",VLOOKUP(H198,'Funções de Dados - Detalhe'!$C$7:$F$126,2,0)),IF(OR(I198="EE",I198="SE",I198="CE"),IF(ISNA(VLOOKUP(H198,'Funções de Transação - Detalhe'!$C$7:$F$126,2,0)), "",VLOOKUP(H198,'Funções de Transação - Detalhe'!$C$7:$F$126,2,0)),""))</f>
        <v/>
      </c>
      <c r="L198" s="46" t="str">
        <f aca="false">IF(OR(I198="ALI",I198="AIE"),IF(ISNA(VLOOKUP(H198,'Funções de Dados - Detalhe'!$C$7:$F$126,4,0)), "",VLOOKUP(H198,'Funções de Dados - Detalhe'!$C$7:$F$126,4,0)),IF(OR(I198="EE",I198="SE",I198="CE"),IF(ISNA(VLOOKUP(H198,'Funções de Transação - Detalhe'!$C$7:$F$126,4,0)), "",VLOOKUP(H198,'Funções de Transação - Detalhe'!$C$7:$F$126,4,0)),""))</f>
        <v/>
      </c>
      <c r="M198" s="47" t="str">
        <f aca="false">CONCATENATE(I198,N198)</f>
        <v/>
      </c>
      <c r="N198" s="48" t="str">
        <f aca="false">IF(OR(I198="ALI",I198="AIE"),"L", IF(OR(I198="EE",I198="SE",I198="CE"),"A",""))</f>
        <v/>
      </c>
      <c r="O198" s="47" t="str">
        <f aca="false">CONCATENATE(I198,P198)</f>
        <v/>
      </c>
      <c r="P198" s="49" t="str">
        <f aca="false">IF(OR(ISBLANK(K198),K198="",ISBLANK(L198),L198=""),IF(OR(I198="ALI",I198="AIE"),"",IF(OR(ISBLANK(I198),L198=""),"","A")),IF(I198="EE",IF(L198&gt;=3,IF(K198&gt;=5,"H","A"),IF(L198&gt;=2,IF(K198&gt;=16,"H",IF(K198&lt;=4,"L","A")),IF(K198&lt;=15,"L","A"))),IF(OR(I198="SE",I198="CE"),IF(L198&gt;=4,IF(K198&gt;=6,"H","A"),IF(L198&gt;=2,IF(K198&gt;=20,"H",IF(K198&lt;=5,"L","A")),IF(K198&lt;=19,"L","A"))),IF(OR(I198="ALI",I198="AIE"),IF(L198&gt;=6,IF(K198&gt;=20,"H","A"),IF(L198&gt;=2,IF(K198&gt;=51,"H",IF(K198&lt;=19,"L","A")),IF(K198&lt;=50,"L","A")))))))</f>
        <v/>
      </c>
      <c r="Q198" s="50" t="str">
        <f aca="false">IF(N198="L","Baixa",IF(N198="A","Média",IF(N198="","","Alta")))</f>
        <v/>
      </c>
      <c r="R198" s="50" t="str">
        <f aca="false">IF(P198="L","Baixa",IF(P198="A","Média",IF(P198="H","Alta","")))</f>
        <v/>
      </c>
      <c r="S198" s="46" t="str">
        <f aca="false">IF(J198="C",0.6,IF(OR(ISBLANK(I198),ISBLANK(N198)),"",IF(I198="ALI",IF(N198="L",7,IF(N198="A",10,15)),IF(I198="AIE",IF(N198="L",5,IF(N198="A",7,10)),IF(I198="SE",IF(N198="L",4,IF(N198="A",5,7)),IF(OR(I198="EE",I198="CE"),IF(N198="L",3,IF(N198="A",4,6))))))))</f>
        <v/>
      </c>
      <c r="T198" s="51" t="str">
        <f aca="false">IF(OR(ISBLANK(I198),ISBLANK(P198),I198="",P198=""),S198,IF(I198="ALI",IF(P198="L",7,IF(P198="A",10,15)),IF(I198="AIE",IF(P198="L",5,IF(P198="A",7,10)),IF(I198="SE",IF(P198="L",4,IF(P198="A",5,7)),IF(OR(I198="EE",I198="CE"),IF(P198="L",3,IF(P198="A",4,6)))))))</f>
        <v/>
      </c>
      <c r="U198" s="52" t="str">
        <f aca="false">IF(J198="","",IF(OR(J198="I",J198="C"),100%,IF(J198="E",40%,IF(J198="T",15%,50%))))</f>
        <v/>
      </c>
      <c r="V198" s="53" t="str">
        <f aca="false">IF(AND(S198&lt;&gt;"",U198&lt;&gt;""),S198*U198,"")</f>
        <v/>
      </c>
      <c r="W198" s="53" t="str">
        <f aca="false">IF(AND(T198&lt;&gt;"",U198&lt;&gt;""),T198*U198,"")</f>
        <v/>
      </c>
      <c r="X198" s="42"/>
      <c r="Y198" s="42"/>
      <c r="Z198" s="42"/>
      <c r="AA198" s="42"/>
      <c r="AB198" s="43"/>
    </row>
    <row r="199" customFormat="false" ht="18" hidden="false" customHeight="true" outlineLevel="0" collapsed="false">
      <c r="A199" s="42"/>
      <c r="B199" s="42"/>
      <c r="C199" s="42"/>
      <c r="D199" s="42"/>
      <c r="E199" s="42"/>
      <c r="F199" s="42"/>
      <c r="G199" s="42"/>
      <c r="H199" s="43"/>
      <c r="I199" s="44"/>
      <c r="J199" s="45"/>
      <c r="K199" s="46" t="str">
        <f aca="false">IF(OR(I199="ALI",I199="AIE"),IF(ISNA(VLOOKUP(H199,'Funções de Dados - Detalhe'!$C$7:$F$126,2,0)),"",VLOOKUP(H199,'Funções de Dados - Detalhe'!$C$7:$F$126,2,0)),IF(OR(I199="EE",I199="SE",I199="CE"),IF(ISNA(VLOOKUP(H199,'Funções de Transação - Detalhe'!$C$7:$F$126,2,0)), "",VLOOKUP(H199,'Funções de Transação - Detalhe'!$C$7:$F$126,2,0)),""))</f>
        <v/>
      </c>
      <c r="L199" s="46" t="str">
        <f aca="false">IF(OR(I199="ALI",I199="AIE"),IF(ISNA(VLOOKUP(H199,'Funções de Dados - Detalhe'!$C$7:$F$126,4,0)), "",VLOOKUP(H199,'Funções de Dados - Detalhe'!$C$7:$F$126,4,0)),IF(OR(I199="EE",I199="SE",I199="CE"),IF(ISNA(VLOOKUP(H199,'Funções de Transação - Detalhe'!$C$7:$F$126,4,0)), "",VLOOKUP(H199,'Funções de Transação - Detalhe'!$C$7:$F$126,4,0)),""))</f>
        <v/>
      </c>
      <c r="M199" s="47" t="str">
        <f aca="false">CONCATENATE(I199,N199)</f>
        <v/>
      </c>
      <c r="N199" s="48" t="str">
        <f aca="false">IF(OR(I199="ALI",I199="AIE"),"L", IF(OR(I199="EE",I199="SE",I199="CE"),"A",""))</f>
        <v/>
      </c>
      <c r="O199" s="47" t="str">
        <f aca="false">CONCATENATE(I199,P199)</f>
        <v/>
      </c>
      <c r="P199" s="49" t="str">
        <f aca="false">IF(OR(ISBLANK(K199),K199="",ISBLANK(L199),L199=""),IF(OR(I199="ALI",I199="AIE"),"",IF(OR(ISBLANK(I199),L199=""),"","A")),IF(I199="EE",IF(L199&gt;=3,IF(K199&gt;=5,"H","A"),IF(L199&gt;=2,IF(K199&gt;=16,"H",IF(K199&lt;=4,"L","A")),IF(K199&lt;=15,"L","A"))),IF(OR(I199="SE",I199="CE"),IF(L199&gt;=4,IF(K199&gt;=6,"H","A"),IF(L199&gt;=2,IF(K199&gt;=20,"H",IF(K199&lt;=5,"L","A")),IF(K199&lt;=19,"L","A"))),IF(OR(I199="ALI",I199="AIE"),IF(L199&gt;=6,IF(K199&gt;=20,"H","A"),IF(L199&gt;=2,IF(K199&gt;=51,"H",IF(K199&lt;=19,"L","A")),IF(K199&lt;=50,"L","A")))))))</f>
        <v/>
      </c>
      <c r="Q199" s="50" t="str">
        <f aca="false">IF(N199="L","Baixa",IF(N199="A","Média",IF(N199="","","Alta")))</f>
        <v/>
      </c>
      <c r="R199" s="50" t="str">
        <f aca="false">IF(P199="L","Baixa",IF(P199="A","Média",IF(P199="H","Alta","")))</f>
        <v/>
      </c>
      <c r="S199" s="46" t="str">
        <f aca="false">IF(J199="C",0.6,IF(OR(ISBLANK(I199),ISBLANK(N199)),"",IF(I199="ALI",IF(N199="L",7,IF(N199="A",10,15)),IF(I199="AIE",IF(N199="L",5,IF(N199="A",7,10)),IF(I199="SE",IF(N199="L",4,IF(N199="A",5,7)),IF(OR(I199="EE",I199="CE"),IF(N199="L",3,IF(N199="A",4,6))))))))</f>
        <v/>
      </c>
      <c r="T199" s="51" t="str">
        <f aca="false">IF(OR(ISBLANK(I199),ISBLANK(P199),I199="",P199=""),S199,IF(I199="ALI",IF(P199="L",7,IF(P199="A",10,15)),IF(I199="AIE",IF(P199="L",5,IF(P199="A",7,10)),IF(I199="SE",IF(P199="L",4,IF(P199="A",5,7)),IF(OR(I199="EE",I199="CE"),IF(P199="L",3,IF(P199="A",4,6)))))))</f>
        <v/>
      </c>
      <c r="U199" s="52" t="str">
        <f aca="false">IF(J199="","",IF(OR(J199="I",J199="C"),100%,IF(J199="E",40%,IF(J199="T",15%,50%))))</f>
        <v/>
      </c>
      <c r="V199" s="53" t="str">
        <f aca="false">IF(AND(S199&lt;&gt;"",U199&lt;&gt;""),S199*U199,"")</f>
        <v/>
      </c>
      <c r="W199" s="53" t="str">
        <f aca="false">IF(AND(T199&lt;&gt;"",U199&lt;&gt;""),T199*U199,"")</f>
        <v/>
      </c>
      <c r="X199" s="42"/>
      <c r="Y199" s="42"/>
      <c r="Z199" s="42"/>
      <c r="AA199" s="42"/>
      <c r="AB199" s="43"/>
    </row>
    <row r="200" customFormat="false" ht="18" hidden="false" customHeight="true" outlineLevel="0" collapsed="false">
      <c r="A200" s="42"/>
      <c r="B200" s="42"/>
      <c r="C200" s="42"/>
      <c r="D200" s="42"/>
      <c r="E200" s="42"/>
      <c r="F200" s="42"/>
      <c r="G200" s="42"/>
      <c r="H200" s="43"/>
      <c r="I200" s="44"/>
      <c r="J200" s="45"/>
      <c r="K200" s="46" t="str">
        <f aca="false">IF(OR(I200="ALI",I200="AIE"),IF(ISNA(VLOOKUP(H200,'Funções de Dados - Detalhe'!$C$7:$F$126,2,0)),"",VLOOKUP(H200,'Funções de Dados - Detalhe'!$C$7:$F$126,2,0)),IF(OR(I200="EE",I200="SE",I200="CE"),IF(ISNA(VLOOKUP(H200,'Funções de Transação - Detalhe'!$C$7:$F$126,2,0)), "",VLOOKUP(H200,'Funções de Transação - Detalhe'!$C$7:$F$126,2,0)),""))</f>
        <v/>
      </c>
      <c r="L200" s="46" t="str">
        <f aca="false">IF(OR(I200="ALI",I200="AIE"),IF(ISNA(VLOOKUP(H200,'Funções de Dados - Detalhe'!$C$7:$F$126,4,0)), "",VLOOKUP(H200,'Funções de Dados - Detalhe'!$C$7:$F$126,4,0)),IF(OR(I200="EE",I200="SE",I200="CE"),IF(ISNA(VLOOKUP(H200,'Funções de Transação - Detalhe'!$C$7:$F$126,4,0)), "",VLOOKUP(H200,'Funções de Transação - Detalhe'!$C$7:$F$126,4,0)),""))</f>
        <v/>
      </c>
      <c r="M200" s="47" t="str">
        <f aca="false">CONCATENATE(I200,N200)</f>
        <v/>
      </c>
      <c r="N200" s="48" t="str">
        <f aca="false">IF(OR(I200="ALI",I200="AIE"),"L", IF(OR(I200="EE",I200="SE",I200="CE"),"A",""))</f>
        <v/>
      </c>
      <c r="O200" s="47" t="str">
        <f aca="false">CONCATENATE(I200,P200)</f>
        <v/>
      </c>
      <c r="P200" s="49" t="str">
        <f aca="false">IF(OR(ISBLANK(K200),K200="",ISBLANK(L200),L200=""),IF(OR(I200="ALI",I200="AIE"),"",IF(OR(ISBLANK(I200),L200=""),"","A")),IF(I200="EE",IF(L200&gt;=3,IF(K200&gt;=5,"H","A"),IF(L200&gt;=2,IF(K200&gt;=16,"H",IF(K200&lt;=4,"L","A")),IF(K200&lt;=15,"L","A"))),IF(OR(I200="SE",I200="CE"),IF(L200&gt;=4,IF(K200&gt;=6,"H","A"),IF(L200&gt;=2,IF(K200&gt;=20,"H",IF(K200&lt;=5,"L","A")),IF(K200&lt;=19,"L","A"))),IF(OR(I200="ALI",I200="AIE"),IF(L200&gt;=6,IF(K200&gt;=20,"H","A"),IF(L200&gt;=2,IF(K200&gt;=51,"H",IF(K200&lt;=19,"L","A")),IF(K200&lt;=50,"L","A")))))))</f>
        <v/>
      </c>
      <c r="Q200" s="50" t="str">
        <f aca="false">IF(N200="L","Baixa",IF(N200="A","Média",IF(N200="","","Alta")))</f>
        <v/>
      </c>
      <c r="R200" s="50" t="str">
        <f aca="false">IF(P200="L","Baixa",IF(P200="A","Média",IF(P200="H","Alta","")))</f>
        <v/>
      </c>
      <c r="S200" s="46" t="str">
        <f aca="false">IF(J200="C",0.6,IF(OR(ISBLANK(I200),ISBLANK(N200)),"",IF(I200="ALI",IF(N200="L",7,IF(N200="A",10,15)),IF(I200="AIE",IF(N200="L",5,IF(N200="A",7,10)),IF(I200="SE",IF(N200="L",4,IF(N200="A",5,7)),IF(OR(I200="EE",I200="CE"),IF(N200="L",3,IF(N200="A",4,6))))))))</f>
        <v/>
      </c>
      <c r="T200" s="51" t="str">
        <f aca="false">IF(OR(ISBLANK(I200),ISBLANK(P200),I200="",P200=""),S200,IF(I200="ALI",IF(P200="L",7,IF(P200="A",10,15)),IF(I200="AIE",IF(P200="L",5,IF(P200="A",7,10)),IF(I200="SE",IF(P200="L",4,IF(P200="A",5,7)),IF(OR(I200="EE",I200="CE"),IF(P200="L",3,IF(P200="A",4,6)))))))</f>
        <v/>
      </c>
      <c r="U200" s="52" t="str">
        <f aca="false">IF(J200="","",IF(OR(J200="I",J200="C"),100%,IF(J200="E",40%,IF(J200="T",15%,50%))))</f>
        <v/>
      </c>
      <c r="V200" s="53" t="str">
        <f aca="false">IF(AND(S200&lt;&gt;"",U200&lt;&gt;""),S200*U200,"")</f>
        <v/>
      </c>
      <c r="W200" s="53" t="str">
        <f aca="false">IF(AND(T200&lt;&gt;"",U200&lt;&gt;""),T200*U200,"")</f>
        <v/>
      </c>
      <c r="X200" s="42"/>
      <c r="Y200" s="42"/>
      <c r="Z200" s="42"/>
      <c r="AA200" s="42"/>
      <c r="AB200" s="43"/>
    </row>
    <row r="201" customFormat="false" ht="18" hidden="false" customHeight="true" outlineLevel="0" collapsed="false">
      <c r="A201" s="42"/>
      <c r="B201" s="42"/>
      <c r="C201" s="42"/>
      <c r="D201" s="42"/>
      <c r="E201" s="42"/>
      <c r="F201" s="42"/>
      <c r="G201" s="42"/>
      <c r="H201" s="43"/>
      <c r="I201" s="44"/>
      <c r="J201" s="45"/>
      <c r="K201" s="46" t="str">
        <f aca="false">IF(OR(I201="ALI",I201="AIE"),IF(ISNA(VLOOKUP(H201,'Funções de Dados - Detalhe'!$C$7:$F$126,2,0)),"",VLOOKUP(H201,'Funções de Dados - Detalhe'!$C$7:$F$126,2,0)),IF(OR(I201="EE",I201="SE",I201="CE"),IF(ISNA(VLOOKUP(H201,'Funções de Transação - Detalhe'!$C$7:$F$126,2,0)), "",VLOOKUP(H201,'Funções de Transação - Detalhe'!$C$7:$F$126,2,0)),""))</f>
        <v/>
      </c>
      <c r="L201" s="46" t="str">
        <f aca="false">IF(OR(I201="ALI",I201="AIE"),IF(ISNA(VLOOKUP(H201,'Funções de Dados - Detalhe'!$C$7:$F$126,4,0)), "",VLOOKUP(H201,'Funções de Dados - Detalhe'!$C$7:$F$126,4,0)),IF(OR(I201="EE",I201="SE",I201="CE"),IF(ISNA(VLOOKUP(H201,'Funções de Transação - Detalhe'!$C$7:$F$126,4,0)), "",VLOOKUP(H201,'Funções de Transação - Detalhe'!$C$7:$F$126,4,0)),""))</f>
        <v/>
      </c>
      <c r="M201" s="47" t="str">
        <f aca="false">CONCATENATE(I201,N201)</f>
        <v/>
      </c>
      <c r="N201" s="48" t="str">
        <f aca="false">IF(OR(I201="ALI",I201="AIE"),"L", IF(OR(I201="EE",I201="SE",I201="CE"),"A",""))</f>
        <v/>
      </c>
      <c r="O201" s="47" t="str">
        <f aca="false">CONCATENATE(I201,P201)</f>
        <v/>
      </c>
      <c r="P201" s="49" t="str">
        <f aca="false">IF(OR(ISBLANK(K201),K201="",ISBLANK(L201),L201=""),IF(OR(I201="ALI",I201="AIE"),"",IF(OR(ISBLANK(I201),L201=""),"","A")),IF(I201="EE",IF(L201&gt;=3,IF(K201&gt;=5,"H","A"),IF(L201&gt;=2,IF(K201&gt;=16,"H",IF(K201&lt;=4,"L","A")),IF(K201&lt;=15,"L","A"))),IF(OR(I201="SE",I201="CE"),IF(L201&gt;=4,IF(K201&gt;=6,"H","A"),IF(L201&gt;=2,IF(K201&gt;=20,"H",IF(K201&lt;=5,"L","A")),IF(K201&lt;=19,"L","A"))),IF(OR(I201="ALI",I201="AIE"),IF(L201&gt;=6,IF(K201&gt;=20,"H","A"),IF(L201&gt;=2,IF(K201&gt;=51,"H",IF(K201&lt;=19,"L","A")),IF(K201&lt;=50,"L","A")))))))</f>
        <v/>
      </c>
      <c r="Q201" s="50" t="str">
        <f aca="false">IF(N201="L","Baixa",IF(N201="A","Média",IF(N201="","","Alta")))</f>
        <v/>
      </c>
      <c r="R201" s="50" t="str">
        <f aca="false">IF(P201="L","Baixa",IF(P201="A","Média",IF(P201="H","Alta","")))</f>
        <v/>
      </c>
      <c r="S201" s="46" t="str">
        <f aca="false">IF(J201="C",0.6,IF(OR(ISBLANK(I201),ISBLANK(N201)),"",IF(I201="ALI",IF(N201="L",7,IF(N201="A",10,15)),IF(I201="AIE",IF(N201="L",5,IF(N201="A",7,10)),IF(I201="SE",IF(N201="L",4,IF(N201="A",5,7)),IF(OR(I201="EE",I201="CE"),IF(N201="L",3,IF(N201="A",4,6))))))))</f>
        <v/>
      </c>
      <c r="T201" s="51" t="str">
        <f aca="false">IF(OR(ISBLANK(I201),ISBLANK(P201),I201="",P201=""),S201,IF(I201="ALI",IF(P201="L",7,IF(P201="A",10,15)),IF(I201="AIE",IF(P201="L",5,IF(P201="A",7,10)),IF(I201="SE",IF(P201="L",4,IF(P201="A",5,7)),IF(OR(I201="EE",I201="CE"),IF(P201="L",3,IF(P201="A",4,6)))))))</f>
        <v/>
      </c>
      <c r="U201" s="52" t="str">
        <f aca="false">IF(J201="","",IF(OR(J201="I",J201="C"),100%,IF(J201="E",40%,IF(J201="T",15%,50%))))</f>
        <v/>
      </c>
      <c r="V201" s="53" t="str">
        <f aca="false">IF(AND(S201&lt;&gt;"",U201&lt;&gt;""),S201*U201,"")</f>
        <v/>
      </c>
      <c r="W201" s="53" t="str">
        <f aca="false">IF(AND(T201&lt;&gt;"",U201&lt;&gt;""),T201*U201,"")</f>
        <v/>
      </c>
      <c r="X201" s="42"/>
      <c r="Y201" s="42"/>
      <c r="Z201" s="42"/>
      <c r="AA201" s="42"/>
      <c r="AB201" s="43"/>
    </row>
    <row r="202" customFormat="false" ht="18" hidden="false" customHeight="true" outlineLevel="0" collapsed="false">
      <c r="A202" s="42"/>
      <c r="B202" s="42"/>
      <c r="C202" s="42"/>
      <c r="D202" s="42"/>
      <c r="E202" s="42"/>
      <c r="F202" s="42"/>
      <c r="G202" s="42"/>
      <c r="H202" s="43"/>
      <c r="I202" s="44"/>
      <c r="J202" s="45"/>
      <c r="K202" s="46" t="str">
        <f aca="false">IF(OR(I202="ALI",I202="AIE"),IF(ISNA(VLOOKUP(H202,'Funções de Dados - Detalhe'!$C$7:$F$126,2,0)),"",VLOOKUP(H202,'Funções de Dados - Detalhe'!$C$7:$F$126,2,0)),IF(OR(I202="EE",I202="SE",I202="CE"),IF(ISNA(VLOOKUP(H202,'Funções de Transação - Detalhe'!$C$7:$F$126,2,0)), "",VLOOKUP(H202,'Funções de Transação - Detalhe'!$C$7:$F$126,2,0)),""))</f>
        <v/>
      </c>
      <c r="L202" s="46" t="str">
        <f aca="false">IF(OR(I202="ALI",I202="AIE"),IF(ISNA(VLOOKUP(H202,'Funções de Dados - Detalhe'!$C$7:$F$126,4,0)), "",VLOOKUP(H202,'Funções de Dados - Detalhe'!$C$7:$F$126,4,0)),IF(OR(I202="EE",I202="SE",I202="CE"),IF(ISNA(VLOOKUP(H202,'Funções de Transação - Detalhe'!$C$7:$F$126,4,0)), "",VLOOKUP(H202,'Funções de Transação - Detalhe'!$C$7:$F$126,4,0)),""))</f>
        <v/>
      </c>
      <c r="M202" s="47" t="str">
        <f aca="false">CONCATENATE(I202,N202)</f>
        <v/>
      </c>
      <c r="N202" s="48" t="str">
        <f aca="false">IF(OR(I202="ALI",I202="AIE"),"L", IF(OR(I202="EE",I202="SE",I202="CE"),"A",""))</f>
        <v/>
      </c>
      <c r="O202" s="47" t="str">
        <f aca="false">CONCATENATE(I202,P202)</f>
        <v/>
      </c>
      <c r="P202" s="49" t="str">
        <f aca="false">IF(OR(ISBLANK(K202),K202="",ISBLANK(L202),L202=""),IF(OR(I202="ALI",I202="AIE"),"",IF(OR(ISBLANK(I202),L202=""),"","A")),IF(I202="EE",IF(L202&gt;=3,IF(K202&gt;=5,"H","A"),IF(L202&gt;=2,IF(K202&gt;=16,"H",IF(K202&lt;=4,"L","A")),IF(K202&lt;=15,"L","A"))),IF(OR(I202="SE",I202="CE"),IF(L202&gt;=4,IF(K202&gt;=6,"H","A"),IF(L202&gt;=2,IF(K202&gt;=20,"H",IF(K202&lt;=5,"L","A")),IF(K202&lt;=19,"L","A"))),IF(OR(I202="ALI",I202="AIE"),IF(L202&gt;=6,IF(K202&gt;=20,"H","A"),IF(L202&gt;=2,IF(K202&gt;=51,"H",IF(K202&lt;=19,"L","A")),IF(K202&lt;=50,"L","A")))))))</f>
        <v/>
      </c>
      <c r="Q202" s="50" t="str">
        <f aca="false">IF(N202="L","Baixa",IF(N202="A","Média",IF(N202="","","Alta")))</f>
        <v/>
      </c>
      <c r="R202" s="50" t="str">
        <f aca="false">IF(P202="L","Baixa",IF(P202="A","Média",IF(P202="H","Alta","")))</f>
        <v/>
      </c>
      <c r="S202" s="46" t="str">
        <f aca="false">IF(J202="C",0.6,IF(OR(ISBLANK(I202),ISBLANK(N202)),"",IF(I202="ALI",IF(N202="L",7,IF(N202="A",10,15)),IF(I202="AIE",IF(N202="L",5,IF(N202="A",7,10)),IF(I202="SE",IF(N202="L",4,IF(N202="A",5,7)),IF(OR(I202="EE",I202="CE"),IF(N202="L",3,IF(N202="A",4,6))))))))</f>
        <v/>
      </c>
      <c r="T202" s="51" t="str">
        <f aca="false">IF(OR(ISBLANK(I202),ISBLANK(P202),I202="",P202=""),S202,IF(I202="ALI",IF(P202="L",7,IF(P202="A",10,15)),IF(I202="AIE",IF(P202="L",5,IF(P202="A",7,10)),IF(I202="SE",IF(P202="L",4,IF(P202="A",5,7)),IF(OR(I202="EE",I202="CE"),IF(P202="L",3,IF(P202="A",4,6)))))))</f>
        <v/>
      </c>
      <c r="U202" s="52" t="str">
        <f aca="false">IF(J202="","",IF(OR(J202="I",J202="C"),100%,IF(J202="E",40%,IF(J202="T",15%,50%))))</f>
        <v/>
      </c>
      <c r="V202" s="53" t="str">
        <f aca="false">IF(AND(S202&lt;&gt;"",U202&lt;&gt;""),S202*U202,"")</f>
        <v/>
      </c>
      <c r="W202" s="53" t="str">
        <f aca="false">IF(AND(T202&lt;&gt;"",U202&lt;&gt;""),T202*U202,"")</f>
        <v/>
      </c>
      <c r="X202" s="42"/>
      <c r="Y202" s="42"/>
      <c r="Z202" s="42"/>
      <c r="AA202" s="42"/>
      <c r="AB202" s="43"/>
    </row>
    <row r="203" customFormat="false" ht="18" hidden="false" customHeight="true" outlineLevel="0" collapsed="false">
      <c r="A203" s="42"/>
      <c r="B203" s="42"/>
      <c r="C203" s="42"/>
      <c r="D203" s="42"/>
      <c r="E203" s="42"/>
      <c r="F203" s="42"/>
      <c r="G203" s="42"/>
      <c r="H203" s="43"/>
      <c r="I203" s="44"/>
      <c r="J203" s="45"/>
      <c r="K203" s="46" t="str">
        <f aca="false">IF(OR(I203="ALI",I203="AIE"),IF(ISNA(VLOOKUP(H203,'Funções de Dados - Detalhe'!$C$7:$F$126,2,0)),"",VLOOKUP(H203,'Funções de Dados - Detalhe'!$C$7:$F$126,2,0)),IF(OR(I203="EE",I203="SE",I203="CE"),IF(ISNA(VLOOKUP(H203,'Funções de Transação - Detalhe'!$C$7:$F$126,2,0)), "",VLOOKUP(H203,'Funções de Transação - Detalhe'!$C$7:$F$126,2,0)),""))</f>
        <v/>
      </c>
      <c r="L203" s="46" t="str">
        <f aca="false">IF(OR(I203="ALI",I203="AIE"),IF(ISNA(VLOOKUP(H203,'Funções de Dados - Detalhe'!$C$7:$F$126,4,0)), "",VLOOKUP(H203,'Funções de Dados - Detalhe'!$C$7:$F$126,4,0)),IF(OR(I203="EE",I203="SE",I203="CE"),IF(ISNA(VLOOKUP(H203,'Funções de Transação - Detalhe'!$C$7:$F$126,4,0)), "",VLOOKUP(H203,'Funções de Transação - Detalhe'!$C$7:$F$126,4,0)),""))</f>
        <v/>
      </c>
      <c r="M203" s="47" t="str">
        <f aca="false">CONCATENATE(I203,N203)</f>
        <v/>
      </c>
      <c r="N203" s="48" t="str">
        <f aca="false">IF(OR(I203="ALI",I203="AIE"),"L", IF(OR(I203="EE",I203="SE",I203="CE"),"A",""))</f>
        <v/>
      </c>
      <c r="O203" s="47" t="str">
        <f aca="false">CONCATENATE(I203,P203)</f>
        <v/>
      </c>
      <c r="P203" s="49" t="str">
        <f aca="false">IF(OR(ISBLANK(K203),K203="",ISBLANK(L203),L203=""),IF(OR(I203="ALI",I203="AIE"),"",IF(OR(ISBLANK(I203),L203=""),"","A")),IF(I203="EE",IF(L203&gt;=3,IF(K203&gt;=5,"H","A"),IF(L203&gt;=2,IF(K203&gt;=16,"H",IF(K203&lt;=4,"L","A")),IF(K203&lt;=15,"L","A"))),IF(OR(I203="SE",I203="CE"),IF(L203&gt;=4,IF(K203&gt;=6,"H","A"),IF(L203&gt;=2,IF(K203&gt;=20,"H",IF(K203&lt;=5,"L","A")),IF(K203&lt;=19,"L","A"))),IF(OR(I203="ALI",I203="AIE"),IF(L203&gt;=6,IF(K203&gt;=20,"H","A"),IF(L203&gt;=2,IF(K203&gt;=51,"H",IF(K203&lt;=19,"L","A")),IF(K203&lt;=50,"L","A")))))))</f>
        <v/>
      </c>
      <c r="Q203" s="50" t="str">
        <f aca="false">IF(N203="L","Baixa",IF(N203="A","Média",IF(N203="","","Alta")))</f>
        <v/>
      </c>
      <c r="R203" s="50" t="str">
        <f aca="false">IF(P203="L","Baixa",IF(P203="A","Média",IF(P203="H","Alta","")))</f>
        <v/>
      </c>
      <c r="S203" s="46" t="str">
        <f aca="false">IF(J203="C",0.6,IF(OR(ISBLANK(I203),ISBLANK(N203)),"",IF(I203="ALI",IF(N203="L",7,IF(N203="A",10,15)),IF(I203="AIE",IF(N203="L",5,IF(N203="A",7,10)),IF(I203="SE",IF(N203="L",4,IF(N203="A",5,7)),IF(OR(I203="EE",I203="CE"),IF(N203="L",3,IF(N203="A",4,6))))))))</f>
        <v/>
      </c>
      <c r="T203" s="51" t="str">
        <f aca="false">IF(OR(ISBLANK(I203),ISBLANK(P203),I203="",P203=""),S203,IF(I203="ALI",IF(P203="L",7,IF(P203="A",10,15)),IF(I203="AIE",IF(P203="L",5,IF(P203="A",7,10)),IF(I203="SE",IF(P203="L",4,IF(P203="A",5,7)),IF(OR(I203="EE",I203="CE"),IF(P203="L",3,IF(P203="A",4,6)))))))</f>
        <v/>
      </c>
      <c r="U203" s="52" t="str">
        <f aca="false">IF(J203="","",IF(OR(J203="I",J203="C"),100%,IF(J203="E",40%,IF(J203="T",15%,50%))))</f>
        <v/>
      </c>
      <c r="V203" s="53" t="str">
        <f aca="false">IF(AND(S203&lt;&gt;"",U203&lt;&gt;""),S203*U203,"")</f>
        <v/>
      </c>
      <c r="W203" s="53" t="str">
        <f aca="false">IF(AND(T203&lt;&gt;"",U203&lt;&gt;""),T203*U203,"")</f>
        <v/>
      </c>
      <c r="X203" s="42"/>
      <c r="Y203" s="42"/>
      <c r="Z203" s="42"/>
      <c r="AA203" s="42"/>
      <c r="AB203" s="43"/>
    </row>
    <row r="204" customFormat="false" ht="18" hidden="false" customHeight="true" outlineLevel="0" collapsed="false">
      <c r="A204" s="42"/>
      <c r="B204" s="42"/>
      <c r="C204" s="42"/>
      <c r="D204" s="42"/>
      <c r="E204" s="42"/>
      <c r="F204" s="42"/>
      <c r="G204" s="42"/>
      <c r="H204" s="43"/>
      <c r="I204" s="44"/>
      <c r="J204" s="45"/>
      <c r="K204" s="46" t="str">
        <f aca="false">IF(OR(I204="ALI",I204="AIE"),IF(ISNA(VLOOKUP(H204,'Funções de Dados - Detalhe'!$C$7:$F$126,2,0)),"",VLOOKUP(H204,'Funções de Dados - Detalhe'!$C$7:$F$126,2,0)),IF(OR(I204="EE",I204="SE",I204="CE"),IF(ISNA(VLOOKUP(H204,'Funções de Transação - Detalhe'!$C$7:$F$126,2,0)), "",VLOOKUP(H204,'Funções de Transação - Detalhe'!$C$7:$F$126,2,0)),""))</f>
        <v/>
      </c>
      <c r="L204" s="46" t="str">
        <f aca="false">IF(OR(I204="ALI",I204="AIE"),IF(ISNA(VLOOKUP(H204,'Funções de Dados - Detalhe'!$C$7:$F$126,4,0)), "",VLOOKUP(H204,'Funções de Dados - Detalhe'!$C$7:$F$126,4,0)),IF(OR(I204="EE",I204="SE",I204="CE"),IF(ISNA(VLOOKUP(H204,'Funções de Transação - Detalhe'!$C$7:$F$126,4,0)), "",VLOOKUP(H204,'Funções de Transação - Detalhe'!$C$7:$F$126,4,0)),""))</f>
        <v/>
      </c>
      <c r="M204" s="47" t="str">
        <f aca="false">CONCATENATE(I204,N204)</f>
        <v/>
      </c>
      <c r="N204" s="48" t="str">
        <f aca="false">IF(OR(I204="ALI",I204="AIE"),"L", IF(OR(I204="EE",I204="SE",I204="CE"),"A",""))</f>
        <v/>
      </c>
      <c r="O204" s="47" t="str">
        <f aca="false">CONCATENATE(I204,P204)</f>
        <v/>
      </c>
      <c r="P204" s="49" t="str">
        <f aca="false">IF(OR(ISBLANK(K204),K204="",ISBLANK(L204),L204=""),IF(OR(I204="ALI",I204="AIE"),"",IF(OR(ISBLANK(I204),L204=""),"","A")),IF(I204="EE",IF(L204&gt;=3,IF(K204&gt;=5,"H","A"),IF(L204&gt;=2,IF(K204&gt;=16,"H",IF(K204&lt;=4,"L","A")),IF(K204&lt;=15,"L","A"))),IF(OR(I204="SE",I204="CE"),IF(L204&gt;=4,IF(K204&gt;=6,"H","A"),IF(L204&gt;=2,IF(K204&gt;=20,"H",IF(K204&lt;=5,"L","A")),IF(K204&lt;=19,"L","A"))),IF(OR(I204="ALI",I204="AIE"),IF(L204&gt;=6,IF(K204&gt;=20,"H","A"),IF(L204&gt;=2,IF(K204&gt;=51,"H",IF(K204&lt;=19,"L","A")),IF(K204&lt;=50,"L","A")))))))</f>
        <v/>
      </c>
      <c r="Q204" s="50" t="str">
        <f aca="false">IF(N204="L","Baixa",IF(N204="A","Média",IF(N204="","","Alta")))</f>
        <v/>
      </c>
      <c r="R204" s="50" t="str">
        <f aca="false">IF(P204="L","Baixa",IF(P204="A","Média",IF(P204="H","Alta","")))</f>
        <v/>
      </c>
      <c r="S204" s="46" t="str">
        <f aca="false">IF(J204="C",0.6,IF(OR(ISBLANK(I204),ISBLANK(N204)),"",IF(I204="ALI",IF(N204="L",7,IF(N204="A",10,15)),IF(I204="AIE",IF(N204="L",5,IF(N204="A",7,10)),IF(I204="SE",IF(N204="L",4,IF(N204="A",5,7)),IF(OR(I204="EE",I204="CE"),IF(N204="L",3,IF(N204="A",4,6))))))))</f>
        <v/>
      </c>
      <c r="T204" s="51" t="str">
        <f aca="false">IF(OR(ISBLANK(I204),ISBLANK(P204),I204="",P204=""),S204,IF(I204="ALI",IF(P204="L",7,IF(P204="A",10,15)),IF(I204="AIE",IF(P204="L",5,IF(P204="A",7,10)),IF(I204="SE",IF(P204="L",4,IF(P204="A",5,7)),IF(OR(I204="EE",I204="CE"),IF(P204="L",3,IF(P204="A",4,6)))))))</f>
        <v/>
      </c>
      <c r="U204" s="52" t="str">
        <f aca="false">IF(J204="","",IF(OR(J204="I",J204="C"),100%,IF(J204="E",40%,IF(J204="T",15%,50%))))</f>
        <v/>
      </c>
      <c r="V204" s="53" t="str">
        <f aca="false">IF(AND(S204&lt;&gt;"",U204&lt;&gt;""),S204*U204,"")</f>
        <v/>
      </c>
      <c r="W204" s="53" t="str">
        <f aca="false">IF(AND(T204&lt;&gt;"",U204&lt;&gt;""),T204*U204,"")</f>
        <v/>
      </c>
      <c r="X204" s="42"/>
      <c r="Y204" s="42"/>
      <c r="Z204" s="42"/>
      <c r="AA204" s="42"/>
      <c r="AB204" s="43"/>
    </row>
    <row r="205" customFormat="false" ht="18" hidden="false" customHeight="true" outlineLevel="0" collapsed="false">
      <c r="A205" s="42"/>
      <c r="B205" s="42"/>
      <c r="C205" s="42"/>
      <c r="D205" s="42"/>
      <c r="E205" s="42"/>
      <c r="F205" s="42"/>
      <c r="G205" s="42"/>
      <c r="H205" s="43"/>
      <c r="I205" s="44"/>
      <c r="J205" s="45"/>
      <c r="K205" s="46" t="str">
        <f aca="false">IF(OR(I205="ALI",I205="AIE"),IF(ISNA(VLOOKUP(H205,'Funções de Dados - Detalhe'!$C$7:$F$126,2,0)),"",VLOOKUP(H205,'Funções de Dados - Detalhe'!$C$7:$F$126,2,0)),IF(OR(I205="EE",I205="SE",I205="CE"),IF(ISNA(VLOOKUP(H205,'Funções de Transação - Detalhe'!$C$7:$F$126,2,0)), "",VLOOKUP(H205,'Funções de Transação - Detalhe'!$C$7:$F$126,2,0)),""))</f>
        <v/>
      </c>
      <c r="L205" s="46" t="str">
        <f aca="false">IF(OR(I205="ALI",I205="AIE"),IF(ISNA(VLOOKUP(H205,'Funções de Dados - Detalhe'!$C$7:$F$126,4,0)), "",VLOOKUP(H205,'Funções de Dados - Detalhe'!$C$7:$F$126,4,0)),IF(OR(I205="EE",I205="SE",I205="CE"),IF(ISNA(VLOOKUP(H205,'Funções de Transação - Detalhe'!$C$7:$F$126,4,0)), "",VLOOKUP(H205,'Funções de Transação - Detalhe'!$C$7:$F$126,4,0)),""))</f>
        <v/>
      </c>
      <c r="M205" s="47" t="str">
        <f aca="false">CONCATENATE(I205,N205)</f>
        <v/>
      </c>
      <c r="N205" s="48" t="str">
        <f aca="false">IF(OR(I205="ALI",I205="AIE"),"L", IF(OR(I205="EE",I205="SE",I205="CE"),"A",""))</f>
        <v/>
      </c>
      <c r="O205" s="47" t="str">
        <f aca="false">CONCATENATE(I205,P205)</f>
        <v/>
      </c>
      <c r="P205" s="49" t="str">
        <f aca="false">IF(OR(ISBLANK(K205),K205="",ISBLANK(L205),L205=""),IF(OR(I205="ALI",I205="AIE"),"",IF(OR(ISBLANK(I205),L205=""),"","A")),IF(I205="EE",IF(L205&gt;=3,IF(K205&gt;=5,"H","A"),IF(L205&gt;=2,IF(K205&gt;=16,"H",IF(K205&lt;=4,"L","A")),IF(K205&lt;=15,"L","A"))),IF(OR(I205="SE",I205="CE"),IF(L205&gt;=4,IF(K205&gt;=6,"H","A"),IF(L205&gt;=2,IF(K205&gt;=20,"H",IF(K205&lt;=5,"L","A")),IF(K205&lt;=19,"L","A"))),IF(OR(I205="ALI",I205="AIE"),IF(L205&gt;=6,IF(K205&gt;=20,"H","A"),IF(L205&gt;=2,IF(K205&gt;=51,"H",IF(K205&lt;=19,"L","A")),IF(K205&lt;=50,"L","A")))))))</f>
        <v/>
      </c>
      <c r="Q205" s="50" t="str">
        <f aca="false">IF(N205="L","Baixa",IF(N205="A","Média",IF(N205="","","Alta")))</f>
        <v/>
      </c>
      <c r="R205" s="50" t="str">
        <f aca="false">IF(P205="L","Baixa",IF(P205="A","Média",IF(P205="H","Alta","")))</f>
        <v/>
      </c>
      <c r="S205" s="46" t="str">
        <f aca="false">IF(J205="C",0.6,IF(OR(ISBLANK(I205),ISBLANK(N205)),"",IF(I205="ALI",IF(N205="L",7,IF(N205="A",10,15)),IF(I205="AIE",IF(N205="L",5,IF(N205="A",7,10)),IF(I205="SE",IF(N205="L",4,IF(N205="A",5,7)),IF(OR(I205="EE",I205="CE"),IF(N205="L",3,IF(N205="A",4,6))))))))</f>
        <v/>
      </c>
      <c r="T205" s="51" t="str">
        <f aca="false">IF(OR(ISBLANK(I205),ISBLANK(P205),I205="",P205=""),S205,IF(I205="ALI",IF(P205="L",7,IF(P205="A",10,15)),IF(I205="AIE",IF(P205="L",5,IF(P205="A",7,10)),IF(I205="SE",IF(P205="L",4,IF(P205="A",5,7)),IF(OR(I205="EE",I205="CE"),IF(P205="L",3,IF(P205="A",4,6)))))))</f>
        <v/>
      </c>
      <c r="U205" s="52" t="str">
        <f aca="false">IF(J205="","",IF(OR(J205="I",J205="C"),100%,IF(J205="E",40%,IF(J205="T",15%,50%))))</f>
        <v/>
      </c>
      <c r="V205" s="53" t="str">
        <f aca="false">IF(AND(S205&lt;&gt;"",U205&lt;&gt;""),S205*U205,"")</f>
        <v/>
      </c>
      <c r="W205" s="53" t="str">
        <f aca="false">IF(AND(T205&lt;&gt;"",U205&lt;&gt;""),T205*U205,"")</f>
        <v/>
      </c>
      <c r="X205" s="42"/>
      <c r="Y205" s="42"/>
      <c r="Z205" s="42"/>
      <c r="AA205" s="42"/>
      <c r="AB205" s="43"/>
    </row>
    <row r="206" customFormat="false" ht="18" hidden="false" customHeight="true" outlineLevel="0" collapsed="false">
      <c r="A206" s="42"/>
      <c r="B206" s="42"/>
      <c r="C206" s="42"/>
      <c r="D206" s="42"/>
      <c r="E206" s="42"/>
      <c r="F206" s="42"/>
      <c r="G206" s="42"/>
      <c r="H206" s="43"/>
      <c r="I206" s="44"/>
      <c r="J206" s="45"/>
      <c r="K206" s="46" t="str">
        <f aca="false">IF(OR(I206="ALI",I206="AIE"),IF(ISNA(VLOOKUP(H206,'Funções de Dados - Detalhe'!$C$7:$F$126,2,0)),"",VLOOKUP(H206,'Funções de Dados - Detalhe'!$C$7:$F$126,2,0)),IF(OR(I206="EE",I206="SE",I206="CE"),IF(ISNA(VLOOKUP(H206,'Funções de Transação - Detalhe'!$C$7:$F$126,2,0)), "",VLOOKUP(H206,'Funções de Transação - Detalhe'!$C$7:$F$126,2,0)),""))</f>
        <v/>
      </c>
      <c r="L206" s="46" t="str">
        <f aca="false">IF(OR(I206="ALI",I206="AIE"),IF(ISNA(VLOOKUP(H206,'Funções de Dados - Detalhe'!$C$7:$F$126,4,0)), "",VLOOKUP(H206,'Funções de Dados - Detalhe'!$C$7:$F$126,4,0)),IF(OR(I206="EE",I206="SE",I206="CE"),IF(ISNA(VLOOKUP(H206,'Funções de Transação - Detalhe'!$C$7:$F$126,4,0)), "",VLOOKUP(H206,'Funções de Transação - Detalhe'!$C$7:$F$126,4,0)),""))</f>
        <v/>
      </c>
      <c r="M206" s="47" t="str">
        <f aca="false">CONCATENATE(I206,N206)</f>
        <v/>
      </c>
      <c r="N206" s="48" t="str">
        <f aca="false">IF(OR(I206="ALI",I206="AIE"),"L", IF(OR(I206="EE",I206="SE",I206="CE"),"A",""))</f>
        <v/>
      </c>
      <c r="O206" s="47" t="str">
        <f aca="false">CONCATENATE(I206,P206)</f>
        <v/>
      </c>
      <c r="P206" s="49" t="str">
        <f aca="false">IF(OR(ISBLANK(K206),K206="",ISBLANK(L206),L206=""),IF(OR(I206="ALI",I206="AIE"),"",IF(OR(ISBLANK(I206),L206=""),"","A")),IF(I206="EE",IF(L206&gt;=3,IF(K206&gt;=5,"H","A"),IF(L206&gt;=2,IF(K206&gt;=16,"H",IF(K206&lt;=4,"L","A")),IF(K206&lt;=15,"L","A"))),IF(OR(I206="SE",I206="CE"),IF(L206&gt;=4,IF(K206&gt;=6,"H","A"),IF(L206&gt;=2,IF(K206&gt;=20,"H",IF(K206&lt;=5,"L","A")),IF(K206&lt;=19,"L","A"))),IF(OR(I206="ALI",I206="AIE"),IF(L206&gt;=6,IF(K206&gt;=20,"H","A"),IF(L206&gt;=2,IF(K206&gt;=51,"H",IF(K206&lt;=19,"L","A")),IF(K206&lt;=50,"L","A")))))))</f>
        <v/>
      </c>
      <c r="Q206" s="50" t="str">
        <f aca="false">IF(N206="L","Baixa",IF(N206="A","Média",IF(N206="","","Alta")))</f>
        <v/>
      </c>
      <c r="R206" s="50" t="str">
        <f aca="false">IF(P206="L","Baixa",IF(P206="A","Média",IF(P206="H","Alta","")))</f>
        <v/>
      </c>
      <c r="S206" s="46" t="str">
        <f aca="false">IF(J206="C",0.6,IF(OR(ISBLANK(I206),ISBLANK(N206)),"",IF(I206="ALI",IF(N206="L",7,IF(N206="A",10,15)),IF(I206="AIE",IF(N206="L",5,IF(N206="A",7,10)),IF(I206="SE",IF(N206="L",4,IF(N206="A",5,7)),IF(OR(I206="EE",I206="CE"),IF(N206="L",3,IF(N206="A",4,6))))))))</f>
        <v/>
      </c>
      <c r="T206" s="51" t="str">
        <f aca="false">IF(OR(ISBLANK(I206),ISBLANK(P206),I206="",P206=""),S206,IF(I206="ALI",IF(P206="L",7,IF(P206="A",10,15)),IF(I206="AIE",IF(P206="L",5,IF(P206="A",7,10)),IF(I206="SE",IF(P206="L",4,IF(P206="A",5,7)),IF(OR(I206="EE",I206="CE"),IF(P206="L",3,IF(P206="A",4,6)))))))</f>
        <v/>
      </c>
      <c r="U206" s="52" t="str">
        <f aca="false">IF(J206="","",IF(OR(J206="I",J206="C"),100%,IF(J206="E",40%,IF(J206="T",15%,50%))))</f>
        <v/>
      </c>
      <c r="V206" s="53" t="str">
        <f aca="false">IF(AND(S206&lt;&gt;"",U206&lt;&gt;""),S206*U206,"")</f>
        <v/>
      </c>
      <c r="W206" s="53" t="str">
        <f aca="false">IF(AND(T206&lt;&gt;"",U206&lt;&gt;""),T206*U206,"")</f>
        <v/>
      </c>
      <c r="X206" s="42"/>
      <c r="Y206" s="42"/>
      <c r="Z206" s="42"/>
      <c r="AA206" s="42"/>
      <c r="AB206" s="43"/>
    </row>
    <row r="207" customFormat="false" ht="18" hidden="false" customHeight="true" outlineLevel="0" collapsed="false">
      <c r="A207" s="42"/>
      <c r="B207" s="42"/>
      <c r="C207" s="42"/>
      <c r="D207" s="42"/>
      <c r="E207" s="42"/>
      <c r="F207" s="42"/>
      <c r="G207" s="42"/>
      <c r="H207" s="43"/>
      <c r="I207" s="44"/>
      <c r="J207" s="45"/>
      <c r="K207" s="46" t="str">
        <f aca="false">IF(OR(I207="ALI",I207="AIE"),IF(ISNA(VLOOKUP(H207,'Funções de Dados - Detalhe'!$C$7:$F$126,2,0)),"",VLOOKUP(H207,'Funções de Dados - Detalhe'!$C$7:$F$126,2,0)),IF(OR(I207="EE",I207="SE",I207="CE"),IF(ISNA(VLOOKUP(H207,'Funções de Transação - Detalhe'!$C$7:$F$126,2,0)), "",VLOOKUP(H207,'Funções de Transação - Detalhe'!$C$7:$F$126,2,0)),""))</f>
        <v/>
      </c>
      <c r="L207" s="46" t="str">
        <f aca="false">IF(OR(I207="ALI",I207="AIE"),IF(ISNA(VLOOKUP(H207,'Funções de Dados - Detalhe'!$C$7:$F$126,4,0)), "",VLOOKUP(H207,'Funções de Dados - Detalhe'!$C$7:$F$126,4,0)),IF(OR(I207="EE",I207="SE",I207="CE"),IF(ISNA(VLOOKUP(H207,'Funções de Transação - Detalhe'!$C$7:$F$126,4,0)), "",VLOOKUP(H207,'Funções de Transação - Detalhe'!$C$7:$F$126,4,0)),""))</f>
        <v/>
      </c>
      <c r="M207" s="47" t="str">
        <f aca="false">CONCATENATE(I207,N207)</f>
        <v/>
      </c>
      <c r="N207" s="48" t="str">
        <f aca="false">IF(OR(I207="ALI",I207="AIE"),"L", IF(OR(I207="EE",I207="SE",I207="CE"),"A",""))</f>
        <v/>
      </c>
      <c r="O207" s="47" t="str">
        <f aca="false">CONCATENATE(I207,P207)</f>
        <v/>
      </c>
      <c r="P207" s="49" t="str">
        <f aca="false">IF(OR(ISBLANK(K207),K207="",ISBLANK(L207),L207=""),IF(OR(I207="ALI",I207="AIE"),"",IF(OR(ISBLANK(I207),L207=""),"","A")),IF(I207="EE",IF(L207&gt;=3,IF(K207&gt;=5,"H","A"),IF(L207&gt;=2,IF(K207&gt;=16,"H",IF(K207&lt;=4,"L","A")),IF(K207&lt;=15,"L","A"))),IF(OR(I207="SE",I207="CE"),IF(L207&gt;=4,IF(K207&gt;=6,"H","A"),IF(L207&gt;=2,IF(K207&gt;=20,"H",IF(K207&lt;=5,"L","A")),IF(K207&lt;=19,"L","A"))),IF(OR(I207="ALI",I207="AIE"),IF(L207&gt;=6,IF(K207&gt;=20,"H","A"),IF(L207&gt;=2,IF(K207&gt;=51,"H",IF(K207&lt;=19,"L","A")),IF(K207&lt;=50,"L","A")))))))</f>
        <v/>
      </c>
      <c r="Q207" s="50" t="str">
        <f aca="false">IF(N207="L","Baixa",IF(N207="A","Média",IF(N207="","","Alta")))</f>
        <v/>
      </c>
      <c r="R207" s="50" t="str">
        <f aca="false">IF(P207="L","Baixa",IF(P207="A","Média",IF(P207="H","Alta","")))</f>
        <v/>
      </c>
      <c r="S207" s="46" t="str">
        <f aca="false">IF(J207="C",0.6,IF(OR(ISBLANK(I207),ISBLANK(N207)),"",IF(I207="ALI",IF(N207="L",7,IF(N207="A",10,15)),IF(I207="AIE",IF(N207="L",5,IF(N207="A",7,10)),IF(I207="SE",IF(N207="L",4,IF(N207="A",5,7)),IF(OR(I207="EE",I207="CE"),IF(N207="L",3,IF(N207="A",4,6))))))))</f>
        <v/>
      </c>
      <c r="T207" s="51" t="str">
        <f aca="false">IF(OR(ISBLANK(I207),ISBLANK(P207),I207="",P207=""),S207,IF(I207="ALI",IF(P207="L",7,IF(P207="A",10,15)),IF(I207="AIE",IF(P207="L",5,IF(P207="A",7,10)),IF(I207="SE",IF(P207="L",4,IF(P207="A",5,7)),IF(OR(I207="EE",I207="CE"),IF(P207="L",3,IF(P207="A",4,6)))))))</f>
        <v/>
      </c>
      <c r="U207" s="52" t="str">
        <f aca="false">IF(J207="","",IF(OR(J207="I",J207="C"),100%,IF(J207="E",40%,IF(J207="T",15%,50%))))</f>
        <v/>
      </c>
      <c r="V207" s="53" t="str">
        <f aca="false">IF(AND(S207&lt;&gt;"",U207&lt;&gt;""),S207*U207,"")</f>
        <v/>
      </c>
      <c r="W207" s="53" t="str">
        <f aca="false">IF(AND(T207&lt;&gt;"",U207&lt;&gt;""),T207*U207,"")</f>
        <v/>
      </c>
      <c r="X207" s="42"/>
      <c r="Y207" s="42"/>
      <c r="Z207" s="42"/>
      <c r="AA207" s="42"/>
      <c r="AB207" s="43"/>
    </row>
    <row r="208" customFormat="false" ht="18" hidden="false" customHeight="true" outlineLevel="0" collapsed="false">
      <c r="A208" s="42"/>
      <c r="B208" s="42"/>
      <c r="C208" s="42"/>
      <c r="D208" s="42"/>
      <c r="E208" s="42"/>
      <c r="F208" s="42"/>
      <c r="G208" s="42"/>
      <c r="H208" s="43"/>
      <c r="I208" s="44"/>
      <c r="J208" s="45"/>
      <c r="K208" s="46" t="str">
        <f aca="false">IF(OR(I208="ALI",I208="AIE"),IF(ISNA(VLOOKUP(H208,'Funções de Dados - Detalhe'!$C$7:$F$126,2,0)),"",VLOOKUP(H208,'Funções de Dados - Detalhe'!$C$7:$F$126,2,0)),IF(OR(I208="EE",I208="SE",I208="CE"),IF(ISNA(VLOOKUP(H208,'Funções de Transação - Detalhe'!$C$7:$F$126,2,0)), "",VLOOKUP(H208,'Funções de Transação - Detalhe'!$C$7:$F$126,2,0)),""))</f>
        <v/>
      </c>
      <c r="L208" s="46" t="str">
        <f aca="false">IF(OR(I208="ALI",I208="AIE"),IF(ISNA(VLOOKUP(H208,'Funções de Dados - Detalhe'!$C$7:$F$126,4,0)), "",VLOOKUP(H208,'Funções de Dados - Detalhe'!$C$7:$F$126,4,0)),IF(OR(I208="EE",I208="SE",I208="CE"),IF(ISNA(VLOOKUP(H208,'Funções de Transação - Detalhe'!$C$7:$F$126,4,0)), "",VLOOKUP(H208,'Funções de Transação - Detalhe'!$C$7:$F$126,4,0)),""))</f>
        <v/>
      </c>
      <c r="M208" s="47" t="str">
        <f aca="false">CONCATENATE(I208,N208)</f>
        <v/>
      </c>
      <c r="N208" s="48" t="str">
        <f aca="false">IF(OR(I208="ALI",I208="AIE"),"L", IF(OR(I208="EE",I208="SE",I208="CE"),"A",""))</f>
        <v/>
      </c>
      <c r="O208" s="47" t="str">
        <f aca="false">CONCATENATE(I208,P208)</f>
        <v/>
      </c>
      <c r="P208" s="49" t="str">
        <f aca="false">IF(OR(ISBLANK(K208),K208="",ISBLANK(L208),L208=""),IF(OR(I208="ALI",I208="AIE"),"",IF(OR(ISBLANK(I208),L208=""),"","A")),IF(I208="EE",IF(L208&gt;=3,IF(K208&gt;=5,"H","A"),IF(L208&gt;=2,IF(K208&gt;=16,"H",IF(K208&lt;=4,"L","A")),IF(K208&lt;=15,"L","A"))),IF(OR(I208="SE",I208="CE"),IF(L208&gt;=4,IF(K208&gt;=6,"H","A"),IF(L208&gt;=2,IF(K208&gt;=20,"H",IF(K208&lt;=5,"L","A")),IF(K208&lt;=19,"L","A"))),IF(OR(I208="ALI",I208="AIE"),IF(L208&gt;=6,IF(K208&gt;=20,"H","A"),IF(L208&gt;=2,IF(K208&gt;=51,"H",IF(K208&lt;=19,"L","A")),IF(K208&lt;=50,"L","A")))))))</f>
        <v/>
      </c>
      <c r="Q208" s="50" t="str">
        <f aca="false">IF(N208="L","Baixa",IF(N208="A","Média",IF(N208="","","Alta")))</f>
        <v/>
      </c>
      <c r="R208" s="50" t="str">
        <f aca="false">IF(P208="L","Baixa",IF(P208="A","Média",IF(P208="H","Alta","")))</f>
        <v/>
      </c>
      <c r="S208" s="46" t="str">
        <f aca="false">IF(J208="C",0.6,IF(OR(ISBLANK(I208),ISBLANK(N208)),"",IF(I208="ALI",IF(N208="L",7,IF(N208="A",10,15)),IF(I208="AIE",IF(N208="L",5,IF(N208="A",7,10)),IF(I208="SE",IF(N208="L",4,IF(N208="A",5,7)),IF(OR(I208="EE",I208="CE"),IF(N208="L",3,IF(N208="A",4,6))))))))</f>
        <v/>
      </c>
      <c r="T208" s="51" t="str">
        <f aca="false">IF(OR(ISBLANK(I208),ISBLANK(P208),I208="",P208=""),S208,IF(I208="ALI",IF(P208="L",7,IF(P208="A",10,15)),IF(I208="AIE",IF(P208="L",5,IF(P208="A",7,10)),IF(I208="SE",IF(P208="L",4,IF(P208="A",5,7)),IF(OR(I208="EE",I208="CE"),IF(P208="L",3,IF(P208="A",4,6)))))))</f>
        <v/>
      </c>
      <c r="U208" s="52" t="str">
        <f aca="false">IF(J208="","",IF(OR(J208="I",J208="C"),100%,IF(J208="E",40%,IF(J208="T",15%,50%))))</f>
        <v/>
      </c>
      <c r="V208" s="53" t="str">
        <f aca="false">IF(AND(S208&lt;&gt;"",U208&lt;&gt;""),S208*U208,"")</f>
        <v/>
      </c>
      <c r="W208" s="53" t="str">
        <f aca="false">IF(AND(T208&lt;&gt;"",U208&lt;&gt;""),T208*U208,"")</f>
        <v/>
      </c>
      <c r="X208" s="42"/>
      <c r="Y208" s="42"/>
      <c r="Z208" s="42"/>
      <c r="AA208" s="42"/>
      <c r="AB208" s="43"/>
    </row>
    <row r="209" customFormat="false" ht="18" hidden="false" customHeight="true" outlineLevel="0" collapsed="false">
      <c r="A209" s="42"/>
      <c r="B209" s="42"/>
      <c r="C209" s="42"/>
      <c r="D209" s="42"/>
      <c r="E209" s="42"/>
      <c r="F209" s="42"/>
      <c r="G209" s="42"/>
      <c r="H209" s="43"/>
      <c r="I209" s="44"/>
      <c r="J209" s="45"/>
      <c r="K209" s="46" t="str">
        <f aca="false">IF(OR(I209="ALI",I209="AIE"),IF(ISNA(VLOOKUP(H209,'Funções de Dados - Detalhe'!$C$7:$F$126,2,0)),"",VLOOKUP(H209,'Funções de Dados - Detalhe'!$C$7:$F$126,2,0)),IF(OR(I209="EE",I209="SE",I209="CE"),IF(ISNA(VLOOKUP(H209,'Funções de Transação - Detalhe'!$C$7:$F$126,2,0)), "",VLOOKUP(H209,'Funções de Transação - Detalhe'!$C$7:$F$126,2,0)),""))</f>
        <v/>
      </c>
      <c r="L209" s="46" t="str">
        <f aca="false">IF(OR(I209="ALI",I209="AIE"),IF(ISNA(VLOOKUP(H209,'Funções de Dados - Detalhe'!$C$7:$F$126,4,0)), "",VLOOKUP(H209,'Funções de Dados - Detalhe'!$C$7:$F$126,4,0)),IF(OR(I209="EE",I209="SE",I209="CE"),IF(ISNA(VLOOKUP(H209,'Funções de Transação - Detalhe'!$C$7:$F$126,4,0)), "",VLOOKUP(H209,'Funções de Transação - Detalhe'!$C$7:$F$126,4,0)),""))</f>
        <v/>
      </c>
      <c r="M209" s="47" t="str">
        <f aca="false">CONCATENATE(I209,N209)</f>
        <v/>
      </c>
      <c r="N209" s="48" t="str">
        <f aca="false">IF(OR(I209="ALI",I209="AIE"),"L", IF(OR(I209="EE",I209="SE",I209="CE"),"A",""))</f>
        <v/>
      </c>
      <c r="O209" s="47" t="str">
        <f aca="false">CONCATENATE(I209,P209)</f>
        <v/>
      </c>
      <c r="P209" s="49" t="str">
        <f aca="false">IF(OR(ISBLANK(K209),K209="",ISBLANK(L209),L209=""),IF(OR(I209="ALI",I209="AIE"),"",IF(OR(ISBLANK(I209),L209=""),"","A")),IF(I209="EE",IF(L209&gt;=3,IF(K209&gt;=5,"H","A"),IF(L209&gt;=2,IF(K209&gt;=16,"H",IF(K209&lt;=4,"L","A")),IF(K209&lt;=15,"L","A"))),IF(OR(I209="SE",I209="CE"),IF(L209&gt;=4,IF(K209&gt;=6,"H","A"),IF(L209&gt;=2,IF(K209&gt;=20,"H",IF(K209&lt;=5,"L","A")),IF(K209&lt;=19,"L","A"))),IF(OR(I209="ALI",I209="AIE"),IF(L209&gt;=6,IF(K209&gt;=20,"H","A"),IF(L209&gt;=2,IF(K209&gt;=51,"H",IF(K209&lt;=19,"L","A")),IF(K209&lt;=50,"L","A")))))))</f>
        <v/>
      </c>
      <c r="Q209" s="50" t="str">
        <f aca="false">IF(N209="L","Baixa",IF(N209="A","Média",IF(N209="","","Alta")))</f>
        <v/>
      </c>
      <c r="R209" s="50" t="str">
        <f aca="false">IF(P209="L","Baixa",IF(P209="A","Média",IF(P209="H","Alta","")))</f>
        <v/>
      </c>
      <c r="S209" s="46" t="str">
        <f aca="false">IF(J209="C",0.6,IF(OR(ISBLANK(I209),ISBLANK(N209)),"",IF(I209="ALI",IF(N209="L",7,IF(N209="A",10,15)),IF(I209="AIE",IF(N209="L",5,IF(N209="A",7,10)),IF(I209="SE",IF(N209="L",4,IF(N209="A",5,7)),IF(OR(I209="EE",I209="CE"),IF(N209="L",3,IF(N209="A",4,6))))))))</f>
        <v/>
      </c>
      <c r="T209" s="51" t="str">
        <f aca="false">IF(OR(ISBLANK(I209),ISBLANK(P209),I209="",P209=""),S209,IF(I209="ALI",IF(P209="L",7,IF(P209="A",10,15)),IF(I209="AIE",IF(P209="L",5,IF(P209="A",7,10)),IF(I209="SE",IF(P209="L",4,IF(P209="A",5,7)),IF(OR(I209="EE",I209="CE"),IF(P209="L",3,IF(P209="A",4,6)))))))</f>
        <v/>
      </c>
      <c r="U209" s="52" t="str">
        <f aca="false">IF(J209="","",IF(OR(J209="I",J209="C"),100%,IF(J209="E",40%,IF(J209="T",15%,50%))))</f>
        <v/>
      </c>
      <c r="V209" s="53" t="str">
        <f aca="false">IF(AND(S209&lt;&gt;"",U209&lt;&gt;""),S209*U209,"")</f>
        <v/>
      </c>
      <c r="W209" s="53" t="str">
        <f aca="false">IF(AND(T209&lt;&gt;"",U209&lt;&gt;""),T209*U209,"")</f>
        <v/>
      </c>
      <c r="X209" s="42"/>
      <c r="Y209" s="42"/>
      <c r="Z209" s="42"/>
      <c r="AA209" s="42"/>
      <c r="AB209" s="43"/>
    </row>
    <row r="210" customFormat="false" ht="18" hidden="false" customHeight="true" outlineLevel="0" collapsed="false">
      <c r="A210" s="42"/>
      <c r="B210" s="42"/>
      <c r="C210" s="42"/>
      <c r="D210" s="42"/>
      <c r="E210" s="42"/>
      <c r="F210" s="42"/>
      <c r="G210" s="42"/>
      <c r="H210" s="43"/>
      <c r="I210" s="44"/>
      <c r="J210" s="45"/>
      <c r="K210" s="46" t="str">
        <f aca="false">IF(OR(I210="ALI",I210="AIE"),IF(ISNA(VLOOKUP(H210,'Funções de Dados - Detalhe'!$C$7:$F$126,2,0)),"",VLOOKUP(H210,'Funções de Dados - Detalhe'!$C$7:$F$126,2,0)),IF(OR(I210="EE",I210="SE",I210="CE"),IF(ISNA(VLOOKUP(H210,'Funções de Transação - Detalhe'!$C$7:$F$126,2,0)), "",VLOOKUP(H210,'Funções de Transação - Detalhe'!$C$7:$F$126,2,0)),""))</f>
        <v/>
      </c>
      <c r="L210" s="46" t="str">
        <f aca="false">IF(OR(I210="ALI",I210="AIE"),IF(ISNA(VLOOKUP(H210,'Funções de Dados - Detalhe'!$C$7:$F$126,4,0)), "",VLOOKUP(H210,'Funções de Dados - Detalhe'!$C$7:$F$126,4,0)),IF(OR(I210="EE",I210="SE",I210="CE"),IF(ISNA(VLOOKUP(H210,'Funções de Transação - Detalhe'!$C$7:$F$126,4,0)), "",VLOOKUP(H210,'Funções de Transação - Detalhe'!$C$7:$F$126,4,0)),""))</f>
        <v/>
      </c>
      <c r="M210" s="47" t="str">
        <f aca="false">CONCATENATE(I210,N210)</f>
        <v/>
      </c>
      <c r="N210" s="48" t="str">
        <f aca="false">IF(OR(I210="ALI",I210="AIE"),"L", IF(OR(I210="EE",I210="SE",I210="CE"),"A",""))</f>
        <v/>
      </c>
      <c r="O210" s="47" t="str">
        <f aca="false">CONCATENATE(I210,P210)</f>
        <v/>
      </c>
      <c r="P210" s="49" t="str">
        <f aca="false">IF(OR(ISBLANK(K210),K210="",ISBLANK(L210),L210=""),IF(OR(I210="ALI",I210="AIE"),"",IF(OR(ISBLANK(I210),L210=""),"","A")),IF(I210="EE",IF(L210&gt;=3,IF(K210&gt;=5,"H","A"),IF(L210&gt;=2,IF(K210&gt;=16,"H",IF(K210&lt;=4,"L","A")),IF(K210&lt;=15,"L","A"))),IF(OR(I210="SE",I210="CE"),IF(L210&gt;=4,IF(K210&gt;=6,"H","A"),IF(L210&gt;=2,IF(K210&gt;=20,"H",IF(K210&lt;=5,"L","A")),IF(K210&lt;=19,"L","A"))),IF(OR(I210="ALI",I210="AIE"),IF(L210&gt;=6,IF(K210&gt;=20,"H","A"),IF(L210&gt;=2,IF(K210&gt;=51,"H",IF(K210&lt;=19,"L","A")),IF(K210&lt;=50,"L","A")))))))</f>
        <v/>
      </c>
      <c r="Q210" s="50" t="str">
        <f aca="false">IF(N210="L","Baixa",IF(N210="A","Média",IF(N210="","","Alta")))</f>
        <v/>
      </c>
      <c r="R210" s="50" t="str">
        <f aca="false">IF(P210="L","Baixa",IF(P210="A","Média",IF(P210="H","Alta","")))</f>
        <v/>
      </c>
      <c r="S210" s="46" t="str">
        <f aca="false">IF(J210="C",0.6,IF(OR(ISBLANK(I210),ISBLANK(N210)),"",IF(I210="ALI",IF(N210="L",7,IF(N210="A",10,15)),IF(I210="AIE",IF(N210="L",5,IF(N210="A",7,10)),IF(I210="SE",IF(N210="L",4,IF(N210="A",5,7)),IF(OR(I210="EE",I210="CE"),IF(N210="L",3,IF(N210="A",4,6))))))))</f>
        <v/>
      </c>
      <c r="T210" s="51" t="str">
        <f aca="false">IF(OR(ISBLANK(I210),ISBLANK(P210),I210="",P210=""),S210,IF(I210="ALI",IF(P210="L",7,IF(P210="A",10,15)),IF(I210="AIE",IF(P210="L",5,IF(P210="A",7,10)),IF(I210="SE",IF(P210="L",4,IF(P210="A",5,7)),IF(OR(I210="EE",I210="CE"),IF(P210="L",3,IF(P210="A",4,6)))))))</f>
        <v/>
      </c>
      <c r="U210" s="52" t="str">
        <f aca="false">IF(J210="","",IF(OR(J210="I",J210="C"),100%,IF(J210="E",40%,IF(J210="T",15%,50%))))</f>
        <v/>
      </c>
      <c r="V210" s="53" t="str">
        <f aca="false">IF(AND(S210&lt;&gt;"",U210&lt;&gt;""),S210*U210,"")</f>
        <v/>
      </c>
      <c r="W210" s="53" t="str">
        <f aca="false">IF(AND(T210&lt;&gt;"",U210&lt;&gt;""),T210*U210,"")</f>
        <v/>
      </c>
      <c r="X210" s="42"/>
      <c r="Y210" s="42"/>
      <c r="Z210" s="42"/>
      <c r="AA210" s="42"/>
      <c r="AB210" s="43"/>
    </row>
    <row r="211" customFormat="false" ht="18" hidden="false" customHeight="true" outlineLevel="0" collapsed="false">
      <c r="A211" s="42"/>
      <c r="B211" s="42"/>
      <c r="C211" s="42"/>
      <c r="D211" s="42"/>
      <c r="E211" s="42"/>
      <c r="F211" s="42"/>
      <c r="G211" s="42"/>
      <c r="H211" s="43"/>
      <c r="I211" s="44"/>
      <c r="J211" s="45"/>
      <c r="K211" s="46" t="str">
        <f aca="false">IF(OR(I211="ALI",I211="AIE"),IF(ISNA(VLOOKUP(H211,'Funções de Dados - Detalhe'!$C$7:$F$126,2,0)),"",VLOOKUP(H211,'Funções de Dados - Detalhe'!$C$7:$F$126,2,0)),IF(OR(I211="EE",I211="SE",I211="CE"),IF(ISNA(VLOOKUP(H211,'Funções de Transação - Detalhe'!$C$7:$F$126,2,0)), "",VLOOKUP(H211,'Funções de Transação - Detalhe'!$C$7:$F$126,2,0)),""))</f>
        <v/>
      </c>
      <c r="L211" s="46" t="str">
        <f aca="false">IF(OR(I211="ALI",I211="AIE"),IF(ISNA(VLOOKUP(H211,'Funções de Dados - Detalhe'!$C$7:$F$126,4,0)), "",VLOOKUP(H211,'Funções de Dados - Detalhe'!$C$7:$F$126,4,0)),IF(OR(I211="EE",I211="SE",I211="CE"),IF(ISNA(VLOOKUP(H211,'Funções de Transação - Detalhe'!$C$7:$F$126,4,0)), "",VLOOKUP(H211,'Funções de Transação - Detalhe'!$C$7:$F$126,4,0)),""))</f>
        <v/>
      </c>
      <c r="M211" s="47" t="str">
        <f aca="false">CONCATENATE(I211,N211)</f>
        <v/>
      </c>
      <c r="N211" s="48" t="str">
        <f aca="false">IF(OR(I211="ALI",I211="AIE"),"L", IF(OR(I211="EE",I211="SE",I211="CE"),"A",""))</f>
        <v/>
      </c>
      <c r="O211" s="47" t="str">
        <f aca="false">CONCATENATE(I211,P211)</f>
        <v/>
      </c>
      <c r="P211" s="49" t="str">
        <f aca="false">IF(OR(ISBLANK(K211),K211="",ISBLANK(L211),L211=""),IF(OR(I211="ALI",I211="AIE"),"",IF(OR(ISBLANK(I211),L211=""),"","A")),IF(I211="EE",IF(L211&gt;=3,IF(K211&gt;=5,"H","A"),IF(L211&gt;=2,IF(K211&gt;=16,"H",IF(K211&lt;=4,"L","A")),IF(K211&lt;=15,"L","A"))),IF(OR(I211="SE",I211="CE"),IF(L211&gt;=4,IF(K211&gt;=6,"H","A"),IF(L211&gt;=2,IF(K211&gt;=20,"H",IF(K211&lt;=5,"L","A")),IF(K211&lt;=19,"L","A"))),IF(OR(I211="ALI",I211="AIE"),IF(L211&gt;=6,IF(K211&gt;=20,"H","A"),IF(L211&gt;=2,IF(K211&gt;=51,"H",IF(K211&lt;=19,"L","A")),IF(K211&lt;=50,"L","A")))))))</f>
        <v/>
      </c>
      <c r="Q211" s="50" t="str">
        <f aca="false">IF(N211="L","Baixa",IF(N211="A","Média",IF(N211="","","Alta")))</f>
        <v/>
      </c>
      <c r="R211" s="50" t="str">
        <f aca="false">IF(P211="L","Baixa",IF(P211="A","Média",IF(P211="H","Alta","")))</f>
        <v/>
      </c>
      <c r="S211" s="46" t="str">
        <f aca="false">IF(J211="C",0.6,IF(OR(ISBLANK(I211),ISBLANK(N211)),"",IF(I211="ALI",IF(N211="L",7,IF(N211="A",10,15)),IF(I211="AIE",IF(N211="L",5,IF(N211="A",7,10)),IF(I211="SE",IF(N211="L",4,IF(N211="A",5,7)),IF(OR(I211="EE",I211="CE"),IF(N211="L",3,IF(N211="A",4,6))))))))</f>
        <v/>
      </c>
      <c r="T211" s="51" t="str">
        <f aca="false">IF(OR(ISBLANK(I211),ISBLANK(P211),I211="",P211=""),S211,IF(I211="ALI",IF(P211="L",7,IF(P211="A",10,15)),IF(I211="AIE",IF(P211="L",5,IF(P211="A",7,10)),IF(I211="SE",IF(P211="L",4,IF(P211="A",5,7)),IF(OR(I211="EE",I211="CE"),IF(P211="L",3,IF(P211="A",4,6)))))))</f>
        <v/>
      </c>
      <c r="U211" s="52" t="str">
        <f aca="false">IF(J211="","",IF(OR(J211="I",J211="C"),100%,IF(J211="E",40%,IF(J211="T",15%,50%))))</f>
        <v/>
      </c>
      <c r="V211" s="53" t="str">
        <f aca="false">IF(AND(S211&lt;&gt;"",U211&lt;&gt;""),S211*U211,"")</f>
        <v/>
      </c>
      <c r="W211" s="53" t="str">
        <f aca="false">IF(AND(T211&lt;&gt;"",U211&lt;&gt;""),T211*U211,"")</f>
        <v/>
      </c>
      <c r="X211" s="42"/>
      <c r="Y211" s="42"/>
      <c r="Z211" s="42"/>
      <c r="AA211" s="42"/>
      <c r="AB211" s="43"/>
    </row>
    <row r="212" customFormat="false" ht="18" hidden="false" customHeight="true" outlineLevel="0" collapsed="false">
      <c r="A212" s="42"/>
      <c r="B212" s="42"/>
      <c r="C212" s="42"/>
      <c r="D212" s="42"/>
      <c r="E212" s="42"/>
      <c r="F212" s="42"/>
      <c r="G212" s="42"/>
      <c r="H212" s="43"/>
      <c r="I212" s="44"/>
      <c r="J212" s="45"/>
      <c r="K212" s="46" t="str">
        <f aca="false">IF(OR(I212="ALI",I212="AIE"),IF(ISNA(VLOOKUP(H212,'Funções de Dados - Detalhe'!$C$7:$F$126,2,0)),"",VLOOKUP(H212,'Funções de Dados - Detalhe'!$C$7:$F$126,2,0)),IF(OR(I212="EE",I212="SE",I212="CE"),IF(ISNA(VLOOKUP(H212,'Funções de Transação - Detalhe'!$C$7:$F$126,2,0)), "",VLOOKUP(H212,'Funções de Transação - Detalhe'!$C$7:$F$126,2,0)),""))</f>
        <v/>
      </c>
      <c r="L212" s="46" t="str">
        <f aca="false">IF(OR(I212="ALI",I212="AIE"),IF(ISNA(VLOOKUP(H212,'Funções de Dados - Detalhe'!$C$7:$F$126,4,0)), "",VLOOKUP(H212,'Funções de Dados - Detalhe'!$C$7:$F$126,4,0)),IF(OR(I212="EE",I212="SE",I212="CE"),IF(ISNA(VLOOKUP(H212,'Funções de Transação - Detalhe'!$C$7:$F$126,4,0)), "",VLOOKUP(H212,'Funções de Transação - Detalhe'!$C$7:$F$126,4,0)),""))</f>
        <v/>
      </c>
      <c r="M212" s="47" t="str">
        <f aca="false">CONCATENATE(I212,N212)</f>
        <v/>
      </c>
      <c r="N212" s="48" t="str">
        <f aca="false">IF(OR(I212="ALI",I212="AIE"),"L", IF(OR(I212="EE",I212="SE",I212="CE"),"A",""))</f>
        <v/>
      </c>
      <c r="O212" s="47" t="str">
        <f aca="false">CONCATENATE(I212,P212)</f>
        <v/>
      </c>
      <c r="P212" s="49" t="str">
        <f aca="false">IF(OR(ISBLANK(K212),K212="",ISBLANK(L212),L212=""),IF(OR(I212="ALI",I212="AIE"),"",IF(OR(ISBLANK(I212),L212=""),"","A")),IF(I212="EE",IF(L212&gt;=3,IF(K212&gt;=5,"H","A"),IF(L212&gt;=2,IF(K212&gt;=16,"H",IF(K212&lt;=4,"L","A")),IF(K212&lt;=15,"L","A"))),IF(OR(I212="SE",I212="CE"),IF(L212&gt;=4,IF(K212&gt;=6,"H","A"),IF(L212&gt;=2,IF(K212&gt;=20,"H",IF(K212&lt;=5,"L","A")),IF(K212&lt;=19,"L","A"))),IF(OR(I212="ALI",I212="AIE"),IF(L212&gt;=6,IF(K212&gt;=20,"H","A"),IF(L212&gt;=2,IF(K212&gt;=51,"H",IF(K212&lt;=19,"L","A")),IF(K212&lt;=50,"L","A")))))))</f>
        <v/>
      </c>
      <c r="Q212" s="50" t="str">
        <f aca="false">IF(N212="L","Baixa",IF(N212="A","Média",IF(N212="","","Alta")))</f>
        <v/>
      </c>
      <c r="R212" s="50" t="str">
        <f aca="false">IF(P212="L","Baixa",IF(P212="A","Média",IF(P212="H","Alta","")))</f>
        <v/>
      </c>
      <c r="S212" s="46" t="str">
        <f aca="false">IF(J212="C",0.6,IF(OR(ISBLANK(I212),ISBLANK(N212)),"",IF(I212="ALI",IF(N212="L",7,IF(N212="A",10,15)),IF(I212="AIE",IF(N212="L",5,IF(N212="A",7,10)),IF(I212="SE",IF(N212="L",4,IF(N212="A",5,7)),IF(OR(I212="EE",I212="CE"),IF(N212="L",3,IF(N212="A",4,6))))))))</f>
        <v/>
      </c>
      <c r="T212" s="51" t="str">
        <f aca="false">IF(OR(ISBLANK(I212),ISBLANK(P212),I212="",P212=""),S212,IF(I212="ALI",IF(P212="L",7,IF(P212="A",10,15)),IF(I212="AIE",IF(P212="L",5,IF(P212="A",7,10)),IF(I212="SE",IF(P212="L",4,IF(P212="A",5,7)),IF(OR(I212="EE",I212="CE"),IF(P212="L",3,IF(P212="A",4,6)))))))</f>
        <v/>
      </c>
      <c r="U212" s="52" t="str">
        <f aca="false">IF(J212="","",IF(OR(J212="I",J212="C"),100%,IF(J212="E",40%,IF(J212="T",15%,50%))))</f>
        <v/>
      </c>
      <c r="V212" s="53" t="str">
        <f aca="false">IF(AND(S212&lt;&gt;"",U212&lt;&gt;""),S212*U212,"")</f>
        <v/>
      </c>
      <c r="W212" s="53" t="str">
        <f aca="false">IF(AND(T212&lt;&gt;"",U212&lt;&gt;""),T212*U212,"")</f>
        <v/>
      </c>
      <c r="X212" s="42"/>
      <c r="Y212" s="42"/>
      <c r="Z212" s="42"/>
      <c r="AA212" s="42"/>
      <c r="AB212" s="43"/>
    </row>
    <row r="213" customFormat="false" ht="18" hidden="false" customHeight="true" outlineLevel="0" collapsed="false">
      <c r="A213" s="42"/>
      <c r="B213" s="42"/>
      <c r="C213" s="42"/>
      <c r="D213" s="42"/>
      <c r="E213" s="42"/>
      <c r="F213" s="42"/>
      <c r="G213" s="42"/>
      <c r="H213" s="43"/>
      <c r="I213" s="44"/>
      <c r="J213" s="45"/>
      <c r="K213" s="46" t="str">
        <f aca="false">IF(OR(I213="ALI",I213="AIE"),IF(ISNA(VLOOKUP(H213,'Funções de Dados - Detalhe'!$C$7:$F$126,2,0)),"",VLOOKUP(H213,'Funções de Dados - Detalhe'!$C$7:$F$126,2,0)),IF(OR(I213="EE",I213="SE",I213="CE"),IF(ISNA(VLOOKUP(H213,'Funções de Transação - Detalhe'!$C$7:$F$126,2,0)), "",VLOOKUP(H213,'Funções de Transação - Detalhe'!$C$7:$F$126,2,0)),""))</f>
        <v/>
      </c>
      <c r="L213" s="46" t="str">
        <f aca="false">IF(OR(I213="ALI",I213="AIE"),IF(ISNA(VLOOKUP(H213,'Funções de Dados - Detalhe'!$C$7:$F$126,4,0)), "",VLOOKUP(H213,'Funções de Dados - Detalhe'!$C$7:$F$126,4,0)),IF(OR(I213="EE",I213="SE",I213="CE"),IF(ISNA(VLOOKUP(H213,'Funções de Transação - Detalhe'!$C$7:$F$126,4,0)), "",VLOOKUP(H213,'Funções de Transação - Detalhe'!$C$7:$F$126,4,0)),""))</f>
        <v/>
      </c>
      <c r="M213" s="47" t="str">
        <f aca="false">CONCATENATE(I213,N213)</f>
        <v/>
      </c>
      <c r="N213" s="48" t="str">
        <f aca="false">IF(OR(I213="ALI",I213="AIE"),"L", IF(OR(I213="EE",I213="SE",I213="CE"),"A",""))</f>
        <v/>
      </c>
      <c r="O213" s="47" t="str">
        <f aca="false">CONCATENATE(I213,P213)</f>
        <v/>
      </c>
      <c r="P213" s="49" t="str">
        <f aca="false">IF(OR(ISBLANK(K213),K213="",ISBLANK(L213),L213=""),IF(OR(I213="ALI",I213="AIE"),"",IF(OR(ISBLANK(I213),L213=""),"","A")),IF(I213="EE",IF(L213&gt;=3,IF(K213&gt;=5,"H","A"),IF(L213&gt;=2,IF(K213&gt;=16,"H",IF(K213&lt;=4,"L","A")),IF(K213&lt;=15,"L","A"))),IF(OR(I213="SE",I213="CE"),IF(L213&gt;=4,IF(K213&gt;=6,"H","A"),IF(L213&gt;=2,IF(K213&gt;=20,"H",IF(K213&lt;=5,"L","A")),IF(K213&lt;=19,"L","A"))),IF(OR(I213="ALI",I213="AIE"),IF(L213&gt;=6,IF(K213&gt;=20,"H","A"),IF(L213&gt;=2,IF(K213&gt;=51,"H",IF(K213&lt;=19,"L","A")),IF(K213&lt;=50,"L","A")))))))</f>
        <v/>
      </c>
      <c r="Q213" s="50" t="str">
        <f aca="false">IF(N213="L","Baixa",IF(N213="A","Média",IF(N213="","","Alta")))</f>
        <v/>
      </c>
      <c r="R213" s="50" t="str">
        <f aca="false">IF(P213="L","Baixa",IF(P213="A","Média",IF(P213="H","Alta","")))</f>
        <v/>
      </c>
      <c r="S213" s="46" t="str">
        <f aca="false">IF(J213="C",0.6,IF(OR(ISBLANK(I213),ISBLANK(N213)),"",IF(I213="ALI",IF(N213="L",7,IF(N213="A",10,15)),IF(I213="AIE",IF(N213="L",5,IF(N213="A",7,10)),IF(I213="SE",IF(N213="L",4,IF(N213="A",5,7)),IF(OR(I213="EE",I213="CE"),IF(N213="L",3,IF(N213="A",4,6))))))))</f>
        <v/>
      </c>
      <c r="T213" s="51" t="str">
        <f aca="false">IF(OR(ISBLANK(I213),ISBLANK(P213),I213="",P213=""),S213,IF(I213="ALI",IF(P213="L",7,IF(P213="A",10,15)),IF(I213="AIE",IF(P213="L",5,IF(P213="A",7,10)),IF(I213="SE",IF(P213="L",4,IF(P213="A",5,7)),IF(OR(I213="EE",I213="CE"),IF(P213="L",3,IF(P213="A",4,6)))))))</f>
        <v/>
      </c>
      <c r="U213" s="52" t="str">
        <f aca="false">IF(J213="","",IF(OR(J213="I",J213="C"),100%,IF(J213="E",40%,IF(J213="T",15%,50%))))</f>
        <v/>
      </c>
      <c r="V213" s="53" t="str">
        <f aca="false">IF(AND(S213&lt;&gt;"",U213&lt;&gt;""),S213*U213,"")</f>
        <v/>
      </c>
      <c r="W213" s="53" t="str">
        <f aca="false">IF(AND(T213&lt;&gt;"",U213&lt;&gt;""),T213*U213,"")</f>
        <v/>
      </c>
      <c r="X213" s="42"/>
      <c r="Y213" s="42"/>
      <c r="Z213" s="42"/>
      <c r="AA213" s="42"/>
      <c r="AB213" s="43"/>
    </row>
    <row r="214" customFormat="false" ht="18" hidden="false" customHeight="true" outlineLevel="0" collapsed="false">
      <c r="A214" s="42"/>
      <c r="B214" s="42"/>
      <c r="C214" s="42"/>
      <c r="D214" s="42"/>
      <c r="E214" s="42"/>
      <c r="F214" s="42"/>
      <c r="G214" s="42"/>
      <c r="H214" s="43"/>
      <c r="I214" s="44"/>
      <c r="J214" s="45"/>
      <c r="K214" s="46" t="str">
        <f aca="false">IF(OR(I214="ALI",I214="AIE"),IF(ISNA(VLOOKUP(H214,'Funções de Dados - Detalhe'!$C$7:$F$126,2,0)),"",VLOOKUP(H214,'Funções de Dados - Detalhe'!$C$7:$F$126,2,0)),IF(OR(I214="EE",I214="SE",I214="CE"),IF(ISNA(VLOOKUP(H214,'Funções de Transação - Detalhe'!$C$7:$F$126,2,0)), "",VLOOKUP(H214,'Funções de Transação - Detalhe'!$C$7:$F$126,2,0)),""))</f>
        <v/>
      </c>
      <c r="L214" s="46" t="str">
        <f aca="false">IF(OR(I214="ALI",I214="AIE"),IF(ISNA(VLOOKUP(H214,'Funções de Dados - Detalhe'!$C$7:$F$126,4,0)), "",VLOOKUP(H214,'Funções de Dados - Detalhe'!$C$7:$F$126,4,0)),IF(OR(I214="EE",I214="SE",I214="CE"),IF(ISNA(VLOOKUP(H214,'Funções de Transação - Detalhe'!$C$7:$F$126,4,0)), "",VLOOKUP(H214,'Funções de Transação - Detalhe'!$C$7:$F$126,4,0)),""))</f>
        <v/>
      </c>
      <c r="M214" s="47" t="str">
        <f aca="false">CONCATENATE(I214,N214)</f>
        <v/>
      </c>
      <c r="N214" s="48" t="str">
        <f aca="false">IF(OR(I214="ALI",I214="AIE"),"L", IF(OR(I214="EE",I214="SE",I214="CE"),"A",""))</f>
        <v/>
      </c>
      <c r="O214" s="47" t="str">
        <f aca="false">CONCATENATE(I214,P214)</f>
        <v/>
      </c>
      <c r="P214" s="49" t="str">
        <f aca="false">IF(OR(ISBLANK(K214),K214="",ISBLANK(L214),L214=""),IF(OR(I214="ALI",I214="AIE"),"",IF(OR(ISBLANK(I214),L214=""),"","A")),IF(I214="EE",IF(L214&gt;=3,IF(K214&gt;=5,"H","A"),IF(L214&gt;=2,IF(K214&gt;=16,"H",IF(K214&lt;=4,"L","A")),IF(K214&lt;=15,"L","A"))),IF(OR(I214="SE",I214="CE"),IF(L214&gt;=4,IF(K214&gt;=6,"H","A"),IF(L214&gt;=2,IF(K214&gt;=20,"H",IF(K214&lt;=5,"L","A")),IF(K214&lt;=19,"L","A"))),IF(OR(I214="ALI",I214="AIE"),IF(L214&gt;=6,IF(K214&gt;=20,"H","A"),IF(L214&gt;=2,IF(K214&gt;=51,"H",IF(K214&lt;=19,"L","A")),IF(K214&lt;=50,"L","A")))))))</f>
        <v/>
      </c>
      <c r="Q214" s="50" t="str">
        <f aca="false">IF(N214="L","Baixa",IF(N214="A","Média",IF(N214="","","Alta")))</f>
        <v/>
      </c>
      <c r="R214" s="50" t="str">
        <f aca="false">IF(P214="L","Baixa",IF(P214="A","Média",IF(P214="H","Alta","")))</f>
        <v/>
      </c>
      <c r="S214" s="46" t="str">
        <f aca="false">IF(J214="C",0.6,IF(OR(ISBLANK(I214),ISBLANK(N214)),"",IF(I214="ALI",IF(N214="L",7,IF(N214="A",10,15)),IF(I214="AIE",IF(N214="L",5,IF(N214="A",7,10)),IF(I214="SE",IF(N214="L",4,IF(N214="A",5,7)),IF(OR(I214="EE",I214="CE"),IF(N214="L",3,IF(N214="A",4,6))))))))</f>
        <v/>
      </c>
      <c r="T214" s="51" t="str">
        <f aca="false">IF(OR(ISBLANK(I214),ISBLANK(P214),I214="",P214=""),S214,IF(I214="ALI",IF(P214="L",7,IF(P214="A",10,15)),IF(I214="AIE",IF(P214="L",5,IF(P214="A",7,10)),IF(I214="SE",IF(P214="L",4,IF(P214="A",5,7)),IF(OR(I214="EE",I214="CE"),IF(P214="L",3,IF(P214="A",4,6)))))))</f>
        <v/>
      </c>
      <c r="U214" s="52" t="str">
        <f aca="false">IF(J214="","",IF(OR(J214="I",J214="C"),100%,IF(J214="E",40%,IF(J214="T",15%,50%))))</f>
        <v/>
      </c>
      <c r="V214" s="53" t="str">
        <f aca="false">IF(AND(S214&lt;&gt;"",U214&lt;&gt;""),S214*U214,"")</f>
        <v/>
      </c>
      <c r="W214" s="53" t="str">
        <f aca="false">IF(AND(T214&lt;&gt;"",U214&lt;&gt;""),T214*U214,"")</f>
        <v/>
      </c>
      <c r="X214" s="42"/>
      <c r="Y214" s="42"/>
      <c r="Z214" s="42"/>
      <c r="AA214" s="42"/>
      <c r="AB214" s="43"/>
    </row>
    <row r="215" customFormat="false" ht="18" hidden="false" customHeight="true" outlineLevel="0" collapsed="false">
      <c r="A215" s="42"/>
      <c r="B215" s="42"/>
      <c r="C215" s="42"/>
      <c r="D215" s="42"/>
      <c r="E215" s="42"/>
      <c r="F215" s="42"/>
      <c r="G215" s="42"/>
      <c r="H215" s="43"/>
      <c r="I215" s="44"/>
      <c r="J215" s="45"/>
      <c r="K215" s="46" t="str">
        <f aca="false">IF(OR(I215="ALI",I215="AIE"),IF(ISNA(VLOOKUP(H215,'Funções de Dados - Detalhe'!$C$7:$F$126,2,0)),"",VLOOKUP(H215,'Funções de Dados - Detalhe'!$C$7:$F$126,2,0)),IF(OR(I215="EE",I215="SE",I215="CE"),IF(ISNA(VLOOKUP(H215,'Funções de Transação - Detalhe'!$C$7:$F$126,2,0)), "",VLOOKUP(H215,'Funções de Transação - Detalhe'!$C$7:$F$126,2,0)),""))</f>
        <v/>
      </c>
      <c r="L215" s="46" t="str">
        <f aca="false">IF(OR(I215="ALI",I215="AIE"),IF(ISNA(VLOOKUP(H215,'Funções de Dados - Detalhe'!$C$7:$F$126,4,0)), "",VLOOKUP(H215,'Funções de Dados - Detalhe'!$C$7:$F$126,4,0)),IF(OR(I215="EE",I215="SE",I215="CE"),IF(ISNA(VLOOKUP(H215,'Funções de Transação - Detalhe'!$C$7:$F$126,4,0)), "",VLOOKUP(H215,'Funções de Transação - Detalhe'!$C$7:$F$126,4,0)),""))</f>
        <v/>
      </c>
      <c r="M215" s="47" t="str">
        <f aca="false">CONCATENATE(I215,N215)</f>
        <v/>
      </c>
      <c r="N215" s="48" t="str">
        <f aca="false">IF(OR(I215="ALI",I215="AIE"),"L", IF(OR(I215="EE",I215="SE",I215="CE"),"A",""))</f>
        <v/>
      </c>
      <c r="O215" s="47" t="str">
        <f aca="false">CONCATENATE(I215,P215)</f>
        <v/>
      </c>
      <c r="P215" s="49" t="str">
        <f aca="false">IF(OR(ISBLANK(K215),K215="",ISBLANK(L215),L215=""),IF(OR(I215="ALI",I215="AIE"),"",IF(OR(ISBLANK(I215),L215=""),"","A")),IF(I215="EE",IF(L215&gt;=3,IF(K215&gt;=5,"H","A"),IF(L215&gt;=2,IF(K215&gt;=16,"H",IF(K215&lt;=4,"L","A")),IF(K215&lt;=15,"L","A"))),IF(OR(I215="SE",I215="CE"),IF(L215&gt;=4,IF(K215&gt;=6,"H","A"),IF(L215&gt;=2,IF(K215&gt;=20,"H",IF(K215&lt;=5,"L","A")),IF(K215&lt;=19,"L","A"))),IF(OR(I215="ALI",I215="AIE"),IF(L215&gt;=6,IF(K215&gt;=20,"H","A"),IF(L215&gt;=2,IF(K215&gt;=51,"H",IF(K215&lt;=19,"L","A")),IF(K215&lt;=50,"L","A")))))))</f>
        <v/>
      </c>
      <c r="Q215" s="50" t="str">
        <f aca="false">IF(N215="L","Baixa",IF(N215="A","Média",IF(N215="","","Alta")))</f>
        <v/>
      </c>
      <c r="R215" s="50" t="str">
        <f aca="false">IF(P215="L","Baixa",IF(P215="A","Média",IF(P215="H","Alta","")))</f>
        <v/>
      </c>
      <c r="S215" s="46" t="str">
        <f aca="false">IF(J215="C",0.6,IF(OR(ISBLANK(I215),ISBLANK(N215)),"",IF(I215="ALI",IF(N215="L",7,IF(N215="A",10,15)),IF(I215="AIE",IF(N215="L",5,IF(N215="A",7,10)),IF(I215="SE",IF(N215="L",4,IF(N215="A",5,7)),IF(OR(I215="EE",I215="CE"),IF(N215="L",3,IF(N215="A",4,6))))))))</f>
        <v/>
      </c>
      <c r="T215" s="51" t="str">
        <f aca="false">IF(OR(ISBLANK(I215),ISBLANK(P215),I215="",P215=""),S215,IF(I215="ALI",IF(P215="L",7,IF(P215="A",10,15)),IF(I215="AIE",IF(P215="L",5,IF(P215="A",7,10)),IF(I215="SE",IF(P215="L",4,IF(P215="A",5,7)),IF(OR(I215="EE",I215="CE"),IF(P215="L",3,IF(P215="A",4,6)))))))</f>
        <v/>
      </c>
      <c r="U215" s="52" t="str">
        <f aca="false">IF(J215="","",IF(OR(J215="I",J215="C"),100%,IF(J215="E",40%,IF(J215="T",15%,50%))))</f>
        <v/>
      </c>
      <c r="V215" s="53" t="str">
        <f aca="false">IF(AND(S215&lt;&gt;"",U215&lt;&gt;""),S215*U215,"")</f>
        <v/>
      </c>
      <c r="W215" s="53" t="str">
        <f aca="false">IF(AND(T215&lt;&gt;"",U215&lt;&gt;""),T215*U215,"")</f>
        <v/>
      </c>
      <c r="X215" s="42"/>
      <c r="Y215" s="42"/>
      <c r="Z215" s="42"/>
      <c r="AA215" s="42"/>
      <c r="AB215" s="43"/>
    </row>
    <row r="216" customFormat="false" ht="18" hidden="false" customHeight="true" outlineLevel="0" collapsed="false">
      <c r="A216" s="42"/>
      <c r="B216" s="42"/>
      <c r="C216" s="42"/>
      <c r="D216" s="42"/>
      <c r="E216" s="42"/>
      <c r="F216" s="42"/>
      <c r="G216" s="42"/>
      <c r="H216" s="43"/>
      <c r="I216" s="44"/>
      <c r="J216" s="45"/>
      <c r="K216" s="46" t="str">
        <f aca="false">IF(OR(I216="ALI",I216="AIE"),IF(ISNA(VLOOKUP(H216,'Funções de Dados - Detalhe'!$C$7:$F$126,2,0)),"",VLOOKUP(H216,'Funções de Dados - Detalhe'!$C$7:$F$126,2,0)),IF(OR(I216="EE",I216="SE",I216="CE"),IF(ISNA(VLOOKUP(H216,'Funções de Transação - Detalhe'!$C$7:$F$126,2,0)), "",VLOOKUP(H216,'Funções de Transação - Detalhe'!$C$7:$F$126,2,0)),""))</f>
        <v/>
      </c>
      <c r="L216" s="46" t="str">
        <f aca="false">IF(OR(I216="ALI",I216="AIE"),IF(ISNA(VLOOKUP(H216,'Funções de Dados - Detalhe'!$C$7:$F$126,4,0)), "",VLOOKUP(H216,'Funções de Dados - Detalhe'!$C$7:$F$126,4,0)),IF(OR(I216="EE",I216="SE",I216="CE"),IF(ISNA(VLOOKUP(H216,'Funções de Transação - Detalhe'!$C$7:$F$126,4,0)), "",VLOOKUP(H216,'Funções de Transação - Detalhe'!$C$7:$F$126,4,0)),""))</f>
        <v/>
      </c>
      <c r="M216" s="47" t="str">
        <f aca="false">CONCATENATE(I216,N216)</f>
        <v/>
      </c>
      <c r="N216" s="48" t="str">
        <f aca="false">IF(OR(I216="ALI",I216="AIE"),"L", IF(OR(I216="EE",I216="SE",I216="CE"),"A",""))</f>
        <v/>
      </c>
      <c r="O216" s="47" t="str">
        <f aca="false">CONCATENATE(I216,P216)</f>
        <v/>
      </c>
      <c r="P216" s="49" t="str">
        <f aca="false">IF(OR(ISBLANK(K216),K216="",ISBLANK(L216),L216=""),IF(OR(I216="ALI",I216="AIE"),"",IF(OR(ISBLANK(I216),L216=""),"","A")),IF(I216="EE",IF(L216&gt;=3,IF(K216&gt;=5,"H","A"),IF(L216&gt;=2,IF(K216&gt;=16,"H",IF(K216&lt;=4,"L","A")),IF(K216&lt;=15,"L","A"))),IF(OR(I216="SE",I216="CE"),IF(L216&gt;=4,IF(K216&gt;=6,"H","A"),IF(L216&gt;=2,IF(K216&gt;=20,"H",IF(K216&lt;=5,"L","A")),IF(K216&lt;=19,"L","A"))),IF(OR(I216="ALI",I216="AIE"),IF(L216&gt;=6,IF(K216&gt;=20,"H","A"),IF(L216&gt;=2,IF(K216&gt;=51,"H",IF(K216&lt;=19,"L","A")),IF(K216&lt;=50,"L","A")))))))</f>
        <v/>
      </c>
      <c r="Q216" s="50" t="str">
        <f aca="false">IF(N216="L","Baixa",IF(N216="A","Média",IF(N216="","","Alta")))</f>
        <v/>
      </c>
      <c r="R216" s="50" t="str">
        <f aca="false">IF(P216="L","Baixa",IF(P216="A","Média",IF(P216="H","Alta","")))</f>
        <v/>
      </c>
      <c r="S216" s="46" t="str">
        <f aca="false">IF(J216="C",0.6,IF(OR(ISBLANK(I216),ISBLANK(N216)),"",IF(I216="ALI",IF(N216="L",7,IF(N216="A",10,15)),IF(I216="AIE",IF(N216="L",5,IF(N216="A",7,10)),IF(I216="SE",IF(N216="L",4,IF(N216="A",5,7)),IF(OR(I216="EE",I216="CE"),IF(N216="L",3,IF(N216="A",4,6))))))))</f>
        <v/>
      </c>
      <c r="T216" s="51" t="str">
        <f aca="false">IF(OR(ISBLANK(I216),ISBLANK(P216),I216="",P216=""),S216,IF(I216="ALI",IF(P216="L",7,IF(P216="A",10,15)),IF(I216="AIE",IF(P216="L",5,IF(P216="A",7,10)),IF(I216="SE",IF(P216="L",4,IF(P216="A",5,7)),IF(OR(I216="EE",I216="CE"),IF(P216="L",3,IF(P216="A",4,6)))))))</f>
        <v/>
      </c>
      <c r="U216" s="52" t="str">
        <f aca="false">IF(J216="","",IF(OR(J216="I",J216="C"),100%,IF(J216="E",40%,IF(J216="T",15%,50%))))</f>
        <v/>
      </c>
      <c r="V216" s="53" t="str">
        <f aca="false">IF(AND(S216&lt;&gt;"",U216&lt;&gt;""),S216*U216,"")</f>
        <v/>
      </c>
      <c r="W216" s="53" t="str">
        <f aca="false">IF(AND(T216&lt;&gt;"",U216&lt;&gt;""),T216*U216,"")</f>
        <v/>
      </c>
      <c r="X216" s="42"/>
      <c r="Y216" s="42"/>
      <c r="Z216" s="42"/>
      <c r="AA216" s="42"/>
      <c r="AB216" s="43"/>
    </row>
    <row r="217" customFormat="false" ht="18" hidden="false" customHeight="true" outlineLevel="0" collapsed="false">
      <c r="A217" s="42"/>
      <c r="B217" s="42"/>
      <c r="C217" s="42"/>
      <c r="D217" s="42"/>
      <c r="E217" s="42"/>
      <c r="F217" s="42"/>
      <c r="G217" s="42"/>
      <c r="H217" s="43"/>
      <c r="I217" s="44"/>
      <c r="J217" s="45"/>
      <c r="K217" s="46" t="str">
        <f aca="false">IF(OR(I217="ALI",I217="AIE"),IF(ISNA(VLOOKUP(H217,'Funções de Dados - Detalhe'!$C$7:$F$126,2,0)),"",VLOOKUP(H217,'Funções de Dados - Detalhe'!$C$7:$F$126,2,0)),IF(OR(I217="EE",I217="SE",I217="CE"),IF(ISNA(VLOOKUP(H217,'Funções de Transação - Detalhe'!$C$7:$F$126,2,0)), "",VLOOKUP(H217,'Funções de Transação - Detalhe'!$C$7:$F$126,2,0)),""))</f>
        <v/>
      </c>
      <c r="L217" s="46" t="str">
        <f aca="false">IF(OR(I217="ALI",I217="AIE"),IF(ISNA(VLOOKUP(H217,'Funções de Dados - Detalhe'!$C$7:$F$126,4,0)), "",VLOOKUP(H217,'Funções de Dados - Detalhe'!$C$7:$F$126,4,0)),IF(OR(I217="EE",I217="SE",I217="CE"),IF(ISNA(VLOOKUP(H217,'Funções de Transação - Detalhe'!$C$7:$F$126,4,0)), "",VLOOKUP(H217,'Funções de Transação - Detalhe'!$C$7:$F$126,4,0)),""))</f>
        <v/>
      </c>
      <c r="M217" s="47" t="str">
        <f aca="false">CONCATENATE(I217,N217)</f>
        <v/>
      </c>
      <c r="N217" s="48" t="str">
        <f aca="false">IF(OR(I217="ALI",I217="AIE"),"L", IF(OR(I217="EE",I217="SE",I217="CE"),"A",""))</f>
        <v/>
      </c>
      <c r="O217" s="47" t="str">
        <f aca="false">CONCATENATE(I217,P217)</f>
        <v/>
      </c>
      <c r="P217" s="49" t="str">
        <f aca="false">IF(OR(ISBLANK(K217),K217="",ISBLANK(L217),L217=""),IF(OR(I217="ALI",I217="AIE"),"",IF(OR(ISBLANK(I217),L217=""),"","A")),IF(I217="EE",IF(L217&gt;=3,IF(K217&gt;=5,"H","A"),IF(L217&gt;=2,IF(K217&gt;=16,"H",IF(K217&lt;=4,"L","A")),IF(K217&lt;=15,"L","A"))),IF(OR(I217="SE",I217="CE"),IF(L217&gt;=4,IF(K217&gt;=6,"H","A"),IF(L217&gt;=2,IF(K217&gt;=20,"H",IF(K217&lt;=5,"L","A")),IF(K217&lt;=19,"L","A"))),IF(OR(I217="ALI",I217="AIE"),IF(L217&gt;=6,IF(K217&gt;=20,"H","A"),IF(L217&gt;=2,IF(K217&gt;=51,"H",IF(K217&lt;=19,"L","A")),IF(K217&lt;=50,"L","A")))))))</f>
        <v/>
      </c>
      <c r="Q217" s="50" t="str">
        <f aca="false">IF(N217="L","Baixa",IF(N217="A","Média",IF(N217="","","Alta")))</f>
        <v/>
      </c>
      <c r="R217" s="50" t="str">
        <f aca="false">IF(P217="L","Baixa",IF(P217="A","Média",IF(P217="H","Alta","")))</f>
        <v/>
      </c>
      <c r="S217" s="46" t="str">
        <f aca="false">IF(J217="C",0.6,IF(OR(ISBLANK(I217),ISBLANK(N217)),"",IF(I217="ALI",IF(N217="L",7,IF(N217="A",10,15)),IF(I217="AIE",IF(N217="L",5,IF(N217="A",7,10)),IF(I217="SE",IF(N217="L",4,IF(N217="A",5,7)),IF(OR(I217="EE",I217="CE"),IF(N217="L",3,IF(N217="A",4,6))))))))</f>
        <v/>
      </c>
      <c r="T217" s="51" t="str">
        <f aca="false">IF(OR(ISBLANK(I217),ISBLANK(P217),I217="",P217=""),S217,IF(I217="ALI",IF(P217="L",7,IF(P217="A",10,15)),IF(I217="AIE",IF(P217="L",5,IF(P217="A",7,10)),IF(I217="SE",IF(P217="L",4,IF(P217="A",5,7)),IF(OR(I217="EE",I217="CE"),IF(P217="L",3,IF(P217="A",4,6)))))))</f>
        <v/>
      </c>
      <c r="U217" s="52" t="str">
        <f aca="false">IF(J217="","",IF(OR(J217="I",J217="C"),100%,IF(J217="E",40%,IF(J217="T",15%,50%))))</f>
        <v/>
      </c>
      <c r="V217" s="53" t="str">
        <f aca="false">IF(AND(S217&lt;&gt;"",U217&lt;&gt;""),S217*U217,"")</f>
        <v/>
      </c>
      <c r="W217" s="53" t="str">
        <f aca="false">IF(AND(T217&lt;&gt;"",U217&lt;&gt;""),T217*U217,"")</f>
        <v/>
      </c>
      <c r="X217" s="42"/>
      <c r="Y217" s="42"/>
      <c r="Z217" s="42"/>
      <c r="AA217" s="42"/>
      <c r="AB217" s="43"/>
    </row>
    <row r="218" customFormat="false" ht="18" hidden="false" customHeight="true" outlineLevel="0" collapsed="false">
      <c r="A218" s="42"/>
      <c r="B218" s="42"/>
      <c r="C218" s="42"/>
      <c r="D218" s="42"/>
      <c r="E218" s="42"/>
      <c r="F218" s="42"/>
      <c r="G218" s="42"/>
      <c r="H218" s="43"/>
      <c r="I218" s="44"/>
      <c r="J218" s="45"/>
      <c r="K218" s="46" t="str">
        <f aca="false">IF(OR(I218="ALI",I218="AIE"),IF(ISNA(VLOOKUP(H218,'Funções de Dados - Detalhe'!$C$7:$F$126,2,0)),"",VLOOKUP(H218,'Funções de Dados - Detalhe'!$C$7:$F$126,2,0)),IF(OR(I218="EE",I218="SE",I218="CE"),IF(ISNA(VLOOKUP(H218,'Funções de Transação - Detalhe'!$C$7:$F$126,2,0)), "",VLOOKUP(H218,'Funções de Transação - Detalhe'!$C$7:$F$126,2,0)),""))</f>
        <v/>
      </c>
      <c r="L218" s="46" t="str">
        <f aca="false">IF(OR(I218="ALI",I218="AIE"),IF(ISNA(VLOOKUP(H218,'Funções de Dados - Detalhe'!$C$7:$F$126,4,0)), "",VLOOKUP(H218,'Funções de Dados - Detalhe'!$C$7:$F$126,4,0)),IF(OR(I218="EE",I218="SE",I218="CE"),IF(ISNA(VLOOKUP(H218,'Funções de Transação - Detalhe'!$C$7:$F$126,4,0)), "",VLOOKUP(H218,'Funções de Transação - Detalhe'!$C$7:$F$126,4,0)),""))</f>
        <v/>
      </c>
      <c r="M218" s="47" t="str">
        <f aca="false">CONCATENATE(I218,N218)</f>
        <v/>
      </c>
      <c r="N218" s="48" t="str">
        <f aca="false">IF(OR(I218="ALI",I218="AIE"),"L", IF(OR(I218="EE",I218="SE",I218="CE"),"A",""))</f>
        <v/>
      </c>
      <c r="O218" s="47" t="str">
        <f aca="false">CONCATENATE(I218,P218)</f>
        <v/>
      </c>
      <c r="P218" s="49" t="str">
        <f aca="false">IF(OR(ISBLANK(K218),K218="",ISBLANK(L218),L218=""),IF(OR(I218="ALI",I218="AIE"),"",IF(OR(ISBLANK(I218),L218=""),"","A")),IF(I218="EE",IF(L218&gt;=3,IF(K218&gt;=5,"H","A"),IF(L218&gt;=2,IF(K218&gt;=16,"H",IF(K218&lt;=4,"L","A")),IF(K218&lt;=15,"L","A"))),IF(OR(I218="SE",I218="CE"),IF(L218&gt;=4,IF(K218&gt;=6,"H","A"),IF(L218&gt;=2,IF(K218&gt;=20,"H",IF(K218&lt;=5,"L","A")),IF(K218&lt;=19,"L","A"))),IF(OR(I218="ALI",I218="AIE"),IF(L218&gt;=6,IF(K218&gt;=20,"H","A"),IF(L218&gt;=2,IF(K218&gt;=51,"H",IF(K218&lt;=19,"L","A")),IF(K218&lt;=50,"L","A")))))))</f>
        <v/>
      </c>
      <c r="Q218" s="50" t="str">
        <f aca="false">IF(N218="L","Baixa",IF(N218="A","Média",IF(N218="","","Alta")))</f>
        <v/>
      </c>
      <c r="R218" s="50" t="str">
        <f aca="false">IF(P218="L","Baixa",IF(P218="A","Média",IF(P218="H","Alta","")))</f>
        <v/>
      </c>
      <c r="S218" s="46" t="str">
        <f aca="false">IF(J218="C",0.6,IF(OR(ISBLANK(I218),ISBLANK(N218)),"",IF(I218="ALI",IF(N218="L",7,IF(N218="A",10,15)),IF(I218="AIE",IF(N218="L",5,IF(N218="A",7,10)),IF(I218="SE",IF(N218="L",4,IF(N218="A",5,7)),IF(OR(I218="EE",I218="CE"),IF(N218="L",3,IF(N218="A",4,6))))))))</f>
        <v/>
      </c>
      <c r="T218" s="51" t="str">
        <f aca="false">IF(OR(ISBLANK(I218),ISBLANK(P218),I218="",P218=""),S218,IF(I218="ALI",IF(P218="L",7,IF(P218="A",10,15)),IF(I218="AIE",IF(P218="L",5,IF(P218="A",7,10)),IF(I218="SE",IF(P218="L",4,IF(P218="A",5,7)),IF(OR(I218="EE",I218="CE"),IF(P218="L",3,IF(P218="A",4,6)))))))</f>
        <v/>
      </c>
      <c r="U218" s="52" t="str">
        <f aca="false">IF(J218="","",IF(OR(J218="I",J218="C"),100%,IF(J218="E",40%,IF(J218="T",15%,50%))))</f>
        <v/>
      </c>
      <c r="V218" s="53" t="str">
        <f aca="false">IF(AND(S218&lt;&gt;"",U218&lt;&gt;""),S218*U218,"")</f>
        <v/>
      </c>
      <c r="W218" s="53" t="str">
        <f aca="false">IF(AND(T218&lt;&gt;"",U218&lt;&gt;""),T218*U218,"")</f>
        <v/>
      </c>
      <c r="X218" s="42"/>
      <c r="Y218" s="42"/>
      <c r="Z218" s="42"/>
      <c r="AA218" s="42"/>
      <c r="AB218" s="43"/>
    </row>
    <row r="219" customFormat="false" ht="18" hidden="false" customHeight="true" outlineLevel="0" collapsed="false">
      <c r="A219" s="42"/>
      <c r="B219" s="42"/>
      <c r="C219" s="42"/>
      <c r="D219" s="42"/>
      <c r="E219" s="42"/>
      <c r="F219" s="42"/>
      <c r="G219" s="42"/>
      <c r="H219" s="43"/>
      <c r="I219" s="44"/>
      <c r="J219" s="45"/>
      <c r="K219" s="46" t="str">
        <f aca="false">IF(OR(I219="ALI",I219="AIE"),IF(ISNA(VLOOKUP(H219,'Funções de Dados - Detalhe'!$C$7:$F$126,2,0)),"",VLOOKUP(H219,'Funções de Dados - Detalhe'!$C$7:$F$126,2,0)),IF(OR(I219="EE",I219="SE",I219="CE"),IF(ISNA(VLOOKUP(H219,'Funções de Transação - Detalhe'!$C$7:$F$126,2,0)), "",VLOOKUP(H219,'Funções de Transação - Detalhe'!$C$7:$F$126,2,0)),""))</f>
        <v/>
      </c>
      <c r="L219" s="46" t="str">
        <f aca="false">IF(OR(I219="ALI",I219="AIE"),IF(ISNA(VLOOKUP(H219,'Funções de Dados - Detalhe'!$C$7:$F$126,4,0)), "",VLOOKUP(H219,'Funções de Dados - Detalhe'!$C$7:$F$126,4,0)),IF(OR(I219="EE",I219="SE",I219="CE"),IF(ISNA(VLOOKUP(H219,'Funções de Transação - Detalhe'!$C$7:$F$126,4,0)), "",VLOOKUP(H219,'Funções de Transação - Detalhe'!$C$7:$F$126,4,0)),""))</f>
        <v/>
      </c>
      <c r="M219" s="47" t="str">
        <f aca="false">CONCATENATE(I219,N219)</f>
        <v/>
      </c>
      <c r="N219" s="48" t="str">
        <f aca="false">IF(OR(I219="ALI",I219="AIE"),"L", IF(OR(I219="EE",I219="SE",I219="CE"),"A",""))</f>
        <v/>
      </c>
      <c r="O219" s="47" t="str">
        <f aca="false">CONCATENATE(I219,P219)</f>
        <v/>
      </c>
      <c r="P219" s="49" t="str">
        <f aca="false">IF(OR(ISBLANK(K219),K219="",ISBLANK(L219),L219=""),IF(OR(I219="ALI",I219="AIE"),"",IF(OR(ISBLANK(I219),L219=""),"","A")),IF(I219="EE",IF(L219&gt;=3,IF(K219&gt;=5,"H","A"),IF(L219&gt;=2,IF(K219&gt;=16,"H",IF(K219&lt;=4,"L","A")),IF(K219&lt;=15,"L","A"))),IF(OR(I219="SE",I219="CE"),IF(L219&gt;=4,IF(K219&gt;=6,"H","A"),IF(L219&gt;=2,IF(K219&gt;=20,"H",IF(K219&lt;=5,"L","A")),IF(K219&lt;=19,"L","A"))),IF(OR(I219="ALI",I219="AIE"),IF(L219&gt;=6,IF(K219&gt;=20,"H","A"),IF(L219&gt;=2,IF(K219&gt;=51,"H",IF(K219&lt;=19,"L","A")),IF(K219&lt;=50,"L","A")))))))</f>
        <v/>
      </c>
      <c r="Q219" s="50" t="str">
        <f aca="false">IF(N219="L","Baixa",IF(N219="A","Média",IF(N219="","","Alta")))</f>
        <v/>
      </c>
      <c r="R219" s="50" t="str">
        <f aca="false">IF(P219="L","Baixa",IF(P219="A","Média",IF(P219="H","Alta","")))</f>
        <v/>
      </c>
      <c r="S219" s="46" t="str">
        <f aca="false">IF(J219="C",0.6,IF(OR(ISBLANK(I219),ISBLANK(N219)),"",IF(I219="ALI",IF(N219="L",7,IF(N219="A",10,15)),IF(I219="AIE",IF(N219="L",5,IF(N219="A",7,10)),IF(I219="SE",IF(N219="L",4,IF(N219="A",5,7)),IF(OR(I219="EE",I219="CE"),IF(N219="L",3,IF(N219="A",4,6))))))))</f>
        <v/>
      </c>
      <c r="T219" s="51" t="str">
        <f aca="false">IF(OR(ISBLANK(I219),ISBLANK(P219),I219="",P219=""),S219,IF(I219="ALI",IF(P219="L",7,IF(P219="A",10,15)),IF(I219="AIE",IF(P219="L",5,IF(P219="A",7,10)),IF(I219="SE",IF(P219="L",4,IF(P219="A",5,7)),IF(OR(I219="EE",I219="CE"),IF(P219="L",3,IF(P219="A",4,6)))))))</f>
        <v/>
      </c>
      <c r="U219" s="52" t="str">
        <f aca="false">IF(J219="","",IF(OR(J219="I",J219="C"),100%,IF(J219="E",40%,IF(J219="T",15%,50%))))</f>
        <v/>
      </c>
      <c r="V219" s="53" t="str">
        <f aca="false">IF(AND(S219&lt;&gt;"",U219&lt;&gt;""),S219*U219,"")</f>
        <v/>
      </c>
      <c r="W219" s="53" t="str">
        <f aca="false">IF(AND(T219&lt;&gt;"",U219&lt;&gt;""),T219*U219,"")</f>
        <v/>
      </c>
      <c r="X219" s="42"/>
      <c r="Y219" s="42"/>
      <c r="Z219" s="42"/>
      <c r="AA219" s="42"/>
      <c r="AB219" s="43"/>
    </row>
    <row r="220" customFormat="false" ht="18" hidden="false" customHeight="true" outlineLevel="0" collapsed="false">
      <c r="A220" s="42"/>
      <c r="B220" s="42"/>
      <c r="C220" s="42"/>
      <c r="D220" s="42"/>
      <c r="E220" s="42"/>
      <c r="F220" s="42"/>
      <c r="G220" s="42"/>
      <c r="H220" s="43"/>
      <c r="I220" s="44"/>
      <c r="J220" s="45"/>
      <c r="K220" s="46" t="str">
        <f aca="false">IF(OR(I220="ALI",I220="AIE"),IF(ISNA(VLOOKUP(H220,'Funções de Dados - Detalhe'!$C$7:$F$126,2,0)),"",VLOOKUP(H220,'Funções de Dados - Detalhe'!$C$7:$F$126,2,0)),IF(OR(I220="EE",I220="SE",I220="CE"),IF(ISNA(VLOOKUP(H220,'Funções de Transação - Detalhe'!$C$7:$F$126,2,0)), "",VLOOKUP(H220,'Funções de Transação - Detalhe'!$C$7:$F$126,2,0)),""))</f>
        <v/>
      </c>
      <c r="L220" s="46" t="str">
        <f aca="false">IF(OR(I220="ALI",I220="AIE"),IF(ISNA(VLOOKUP(H220,'Funções de Dados - Detalhe'!$C$7:$F$126,4,0)), "",VLOOKUP(H220,'Funções de Dados - Detalhe'!$C$7:$F$126,4,0)),IF(OR(I220="EE",I220="SE",I220="CE"),IF(ISNA(VLOOKUP(H220,'Funções de Transação - Detalhe'!$C$7:$F$126,4,0)), "",VLOOKUP(H220,'Funções de Transação - Detalhe'!$C$7:$F$126,4,0)),""))</f>
        <v/>
      </c>
      <c r="M220" s="47" t="str">
        <f aca="false">CONCATENATE(I220,N220)</f>
        <v/>
      </c>
      <c r="N220" s="48" t="str">
        <f aca="false">IF(OR(I220="ALI",I220="AIE"),"L", IF(OR(I220="EE",I220="SE",I220="CE"),"A",""))</f>
        <v/>
      </c>
      <c r="O220" s="47" t="str">
        <f aca="false">CONCATENATE(I220,P220)</f>
        <v/>
      </c>
      <c r="P220" s="49" t="str">
        <f aca="false">IF(OR(ISBLANK(K220),K220="",ISBLANK(L220),L220=""),IF(OR(I220="ALI",I220="AIE"),"",IF(OR(ISBLANK(I220),L220=""),"","A")),IF(I220="EE",IF(L220&gt;=3,IF(K220&gt;=5,"H","A"),IF(L220&gt;=2,IF(K220&gt;=16,"H",IF(K220&lt;=4,"L","A")),IF(K220&lt;=15,"L","A"))),IF(OR(I220="SE",I220="CE"),IF(L220&gt;=4,IF(K220&gt;=6,"H","A"),IF(L220&gt;=2,IF(K220&gt;=20,"H",IF(K220&lt;=5,"L","A")),IF(K220&lt;=19,"L","A"))),IF(OR(I220="ALI",I220="AIE"),IF(L220&gt;=6,IF(K220&gt;=20,"H","A"),IF(L220&gt;=2,IF(K220&gt;=51,"H",IF(K220&lt;=19,"L","A")),IF(K220&lt;=50,"L","A")))))))</f>
        <v/>
      </c>
      <c r="Q220" s="50" t="str">
        <f aca="false">IF(N220="L","Baixa",IF(N220="A","Média",IF(N220="","","Alta")))</f>
        <v/>
      </c>
      <c r="R220" s="50" t="str">
        <f aca="false">IF(P220="L","Baixa",IF(P220="A","Média",IF(P220="H","Alta","")))</f>
        <v/>
      </c>
      <c r="S220" s="46" t="str">
        <f aca="false">IF(J220="C",0.6,IF(OR(ISBLANK(I220),ISBLANK(N220)),"",IF(I220="ALI",IF(N220="L",7,IF(N220="A",10,15)),IF(I220="AIE",IF(N220="L",5,IF(N220="A",7,10)),IF(I220="SE",IF(N220="L",4,IF(N220="A",5,7)),IF(OR(I220="EE",I220="CE"),IF(N220="L",3,IF(N220="A",4,6))))))))</f>
        <v/>
      </c>
      <c r="T220" s="51" t="str">
        <f aca="false">IF(OR(ISBLANK(I220),ISBLANK(P220),I220="",P220=""),S220,IF(I220="ALI",IF(P220="L",7,IF(P220="A",10,15)),IF(I220="AIE",IF(P220="L",5,IF(P220="A",7,10)),IF(I220="SE",IF(P220="L",4,IF(P220="A",5,7)),IF(OR(I220="EE",I220="CE"),IF(P220="L",3,IF(P220="A",4,6)))))))</f>
        <v/>
      </c>
      <c r="U220" s="52" t="str">
        <f aca="false">IF(J220="","",IF(OR(J220="I",J220="C"),100%,IF(J220="E",40%,IF(J220="T",15%,50%))))</f>
        <v/>
      </c>
      <c r="V220" s="53" t="str">
        <f aca="false">IF(AND(S220&lt;&gt;"",U220&lt;&gt;""),S220*U220,"")</f>
        <v/>
      </c>
      <c r="W220" s="53" t="str">
        <f aca="false">IF(AND(T220&lt;&gt;"",U220&lt;&gt;""),T220*U220,"")</f>
        <v/>
      </c>
      <c r="X220" s="42"/>
      <c r="Y220" s="42"/>
      <c r="Z220" s="42"/>
      <c r="AA220" s="42"/>
      <c r="AB220" s="43"/>
    </row>
    <row r="221" customFormat="false" ht="18" hidden="false" customHeight="true" outlineLevel="0" collapsed="false">
      <c r="A221" s="42"/>
      <c r="B221" s="42"/>
      <c r="C221" s="42"/>
      <c r="D221" s="42"/>
      <c r="E221" s="42"/>
      <c r="F221" s="42"/>
      <c r="G221" s="42"/>
      <c r="H221" s="43"/>
      <c r="I221" s="44"/>
      <c r="J221" s="45"/>
      <c r="K221" s="46" t="str">
        <f aca="false">IF(OR(I221="ALI",I221="AIE"),IF(ISNA(VLOOKUP(H221,'Funções de Dados - Detalhe'!$C$7:$F$126,2,0)),"",VLOOKUP(H221,'Funções de Dados - Detalhe'!$C$7:$F$126,2,0)),IF(OR(I221="EE",I221="SE",I221="CE"),IF(ISNA(VLOOKUP(H221,'Funções de Transação - Detalhe'!$C$7:$F$126,2,0)), "",VLOOKUP(H221,'Funções de Transação - Detalhe'!$C$7:$F$126,2,0)),""))</f>
        <v/>
      </c>
      <c r="L221" s="46" t="str">
        <f aca="false">IF(OR(I221="ALI",I221="AIE"),IF(ISNA(VLOOKUP(H221,'Funções de Dados - Detalhe'!$C$7:$F$126,4,0)), "",VLOOKUP(H221,'Funções de Dados - Detalhe'!$C$7:$F$126,4,0)),IF(OR(I221="EE",I221="SE",I221="CE"),IF(ISNA(VLOOKUP(H221,'Funções de Transação - Detalhe'!$C$7:$F$126,4,0)), "",VLOOKUP(H221,'Funções de Transação - Detalhe'!$C$7:$F$126,4,0)),""))</f>
        <v/>
      </c>
      <c r="M221" s="47" t="str">
        <f aca="false">CONCATENATE(I221,N221)</f>
        <v/>
      </c>
      <c r="N221" s="48" t="str">
        <f aca="false">IF(OR(I221="ALI",I221="AIE"),"L", IF(OR(I221="EE",I221="SE",I221="CE"),"A",""))</f>
        <v/>
      </c>
      <c r="O221" s="47" t="str">
        <f aca="false">CONCATENATE(I221,P221)</f>
        <v/>
      </c>
      <c r="P221" s="49" t="str">
        <f aca="false">IF(OR(ISBLANK(K221),K221="",ISBLANK(L221),L221=""),IF(OR(I221="ALI",I221="AIE"),"",IF(OR(ISBLANK(I221),L221=""),"","A")),IF(I221="EE",IF(L221&gt;=3,IF(K221&gt;=5,"H","A"),IF(L221&gt;=2,IF(K221&gt;=16,"H",IF(K221&lt;=4,"L","A")),IF(K221&lt;=15,"L","A"))),IF(OR(I221="SE",I221="CE"),IF(L221&gt;=4,IF(K221&gt;=6,"H","A"),IF(L221&gt;=2,IF(K221&gt;=20,"H",IF(K221&lt;=5,"L","A")),IF(K221&lt;=19,"L","A"))),IF(OR(I221="ALI",I221="AIE"),IF(L221&gt;=6,IF(K221&gt;=20,"H","A"),IF(L221&gt;=2,IF(K221&gt;=51,"H",IF(K221&lt;=19,"L","A")),IF(K221&lt;=50,"L","A")))))))</f>
        <v/>
      </c>
      <c r="Q221" s="50" t="str">
        <f aca="false">IF(N221="L","Baixa",IF(N221="A","Média",IF(N221="","","Alta")))</f>
        <v/>
      </c>
      <c r="R221" s="50" t="str">
        <f aca="false">IF(P221="L","Baixa",IF(P221="A","Média",IF(P221="H","Alta","")))</f>
        <v/>
      </c>
      <c r="S221" s="46" t="str">
        <f aca="false">IF(J221="C",0.6,IF(OR(ISBLANK(I221),ISBLANK(N221)),"",IF(I221="ALI",IF(N221="L",7,IF(N221="A",10,15)),IF(I221="AIE",IF(N221="L",5,IF(N221="A",7,10)),IF(I221="SE",IF(N221="L",4,IF(N221="A",5,7)),IF(OR(I221="EE",I221="CE"),IF(N221="L",3,IF(N221="A",4,6))))))))</f>
        <v/>
      </c>
      <c r="T221" s="51" t="str">
        <f aca="false">IF(OR(ISBLANK(I221),ISBLANK(P221),I221="",P221=""),S221,IF(I221="ALI",IF(P221="L",7,IF(P221="A",10,15)),IF(I221="AIE",IF(P221="L",5,IF(P221="A",7,10)),IF(I221="SE",IF(P221="L",4,IF(P221="A",5,7)),IF(OR(I221="EE",I221="CE"),IF(P221="L",3,IF(P221="A",4,6)))))))</f>
        <v/>
      </c>
      <c r="U221" s="52" t="str">
        <f aca="false">IF(J221="","",IF(OR(J221="I",J221="C"),100%,IF(J221="E",40%,IF(J221="T",15%,50%))))</f>
        <v/>
      </c>
      <c r="V221" s="53" t="str">
        <f aca="false">IF(AND(S221&lt;&gt;"",U221&lt;&gt;""),S221*U221,"")</f>
        <v/>
      </c>
      <c r="W221" s="53" t="str">
        <f aca="false">IF(AND(T221&lt;&gt;"",U221&lt;&gt;""),T221*U221,"")</f>
        <v/>
      </c>
      <c r="X221" s="42"/>
      <c r="Y221" s="42"/>
      <c r="Z221" s="42"/>
      <c r="AA221" s="42"/>
      <c r="AB221" s="43"/>
    </row>
    <row r="222" customFormat="false" ht="18" hidden="false" customHeight="true" outlineLevel="0" collapsed="false">
      <c r="A222" s="42"/>
      <c r="B222" s="42"/>
      <c r="C222" s="42"/>
      <c r="D222" s="42"/>
      <c r="E222" s="42"/>
      <c r="F222" s="42"/>
      <c r="G222" s="42"/>
      <c r="H222" s="43"/>
      <c r="I222" s="44"/>
      <c r="J222" s="45"/>
      <c r="K222" s="46" t="str">
        <f aca="false">IF(OR(I222="ALI",I222="AIE"),IF(ISNA(VLOOKUP(H222,'Funções de Dados - Detalhe'!$C$7:$F$126,2,0)),"",VLOOKUP(H222,'Funções de Dados - Detalhe'!$C$7:$F$126,2,0)),IF(OR(I222="EE",I222="SE",I222="CE"),IF(ISNA(VLOOKUP(H222,'Funções de Transação - Detalhe'!$C$7:$F$126,2,0)), "",VLOOKUP(H222,'Funções de Transação - Detalhe'!$C$7:$F$126,2,0)),""))</f>
        <v/>
      </c>
      <c r="L222" s="46" t="str">
        <f aca="false">IF(OR(I222="ALI",I222="AIE"),IF(ISNA(VLOOKUP(H222,'Funções de Dados - Detalhe'!$C$7:$F$126,4,0)), "",VLOOKUP(H222,'Funções de Dados - Detalhe'!$C$7:$F$126,4,0)),IF(OR(I222="EE",I222="SE",I222="CE"),IF(ISNA(VLOOKUP(H222,'Funções de Transação - Detalhe'!$C$7:$F$126,4,0)), "",VLOOKUP(H222,'Funções de Transação - Detalhe'!$C$7:$F$126,4,0)),""))</f>
        <v/>
      </c>
      <c r="M222" s="47" t="str">
        <f aca="false">CONCATENATE(I222,N222)</f>
        <v/>
      </c>
      <c r="N222" s="48" t="str">
        <f aca="false">IF(OR(I222="ALI",I222="AIE"),"L", IF(OR(I222="EE",I222="SE",I222="CE"),"A",""))</f>
        <v/>
      </c>
      <c r="O222" s="47" t="str">
        <f aca="false">CONCATENATE(I222,P222)</f>
        <v/>
      </c>
      <c r="P222" s="49" t="str">
        <f aca="false">IF(OR(ISBLANK(K222),K222="",ISBLANK(L222),L222=""),IF(OR(I222="ALI",I222="AIE"),"",IF(OR(ISBLANK(I222),L222=""),"","A")),IF(I222="EE",IF(L222&gt;=3,IF(K222&gt;=5,"H","A"),IF(L222&gt;=2,IF(K222&gt;=16,"H",IF(K222&lt;=4,"L","A")),IF(K222&lt;=15,"L","A"))),IF(OR(I222="SE",I222="CE"),IF(L222&gt;=4,IF(K222&gt;=6,"H","A"),IF(L222&gt;=2,IF(K222&gt;=20,"H",IF(K222&lt;=5,"L","A")),IF(K222&lt;=19,"L","A"))),IF(OR(I222="ALI",I222="AIE"),IF(L222&gt;=6,IF(K222&gt;=20,"H","A"),IF(L222&gt;=2,IF(K222&gt;=51,"H",IF(K222&lt;=19,"L","A")),IF(K222&lt;=50,"L","A")))))))</f>
        <v/>
      </c>
      <c r="Q222" s="50" t="str">
        <f aca="false">IF(N222="L","Baixa",IF(N222="A","Média",IF(N222="","","Alta")))</f>
        <v/>
      </c>
      <c r="R222" s="50" t="str">
        <f aca="false">IF(P222="L","Baixa",IF(P222="A","Média",IF(P222="H","Alta","")))</f>
        <v/>
      </c>
      <c r="S222" s="46" t="str">
        <f aca="false">IF(J222="C",0.6,IF(OR(ISBLANK(I222),ISBLANK(N222)),"",IF(I222="ALI",IF(N222="L",7,IF(N222="A",10,15)),IF(I222="AIE",IF(N222="L",5,IF(N222="A",7,10)),IF(I222="SE",IF(N222="L",4,IF(N222="A",5,7)),IF(OR(I222="EE",I222="CE"),IF(N222="L",3,IF(N222="A",4,6))))))))</f>
        <v/>
      </c>
      <c r="T222" s="51" t="str">
        <f aca="false">IF(OR(ISBLANK(I222),ISBLANK(P222),I222="",P222=""),S222,IF(I222="ALI",IF(P222="L",7,IF(P222="A",10,15)),IF(I222="AIE",IF(P222="L",5,IF(P222="A",7,10)),IF(I222="SE",IF(P222="L",4,IF(P222="A",5,7)),IF(OR(I222="EE",I222="CE"),IF(P222="L",3,IF(P222="A",4,6)))))))</f>
        <v/>
      </c>
      <c r="U222" s="52" t="str">
        <f aca="false">IF(J222="","",IF(OR(J222="I",J222="C"),100%,IF(J222="E",40%,IF(J222="T",15%,50%))))</f>
        <v/>
      </c>
      <c r="V222" s="53" t="str">
        <f aca="false">IF(AND(S222&lt;&gt;"",U222&lt;&gt;""),S222*U222,"")</f>
        <v/>
      </c>
      <c r="W222" s="53" t="str">
        <f aca="false">IF(AND(T222&lt;&gt;"",U222&lt;&gt;""),T222*U222,"")</f>
        <v/>
      </c>
      <c r="X222" s="42"/>
      <c r="Y222" s="42"/>
      <c r="Z222" s="42"/>
      <c r="AA222" s="42"/>
      <c r="AB222" s="43"/>
    </row>
    <row r="223" customFormat="false" ht="18" hidden="false" customHeight="true" outlineLevel="0" collapsed="false">
      <c r="A223" s="42"/>
      <c r="B223" s="42"/>
      <c r="C223" s="42"/>
      <c r="D223" s="42"/>
      <c r="E223" s="42"/>
      <c r="F223" s="42"/>
      <c r="G223" s="42"/>
      <c r="H223" s="43"/>
      <c r="I223" s="44"/>
      <c r="J223" s="45"/>
      <c r="K223" s="46" t="str">
        <f aca="false">IF(OR(I223="ALI",I223="AIE"),IF(ISNA(VLOOKUP(H223,'Funções de Dados - Detalhe'!$C$7:$F$126,2,0)),"",VLOOKUP(H223,'Funções de Dados - Detalhe'!$C$7:$F$126,2,0)),IF(OR(I223="EE",I223="SE",I223="CE"),IF(ISNA(VLOOKUP(H223,'Funções de Transação - Detalhe'!$C$7:$F$126,2,0)), "",VLOOKUP(H223,'Funções de Transação - Detalhe'!$C$7:$F$126,2,0)),""))</f>
        <v/>
      </c>
      <c r="L223" s="46" t="str">
        <f aca="false">IF(OR(I223="ALI",I223="AIE"),IF(ISNA(VLOOKUP(H223,'Funções de Dados - Detalhe'!$C$7:$F$126,4,0)), "",VLOOKUP(H223,'Funções de Dados - Detalhe'!$C$7:$F$126,4,0)),IF(OR(I223="EE",I223="SE",I223="CE"),IF(ISNA(VLOOKUP(H223,'Funções de Transação - Detalhe'!$C$7:$F$126,4,0)), "",VLOOKUP(H223,'Funções de Transação - Detalhe'!$C$7:$F$126,4,0)),""))</f>
        <v/>
      </c>
      <c r="M223" s="47" t="str">
        <f aca="false">CONCATENATE(I223,N223)</f>
        <v/>
      </c>
      <c r="N223" s="48" t="str">
        <f aca="false">IF(OR(I223="ALI",I223="AIE"),"L", IF(OR(I223="EE",I223="SE",I223="CE"),"A",""))</f>
        <v/>
      </c>
      <c r="O223" s="47" t="str">
        <f aca="false">CONCATENATE(I223,P223)</f>
        <v/>
      </c>
      <c r="P223" s="49" t="str">
        <f aca="false">IF(OR(ISBLANK(K223),K223="",ISBLANK(L223),L223=""),IF(OR(I223="ALI",I223="AIE"),"",IF(OR(ISBLANK(I223),L223=""),"","A")),IF(I223="EE",IF(L223&gt;=3,IF(K223&gt;=5,"H","A"),IF(L223&gt;=2,IF(K223&gt;=16,"H",IF(K223&lt;=4,"L","A")),IF(K223&lt;=15,"L","A"))),IF(OR(I223="SE",I223="CE"),IF(L223&gt;=4,IF(K223&gt;=6,"H","A"),IF(L223&gt;=2,IF(K223&gt;=20,"H",IF(K223&lt;=5,"L","A")),IF(K223&lt;=19,"L","A"))),IF(OR(I223="ALI",I223="AIE"),IF(L223&gt;=6,IF(K223&gt;=20,"H","A"),IF(L223&gt;=2,IF(K223&gt;=51,"H",IF(K223&lt;=19,"L","A")),IF(K223&lt;=50,"L","A")))))))</f>
        <v/>
      </c>
      <c r="Q223" s="50" t="str">
        <f aca="false">IF(N223="L","Baixa",IF(N223="A","Média",IF(N223="","","Alta")))</f>
        <v/>
      </c>
      <c r="R223" s="50" t="str">
        <f aca="false">IF(P223="L","Baixa",IF(P223="A","Média",IF(P223="H","Alta","")))</f>
        <v/>
      </c>
      <c r="S223" s="46" t="str">
        <f aca="false">IF(J223="C",0.6,IF(OR(ISBLANK(I223),ISBLANK(N223)),"",IF(I223="ALI",IF(N223="L",7,IF(N223="A",10,15)),IF(I223="AIE",IF(N223="L",5,IF(N223="A",7,10)),IF(I223="SE",IF(N223="L",4,IF(N223="A",5,7)),IF(OR(I223="EE",I223="CE"),IF(N223="L",3,IF(N223="A",4,6))))))))</f>
        <v/>
      </c>
      <c r="T223" s="51" t="str">
        <f aca="false">IF(OR(ISBLANK(I223),ISBLANK(P223),I223="",P223=""),S223,IF(I223="ALI",IF(P223="L",7,IF(P223="A",10,15)),IF(I223="AIE",IF(P223="L",5,IF(P223="A",7,10)),IF(I223="SE",IF(P223="L",4,IF(P223="A",5,7)),IF(OR(I223="EE",I223="CE"),IF(P223="L",3,IF(P223="A",4,6)))))))</f>
        <v/>
      </c>
      <c r="U223" s="52" t="str">
        <f aca="false">IF(J223="","",IF(OR(J223="I",J223="C"),100%,IF(J223="E",40%,IF(J223="T",15%,50%))))</f>
        <v/>
      </c>
      <c r="V223" s="53" t="str">
        <f aca="false">IF(AND(S223&lt;&gt;"",U223&lt;&gt;""),S223*U223,"")</f>
        <v/>
      </c>
      <c r="W223" s="53" t="str">
        <f aca="false">IF(AND(T223&lt;&gt;"",U223&lt;&gt;""),T223*U223,"")</f>
        <v/>
      </c>
      <c r="X223" s="42"/>
      <c r="Y223" s="42"/>
      <c r="Z223" s="42"/>
      <c r="AA223" s="42"/>
      <c r="AB223" s="43"/>
    </row>
    <row r="224" customFormat="false" ht="18" hidden="false" customHeight="true" outlineLevel="0" collapsed="false">
      <c r="A224" s="42"/>
      <c r="B224" s="42"/>
      <c r="C224" s="42"/>
      <c r="D224" s="42"/>
      <c r="E224" s="42"/>
      <c r="F224" s="42"/>
      <c r="G224" s="42"/>
      <c r="H224" s="43"/>
      <c r="I224" s="44"/>
      <c r="J224" s="45"/>
      <c r="K224" s="46" t="str">
        <f aca="false">IF(OR(I224="ALI",I224="AIE"),IF(ISNA(VLOOKUP(H224,'Funções de Dados - Detalhe'!$C$7:$F$126,2,0)),"",VLOOKUP(H224,'Funções de Dados - Detalhe'!$C$7:$F$126,2,0)),IF(OR(I224="EE",I224="SE",I224="CE"),IF(ISNA(VLOOKUP(H224,'Funções de Transação - Detalhe'!$C$7:$F$126,2,0)), "",VLOOKUP(H224,'Funções de Transação - Detalhe'!$C$7:$F$126,2,0)),""))</f>
        <v/>
      </c>
      <c r="L224" s="46" t="str">
        <f aca="false">IF(OR(I224="ALI",I224="AIE"),IF(ISNA(VLOOKUP(H224,'Funções de Dados - Detalhe'!$C$7:$F$126,4,0)), "",VLOOKUP(H224,'Funções de Dados - Detalhe'!$C$7:$F$126,4,0)),IF(OR(I224="EE",I224="SE",I224="CE"),IF(ISNA(VLOOKUP(H224,'Funções de Transação - Detalhe'!$C$7:$F$126,4,0)), "",VLOOKUP(H224,'Funções de Transação - Detalhe'!$C$7:$F$126,4,0)),""))</f>
        <v/>
      </c>
      <c r="M224" s="47" t="str">
        <f aca="false">CONCATENATE(I224,N224)</f>
        <v/>
      </c>
      <c r="N224" s="48" t="str">
        <f aca="false">IF(OR(I224="ALI",I224="AIE"),"L", IF(OR(I224="EE",I224="SE",I224="CE"),"A",""))</f>
        <v/>
      </c>
      <c r="O224" s="47" t="str">
        <f aca="false">CONCATENATE(I224,P224)</f>
        <v/>
      </c>
      <c r="P224" s="49" t="str">
        <f aca="false">IF(OR(ISBLANK(K224),K224="",ISBLANK(L224),L224=""),IF(OR(I224="ALI",I224="AIE"),"",IF(OR(ISBLANK(I224),L224=""),"","A")),IF(I224="EE",IF(L224&gt;=3,IF(K224&gt;=5,"H","A"),IF(L224&gt;=2,IF(K224&gt;=16,"H",IF(K224&lt;=4,"L","A")),IF(K224&lt;=15,"L","A"))),IF(OR(I224="SE",I224="CE"),IF(L224&gt;=4,IF(K224&gt;=6,"H","A"),IF(L224&gt;=2,IF(K224&gt;=20,"H",IF(K224&lt;=5,"L","A")),IF(K224&lt;=19,"L","A"))),IF(OR(I224="ALI",I224="AIE"),IF(L224&gt;=6,IF(K224&gt;=20,"H","A"),IF(L224&gt;=2,IF(K224&gt;=51,"H",IF(K224&lt;=19,"L","A")),IF(K224&lt;=50,"L","A")))))))</f>
        <v/>
      </c>
      <c r="Q224" s="50" t="str">
        <f aca="false">IF(N224="L","Baixa",IF(N224="A","Média",IF(N224="","","Alta")))</f>
        <v/>
      </c>
      <c r="R224" s="50" t="str">
        <f aca="false">IF(P224="L","Baixa",IF(P224="A","Média",IF(P224="H","Alta","")))</f>
        <v/>
      </c>
      <c r="S224" s="46" t="str">
        <f aca="false">IF(J224="C",0.6,IF(OR(ISBLANK(I224),ISBLANK(N224)),"",IF(I224="ALI",IF(N224="L",7,IF(N224="A",10,15)),IF(I224="AIE",IF(N224="L",5,IF(N224="A",7,10)),IF(I224="SE",IF(N224="L",4,IF(N224="A",5,7)),IF(OR(I224="EE",I224="CE"),IF(N224="L",3,IF(N224="A",4,6))))))))</f>
        <v/>
      </c>
      <c r="T224" s="51" t="str">
        <f aca="false">IF(OR(ISBLANK(I224),ISBLANK(P224),I224="",P224=""),S224,IF(I224="ALI",IF(P224="L",7,IF(P224="A",10,15)),IF(I224="AIE",IF(P224="L",5,IF(P224="A",7,10)),IF(I224="SE",IF(P224="L",4,IF(P224="A",5,7)),IF(OR(I224="EE",I224="CE"),IF(P224="L",3,IF(P224="A",4,6)))))))</f>
        <v/>
      </c>
      <c r="U224" s="52" t="str">
        <f aca="false">IF(J224="","",IF(OR(J224="I",J224="C"),100%,IF(J224="E",40%,IF(J224="T",15%,50%))))</f>
        <v/>
      </c>
      <c r="V224" s="53" t="str">
        <f aca="false">IF(AND(S224&lt;&gt;"",U224&lt;&gt;""),S224*U224,"")</f>
        <v/>
      </c>
      <c r="W224" s="53" t="str">
        <f aca="false">IF(AND(T224&lt;&gt;"",U224&lt;&gt;""),T224*U224,"")</f>
        <v/>
      </c>
      <c r="X224" s="42"/>
      <c r="Y224" s="42"/>
      <c r="Z224" s="42"/>
      <c r="AA224" s="42"/>
      <c r="AB224" s="43"/>
    </row>
    <row r="225" customFormat="false" ht="18" hidden="false" customHeight="true" outlineLevel="0" collapsed="false">
      <c r="A225" s="42"/>
      <c r="B225" s="42"/>
      <c r="C225" s="42"/>
      <c r="D225" s="42"/>
      <c r="E225" s="42"/>
      <c r="F225" s="42"/>
      <c r="G225" s="42"/>
      <c r="H225" s="43"/>
      <c r="I225" s="44"/>
      <c r="J225" s="45"/>
      <c r="K225" s="46" t="str">
        <f aca="false">IF(OR(I225="ALI",I225="AIE"),IF(ISNA(VLOOKUP(H225,'Funções de Dados - Detalhe'!$C$7:$F$126,2,0)),"",VLOOKUP(H225,'Funções de Dados - Detalhe'!$C$7:$F$126,2,0)),IF(OR(I225="EE",I225="SE",I225="CE"),IF(ISNA(VLOOKUP(H225,'Funções de Transação - Detalhe'!$C$7:$F$126,2,0)), "",VLOOKUP(H225,'Funções de Transação - Detalhe'!$C$7:$F$126,2,0)),""))</f>
        <v/>
      </c>
      <c r="L225" s="46" t="str">
        <f aca="false">IF(OR(I225="ALI",I225="AIE"),IF(ISNA(VLOOKUP(H225,'Funções de Dados - Detalhe'!$C$7:$F$126,4,0)), "",VLOOKUP(H225,'Funções de Dados - Detalhe'!$C$7:$F$126,4,0)),IF(OR(I225="EE",I225="SE",I225="CE"),IF(ISNA(VLOOKUP(H225,'Funções de Transação - Detalhe'!$C$7:$F$126,4,0)), "",VLOOKUP(H225,'Funções de Transação - Detalhe'!$C$7:$F$126,4,0)),""))</f>
        <v/>
      </c>
      <c r="M225" s="47" t="str">
        <f aca="false">CONCATENATE(I225,N225)</f>
        <v/>
      </c>
      <c r="N225" s="48" t="str">
        <f aca="false">IF(OR(I225="ALI",I225="AIE"),"L", IF(OR(I225="EE",I225="SE",I225="CE"),"A",""))</f>
        <v/>
      </c>
      <c r="O225" s="47" t="str">
        <f aca="false">CONCATENATE(I225,P225)</f>
        <v/>
      </c>
      <c r="P225" s="49" t="str">
        <f aca="false">IF(OR(ISBLANK(K225),K225="",ISBLANK(L225),L225=""),IF(OR(I225="ALI",I225="AIE"),"",IF(OR(ISBLANK(I225),L225=""),"","A")),IF(I225="EE",IF(L225&gt;=3,IF(K225&gt;=5,"H","A"),IF(L225&gt;=2,IF(K225&gt;=16,"H",IF(K225&lt;=4,"L","A")),IF(K225&lt;=15,"L","A"))),IF(OR(I225="SE",I225="CE"),IF(L225&gt;=4,IF(K225&gt;=6,"H","A"),IF(L225&gt;=2,IF(K225&gt;=20,"H",IF(K225&lt;=5,"L","A")),IF(K225&lt;=19,"L","A"))),IF(OR(I225="ALI",I225="AIE"),IF(L225&gt;=6,IF(K225&gt;=20,"H","A"),IF(L225&gt;=2,IF(K225&gt;=51,"H",IF(K225&lt;=19,"L","A")),IF(K225&lt;=50,"L","A")))))))</f>
        <v/>
      </c>
      <c r="Q225" s="50" t="str">
        <f aca="false">IF(N225="L","Baixa",IF(N225="A","Média",IF(N225="","","Alta")))</f>
        <v/>
      </c>
      <c r="R225" s="50" t="str">
        <f aca="false">IF(P225="L","Baixa",IF(P225="A","Média",IF(P225="H","Alta","")))</f>
        <v/>
      </c>
      <c r="S225" s="46" t="str">
        <f aca="false">IF(J225="C",0.6,IF(OR(ISBLANK(I225),ISBLANK(N225)),"",IF(I225="ALI",IF(N225="L",7,IF(N225="A",10,15)),IF(I225="AIE",IF(N225="L",5,IF(N225="A",7,10)),IF(I225="SE",IF(N225="L",4,IF(N225="A",5,7)),IF(OR(I225="EE",I225="CE"),IF(N225="L",3,IF(N225="A",4,6))))))))</f>
        <v/>
      </c>
      <c r="T225" s="51" t="str">
        <f aca="false">IF(OR(ISBLANK(I225),ISBLANK(P225),I225="",P225=""),S225,IF(I225="ALI",IF(P225="L",7,IF(P225="A",10,15)),IF(I225="AIE",IF(P225="L",5,IF(P225="A",7,10)),IF(I225="SE",IF(P225="L",4,IF(P225="A",5,7)),IF(OR(I225="EE",I225="CE"),IF(P225="L",3,IF(P225="A",4,6)))))))</f>
        <v/>
      </c>
      <c r="U225" s="52" t="str">
        <f aca="false">IF(J225="","",IF(OR(J225="I",J225="C"),100%,IF(J225="E",40%,IF(J225="T",15%,50%))))</f>
        <v/>
      </c>
      <c r="V225" s="53" t="str">
        <f aca="false">IF(AND(S225&lt;&gt;"",U225&lt;&gt;""),S225*U225,"")</f>
        <v/>
      </c>
      <c r="W225" s="53" t="str">
        <f aca="false">IF(AND(T225&lt;&gt;"",U225&lt;&gt;""),T225*U225,"")</f>
        <v/>
      </c>
      <c r="X225" s="42"/>
      <c r="Y225" s="42"/>
      <c r="Z225" s="42"/>
      <c r="AA225" s="42"/>
      <c r="AB225" s="43"/>
    </row>
    <row r="226" customFormat="false" ht="18" hidden="false" customHeight="true" outlineLevel="0" collapsed="false">
      <c r="A226" s="42"/>
      <c r="B226" s="42"/>
      <c r="C226" s="42"/>
      <c r="D226" s="42"/>
      <c r="E226" s="42"/>
      <c r="F226" s="42"/>
      <c r="G226" s="42"/>
      <c r="H226" s="43"/>
      <c r="I226" s="44"/>
      <c r="J226" s="45"/>
      <c r="K226" s="46" t="str">
        <f aca="false">IF(OR(I226="ALI",I226="AIE"),IF(ISNA(VLOOKUP(H226,'Funções de Dados - Detalhe'!$C$7:$F$126,2,0)),"",VLOOKUP(H226,'Funções de Dados - Detalhe'!$C$7:$F$126,2,0)),IF(OR(I226="EE",I226="SE",I226="CE"),IF(ISNA(VLOOKUP(H226,'Funções de Transação - Detalhe'!$C$7:$F$126,2,0)), "",VLOOKUP(H226,'Funções de Transação - Detalhe'!$C$7:$F$126,2,0)),""))</f>
        <v/>
      </c>
      <c r="L226" s="46" t="str">
        <f aca="false">IF(OR(I226="ALI",I226="AIE"),IF(ISNA(VLOOKUP(H226,'Funções de Dados - Detalhe'!$C$7:$F$126,4,0)), "",VLOOKUP(H226,'Funções de Dados - Detalhe'!$C$7:$F$126,4,0)),IF(OR(I226="EE",I226="SE",I226="CE"),IF(ISNA(VLOOKUP(H226,'Funções de Transação - Detalhe'!$C$7:$F$126,4,0)), "",VLOOKUP(H226,'Funções de Transação - Detalhe'!$C$7:$F$126,4,0)),""))</f>
        <v/>
      </c>
      <c r="M226" s="47" t="str">
        <f aca="false">CONCATENATE(I226,N226)</f>
        <v/>
      </c>
      <c r="N226" s="48" t="str">
        <f aca="false">IF(OR(I226="ALI",I226="AIE"),"L", IF(OR(I226="EE",I226="SE",I226="CE"),"A",""))</f>
        <v/>
      </c>
      <c r="O226" s="47" t="str">
        <f aca="false">CONCATENATE(I226,P226)</f>
        <v/>
      </c>
      <c r="P226" s="49" t="str">
        <f aca="false">IF(OR(ISBLANK(K226),K226="",ISBLANK(L226),L226=""),IF(OR(I226="ALI",I226="AIE"),"",IF(OR(ISBLANK(I226),L226=""),"","A")),IF(I226="EE",IF(L226&gt;=3,IF(K226&gt;=5,"H","A"),IF(L226&gt;=2,IF(K226&gt;=16,"H",IF(K226&lt;=4,"L","A")),IF(K226&lt;=15,"L","A"))),IF(OR(I226="SE",I226="CE"),IF(L226&gt;=4,IF(K226&gt;=6,"H","A"),IF(L226&gt;=2,IF(K226&gt;=20,"H",IF(K226&lt;=5,"L","A")),IF(K226&lt;=19,"L","A"))),IF(OR(I226="ALI",I226="AIE"),IF(L226&gt;=6,IF(K226&gt;=20,"H","A"),IF(L226&gt;=2,IF(K226&gt;=51,"H",IF(K226&lt;=19,"L","A")),IF(K226&lt;=50,"L","A")))))))</f>
        <v/>
      </c>
      <c r="Q226" s="50" t="str">
        <f aca="false">IF(N226="L","Baixa",IF(N226="A","Média",IF(N226="","","Alta")))</f>
        <v/>
      </c>
      <c r="R226" s="50" t="str">
        <f aca="false">IF(P226="L","Baixa",IF(P226="A","Média",IF(P226="H","Alta","")))</f>
        <v/>
      </c>
      <c r="S226" s="46" t="str">
        <f aca="false">IF(J226="C",0.6,IF(OR(ISBLANK(I226),ISBLANK(N226)),"",IF(I226="ALI",IF(N226="L",7,IF(N226="A",10,15)),IF(I226="AIE",IF(N226="L",5,IF(N226="A",7,10)),IF(I226="SE",IF(N226="L",4,IF(N226="A",5,7)),IF(OR(I226="EE",I226="CE"),IF(N226="L",3,IF(N226="A",4,6))))))))</f>
        <v/>
      </c>
      <c r="T226" s="51" t="str">
        <f aca="false">IF(OR(ISBLANK(I226),ISBLANK(P226),I226="",P226=""),S226,IF(I226="ALI",IF(P226="L",7,IF(P226="A",10,15)),IF(I226="AIE",IF(P226="L",5,IF(P226="A",7,10)),IF(I226="SE",IF(P226="L",4,IF(P226="A",5,7)),IF(OR(I226="EE",I226="CE"),IF(P226="L",3,IF(P226="A",4,6)))))))</f>
        <v/>
      </c>
      <c r="U226" s="52" t="str">
        <f aca="false">IF(J226="","",IF(OR(J226="I",J226="C"),100%,IF(J226="E",40%,IF(J226="T",15%,50%))))</f>
        <v/>
      </c>
      <c r="V226" s="53" t="str">
        <f aca="false">IF(AND(S226&lt;&gt;"",U226&lt;&gt;""),S226*U226,"")</f>
        <v/>
      </c>
      <c r="W226" s="53" t="str">
        <f aca="false">IF(AND(T226&lt;&gt;"",U226&lt;&gt;""),T226*U226,"")</f>
        <v/>
      </c>
      <c r="X226" s="42"/>
      <c r="Y226" s="42"/>
      <c r="Z226" s="42"/>
      <c r="AA226" s="42"/>
      <c r="AB226" s="43"/>
    </row>
    <row r="227" customFormat="false" ht="18" hidden="false" customHeight="true" outlineLevel="0" collapsed="false">
      <c r="A227" s="42"/>
      <c r="B227" s="42"/>
      <c r="C227" s="42"/>
      <c r="D227" s="42"/>
      <c r="E227" s="42"/>
      <c r="F227" s="42"/>
      <c r="G227" s="42"/>
      <c r="H227" s="43"/>
      <c r="I227" s="44"/>
      <c r="J227" s="45"/>
      <c r="K227" s="46" t="str">
        <f aca="false">IF(OR(I227="ALI",I227="AIE"),IF(ISNA(VLOOKUP(H227,'Funções de Dados - Detalhe'!$C$7:$F$126,2,0)),"",VLOOKUP(H227,'Funções de Dados - Detalhe'!$C$7:$F$126,2,0)),IF(OR(I227="EE",I227="SE",I227="CE"),IF(ISNA(VLOOKUP(H227,'Funções de Transação - Detalhe'!$C$7:$F$126,2,0)), "",VLOOKUP(H227,'Funções de Transação - Detalhe'!$C$7:$F$126,2,0)),""))</f>
        <v/>
      </c>
      <c r="L227" s="46" t="str">
        <f aca="false">IF(OR(I227="ALI",I227="AIE"),IF(ISNA(VLOOKUP(H227,'Funções de Dados - Detalhe'!$C$7:$F$126,4,0)), "",VLOOKUP(H227,'Funções de Dados - Detalhe'!$C$7:$F$126,4,0)),IF(OR(I227="EE",I227="SE",I227="CE"),IF(ISNA(VLOOKUP(H227,'Funções de Transação - Detalhe'!$C$7:$F$126,4,0)), "",VLOOKUP(H227,'Funções de Transação - Detalhe'!$C$7:$F$126,4,0)),""))</f>
        <v/>
      </c>
      <c r="M227" s="47" t="str">
        <f aca="false">CONCATENATE(I227,N227)</f>
        <v/>
      </c>
      <c r="N227" s="48" t="str">
        <f aca="false">IF(OR(I227="ALI",I227="AIE"),"L", IF(OR(I227="EE",I227="SE",I227="CE"),"A",""))</f>
        <v/>
      </c>
      <c r="O227" s="47" t="str">
        <f aca="false">CONCATENATE(I227,P227)</f>
        <v/>
      </c>
      <c r="P227" s="49" t="str">
        <f aca="false">IF(OR(ISBLANK(K227),K227="",ISBLANK(L227),L227=""),IF(OR(I227="ALI",I227="AIE"),"",IF(OR(ISBLANK(I227),L227=""),"","A")),IF(I227="EE",IF(L227&gt;=3,IF(K227&gt;=5,"H","A"),IF(L227&gt;=2,IF(K227&gt;=16,"H",IF(K227&lt;=4,"L","A")),IF(K227&lt;=15,"L","A"))),IF(OR(I227="SE",I227="CE"),IF(L227&gt;=4,IF(K227&gt;=6,"H","A"),IF(L227&gt;=2,IF(K227&gt;=20,"H",IF(K227&lt;=5,"L","A")),IF(K227&lt;=19,"L","A"))),IF(OR(I227="ALI",I227="AIE"),IF(L227&gt;=6,IF(K227&gt;=20,"H","A"),IF(L227&gt;=2,IF(K227&gt;=51,"H",IF(K227&lt;=19,"L","A")),IF(K227&lt;=50,"L","A")))))))</f>
        <v/>
      </c>
      <c r="Q227" s="50" t="str">
        <f aca="false">IF(N227="L","Baixa",IF(N227="A","Média",IF(N227="","","Alta")))</f>
        <v/>
      </c>
      <c r="R227" s="50" t="str">
        <f aca="false">IF(P227="L","Baixa",IF(P227="A","Média",IF(P227="H","Alta","")))</f>
        <v/>
      </c>
      <c r="S227" s="46" t="str">
        <f aca="false">IF(J227="C",0.6,IF(OR(ISBLANK(I227),ISBLANK(N227)),"",IF(I227="ALI",IF(N227="L",7,IF(N227="A",10,15)),IF(I227="AIE",IF(N227="L",5,IF(N227="A",7,10)),IF(I227="SE",IF(N227="L",4,IF(N227="A",5,7)),IF(OR(I227="EE",I227="CE"),IF(N227="L",3,IF(N227="A",4,6))))))))</f>
        <v/>
      </c>
      <c r="T227" s="51" t="str">
        <f aca="false">IF(OR(ISBLANK(I227),ISBLANK(P227),I227="",P227=""),S227,IF(I227="ALI",IF(P227="L",7,IF(P227="A",10,15)),IF(I227="AIE",IF(P227="L",5,IF(P227="A",7,10)),IF(I227="SE",IF(P227="L",4,IF(P227="A",5,7)),IF(OR(I227="EE",I227="CE"),IF(P227="L",3,IF(P227="A",4,6)))))))</f>
        <v/>
      </c>
      <c r="U227" s="52" t="str">
        <f aca="false">IF(J227="","",IF(OR(J227="I",J227="C"),100%,IF(J227="E",40%,IF(J227="T",15%,50%))))</f>
        <v/>
      </c>
      <c r="V227" s="53" t="str">
        <f aca="false">IF(AND(S227&lt;&gt;"",U227&lt;&gt;""),S227*U227,"")</f>
        <v/>
      </c>
      <c r="W227" s="53" t="str">
        <f aca="false">IF(AND(T227&lt;&gt;"",U227&lt;&gt;""),T227*U227,"")</f>
        <v/>
      </c>
      <c r="X227" s="42"/>
      <c r="Y227" s="42"/>
      <c r="Z227" s="42"/>
      <c r="AA227" s="42"/>
      <c r="AB227" s="43"/>
    </row>
    <row r="228" customFormat="false" ht="18" hidden="false" customHeight="true" outlineLevel="0" collapsed="false">
      <c r="A228" s="42"/>
      <c r="B228" s="42"/>
      <c r="C228" s="42"/>
      <c r="D228" s="42"/>
      <c r="E228" s="42"/>
      <c r="F228" s="42"/>
      <c r="G228" s="42"/>
      <c r="H228" s="43"/>
      <c r="I228" s="44"/>
      <c r="J228" s="45"/>
      <c r="K228" s="46" t="str">
        <f aca="false">IF(OR(I228="ALI",I228="AIE"),IF(ISNA(VLOOKUP(H228,'Funções de Dados - Detalhe'!$C$7:$F$126,2,0)),"",VLOOKUP(H228,'Funções de Dados - Detalhe'!$C$7:$F$126,2,0)),IF(OR(I228="EE",I228="SE",I228="CE"),IF(ISNA(VLOOKUP(H228,'Funções de Transação - Detalhe'!$C$7:$F$126,2,0)), "",VLOOKUP(H228,'Funções de Transação - Detalhe'!$C$7:$F$126,2,0)),""))</f>
        <v/>
      </c>
      <c r="L228" s="46" t="str">
        <f aca="false">IF(OR(I228="ALI",I228="AIE"),IF(ISNA(VLOOKUP(H228,'Funções de Dados - Detalhe'!$C$7:$F$126,4,0)), "",VLOOKUP(H228,'Funções de Dados - Detalhe'!$C$7:$F$126,4,0)),IF(OR(I228="EE",I228="SE",I228="CE"),IF(ISNA(VLOOKUP(H228,'Funções de Transação - Detalhe'!$C$7:$F$126,4,0)), "",VLOOKUP(H228,'Funções de Transação - Detalhe'!$C$7:$F$126,4,0)),""))</f>
        <v/>
      </c>
      <c r="M228" s="47" t="str">
        <f aca="false">CONCATENATE(I228,N228)</f>
        <v/>
      </c>
      <c r="N228" s="48" t="str">
        <f aca="false">IF(OR(I228="ALI",I228="AIE"),"L", IF(OR(I228="EE",I228="SE",I228="CE"),"A",""))</f>
        <v/>
      </c>
      <c r="O228" s="47" t="str">
        <f aca="false">CONCATENATE(I228,P228)</f>
        <v/>
      </c>
      <c r="P228" s="49" t="str">
        <f aca="false">IF(OR(ISBLANK(K228),K228="",ISBLANK(L228),L228=""),IF(OR(I228="ALI",I228="AIE"),"",IF(OR(ISBLANK(I228),L228=""),"","A")),IF(I228="EE",IF(L228&gt;=3,IF(K228&gt;=5,"H","A"),IF(L228&gt;=2,IF(K228&gt;=16,"H",IF(K228&lt;=4,"L","A")),IF(K228&lt;=15,"L","A"))),IF(OR(I228="SE",I228="CE"),IF(L228&gt;=4,IF(K228&gt;=6,"H","A"),IF(L228&gt;=2,IF(K228&gt;=20,"H",IF(K228&lt;=5,"L","A")),IF(K228&lt;=19,"L","A"))),IF(OR(I228="ALI",I228="AIE"),IF(L228&gt;=6,IF(K228&gt;=20,"H","A"),IF(L228&gt;=2,IF(K228&gt;=51,"H",IF(K228&lt;=19,"L","A")),IF(K228&lt;=50,"L","A")))))))</f>
        <v/>
      </c>
      <c r="Q228" s="50" t="str">
        <f aca="false">IF(N228="L","Baixa",IF(N228="A","Média",IF(N228="","","Alta")))</f>
        <v/>
      </c>
      <c r="R228" s="50" t="str">
        <f aca="false">IF(P228="L","Baixa",IF(P228="A","Média",IF(P228="H","Alta","")))</f>
        <v/>
      </c>
      <c r="S228" s="46" t="str">
        <f aca="false">IF(J228="C",0.6,IF(OR(ISBLANK(I228),ISBLANK(N228)),"",IF(I228="ALI",IF(N228="L",7,IF(N228="A",10,15)),IF(I228="AIE",IF(N228="L",5,IF(N228="A",7,10)),IF(I228="SE",IF(N228="L",4,IF(N228="A",5,7)),IF(OR(I228="EE",I228="CE"),IF(N228="L",3,IF(N228="A",4,6))))))))</f>
        <v/>
      </c>
      <c r="T228" s="51" t="str">
        <f aca="false">IF(OR(ISBLANK(I228),ISBLANK(P228),I228="",P228=""),S228,IF(I228="ALI",IF(P228="L",7,IF(P228="A",10,15)),IF(I228="AIE",IF(P228="L",5,IF(P228="A",7,10)),IF(I228="SE",IF(P228="L",4,IF(P228="A",5,7)),IF(OR(I228="EE",I228="CE"),IF(P228="L",3,IF(P228="A",4,6)))))))</f>
        <v/>
      </c>
      <c r="U228" s="52" t="str">
        <f aca="false">IF(J228="","",IF(OR(J228="I",J228="C"),100%,IF(J228="E",40%,IF(J228="T",15%,50%))))</f>
        <v/>
      </c>
      <c r="V228" s="53" t="str">
        <f aca="false">IF(AND(S228&lt;&gt;"",U228&lt;&gt;""),S228*U228,"")</f>
        <v/>
      </c>
      <c r="W228" s="53" t="str">
        <f aca="false">IF(AND(T228&lt;&gt;"",U228&lt;&gt;""),T228*U228,"")</f>
        <v/>
      </c>
      <c r="X228" s="42"/>
      <c r="Y228" s="42"/>
      <c r="Z228" s="42"/>
      <c r="AA228" s="42"/>
      <c r="AB228" s="43"/>
    </row>
    <row r="229" customFormat="false" ht="18" hidden="false" customHeight="true" outlineLevel="0" collapsed="false">
      <c r="A229" s="42"/>
      <c r="B229" s="42"/>
      <c r="C229" s="42"/>
      <c r="D229" s="42"/>
      <c r="E229" s="42"/>
      <c r="F229" s="42"/>
      <c r="G229" s="42"/>
      <c r="H229" s="43"/>
      <c r="I229" s="44"/>
      <c r="J229" s="45"/>
      <c r="K229" s="46" t="str">
        <f aca="false">IF(OR(I229="ALI",I229="AIE"),IF(ISNA(VLOOKUP(H229,'Funções de Dados - Detalhe'!$C$7:$F$126,2,0)),"",VLOOKUP(H229,'Funções de Dados - Detalhe'!$C$7:$F$126,2,0)),IF(OR(I229="EE",I229="SE",I229="CE"),IF(ISNA(VLOOKUP(H229,'Funções de Transação - Detalhe'!$C$7:$F$126,2,0)), "",VLOOKUP(H229,'Funções de Transação - Detalhe'!$C$7:$F$126,2,0)),""))</f>
        <v/>
      </c>
      <c r="L229" s="46" t="str">
        <f aca="false">IF(OR(I229="ALI",I229="AIE"),IF(ISNA(VLOOKUP(H229,'Funções de Dados - Detalhe'!$C$7:$F$126,4,0)), "",VLOOKUP(H229,'Funções de Dados - Detalhe'!$C$7:$F$126,4,0)),IF(OR(I229="EE",I229="SE",I229="CE"),IF(ISNA(VLOOKUP(H229,'Funções de Transação - Detalhe'!$C$7:$F$126,4,0)), "",VLOOKUP(H229,'Funções de Transação - Detalhe'!$C$7:$F$126,4,0)),""))</f>
        <v/>
      </c>
      <c r="M229" s="47" t="str">
        <f aca="false">CONCATENATE(I229,N229)</f>
        <v/>
      </c>
      <c r="N229" s="48" t="str">
        <f aca="false">IF(OR(I229="ALI",I229="AIE"),"L", IF(OR(I229="EE",I229="SE",I229="CE"),"A",""))</f>
        <v/>
      </c>
      <c r="O229" s="47" t="str">
        <f aca="false">CONCATENATE(I229,P229)</f>
        <v/>
      </c>
      <c r="P229" s="49" t="str">
        <f aca="false">IF(OR(ISBLANK(K229),K229="",ISBLANK(L229),L229=""),IF(OR(I229="ALI",I229="AIE"),"",IF(OR(ISBLANK(I229),L229=""),"","A")),IF(I229="EE",IF(L229&gt;=3,IF(K229&gt;=5,"H","A"),IF(L229&gt;=2,IF(K229&gt;=16,"H",IF(K229&lt;=4,"L","A")),IF(K229&lt;=15,"L","A"))),IF(OR(I229="SE",I229="CE"),IF(L229&gt;=4,IF(K229&gt;=6,"H","A"),IF(L229&gt;=2,IF(K229&gt;=20,"H",IF(K229&lt;=5,"L","A")),IF(K229&lt;=19,"L","A"))),IF(OR(I229="ALI",I229="AIE"),IF(L229&gt;=6,IF(K229&gt;=20,"H","A"),IF(L229&gt;=2,IF(K229&gt;=51,"H",IF(K229&lt;=19,"L","A")),IF(K229&lt;=50,"L","A")))))))</f>
        <v/>
      </c>
      <c r="Q229" s="50" t="str">
        <f aca="false">IF(N229="L","Baixa",IF(N229="A","Média",IF(N229="","","Alta")))</f>
        <v/>
      </c>
      <c r="R229" s="50" t="str">
        <f aca="false">IF(P229="L","Baixa",IF(P229="A","Média",IF(P229="H","Alta","")))</f>
        <v/>
      </c>
      <c r="S229" s="46" t="str">
        <f aca="false">IF(J229="C",0.6,IF(OR(ISBLANK(I229),ISBLANK(N229)),"",IF(I229="ALI",IF(N229="L",7,IF(N229="A",10,15)),IF(I229="AIE",IF(N229="L",5,IF(N229="A",7,10)),IF(I229="SE",IF(N229="L",4,IF(N229="A",5,7)),IF(OR(I229="EE",I229="CE"),IF(N229="L",3,IF(N229="A",4,6))))))))</f>
        <v/>
      </c>
      <c r="T229" s="51" t="str">
        <f aca="false">IF(OR(ISBLANK(I229),ISBLANK(P229),I229="",P229=""),S229,IF(I229="ALI",IF(P229="L",7,IF(P229="A",10,15)),IF(I229="AIE",IF(P229="L",5,IF(P229="A",7,10)),IF(I229="SE",IF(P229="L",4,IF(P229="A",5,7)),IF(OR(I229="EE",I229="CE"),IF(P229="L",3,IF(P229="A",4,6)))))))</f>
        <v/>
      </c>
      <c r="U229" s="52" t="str">
        <f aca="false">IF(J229="","",IF(OR(J229="I",J229="C"),100%,IF(J229="E",40%,IF(J229="T",15%,50%))))</f>
        <v/>
      </c>
      <c r="V229" s="53" t="str">
        <f aca="false">IF(AND(S229&lt;&gt;"",U229&lt;&gt;""),S229*U229,"")</f>
        <v/>
      </c>
      <c r="W229" s="53" t="str">
        <f aca="false">IF(AND(T229&lt;&gt;"",U229&lt;&gt;""),T229*U229,"")</f>
        <v/>
      </c>
      <c r="X229" s="42"/>
      <c r="Y229" s="42"/>
      <c r="Z229" s="42"/>
      <c r="AA229" s="42"/>
      <c r="AB229" s="43"/>
    </row>
    <row r="230" customFormat="false" ht="18" hidden="false" customHeight="true" outlineLevel="0" collapsed="false">
      <c r="A230" s="42"/>
      <c r="B230" s="42"/>
      <c r="C230" s="42"/>
      <c r="D230" s="42"/>
      <c r="E230" s="42"/>
      <c r="F230" s="42"/>
      <c r="G230" s="42"/>
      <c r="H230" s="43"/>
      <c r="I230" s="44"/>
      <c r="J230" s="45"/>
      <c r="K230" s="46" t="str">
        <f aca="false">IF(OR(I230="ALI",I230="AIE"),IF(ISNA(VLOOKUP(H230,'Funções de Dados - Detalhe'!$C$7:$F$126,2,0)),"",VLOOKUP(H230,'Funções de Dados - Detalhe'!$C$7:$F$126,2,0)),IF(OR(I230="EE",I230="SE",I230="CE"),IF(ISNA(VLOOKUP(H230,'Funções de Transação - Detalhe'!$C$7:$F$126,2,0)), "",VLOOKUP(H230,'Funções de Transação - Detalhe'!$C$7:$F$126,2,0)),""))</f>
        <v/>
      </c>
      <c r="L230" s="46" t="str">
        <f aca="false">IF(OR(I230="ALI",I230="AIE"),IF(ISNA(VLOOKUP(H230,'Funções de Dados - Detalhe'!$C$7:$F$126,4,0)), "",VLOOKUP(H230,'Funções de Dados - Detalhe'!$C$7:$F$126,4,0)),IF(OR(I230="EE",I230="SE",I230="CE"),IF(ISNA(VLOOKUP(H230,'Funções de Transação - Detalhe'!$C$7:$F$126,4,0)), "",VLOOKUP(H230,'Funções de Transação - Detalhe'!$C$7:$F$126,4,0)),""))</f>
        <v/>
      </c>
      <c r="M230" s="47" t="str">
        <f aca="false">CONCATENATE(I230,N230)</f>
        <v/>
      </c>
      <c r="N230" s="48" t="str">
        <f aca="false">IF(OR(I230="ALI",I230="AIE"),"L", IF(OR(I230="EE",I230="SE",I230="CE"),"A",""))</f>
        <v/>
      </c>
      <c r="O230" s="47" t="str">
        <f aca="false">CONCATENATE(I230,P230)</f>
        <v/>
      </c>
      <c r="P230" s="49" t="str">
        <f aca="false">IF(OR(ISBLANK(K230),K230="",ISBLANK(L230),L230=""),IF(OR(I230="ALI",I230="AIE"),"",IF(OR(ISBLANK(I230),L230=""),"","A")),IF(I230="EE",IF(L230&gt;=3,IF(K230&gt;=5,"H","A"),IF(L230&gt;=2,IF(K230&gt;=16,"H",IF(K230&lt;=4,"L","A")),IF(K230&lt;=15,"L","A"))),IF(OR(I230="SE",I230="CE"),IF(L230&gt;=4,IF(K230&gt;=6,"H","A"),IF(L230&gt;=2,IF(K230&gt;=20,"H",IF(K230&lt;=5,"L","A")),IF(K230&lt;=19,"L","A"))),IF(OR(I230="ALI",I230="AIE"),IF(L230&gt;=6,IF(K230&gt;=20,"H","A"),IF(L230&gt;=2,IF(K230&gt;=51,"H",IF(K230&lt;=19,"L","A")),IF(K230&lt;=50,"L","A")))))))</f>
        <v/>
      </c>
      <c r="Q230" s="50" t="str">
        <f aca="false">IF(N230="L","Baixa",IF(N230="A","Média",IF(N230="","","Alta")))</f>
        <v/>
      </c>
      <c r="R230" s="50" t="str">
        <f aca="false">IF(P230="L","Baixa",IF(P230="A","Média",IF(P230="H","Alta","")))</f>
        <v/>
      </c>
      <c r="S230" s="46" t="str">
        <f aca="false">IF(J230="C",0.6,IF(OR(ISBLANK(I230),ISBLANK(N230)),"",IF(I230="ALI",IF(N230="L",7,IF(N230="A",10,15)),IF(I230="AIE",IF(N230="L",5,IF(N230="A",7,10)),IF(I230="SE",IF(N230="L",4,IF(N230="A",5,7)),IF(OR(I230="EE",I230="CE"),IF(N230="L",3,IF(N230="A",4,6))))))))</f>
        <v/>
      </c>
      <c r="T230" s="51" t="str">
        <f aca="false">IF(OR(ISBLANK(I230),ISBLANK(P230),I230="",P230=""),S230,IF(I230="ALI",IF(P230="L",7,IF(P230="A",10,15)),IF(I230="AIE",IF(P230="L",5,IF(P230="A",7,10)),IF(I230="SE",IF(P230="L",4,IF(P230="A",5,7)),IF(OR(I230="EE",I230="CE"),IF(P230="L",3,IF(P230="A",4,6)))))))</f>
        <v/>
      </c>
      <c r="U230" s="52" t="str">
        <f aca="false">IF(J230="","",IF(OR(J230="I",J230="C"),100%,IF(J230="E",40%,IF(J230="T",15%,50%))))</f>
        <v/>
      </c>
      <c r="V230" s="53" t="str">
        <f aca="false">IF(AND(S230&lt;&gt;"",U230&lt;&gt;""),S230*U230,"")</f>
        <v/>
      </c>
      <c r="W230" s="53" t="str">
        <f aca="false">IF(AND(T230&lt;&gt;"",U230&lt;&gt;""),T230*U230,"")</f>
        <v/>
      </c>
      <c r="X230" s="42"/>
      <c r="Y230" s="42"/>
      <c r="Z230" s="42"/>
      <c r="AA230" s="42"/>
      <c r="AB230" s="43"/>
    </row>
    <row r="231" customFormat="false" ht="18" hidden="false" customHeight="true" outlineLevel="0" collapsed="false">
      <c r="A231" s="42"/>
      <c r="B231" s="42"/>
      <c r="C231" s="42"/>
      <c r="D231" s="42"/>
      <c r="E231" s="42"/>
      <c r="F231" s="42"/>
      <c r="G231" s="42"/>
      <c r="H231" s="43"/>
      <c r="I231" s="44"/>
      <c r="J231" s="45"/>
      <c r="K231" s="46" t="str">
        <f aca="false">IF(OR(I231="ALI",I231="AIE"),IF(ISNA(VLOOKUP(H231,'Funções de Dados - Detalhe'!$C$7:$F$126,2,0)),"",VLOOKUP(H231,'Funções de Dados - Detalhe'!$C$7:$F$126,2,0)),IF(OR(I231="EE",I231="SE",I231="CE"),IF(ISNA(VLOOKUP(H231,'Funções de Transação - Detalhe'!$C$7:$F$126,2,0)), "",VLOOKUP(H231,'Funções de Transação - Detalhe'!$C$7:$F$126,2,0)),""))</f>
        <v/>
      </c>
      <c r="L231" s="46" t="str">
        <f aca="false">IF(OR(I231="ALI",I231="AIE"),IF(ISNA(VLOOKUP(H231,'Funções de Dados - Detalhe'!$C$7:$F$126,4,0)), "",VLOOKUP(H231,'Funções de Dados - Detalhe'!$C$7:$F$126,4,0)),IF(OR(I231="EE",I231="SE",I231="CE"),IF(ISNA(VLOOKUP(H231,'Funções de Transação - Detalhe'!$C$7:$F$126,4,0)), "",VLOOKUP(H231,'Funções de Transação - Detalhe'!$C$7:$F$126,4,0)),""))</f>
        <v/>
      </c>
      <c r="M231" s="47" t="str">
        <f aca="false">CONCATENATE(I231,N231)</f>
        <v/>
      </c>
      <c r="N231" s="48" t="str">
        <f aca="false">IF(OR(I231="ALI",I231="AIE"),"L", IF(OR(I231="EE",I231="SE",I231="CE"),"A",""))</f>
        <v/>
      </c>
      <c r="O231" s="47" t="str">
        <f aca="false">CONCATENATE(I231,P231)</f>
        <v/>
      </c>
      <c r="P231" s="49" t="str">
        <f aca="false">IF(OR(ISBLANK(K231),K231="",ISBLANK(L231),L231=""),IF(OR(I231="ALI",I231="AIE"),"",IF(OR(ISBLANK(I231),L231=""),"","A")),IF(I231="EE",IF(L231&gt;=3,IF(K231&gt;=5,"H","A"),IF(L231&gt;=2,IF(K231&gt;=16,"H",IF(K231&lt;=4,"L","A")),IF(K231&lt;=15,"L","A"))),IF(OR(I231="SE",I231="CE"),IF(L231&gt;=4,IF(K231&gt;=6,"H","A"),IF(L231&gt;=2,IF(K231&gt;=20,"H",IF(K231&lt;=5,"L","A")),IF(K231&lt;=19,"L","A"))),IF(OR(I231="ALI",I231="AIE"),IF(L231&gt;=6,IF(K231&gt;=20,"H","A"),IF(L231&gt;=2,IF(K231&gt;=51,"H",IF(K231&lt;=19,"L","A")),IF(K231&lt;=50,"L","A")))))))</f>
        <v/>
      </c>
      <c r="Q231" s="50" t="str">
        <f aca="false">IF(N231="L","Baixa",IF(N231="A","Média",IF(N231="","","Alta")))</f>
        <v/>
      </c>
      <c r="R231" s="50" t="str">
        <f aca="false">IF(P231="L","Baixa",IF(P231="A","Média",IF(P231="H","Alta","")))</f>
        <v/>
      </c>
      <c r="S231" s="46" t="str">
        <f aca="false">IF(J231="C",0.6,IF(OR(ISBLANK(I231),ISBLANK(N231)),"",IF(I231="ALI",IF(N231="L",7,IF(N231="A",10,15)),IF(I231="AIE",IF(N231="L",5,IF(N231="A",7,10)),IF(I231="SE",IF(N231="L",4,IF(N231="A",5,7)),IF(OR(I231="EE",I231="CE"),IF(N231="L",3,IF(N231="A",4,6))))))))</f>
        <v/>
      </c>
      <c r="T231" s="51" t="str">
        <f aca="false">IF(OR(ISBLANK(I231),ISBLANK(P231),I231="",P231=""),S231,IF(I231="ALI",IF(P231="L",7,IF(P231="A",10,15)),IF(I231="AIE",IF(P231="L",5,IF(P231="A",7,10)),IF(I231="SE",IF(P231="L",4,IF(P231="A",5,7)),IF(OR(I231="EE",I231="CE"),IF(P231="L",3,IF(P231="A",4,6)))))))</f>
        <v/>
      </c>
      <c r="U231" s="52" t="str">
        <f aca="false">IF(J231="","",IF(OR(J231="I",J231="C"),100%,IF(J231="E",40%,IF(J231="T",15%,50%))))</f>
        <v/>
      </c>
      <c r="V231" s="53" t="str">
        <f aca="false">IF(AND(S231&lt;&gt;"",U231&lt;&gt;""),S231*U231,"")</f>
        <v/>
      </c>
      <c r="W231" s="53" t="str">
        <f aca="false">IF(AND(T231&lt;&gt;"",U231&lt;&gt;""),T231*U231,"")</f>
        <v/>
      </c>
      <c r="X231" s="42"/>
      <c r="Y231" s="42"/>
      <c r="Z231" s="42"/>
      <c r="AA231" s="42"/>
      <c r="AB231" s="43"/>
    </row>
    <row r="232" customFormat="false" ht="18" hidden="false" customHeight="true" outlineLevel="0" collapsed="false">
      <c r="A232" s="42"/>
      <c r="B232" s="42"/>
      <c r="C232" s="42"/>
      <c r="D232" s="42"/>
      <c r="E232" s="42"/>
      <c r="F232" s="42"/>
      <c r="G232" s="42"/>
      <c r="H232" s="43"/>
      <c r="I232" s="44"/>
      <c r="J232" s="45"/>
      <c r="K232" s="46" t="str">
        <f aca="false">IF(OR(I232="ALI",I232="AIE"),IF(ISNA(VLOOKUP(H232,'Funções de Dados - Detalhe'!$C$7:$F$126,2,0)),"",VLOOKUP(H232,'Funções de Dados - Detalhe'!$C$7:$F$126,2,0)),IF(OR(I232="EE",I232="SE",I232="CE"),IF(ISNA(VLOOKUP(H232,'Funções de Transação - Detalhe'!$C$7:$F$126,2,0)), "",VLOOKUP(H232,'Funções de Transação - Detalhe'!$C$7:$F$126,2,0)),""))</f>
        <v/>
      </c>
      <c r="L232" s="46" t="str">
        <f aca="false">IF(OR(I232="ALI",I232="AIE"),IF(ISNA(VLOOKUP(H232,'Funções de Dados - Detalhe'!$C$7:$F$126,4,0)), "",VLOOKUP(H232,'Funções de Dados - Detalhe'!$C$7:$F$126,4,0)),IF(OR(I232="EE",I232="SE",I232="CE"),IF(ISNA(VLOOKUP(H232,'Funções de Transação - Detalhe'!$C$7:$F$126,4,0)), "",VLOOKUP(H232,'Funções de Transação - Detalhe'!$C$7:$F$126,4,0)),""))</f>
        <v/>
      </c>
      <c r="M232" s="47" t="str">
        <f aca="false">CONCATENATE(I232,N232)</f>
        <v/>
      </c>
      <c r="N232" s="48" t="str">
        <f aca="false">IF(OR(I232="ALI",I232="AIE"),"L", IF(OR(I232="EE",I232="SE",I232="CE"),"A",""))</f>
        <v/>
      </c>
      <c r="O232" s="47" t="str">
        <f aca="false">CONCATENATE(I232,P232)</f>
        <v/>
      </c>
      <c r="P232" s="49" t="str">
        <f aca="false">IF(OR(ISBLANK(K232),K232="",ISBLANK(L232),L232=""),IF(OR(I232="ALI",I232="AIE"),"",IF(OR(ISBLANK(I232),L232=""),"","A")),IF(I232="EE",IF(L232&gt;=3,IF(K232&gt;=5,"H","A"),IF(L232&gt;=2,IF(K232&gt;=16,"H",IF(K232&lt;=4,"L","A")),IF(K232&lt;=15,"L","A"))),IF(OR(I232="SE",I232="CE"),IF(L232&gt;=4,IF(K232&gt;=6,"H","A"),IF(L232&gt;=2,IF(K232&gt;=20,"H",IF(K232&lt;=5,"L","A")),IF(K232&lt;=19,"L","A"))),IF(OR(I232="ALI",I232="AIE"),IF(L232&gt;=6,IF(K232&gt;=20,"H","A"),IF(L232&gt;=2,IF(K232&gt;=51,"H",IF(K232&lt;=19,"L","A")),IF(K232&lt;=50,"L","A")))))))</f>
        <v/>
      </c>
      <c r="Q232" s="50" t="str">
        <f aca="false">IF(N232="L","Baixa",IF(N232="A","Média",IF(N232="","","Alta")))</f>
        <v/>
      </c>
      <c r="R232" s="50" t="str">
        <f aca="false">IF(P232="L","Baixa",IF(P232="A","Média",IF(P232="H","Alta","")))</f>
        <v/>
      </c>
      <c r="S232" s="46" t="str">
        <f aca="false">IF(J232="C",0.6,IF(OR(ISBLANK(I232),ISBLANK(N232)),"",IF(I232="ALI",IF(N232="L",7,IF(N232="A",10,15)),IF(I232="AIE",IF(N232="L",5,IF(N232="A",7,10)),IF(I232="SE",IF(N232="L",4,IF(N232="A",5,7)),IF(OR(I232="EE",I232="CE"),IF(N232="L",3,IF(N232="A",4,6))))))))</f>
        <v/>
      </c>
      <c r="T232" s="51" t="str">
        <f aca="false">IF(OR(ISBLANK(I232),ISBLANK(P232),I232="",P232=""),S232,IF(I232="ALI",IF(P232="L",7,IF(P232="A",10,15)),IF(I232="AIE",IF(P232="L",5,IF(P232="A",7,10)),IF(I232="SE",IF(P232="L",4,IF(P232="A",5,7)),IF(OR(I232="EE",I232="CE"),IF(P232="L",3,IF(P232="A",4,6)))))))</f>
        <v/>
      </c>
      <c r="U232" s="52" t="str">
        <f aca="false">IF(J232="","",IF(OR(J232="I",J232="C"),100%,IF(J232="E",40%,IF(J232="T",15%,50%))))</f>
        <v/>
      </c>
      <c r="V232" s="53" t="str">
        <f aca="false">IF(AND(S232&lt;&gt;"",U232&lt;&gt;""),S232*U232,"")</f>
        <v/>
      </c>
      <c r="W232" s="53" t="str">
        <f aca="false">IF(AND(T232&lt;&gt;"",U232&lt;&gt;""),T232*U232,"")</f>
        <v/>
      </c>
      <c r="X232" s="42"/>
      <c r="Y232" s="42"/>
      <c r="Z232" s="42"/>
      <c r="AA232" s="42"/>
      <c r="AB232" s="43"/>
    </row>
    <row r="233" customFormat="false" ht="18" hidden="false" customHeight="true" outlineLevel="0" collapsed="false">
      <c r="A233" s="42"/>
      <c r="B233" s="42"/>
      <c r="C233" s="42"/>
      <c r="D233" s="42"/>
      <c r="E233" s="42"/>
      <c r="F233" s="42"/>
      <c r="G233" s="42"/>
      <c r="H233" s="43"/>
      <c r="I233" s="44"/>
      <c r="J233" s="45"/>
      <c r="K233" s="46" t="str">
        <f aca="false">IF(OR(I233="ALI",I233="AIE"),IF(ISNA(VLOOKUP(H233,'Funções de Dados - Detalhe'!$C$7:$F$126,2,0)),"",VLOOKUP(H233,'Funções de Dados - Detalhe'!$C$7:$F$126,2,0)),IF(OR(I233="EE",I233="SE",I233="CE"),IF(ISNA(VLOOKUP(H233,'Funções de Transação - Detalhe'!$C$7:$F$126,2,0)), "",VLOOKUP(H233,'Funções de Transação - Detalhe'!$C$7:$F$126,2,0)),""))</f>
        <v/>
      </c>
      <c r="L233" s="46" t="str">
        <f aca="false">IF(OR(I233="ALI",I233="AIE"),IF(ISNA(VLOOKUP(H233,'Funções de Dados - Detalhe'!$C$7:$F$126,4,0)), "",VLOOKUP(H233,'Funções de Dados - Detalhe'!$C$7:$F$126,4,0)),IF(OR(I233="EE",I233="SE",I233="CE"),IF(ISNA(VLOOKUP(H233,'Funções de Transação - Detalhe'!$C$7:$F$126,4,0)), "",VLOOKUP(H233,'Funções de Transação - Detalhe'!$C$7:$F$126,4,0)),""))</f>
        <v/>
      </c>
      <c r="M233" s="47" t="str">
        <f aca="false">CONCATENATE(I233,N233)</f>
        <v/>
      </c>
      <c r="N233" s="48" t="str">
        <f aca="false">IF(OR(I233="ALI",I233="AIE"),"L", IF(OR(I233="EE",I233="SE",I233="CE"),"A",""))</f>
        <v/>
      </c>
      <c r="O233" s="47" t="str">
        <f aca="false">CONCATENATE(I233,P233)</f>
        <v/>
      </c>
      <c r="P233" s="49" t="str">
        <f aca="false">IF(OR(ISBLANK(K233),K233="",ISBLANK(L233),L233=""),IF(OR(I233="ALI",I233="AIE"),"",IF(OR(ISBLANK(I233),L233=""),"","A")),IF(I233="EE",IF(L233&gt;=3,IF(K233&gt;=5,"H","A"),IF(L233&gt;=2,IF(K233&gt;=16,"H",IF(K233&lt;=4,"L","A")),IF(K233&lt;=15,"L","A"))),IF(OR(I233="SE",I233="CE"),IF(L233&gt;=4,IF(K233&gt;=6,"H","A"),IF(L233&gt;=2,IF(K233&gt;=20,"H",IF(K233&lt;=5,"L","A")),IF(K233&lt;=19,"L","A"))),IF(OR(I233="ALI",I233="AIE"),IF(L233&gt;=6,IF(K233&gt;=20,"H","A"),IF(L233&gt;=2,IF(K233&gt;=51,"H",IF(K233&lt;=19,"L","A")),IF(K233&lt;=50,"L","A")))))))</f>
        <v/>
      </c>
      <c r="Q233" s="50" t="str">
        <f aca="false">IF(N233="L","Baixa",IF(N233="A","Média",IF(N233="","","Alta")))</f>
        <v/>
      </c>
      <c r="R233" s="50" t="str">
        <f aca="false">IF(P233="L","Baixa",IF(P233="A","Média",IF(P233="H","Alta","")))</f>
        <v/>
      </c>
      <c r="S233" s="46" t="str">
        <f aca="false">IF(J233="C",0.6,IF(OR(ISBLANK(I233),ISBLANK(N233)),"",IF(I233="ALI",IF(N233="L",7,IF(N233="A",10,15)),IF(I233="AIE",IF(N233="L",5,IF(N233="A",7,10)),IF(I233="SE",IF(N233="L",4,IF(N233="A",5,7)),IF(OR(I233="EE",I233="CE"),IF(N233="L",3,IF(N233="A",4,6))))))))</f>
        <v/>
      </c>
      <c r="T233" s="51" t="str">
        <f aca="false">IF(OR(ISBLANK(I233),ISBLANK(P233),I233="",P233=""),S233,IF(I233="ALI",IF(P233="L",7,IF(P233="A",10,15)),IF(I233="AIE",IF(P233="L",5,IF(P233="A",7,10)),IF(I233="SE",IF(P233="L",4,IF(P233="A",5,7)),IF(OR(I233="EE",I233="CE"),IF(P233="L",3,IF(P233="A",4,6)))))))</f>
        <v/>
      </c>
      <c r="U233" s="52" t="str">
        <f aca="false">IF(J233="","",IF(OR(J233="I",J233="C"),100%,IF(J233="E",40%,IF(J233="T",15%,50%))))</f>
        <v/>
      </c>
      <c r="V233" s="53" t="str">
        <f aca="false">IF(AND(S233&lt;&gt;"",U233&lt;&gt;""),S233*U233,"")</f>
        <v/>
      </c>
      <c r="W233" s="53" t="str">
        <f aca="false">IF(AND(T233&lt;&gt;"",U233&lt;&gt;""),T233*U233,"")</f>
        <v/>
      </c>
      <c r="X233" s="42"/>
      <c r="Y233" s="42"/>
      <c r="Z233" s="42"/>
      <c r="AA233" s="42"/>
      <c r="AB233" s="43"/>
    </row>
    <row r="234" customFormat="false" ht="18" hidden="false" customHeight="true" outlineLevel="0" collapsed="false">
      <c r="A234" s="42"/>
      <c r="B234" s="42"/>
      <c r="C234" s="42"/>
      <c r="D234" s="42"/>
      <c r="E234" s="42"/>
      <c r="F234" s="42"/>
      <c r="G234" s="42"/>
      <c r="H234" s="43"/>
      <c r="I234" s="44"/>
      <c r="J234" s="45"/>
      <c r="K234" s="46" t="str">
        <f aca="false">IF(OR(I234="ALI",I234="AIE"),IF(ISNA(VLOOKUP(H234,'Funções de Dados - Detalhe'!$C$7:$F$126,2,0)),"",VLOOKUP(H234,'Funções de Dados - Detalhe'!$C$7:$F$126,2,0)),IF(OR(I234="EE",I234="SE",I234="CE"),IF(ISNA(VLOOKUP(H234,'Funções de Transação - Detalhe'!$C$7:$F$126,2,0)), "",VLOOKUP(H234,'Funções de Transação - Detalhe'!$C$7:$F$126,2,0)),""))</f>
        <v/>
      </c>
      <c r="L234" s="46" t="str">
        <f aca="false">IF(OR(I234="ALI",I234="AIE"),IF(ISNA(VLOOKUP(H234,'Funções de Dados - Detalhe'!$C$7:$F$126,4,0)), "",VLOOKUP(H234,'Funções de Dados - Detalhe'!$C$7:$F$126,4,0)),IF(OR(I234="EE",I234="SE",I234="CE"),IF(ISNA(VLOOKUP(H234,'Funções de Transação - Detalhe'!$C$7:$F$126,4,0)), "",VLOOKUP(H234,'Funções de Transação - Detalhe'!$C$7:$F$126,4,0)),""))</f>
        <v/>
      </c>
      <c r="M234" s="47" t="str">
        <f aca="false">CONCATENATE(I234,N234)</f>
        <v/>
      </c>
      <c r="N234" s="48" t="str">
        <f aca="false">IF(OR(I234="ALI",I234="AIE"),"L", IF(OR(I234="EE",I234="SE",I234="CE"),"A",""))</f>
        <v/>
      </c>
      <c r="O234" s="47" t="str">
        <f aca="false">CONCATENATE(I234,P234)</f>
        <v/>
      </c>
      <c r="P234" s="49" t="str">
        <f aca="false">IF(OR(ISBLANK(K234),K234="",ISBLANK(L234),L234=""),IF(OR(I234="ALI",I234="AIE"),"",IF(OR(ISBLANK(I234),L234=""),"","A")),IF(I234="EE",IF(L234&gt;=3,IF(K234&gt;=5,"H","A"),IF(L234&gt;=2,IF(K234&gt;=16,"H",IF(K234&lt;=4,"L","A")),IF(K234&lt;=15,"L","A"))),IF(OR(I234="SE",I234="CE"),IF(L234&gt;=4,IF(K234&gt;=6,"H","A"),IF(L234&gt;=2,IF(K234&gt;=20,"H",IF(K234&lt;=5,"L","A")),IF(K234&lt;=19,"L","A"))),IF(OR(I234="ALI",I234="AIE"),IF(L234&gt;=6,IF(K234&gt;=20,"H","A"),IF(L234&gt;=2,IF(K234&gt;=51,"H",IF(K234&lt;=19,"L","A")),IF(K234&lt;=50,"L","A")))))))</f>
        <v/>
      </c>
      <c r="Q234" s="50" t="str">
        <f aca="false">IF(N234="L","Baixa",IF(N234="A","Média",IF(N234="","","Alta")))</f>
        <v/>
      </c>
      <c r="R234" s="50" t="str">
        <f aca="false">IF(P234="L","Baixa",IF(P234="A","Média",IF(P234="H","Alta","")))</f>
        <v/>
      </c>
      <c r="S234" s="46" t="str">
        <f aca="false">IF(J234="C",0.6,IF(OR(ISBLANK(I234),ISBLANK(N234)),"",IF(I234="ALI",IF(N234="L",7,IF(N234="A",10,15)),IF(I234="AIE",IF(N234="L",5,IF(N234="A",7,10)),IF(I234="SE",IF(N234="L",4,IF(N234="A",5,7)),IF(OR(I234="EE",I234="CE"),IF(N234="L",3,IF(N234="A",4,6))))))))</f>
        <v/>
      </c>
      <c r="T234" s="51" t="str">
        <f aca="false">IF(OR(ISBLANK(I234),ISBLANK(P234),I234="",P234=""),S234,IF(I234="ALI",IF(P234="L",7,IF(P234="A",10,15)),IF(I234="AIE",IF(P234="L",5,IF(P234="A",7,10)),IF(I234="SE",IF(P234="L",4,IF(P234="A",5,7)),IF(OR(I234="EE",I234="CE"),IF(P234="L",3,IF(P234="A",4,6)))))))</f>
        <v/>
      </c>
      <c r="U234" s="52" t="str">
        <f aca="false">IF(J234="","",IF(OR(J234="I",J234="C"),100%,IF(J234="E",40%,IF(J234="T",15%,50%))))</f>
        <v/>
      </c>
      <c r="V234" s="53" t="str">
        <f aca="false">IF(AND(S234&lt;&gt;"",U234&lt;&gt;""),S234*U234,"")</f>
        <v/>
      </c>
      <c r="W234" s="53" t="str">
        <f aca="false">IF(AND(T234&lt;&gt;"",U234&lt;&gt;""),T234*U234,"")</f>
        <v/>
      </c>
      <c r="X234" s="42"/>
      <c r="Y234" s="42"/>
      <c r="Z234" s="42"/>
      <c r="AA234" s="42"/>
      <c r="AB234" s="43"/>
    </row>
    <row r="235" customFormat="false" ht="18" hidden="false" customHeight="true" outlineLevel="0" collapsed="false">
      <c r="A235" s="42"/>
      <c r="B235" s="42"/>
      <c r="C235" s="42"/>
      <c r="D235" s="42"/>
      <c r="E235" s="42"/>
      <c r="F235" s="42"/>
      <c r="G235" s="42"/>
      <c r="H235" s="43"/>
      <c r="I235" s="44"/>
      <c r="J235" s="45"/>
      <c r="K235" s="46" t="str">
        <f aca="false">IF(OR(I235="ALI",I235="AIE"),IF(ISNA(VLOOKUP(H235,'Funções de Dados - Detalhe'!$C$7:$F$126,2,0)),"",VLOOKUP(H235,'Funções de Dados - Detalhe'!$C$7:$F$126,2,0)),IF(OR(I235="EE",I235="SE",I235="CE"),IF(ISNA(VLOOKUP(H235,'Funções de Transação - Detalhe'!$C$7:$F$126,2,0)), "",VLOOKUP(H235,'Funções de Transação - Detalhe'!$C$7:$F$126,2,0)),""))</f>
        <v/>
      </c>
      <c r="L235" s="46" t="str">
        <f aca="false">IF(OR(I235="ALI",I235="AIE"),IF(ISNA(VLOOKUP(H235,'Funções de Dados - Detalhe'!$C$7:$F$126,4,0)), "",VLOOKUP(H235,'Funções de Dados - Detalhe'!$C$7:$F$126,4,0)),IF(OR(I235="EE",I235="SE",I235="CE"),IF(ISNA(VLOOKUP(H235,'Funções de Transação - Detalhe'!$C$7:$F$126,4,0)), "",VLOOKUP(H235,'Funções de Transação - Detalhe'!$C$7:$F$126,4,0)),""))</f>
        <v/>
      </c>
      <c r="M235" s="47" t="str">
        <f aca="false">CONCATENATE(I235,N235)</f>
        <v/>
      </c>
      <c r="N235" s="48" t="str">
        <f aca="false">IF(OR(I235="ALI",I235="AIE"),"L", IF(OR(I235="EE",I235="SE",I235="CE"),"A",""))</f>
        <v/>
      </c>
      <c r="O235" s="47" t="str">
        <f aca="false">CONCATENATE(I235,P235)</f>
        <v/>
      </c>
      <c r="P235" s="49" t="str">
        <f aca="false">IF(OR(ISBLANK(K235),K235="",ISBLANK(L235),L235=""),IF(OR(I235="ALI",I235="AIE"),"",IF(OR(ISBLANK(I235),L235=""),"","A")),IF(I235="EE",IF(L235&gt;=3,IF(K235&gt;=5,"H","A"),IF(L235&gt;=2,IF(K235&gt;=16,"H",IF(K235&lt;=4,"L","A")),IF(K235&lt;=15,"L","A"))),IF(OR(I235="SE",I235="CE"),IF(L235&gt;=4,IF(K235&gt;=6,"H","A"),IF(L235&gt;=2,IF(K235&gt;=20,"H",IF(K235&lt;=5,"L","A")),IF(K235&lt;=19,"L","A"))),IF(OR(I235="ALI",I235="AIE"),IF(L235&gt;=6,IF(K235&gt;=20,"H","A"),IF(L235&gt;=2,IF(K235&gt;=51,"H",IF(K235&lt;=19,"L","A")),IF(K235&lt;=50,"L","A")))))))</f>
        <v/>
      </c>
      <c r="Q235" s="50" t="str">
        <f aca="false">IF(N235="L","Baixa",IF(N235="A","Média",IF(N235="","","Alta")))</f>
        <v/>
      </c>
      <c r="R235" s="50" t="str">
        <f aca="false">IF(P235="L","Baixa",IF(P235="A","Média",IF(P235="H","Alta","")))</f>
        <v/>
      </c>
      <c r="S235" s="46" t="str">
        <f aca="false">IF(J235="C",0.6,IF(OR(ISBLANK(I235),ISBLANK(N235)),"",IF(I235="ALI",IF(N235="L",7,IF(N235="A",10,15)),IF(I235="AIE",IF(N235="L",5,IF(N235="A",7,10)),IF(I235="SE",IF(N235="L",4,IF(N235="A",5,7)),IF(OR(I235="EE",I235="CE"),IF(N235="L",3,IF(N235="A",4,6))))))))</f>
        <v/>
      </c>
      <c r="T235" s="51" t="str">
        <f aca="false">IF(OR(ISBLANK(I235),ISBLANK(P235),I235="",P235=""),S235,IF(I235="ALI",IF(P235="L",7,IF(P235="A",10,15)),IF(I235="AIE",IF(P235="L",5,IF(P235="A",7,10)),IF(I235="SE",IF(P235="L",4,IF(P235="A",5,7)),IF(OR(I235="EE",I235="CE"),IF(P235="L",3,IF(P235="A",4,6)))))))</f>
        <v/>
      </c>
      <c r="U235" s="52" t="str">
        <f aca="false">IF(J235="","",IF(OR(J235="I",J235="C"),100%,IF(J235="E",40%,IF(J235="T",15%,50%))))</f>
        <v/>
      </c>
      <c r="V235" s="53" t="str">
        <f aca="false">IF(AND(S235&lt;&gt;"",U235&lt;&gt;""),S235*U235,"")</f>
        <v/>
      </c>
      <c r="W235" s="53" t="str">
        <f aca="false">IF(AND(T235&lt;&gt;"",U235&lt;&gt;""),T235*U235,"")</f>
        <v/>
      </c>
      <c r="X235" s="42"/>
      <c r="Y235" s="42"/>
      <c r="Z235" s="42"/>
      <c r="AA235" s="42"/>
      <c r="AB235" s="43"/>
    </row>
    <row r="236" customFormat="false" ht="18" hidden="false" customHeight="true" outlineLevel="0" collapsed="false">
      <c r="A236" s="42"/>
      <c r="B236" s="42"/>
      <c r="C236" s="42"/>
      <c r="D236" s="42"/>
      <c r="E236" s="42"/>
      <c r="F236" s="42"/>
      <c r="G236" s="42"/>
      <c r="H236" s="43"/>
      <c r="I236" s="44"/>
      <c r="J236" s="45"/>
      <c r="K236" s="46" t="str">
        <f aca="false">IF(OR(I236="ALI",I236="AIE"),IF(ISNA(VLOOKUP(H236,'Funções de Dados - Detalhe'!$C$7:$F$126,2,0)),"",VLOOKUP(H236,'Funções de Dados - Detalhe'!$C$7:$F$126,2,0)),IF(OR(I236="EE",I236="SE",I236="CE"),IF(ISNA(VLOOKUP(H236,'Funções de Transação - Detalhe'!$C$7:$F$126,2,0)), "",VLOOKUP(H236,'Funções de Transação - Detalhe'!$C$7:$F$126,2,0)),""))</f>
        <v/>
      </c>
      <c r="L236" s="46" t="str">
        <f aca="false">IF(OR(I236="ALI",I236="AIE"),IF(ISNA(VLOOKUP(H236,'Funções de Dados - Detalhe'!$C$7:$F$126,4,0)), "",VLOOKUP(H236,'Funções de Dados - Detalhe'!$C$7:$F$126,4,0)),IF(OR(I236="EE",I236="SE",I236="CE"),IF(ISNA(VLOOKUP(H236,'Funções de Transação - Detalhe'!$C$7:$F$126,4,0)), "",VLOOKUP(H236,'Funções de Transação - Detalhe'!$C$7:$F$126,4,0)),""))</f>
        <v/>
      </c>
      <c r="M236" s="47" t="str">
        <f aca="false">CONCATENATE(I236,N236)</f>
        <v/>
      </c>
      <c r="N236" s="48" t="str">
        <f aca="false">IF(OR(I236="ALI",I236="AIE"),"L", IF(OR(I236="EE",I236="SE",I236="CE"),"A",""))</f>
        <v/>
      </c>
      <c r="O236" s="47" t="str">
        <f aca="false">CONCATENATE(I236,P236)</f>
        <v/>
      </c>
      <c r="P236" s="49" t="str">
        <f aca="false">IF(OR(ISBLANK(K236),K236="",ISBLANK(L236),L236=""),IF(OR(I236="ALI",I236="AIE"),"",IF(OR(ISBLANK(I236),L236=""),"","A")),IF(I236="EE",IF(L236&gt;=3,IF(K236&gt;=5,"H","A"),IF(L236&gt;=2,IF(K236&gt;=16,"H",IF(K236&lt;=4,"L","A")),IF(K236&lt;=15,"L","A"))),IF(OR(I236="SE",I236="CE"),IF(L236&gt;=4,IF(K236&gt;=6,"H","A"),IF(L236&gt;=2,IF(K236&gt;=20,"H",IF(K236&lt;=5,"L","A")),IF(K236&lt;=19,"L","A"))),IF(OR(I236="ALI",I236="AIE"),IF(L236&gt;=6,IF(K236&gt;=20,"H","A"),IF(L236&gt;=2,IF(K236&gt;=51,"H",IF(K236&lt;=19,"L","A")),IF(K236&lt;=50,"L","A")))))))</f>
        <v/>
      </c>
      <c r="Q236" s="50" t="str">
        <f aca="false">IF(N236="L","Baixa",IF(N236="A","Média",IF(N236="","","Alta")))</f>
        <v/>
      </c>
      <c r="R236" s="50" t="str">
        <f aca="false">IF(P236="L","Baixa",IF(P236="A","Média",IF(P236="H","Alta","")))</f>
        <v/>
      </c>
      <c r="S236" s="46" t="str">
        <f aca="false">IF(J236="C",0.6,IF(OR(ISBLANK(I236),ISBLANK(N236)),"",IF(I236="ALI",IF(N236="L",7,IF(N236="A",10,15)),IF(I236="AIE",IF(N236="L",5,IF(N236="A",7,10)),IF(I236="SE",IF(N236="L",4,IF(N236="A",5,7)),IF(OR(I236="EE",I236="CE"),IF(N236="L",3,IF(N236="A",4,6))))))))</f>
        <v/>
      </c>
      <c r="T236" s="51" t="str">
        <f aca="false">IF(OR(ISBLANK(I236),ISBLANK(P236),I236="",P236=""),S236,IF(I236="ALI",IF(P236="L",7,IF(P236="A",10,15)),IF(I236="AIE",IF(P236="L",5,IF(P236="A",7,10)),IF(I236="SE",IF(P236="L",4,IF(P236="A",5,7)),IF(OR(I236="EE",I236="CE"),IF(P236="L",3,IF(P236="A",4,6)))))))</f>
        <v/>
      </c>
      <c r="U236" s="52" t="str">
        <f aca="false">IF(J236="","",IF(OR(J236="I",J236="C"),100%,IF(J236="E",40%,IF(J236="T",15%,50%))))</f>
        <v/>
      </c>
      <c r="V236" s="53" t="str">
        <f aca="false">IF(AND(S236&lt;&gt;"",U236&lt;&gt;""),S236*U236,"")</f>
        <v/>
      </c>
      <c r="W236" s="53" t="str">
        <f aca="false">IF(AND(T236&lt;&gt;"",U236&lt;&gt;""),T236*U236,"")</f>
        <v/>
      </c>
      <c r="X236" s="42"/>
      <c r="Y236" s="42"/>
      <c r="Z236" s="42"/>
      <c r="AA236" s="42"/>
      <c r="AB236" s="43"/>
    </row>
    <row r="237" customFormat="false" ht="18" hidden="false" customHeight="true" outlineLevel="0" collapsed="false">
      <c r="A237" s="42"/>
      <c r="B237" s="42"/>
      <c r="C237" s="42"/>
      <c r="D237" s="42"/>
      <c r="E237" s="42"/>
      <c r="F237" s="42"/>
      <c r="G237" s="42"/>
      <c r="H237" s="43"/>
      <c r="I237" s="44"/>
      <c r="J237" s="45"/>
      <c r="K237" s="46" t="str">
        <f aca="false">IF(OR(I237="ALI",I237="AIE"),IF(ISNA(VLOOKUP(H237,'Funções de Dados - Detalhe'!$C$7:$F$126,2,0)),"",VLOOKUP(H237,'Funções de Dados - Detalhe'!$C$7:$F$126,2,0)),IF(OR(I237="EE",I237="SE",I237="CE"),IF(ISNA(VLOOKUP(H237,'Funções de Transação - Detalhe'!$C$7:$F$126,2,0)), "",VLOOKUP(H237,'Funções de Transação - Detalhe'!$C$7:$F$126,2,0)),""))</f>
        <v/>
      </c>
      <c r="L237" s="46" t="str">
        <f aca="false">IF(OR(I237="ALI",I237="AIE"),IF(ISNA(VLOOKUP(H237,'Funções de Dados - Detalhe'!$C$7:$F$126,4,0)), "",VLOOKUP(H237,'Funções de Dados - Detalhe'!$C$7:$F$126,4,0)),IF(OR(I237="EE",I237="SE",I237="CE"),IF(ISNA(VLOOKUP(H237,'Funções de Transação - Detalhe'!$C$7:$F$126,4,0)), "",VLOOKUP(H237,'Funções de Transação - Detalhe'!$C$7:$F$126,4,0)),""))</f>
        <v/>
      </c>
      <c r="M237" s="47" t="str">
        <f aca="false">CONCATENATE(I237,N237)</f>
        <v/>
      </c>
      <c r="N237" s="48" t="str">
        <f aca="false">IF(OR(I237="ALI",I237="AIE"),"L", IF(OR(I237="EE",I237="SE",I237="CE"),"A",""))</f>
        <v/>
      </c>
      <c r="O237" s="47" t="str">
        <f aca="false">CONCATENATE(I237,P237)</f>
        <v/>
      </c>
      <c r="P237" s="49" t="str">
        <f aca="false">IF(OR(ISBLANK(K237),K237="",ISBLANK(L237),L237=""),IF(OR(I237="ALI",I237="AIE"),"",IF(OR(ISBLANK(I237),L237=""),"","A")),IF(I237="EE",IF(L237&gt;=3,IF(K237&gt;=5,"H","A"),IF(L237&gt;=2,IF(K237&gt;=16,"H",IF(K237&lt;=4,"L","A")),IF(K237&lt;=15,"L","A"))),IF(OR(I237="SE",I237="CE"),IF(L237&gt;=4,IF(K237&gt;=6,"H","A"),IF(L237&gt;=2,IF(K237&gt;=20,"H",IF(K237&lt;=5,"L","A")),IF(K237&lt;=19,"L","A"))),IF(OR(I237="ALI",I237="AIE"),IF(L237&gt;=6,IF(K237&gt;=20,"H","A"),IF(L237&gt;=2,IF(K237&gt;=51,"H",IF(K237&lt;=19,"L","A")),IF(K237&lt;=50,"L","A")))))))</f>
        <v/>
      </c>
      <c r="Q237" s="50" t="str">
        <f aca="false">IF(N237="L","Baixa",IF(N237="A","Média",IF(N237="","","Alta")))</f>
        <v/>
      </c>
      <c r="R237" s="50" t="str">
        <f aca="false">IF(P237="L","Baixa",IF(P237="A","Média",IF(P237="H","Alta","")))</f>
        <v/>
      </c>
      <c r="S237" s="46" t="str">
        <f aca="false">IF(J237="C",0.6,IF(OR(ISBLANK(I237),ISBLANK(N237)),"",IF(I237="ALI",IF(N237="L",7,IF(N237="A",10,15)),IF(I237="AIE",IF(N237="L",5,IF(N237="A",7,10)),IF(I237="SE",IF(N237="L",4,IF(N237="A",5,7)),IF(OR(I237="EE",I237="CE"),IF(N237="L",3,IF(N237="A",4,6))))))))</f>
        <v/>
      </c>
      <c r="T237" s="51" t="str">
        <f aca="false">IF(OR(ISBLANK(I237),ISBLANK(P237),I237="",P237=""),S237,IF(I237="ALI",IF(P237="L",7,IF(P237="A",10,15)),IF(I237="AIE",IF(P237="L",5,IF(P237="A",7,10)),IF(I237="SE",IF(P237="L",4,IF(P237="A",5,7)),IF(OR(I237="EE",I237="CE"),IF(P237="L",3,IF(P237="A",4,6)))))))</f>
        <v/>
      </c>
      <c r="U237" s="52" t="str">
        <f aca="false">IF(J237="","",IF(OR(J237="I",J237="C"),100%,IF(J237="E",40%,IF(J237="T",15%,50%))))</f>
        <v/>
      </c>
      <c r="V237" s="53" t="str">
        <f aca="false">IF(AND(S237&lt;&gt;"",U237&lt;&gt;""),S237*U237,"")</f>
        <v/>
      </c>
      <c r="W237" s="53" t="str">
        <f aca="false">IF(AND(T237&lt;&gt;"",U237&lt;&gt;""),T237*U237,"")</f>
        <v/>
      </c>
      <c r="X237" s="42"/>
      <c r="Y237" s="42"/>
      <c r="Z237" s="42"/>
      <c r="AA237" s="42"/>
      <c r="AB237" s="43"/>
    </row>
    <row r="238" customFormat="false" ht="18" hidden="false" customHeight="true" outlineLevel="0" collapsed="false">
      <c r="A238" s="42"/>
      <c r="B238" s="42"/>
      <c r="C238" s="42"/>
      <c r="D238" s="42"/>
      <c r="E238" s="42"/>
      <c r="F238" s="42"/>
      <c r="G238" s="42"/>
      <c r="H238" s="43"/>
      <c r="I238" s="44"/>
      <c r="J238" s="45"/>
      <c r="K238" s="46" t="str">
        <f aca="false">IF(OR(I238="ALI",I238="AIE"),IF(ISNA(VLOOKUP(H238,'Funções de Dados - Detalhe'!$C$7:$F$126,2,0)),"",VLOOKUP(H238,'Funções de Dados - Detalhe'!$C$7:$F$126,2,0)),IF(OR(I238="EE",I238="SE",I238="CE"),IF(ISNA(VLOOKUP(H238,'Funções de Transação - Detalhe'!$C$7:$F$126,2,0)), "",VLOOKUP(H238,'Funções de Transação - Detalhe'!$C$7:$F$126,2,0)),""))</f>
        <v/>
      </c>
      <c r="L238" s="46" t="str">
        <f aca="false">IF(OR(I238="ALI",I238="AIE"),IF(ISNA(VLOOKUP(H238,'Funções de Dados - Detalhe'!$C$7:$F$126,4,0)), "",VLOOKUP(H238,'Funções de Dados - Detalhe'!$C$7:$F$126,4,0)),IF(OR(I238="EE",I238="SE",I238="CE"),IF(ISNA(VLOOKUP(H238,'Funções de Transação - Detalhe'!$C$7:$F$126,4,0)), "",VLOOKUP(H238,'Funções de Transação - Detalhe'!$C$7:$F$126,4,0)),""))</f>
        <v/>
      </c>
      <c r="M238" s="47" t="str">
        <f aca="false">CONCATENATE(I238,N238)</f>
        <v/>
      </c>
      <c r="N238" s="48" t="str">
        <f aca="false">IF(OR(I238="ALI",I238="AIE"),"L", IF(OR(I238="EE",I238="SE",I238="CE"),"A",""))</f>
        <v/>
      </c>
      <c r="O238" s="47" t="str">
        <f aca="false">CONCATENATE(I238,P238)</f>
        <v/>
      </c>
      <c r="P238" s="49" t="str">
        <f aca="false">IF(OR(ISBLANK(K238),K238="",ISBLANK(L238),L238=""),IF(OR(I238="ALI",I238="AIE"),"",IF(OR(ISBLANK(I238),L238=""),"","A")),IF(I238="EE",IF(L238&gt;=3,IF(K238&gt;=5,"H","A"),IF(L238&gt;=2,IF(K238&gt;=16,"H",IF(K238&lt;=4,"L","A")),IF(K238&lt;=15,"L","A"))),IF(OR(I238="SE",I238="CE"),IF(L238&gt;=4,IF(K238&gt;=6,"H","A"),IF(L238&gt;=2,IF(K238&gt;=20,"H",IF(K238&lt;=5,"L","A")),IF(K238&lt;=19,"L","A"))),IF(OR(I238="ALI",I238="AIE"),IF(L238&gt;=6,IF(K238&gt;=20,"H","A"),IF(L238&gt;=2,IF(K238&gt;=51,"H",IF(K238&lt;=19,"L","A")),IF(K238&lt;=50,"L","A")))))))</f>
        <v/>
      </c>
      <c r="Q238" s="50" t="str">
        <f aca="false">IF(N238="L","Baixa",IF(N238="A","Média",IF(N238="","","Alta")))</f>
        <v/>
      </c>
      <c r="R238" s="50" t="str">
        <f aca="false">IF(P238="L","Baixa",IF(P238="A","Média",IF(P238="H","Alta","")))</f>
        <v/>
      </c>
      <c r="S238" s="46" t="str">
        <f aca="false">IF(J238="C",0.6,IF(OR(ISBLANK(I238),ISBLANK(N238)),"",IF(I238="ALI",IF(N238="L",7,IF(N238="A",10,15)),IF(I238="AIE",IF(N238="L",5,IF(N238="A",7,10)),IF(I238="SE",IF(N238="L",4,IF(N238="A",5,7)),IF(OR(I238="EE",I238="CE"),IF(N238="L",3,IF(N238="A",4,6))))))))</f>
        <v/>
      </c>
      <c r="T238" s="51" t="str">
        <f aca="false">IF(OR(ISBLANK(I238),ISBLANK(P238),I238="",P238=""),S238,IF(I238="ALI",IF(P238="L",7,IF(P238="A",10,15)),IF(I238="AIE",IF(P238="L",5,IF(P238="A",7,10)),IF(I238="SE",IF(P238="L",4,IF(P238="A",5,7)),IF(OR(I238="EE",I238="CE"),IF(P238="L",3,IF(P238="A",4,6)))))))</f>
        <v/>
      </c>
      <c r="U238" s="52" t="str">
        <f aca="false">IF(J238="","",IF(OR(J238="I",J238="C"),100%,IF(J238="E",40%,IF(J238="T",15%,50%))))</f>
        <v/>
      </c>
      <c r="V238" s="53" t="str">
        <f aca="false">IF(AND(S238&lt;&gt;"",U238&lt;&gt;""),S238*U238,"")</f>
        <v/>
      </c>
      <c r="W238" s="53" t="str">
        <f aca="false">IF(AND(T238&lt;&gt;"",U238&lt;&gt;""),T238*U238,"")</f>
        <v/>
      </c>
      <c r="X238" s="42"/>
      <c r="Y238" s="42"/>
      <c r="Z238" s="42"/>
      <c r="AA238" s="42"/>
      <c r="AB238" s="43"/>
    </row>
    <row r="239" customFormat="false" ht="18" hidden="false" customHeight="true" outlineLevel="0" collapsed="false">
      <c r="A239" s="42"/>
      <c r="B239" s="42"/>
      <c r="C239" s="42"/>
      <c r="D239" s="42"/>
      <c r="E239" s="42"/>
      <c r="F239" s="42"/>
      <c r="G239" s="42"/>
      <c r="H239" s="43"/>
      <c r="I239" s="44"/>
      <c r="J239" s="45"/>
      <c r="K239" s="46" t="str">
        <f aca="false">IF(OR(I239="ALI",I239="AIE"),IF(ISNA(VLOOKUP(H239,'Funções de Dados - Detalhe'!$C$7:$F$126,2,0)),"",VLOOKUP(H239,'Funções de Dados - Detalhe'!$C$7:$F$126,2,0)),IF(OR(I239="EE",I239="SE",I239="CE"),IF(ISNA(VLOOKUP(H239,'Funções de Transação - Detalhe'!$C$7:$F$126,2,0)), "",VLOOKUP(H239,'Funções de Transação - Detalhe'!$C$7:$F$126,2,0)),""))</f>
        <v/>
      </c>
      <c r="L239" s="46" t="str">
        <f aca="false">IF(OR(I239="ALI",I239="AIE"),IF(ISNA(VLOOKUP(H239,'Funções de Dados - Detalhe'!$C$7:$F$126,4,0)), "",VLOOKUP(H239,'Funções de Dados - Detalhe'!$C$7:$F$126,4,0)),IF(OR(I239="EE",I239="SE",I239="CE"),IF(ISNA(VLOOKUP(H239,'Funções de Transação - Detalhe'!$C$7:$F$126,4,0)), "",VLOOKUP(H239,'Funções de Transação - Detalhe'!$C$7:$F$126,4,0)),""))</f>
        <v/>
      </c>
      <c r="M239" s="47" t="str">
        <f aca="false">CONCATENATE(I239,N239)</f>
        <v/>
      </c>
      <c r="N239" s="48" t="str">
        <f aca="false">IF(OR(I239="ALI",I239="AIE"),"L", IF(OR(I239="EE",I239="SE",I239="CE"),"A",""))</f>
        <v/>
      </c>
      <c r="O239" s="47" t="str">
        <f aca="false">CONCATENATE(I239,P239)</f>
        <v/>
      </c>
      <c r="P239" s="49" t="str">
        <f aca="false">IF(OR(ISBLANK(K239),K239="",ISBLANK(L239),L239=""),IF(OR(I239="ALI",I239="AIE"),"",IF(OR(ISBLANK(I239),L239=""),"","A")),IF(I239="EE",IF(L239&gt;=3,IF(K239&gt;=5,"H","A"),IF(L239&gt;=2,IF(K239&gt;=16,"H",IF(K239&lt;=4,"L","A")),IF(K239&lt;=15,"L","A"))),IF(OR(I239="SE",I239="CE"),IF(L239&gt;=4,IF(K239&gt;=6,"H","A"),IF(L239&gt;=2,IF(K239&gt;=20,"H",IF(K239&lt;=5,"L","A")),IF(K239&lt;=19,"L","A"))),IF(OR(I239="ALI",I239="AIE"),IF(L239&gt;=6,IF(K239&gt;=20,"H","A"),IF(L239&gt;=2,IF(K239&gt;=51,"H",IF(K239&lt;=19,"L","A")),IF(K239&lt;=50,"L","A")))))))</f>
        <v/>
      </c>
      <c r="Q239" s="50" t="str">
        <f aca="false">IF(N239="L","Baixa",IF(N239="A","Média",IF(N239="","","Alta")))</f>
        <v/>
      </c>
      <c r="R239" s="50" t="str">
        <f aca="false">IF(P239="L","Baixa",IF(P239="A","Média",IF(P239="H","Alta","")))</f>
        <v/>
      </c>
      <c r="S239" s="46" t="str">
        <f aca="false">IF(J239="C",0.6,IF(OR(ISBLANK(I239),ISBLANK(N239)),"",IF(I239="ALI",IF(N239="L",7,IF(N239="A",10,15)),IF(I239="AIE",IF(N239="L",5,IF(N239="A",7,10)),IF(I239="SE",IF(N239="L",4,IF(N239="A",5,7)),IF(OR(I239="EE",I239="CE"),IF(N239="L",3,IF(N239="A",4,6))))))))</f>
        <v/>
      </c>
      <c r="T239" s="51" t="str">
        <f aca="false">IF(OR(ISBLANK(I239),ISBLANK(P239),I239="",P239=""),S239,IF(I239="ALI",IF(P239="L",7,IF(P239="A",10,15)),IF(I239="AIE",IF(P239="L",5,IF(P239="A",7,10)),IF(I239="SE",IF(P239="L",4,IF(P239="A",5,7)),IF(OR(I239="EE",I239="CE"),IF(P239="L",3,IF(P239="A",4,6)))))))</f>
        <v/>
      </c>
      <c r="U239" s="52" t="str">
        <f aca="false">IF(J239="","",IF(OR(J239="I",J239="C"),100%,IF(J239="E",40%,IF(J239="T",15%,50%))))</f>
        <v/>
      </c>
      <c r="V239" s="53" t="str">
        <f aca="false">IF(AND(S239&lt;&gt;"",U239&lt;&gt;""),S239*U239,"")</f>
        <v/>
      </c>
      <c r="W239" s="53" t="str">
        <f aca="false">IF(AND(T239&lt;&gt;"",U239&lt;&gt;""),T239*U239,"")</f>
        <v/>
      </c>
      <c r="X239" s="42"/>
      <c r="Y239" s="42"/>
      <c r="Z239" s="42"/>
      <c r="AA239" s="42"/>
      <c r="AB239" s="43"/>
    </row>
    <row r="240" customFormat="false" ht="18" hidden="false" customHeight="true" outlineLevel="0" collapsed="false">
      <c r="A240" s="42"/>
      <c r="B240" s="42"/>
      <c r="C240" s="42"/>
      <c r="D240" s="42"/>
      <c r="E240" s="42"/>
      <c r="F240" s="42"/>
      <c r="G240" s="42"/>
      <c r="H240" s="43"/>
      <c r="I240" s="44"/>
      <c r="J240" s="45"/>
      <c r="K240" s="46" t="str">
        <f aca="false">IF(OR(I240="ALI",I240="AIE"),IF(ISNA(VLOOKUP(H240,'Funções de Dados - Detalhe'!$C$7:$F$126,2,0)),"",VLOOKUP(H240,'Funções de Dados - Detalhe'!$C$7:$F$126,2,0)),IF(OR(I240="EE",I240="SE",I240="CE"),IF(ISNA(VLOOKUP(H240,'Funções de Transação - Detalhe'!$C$7:$F$126,2,0)), "",VLOOKUP(H240,'Funções de Transação - Detalhe'!$C$7:$F$126,2,0)),""))</f>
        <v/>
      </c>
      <c r="L240" s="46" t="str">
        <f aca="false">IF(OR(I240="ALI",I240="AIE"),IF(ISNA(VLOOKUP(H240,'Funções de Dados - Detalhe'!$C$7:$F$126,4,0)), "",VLOOKUP(H240,'Funções de Dados - Detalhe'!$C$7:$F$126,4,0)),IF(OR(I240="EE",I240="SE",I240="CE"),IF(ISNA(VLOOKUP(H240,'Funções de Transação - Detalhe'!$C$7:$F$126,4,0)), "",VLOOKUP(H240,'Funções de Transação - Detalhe'!$C$7:$F$126,4,0)),""))</f>
        <v/>
      </c>
      <c r="M240" s="47" t="str">
        <f aca="false">CONCATENATE(I240,N240)</f>
        <v/>
      </c>
      <c r="N240" s="48" t="str">
        <f aca="false">IF(OR(I240="ALI",I240="AIE"),"L", IF(OR(I240="EE",I240="SE",I240="CE"),"A",""))</f>
        <v/>
      </c>
      <c r="O240" s="47" t="str">
        <f aca="false">CONCATENATE(I240,P240)</f>
        <v/>
      </c>
      <c r="P240" s="49" t="str">
        <f aca="false">IF(OR(ISBLANK(K240),K240="",ISBLANK(L240),L240=""),IF(OR(I240="ALI",I240="AIE"),"",IF(OR(ISBLANK(I240),L240=""),"","A")),IF(I240="EE",IF(L240&gt;=3,IF(K240&gt;=5,"H","A"),IF(L240&gt;=2,IF(K240&gt;=16,"H",IF(K240&lt;=4,"L","A")),IF(K240&lt;=15,"L","A"))),IF(OR(I240="SE",I240="CE"),IF(L240&gt;=4,IF(K240&gt;=6,"H","A"),IF(L240&gt;=2,IF(K240&gt;=20,"H",IF(K240&lt;=5,"L","A")),IF(K240&lt;=19,"L","A"))),IF(OR(I240="ALI",I240="AIE"),IF(L240&gt;=6,IF(K240&gt;=20,"H","A"),IF(L240&gt;=2,IF(K240&gt;=51,"H",IF(K240&lt;=19,"L","A")),IF(K240&lt;=50,"L","A")))))))</f>
        <v/>
      </c>
      <c r="Q240" s="50" t="str">
        <f aca="false">IF(N240="L","Baixa",IF(N240="A","Média",IF(N240="","","Alta")))</f>
        <v/>
      </c>
      <c r="R240" s="50" t="str">
        <f aca="false">IF(P240="L","Baixa",IF(P240="A","Média",IF(P240="H","Alta","")))</f>
        <v/>
      </c>
      <c r="S240" s="46" t="str">
        <f aca="false">IF(J240="C",0.6,IF(OR(ISBLANK(I240),ISBLANK(N240)),"",IF(I240="ALI",IF(N240="L",7,IF(N240="A",10,15)),IF(I240="AIE",IF(N240="L",5,IF(N240="A",7,10)),IF(I240="SE",IF(N240="L",4,IF(N240="A",5,7)),IF(OR(I240="EE",I240="CE"),IF(N240="L",3,IF(N240="A",4,6))))))))</f>
        <v/>
      </c>
      <c r="T240" s="51" t="str">
        <f aca="false">IF(OR(ISBLANK(I240),ISBLANK(P240),I240="",P240=""),S240,IF(I240="ALI",IF(P240="L",7,IF(P240="A",10,15)),IF(I240="AIE",IF(P240="L",5,IF(P240="A",7,10)),IF(I240="SE",IF(P240="L",4,IF(P240="A",5,7)),IF(OR(I240="EE",I240="CE"),IF(P240="L",3,IF(P240="A",4,6)))))))</f>
        <v/>
      </c>
      <c r="U240" s="52" t="str">
        <f aca="false">IF(J240="","",IF(OR(J240="I",J240="C"),100%,IF(J240="E",40%,IF(J240="T",15%,50%))))</f>
        <v/>
      </c>
      <c r="V240" s="53" t="str">
        <f aca="false">IF(AND(S240&lt;&gt;"",U240&lt;&gt;""),S240*U240,"")</f>
        <v/>
      </c>
      <c r="W240" s="53" t="str">
        <f aca="false">IF(AND(T240&lt;&gt;"",U240&lt;&gt;""),T240*U240,"")</f>
        <v/>
      </c>
      <c r="X240" s="42"/>
      <c r="Y240" s="42"/>
      <c r="Z240" s="42"/>
      <c r="AA240" s="42"/>
      <c r="AB240" s="43"/>
    </row>
    <row r="241" customFormat="false" ht="18" hidden="false" customHeight="true" outlineLevel="0" collapsed="false">
      <c r="A241" s="42"/>
      <c r="B241" s="42"/>
      <c r="C241" s="42"/>
      <c r="D241" s="42"/>
      <c r="E241" s="42"/>
      <c r="F241" s="42"/>
      <c r="G241" s="42"/>
      <c r="H241" s="43"/>
      <c r="I241" s="44"/>
      <c r="J241" s="45"/>
      <c r="K241" s="46" t="str">
        <f aca="false">IF(OR(I241="ALI",I241="AIE"),IF(ISNA(VLOOKUP(H241,'Funções de Dados - Detalhe'!$C$7:$F$126,2,0)),"",VLOOKUP(H241,'Funções de Dados - Detalhe'!$C$7:$F$126,2,0)),IF(OR(I241="EE",I241="SE",I241="CE"),IF(ISNA(VLOOKUP(H241,'Funções de Transação - Detalhe'!$C$7:$F$126,2,0)), "",VLOOKUP(H241,'Funções de Transação - Detalhe'!$C$7:$F$126,2,0)),""))</f>
        <v/>
      </c>
      <c r="L241" s="46" t="str">
        <f aca="false">IF(OR(I241="ALI",I241="AIE"),IF(ISNA(VLOOKUP(H241,'Funções de Dados - Detalhe'!$C$7:$F$126,4,0)), "",VLOOKUP(H241,'Funções de Dados - Detalhe'!$C$7:$F$126,4,0)),IF(OR(I241="EE",I241="SE",I241="CE"),IF(ISNA(VLOOKUP(H241,'Funções de Transação - Detalhe'!$C$7:$F$126,4,0)), "",VLOOKUP(H241,'Funções de Transação - Detalhe'!$C$7:$F$126,4,0)),""))</f>
        <v/>
      </c>
      <c r="M241" s="47" t="str">
        <f aca="false">CONCATENATE(I241,N241)</f>
        <v/>
      </c>
      <c r="N241" s="48" t="str">
        <f aca="false">IF(OR(I241="ALI",I241="AIE"),"L", IF(OR(I241="EE",I241="SE",I241="CE"),"A",""))</f>
        <v/>
      </c>
      <c r="O241" s="47" t="str">
        <f aca="false">CONCATENATE(I241,P241)</f>
        <v/>
      </c>
      <c r="P241" s="49" t="str">
        <f aca="false">IF(OR(ISBLANK(K241),K241="",ISBLANK(L241),L241=""),IF(OR(I241="ALI",I241="AIE"),"",IF(OR(ISBLANK(I241),L241=""),"","A")),IF(I241="EE",IF(L241&gt;=3,IF(K241&gt;=5,"H","A"),IF(L241&gt;=2,IF(K241&gt;=16,"H",IF(K241&lt;=4,"L","A")),IF(K241&lt;=15,"L","A"))),IF(OR(I241="SE",I241="CE"),IF(L241&gt;=4,IF(K241&gt;=6,"H","A"),IF(L241&gt;=2,IF(K241&gt;=20,"H",IF(K241&lt;=5,"L","A")),IF(K241&lt;=19,"L","A"))),IF(OR(I241="ALI",I241="AIE"),IF(L241&gt;=6,IF(K241&gt;=20,"H","A"),IF(L241&gt;=2,IF(K241&gt;=51,"H",IF(K241&lt;=19,"L","A")),IF(K241&lt;=50,"L","A")))))))</f>
        <v/>
      </c>
      <c r="Q241" s="50" t="str">
        <f aca="false">IF(N241="L","Baixa",IF(N241="A","Média",IF(N241="","","Alta")))</f>
        <v/>
      </c>
      <c r="R241" s="50" t="str">
        <f aca="false">IF(P241="L","Baixa",IF(P241="A","Média",IF(P241="H","Alta","")))</f>
        <v/>
      </c>
      <c r="S241" s="46" t="str">
        <f aca="false">IF(J241="C",0.6,IF(OR(ISBLANK(I241),ISBLANK(N241)),"",IF(I241="ALI",IF(N241="L",7,IF(N241="A",10,15)),IF(I241="AIE",IF(N241="L",5,IF(N241="A",7,10)),IF(I241="SE",IF(N241="L",4,IF(N241="A",5,7)),IF(OR(I241="EE",I241="CE"),IF(N241="L",3,IF(N241="A",4,6))))))))</f>
        <v/>
      </c>
      <c r="T241" s="51" t="str">
        <f aca="false">IF(OR(ISBLANK(I241),ISBLANK(P241),I241="",P241=""),S241,IF(I241="ALI",IF(P241="L",7,IF(P241="A",10,15)),IF(I241="AIE",IF(P241="L",5,IF(P241="A",7,10)),IF(I241="SE",IF(P241="L",4,IF(P241="A",5,7)),IF(OR(I241="EE",I241="CE"),IF(P241="L",3,IF(P241="A",4,6)))))))</f>
        <v/>
      </c>
      <c r="U241" s="52" t="str">
        <f aca="false">IF(J241="","",IF(OR(J241="I",J241="C"),100%,IF(J241="E",40%,IF(J241="T",15%,50%))))</f>
        <v/>
      </c>
      <c r="V241" s="53" t="str">
        <f aca="false">IF(AND(S241&lt;&gt;"",U241&lt;&gt;""),S241*U241,"")</f>
        <v/>
      </c>
      <c r="W241" s="53" t="str">
        <f aca="false">IF(AND(T241&lt;&gt;"",U241&lt;&gt;""),T241*U241,"")</f>
        <v/>
      </c>
      <c r="X241" s="42"/>
      <c r="Y241" s="42"/>
      <c r="Z241" s="42"/>
      <c r="AA241" s="42"/>
      <c r="AB241" s="43"/>
    </row>
    <row r="242" customFormat="false" ht="18" hidden="false" customHeight="true" outlineLevel="0" collapsed="false">
      <c r="A242" s="42"/>
      <c r="B242" s="42"/>
      <c r="C242" s="42"/>
      <c r="D242" s="42"/>
      <c r="E242" s="42"/>
      <c r="F242" s="42"/>
      <c r="G242" s="42"/>
      <c r="H242" s="43"/>
      <c r="I242" s="44"/>
      <c r="J242" s="45"/>
      <c r="K242" s="46" t="str">
        <f aca="false">IF(OR(I242="ALI",I242="AIE"),IF(ISNA(VLOOKUP(H242,'Funções de Dados - Detalhe'!$C$7:$F$126,2,0)),"",VLOOKUP(H242,'Funções de Dados - Detalhe'!$C$7:$F$126,2,0)),IF(OR(I242="EE",I242="SE",I242="CE"),IF(ISNA(VLOOKUP(H242,'Funções de Transação - Detalhe'!$C$7:$F$126,2,0)), "",VLOOKUP(H242,'Funções de Transação - Detalhe'!$C$7:$F$126,2,0)),""))</f>
        <v/>
      </c>
      <c r="L242" s="46" t="str">
        <f aca="false">IF(OR(I242="ALI",I242="AIE"),IF(ISNA(VLOOKUP(H242,'Funções de Dados - Detalhe'!$C$7:$F$126,4,0)), "",VLOOKUP(H242,'Funções de Dados - Detalhe'!$C$7:$F$126,4,0)),IF(OR(I242="EE",I242="SE",I242="CE"),IF(ISNA(VLOOKUP(H242,'Funções de Transação - Detalhe'!$C$7:$F$126,4,0)), "",VLOOKUP(H242,'Funções de Transação - Detalhe'!$C$7:$F$126,4,0)),""))</f>
        <v/>
      </c>
      <c r="M242" s="47" t="str">
        <f aca="false">CONCATENATE(I242,N242)</f>
        <v/>
      </c>
      <c r="N242" s="48" t="str">
        <f aca="false">IF(OR(I242="ALI",I242="AIE"),"L", IF(OR(I242="EE",I242="SE",I242="CE"),"A",""))</f>
        <v/>
      </c>
      <c r="O242" s="47" t="str">
        <f aca="false">CONCATENATE(I242,P242)</f>
        <v/>
      </c>
      <c r="P242" s="49" t="str">
        <f aca="false">IF(OR(ISBLANK(K242),K242="",ISBLANK(L242),L242=""),IF(OR(I242="ALI",I242="AIE"),"",IF(OR(ISBLANK(I242),L242=""),"","A")),IF(I242="EE",IF(L242&gt;=3,IF(K242&gt;=5,"H","A"),IF(L242&gt;=2,IF(K242&gt;=16,"H",IF(K242&lt;=4,"L","A")),IF(K242&lt;=15,"L","A"))),IF(OR(I242="SE",I242="CE"),IF(L242&gt;=4,IF(K242&gt;=6,"H","A"),IF(L242&gt;=2,IF(K242&gt;=20,"H",IF(K242&lt;=5,"L","A")),IF(K242&lt;=19,"L","A"))),IF(OR(I242="ALI",I242="AIE"),IF(L242&gt;=6,IF(K242&gt;=20,"H","A"),IF(L242&gt;=2,IF(K242&gt;=51,"H",IF(K242&lt;=19,"L","A")),IF(K242&lt;=50,"L","A")))))))</f>
        <v/>
      </c>
      <c r="Q242" s="50" t="str">
        <f aca="false">IF(N242="L","Baixa",IF(N242="A","Média",IF(N242="","","Alta")))</f>
        <v/>
      </c>
      <c r="R242" s="50" t="str">
        <f aca="false">IF(P242="L","Baixa",IF(P242="A","Média",IF(P242="H","Alta","")))</f>
        <v/>
      </c>
      <c r="S242" s="46" t="str">
        <f aca="false">IF(J242="C",0.6,IF(OR(ISBLANK(I242),ISBLANK(N242)),"",IF(I242="ALI",IF(N242="L",7,IF(N242="A",10,15)),IF(I242="AIE",IF(N242="L",5,IF(N242="A",7,10)),IF(I242="SE",IF(N242="L",4,IF(N242="A",5,7)),IF(OR(I242="EE",I242="CE"),IF(N242="L",3,IF(N242="A",4,6))))))))</f>
        <v/>
      </c>
      <c r="T242" s="51" t="str">
        <f aca="false">IF(OR(ISBLANK(I242),ISBLANK(P242),I242="",P242=""),S242,IF(I242="ALI",IF(P242="L",7,IF(P242="A",10,15)),IF(I242="AIE",IF(P242="L",5,IF(P242="A",7,10)),IF(I242="SE",IF(P242="L",4,IF(P242="A",5,7)),IF(OR(I242="EE",I242="CE"),IF(P242="L",3,IF(P242="A",4,6)))))))</f>
        <v/>
      </c>
      <c r="U242" s="52" t="str">
        <f aca="false">IF(J242="","",IF(OR(J242="I",J242="C"),100%,IF(J242="E",40%,IF(J242="T",15%,50%))))</f>
        <v/>
      </c>
      <c r="V242" s="53" t="str">
        <f aca="false">IF(AND(S242&lt;&gt;"",U242&lt;&gt;""),S242*U242,"")</f>
        <v/>
      </c>
      <c r="W242" s="53" t="str">
        <f aca="false">IF(AND(T242&lt;&gt;"",U242&lt;&gt;""),T242*U242,"")</f>
        <v/>
      </c>
      <c r="X242" s="42"/>
      <c r="Y242" s="42"/>
      <c r="Z242" s="42"/>
      <c r="AA242" s="42"/>
      <c r="AB242" s="43"/>
    </row>
    <row r="243" customFormat="false" ht="18" hidden="false" customHeight="true" outlineLevel="0" collapsed="false">
      <c r="A243" s="42"/>
      <c r="B243" s="42"/>
      <c r="C243" s="42"/>
      <c r="D243" s="42"/>
      <c r="E243" s="42"/>
      <c r="F243" s="42"/>
      <c r="G243" s="42"/>
      <c r="H243" s="43"/>
      <c r="I243" s="44"/>
      <c r="J243" s="45"/>
      <c r="K243" s="46" t="str">
        <f aca="false">IF(OR(I243="ALI",I243="AIE"),IF(ISNA(VLOOKUP(H243,'Funções de Dados - Detalhe'!$C$7:$F$126,2,0)),"",VLOOKUP(H243,'Funções de Dados - Detalhe'!$C$7:$F$126,2,0)),IF(OR(I243="EE",I243="SE",I243="CE"),IF(ISNA(VLOOKUP(H243,'Funções de Transação - Detalhe'!$C$7:$F$126,2,0)), "",VLOOKUP(H243,'Funções de Transação - Detalhe'!$C$7:$F$126,2,0)),""))</f>
        <v/>
      </c>
      <c r="L243" s="46" t="str">
        <f aca="false">IF(OR(I243="ALI",I243="AIE"),IF(ISNA(VLOOKUP(H243,'Funções de Dados - Detalhe'!$C$7:$F$126,4,0)), "",VLOOKUP(H243,'Funções de Dados - Detalhe'!$C$7:$F$126,4,0)),IF(OR(I243="EE",I243="SE",I243="CE"),IF(ISNA(VLOOKUP(H243,'Funções de Transação - Detalhe'!$C$7:$F$126,4,0)), "",VLOOKUP(H243,'Funções de Transação - Detalhe'!$C$7:$F$126,4,0)),""))</f>
        <v/>
      </c>
      <c r="M243" s="47" t="str">
        <f aca="false">CONCATENATE(I243,N243)</f>
        <v/>
      </c>
      <c r="N243" s="48" t="str">
        <f aca="false">IF(OR(I243="ALI",I243="AIE"),"L", IF(OR(I243="EE",I243="SE",I243="CE"),"A",""))</f>
        <v/>
      </c>
      <c r="O243" s="47" t="str">
        <f aca="false">CONCATENATE(I243,P243)</f>
        <v/>
      </c>
      <c r="P243" s="49" t="str">
        <f aca="false">IF(OR(ISBLANK(K243),K243="",ISBLANK(L243),L243=""),IF(OR(I243="ALI",I243="AIE"),"",IF(OR(ISBLANK(I243),L243=""),"","A")),IF(I243="EE",IF(L243&gt;=3,IF(K243&gt;=5,"H","A"),IF(L243&gt;=2,IF(K243&gt;=16,"H",IF(K243&lt;=4,"L","A")),IF(K243&lt;=15,"L","A"))),IF(OR(I243="SE",I243="CE"),IF(L243&gt;=4,IF(K243&gt;=6,"H","A"),IF(L243&gt;=2,IF(K243&gt;=20,"H",IF(K243&lt;=5,"L","A")),IF(K243&lt;=19,"L","A"))),IF(OR(I243="ALI",I243="AIE"),IF(L243&gt;=6,IF(K243&gt;=20,"H","A"),IF(L243&gt;=2,IF(K243&gt;=51,"H",IF(K243&lt;=19,"L","A")),IF(K243&lt;=50,"L","A")))))))</f>
        <v/>
      </c>
      <c r="Q243" s="50" t="str">
        <f aca="false">IF(N243="L","Baixa",IF(N243="A","Média",IF(N243="","","Alta")))</f>
        <v/>
      </c>
      <c r="R243" s="50" t="str">
        <f aca="false">IF(P243="L","Baixa",IF(P243="A","Média",IF(P243="H","Alta","")))</f>
        <v/>
      </c>
      <c r="S243" s="46" t="str">
        <f aca="false">IF(J243="C",0.6,IF(OR(ISBLANK(I243),ISBLANK(N243)),"",IF(I243="ALI",IF(N243="L",7,IF(N243="A",10,15)),IF(I243="AIE",IF(N243="L",5,IF(N243="A",7,10)),IF(I243="SE",IF(N243="L",4,IF(N243="A",5,7)),IF(OR(I243="EE",I243="CE"),IF(N243="L",3,IF(N243="A",4,6))))))))</f>
        <v/>
      </c>
      <c r="T243" s="51" t="str">
        <f aca="false">IF(OR(ISBLANK(I243),ISBLANK(P243),I243="",P243=""),S243,IF(I243="ALI",IF(P243="L",7,IF(P243="A",10,15)),IF(I243="AIE",IF(P243="L",5,IF(P243="A",7,10)),IF(I243="SE",IF(P243="L",4,IF(P243="A",5,7)),IF(OR(I243="EE",I243="CE"),IF(P243="L",3,IF(P243="A",4,6)))))))</f>
        <v/>
      </c>
      <c r="U243" s="52" t="str">
        <f aca="false">IF(J243="","",IF(OR(J243="I",J243="C"),100%,IF(J243="E",40%,IF(J243="T",15%,50%))))</f>
        <v/>
      </c>
      <c r="V243" s="53" t="str">
        <f aca="false">IF(AND(S243&lt;&gt;"",U243&lt;&gt;""),S243*U243,"")</f>
        <v/>
      </c>
      <c r="W243" s="53" t="str">
        <f aca="false">IF(AND(T243&lt;&gt;"",U243&lt;&gt;""),T243*U243,"")</f>
        <v/>
      </c>
      <c r="X243" s="42"/>
      <c r="Y243" s="42"/>
      <c r="Z243" s="42"/>
      <c r="AA243" s="42"/>
      <c r="AB243" s="43"/>
    </row>
    <row r="244" customFormat="false" ht="18" hidden="false" customHeight="true" outlineLevel="0" collapsed="false">
      <c r="A244" s="42"/>
      <c r="B244" s="42"/>
      <c r="C244" s="42"/>
      <c r="D244" s="42"/>
      <c r="E244" s="42"/>
      <c r="F244" s="42"/>
      <c r="G244" s="42"/>
      <c r="H244" s="43"/>
      <c r="I244" s="44"/>
      <c r="J244" s="45"/>
      <c r="K244" s="46" t="str">
        <f aca="false">IF(OR(I244="ALI",I244="AIE"),IF(ISNA(VLOOKUP(H244,'Funções de Dados - Detalhe'!$C$7:$F$126,2,0)),"",VLOOKUP(H244,'Funções de Dados - Detalhe'!$C$7:$F$126,2,0)),IF(OR(I244="EE",I244="SE",I244="CE"),IF(ISNA(VLOOKUP(H244,'Funções de Transação - Detalhe'!$C$7:$F$126,2,0)), "",VLOOKUP(H244,'Funções de Transação - Detalhe'!$C$7:$F$126,2,0)),""))</f>
        <v/>
      </c>
      <c r="L244" s="46" t="str">
        <f aca="false">IF(OR(I244="ALI",I244="AIE"),IF(ISNA(VLOOKUP(H244,'Funções de Dados - Detalhe'!$C$7:$F$126,4,0)), "",VLOOKUP(H244,'Funções de Dados - Detalhe'!$C$7:$F$126,4,0)),IF(OR(I244="EE",I244="SE",I244="CE"),IF(ISNA(VLOOKUP(H244,'Funções de Transação - Detalhe'!$C$7:$F$126,4,0)), "",VLOOKUP(H244,'Funções de Transação - Detalhe'!$C$7:$F$126,4,0)),""))</f>
        <v/>
      </c>
      <c r="M244" s="47" t="str">
        <f aca="false">CONCATENATE(I244,N244)</f>
        <v/>
      </c>
      <c r="N244" s="48" t="str">
        <f aca="false">IF(OR(I244="ALI",I244="AIE"),"L", IF(OR(I244="EE",I244="SE",I244="CE"),"A",""))</f>
        <v/>
      </c>
      <c r="O244" s="47" t="str">
        <f aca="false">CONCATENATE(I244,P244)</f>
        <v/>
      </c>
      <c r="P244" s="49" t="str">
        <f aca="false">IF(OR(ISBLANK(K244),K244="",ISBLANK(L244),L244=""),IF(OR(I244="ALI",I244="AIE"),"",IF(OR(ISBLANK(I244),L244=""),"","A")),IF(I244="EE",IF(L244&gt;=3,IF(K244&gt;=5,"H","A"),IF(L244&gt;=2,IF(K244&gt;=16,"H",IF(K244&lt;=4,"L","A")),IF(K244&lt;=15,"L","A"))),IF(OR(I244="SE",I244="CE"),IF(L244&gt;=4,IF(K244&gt;=6,"H","A"),IF(L244&gt;=2,IF(K244&gt;=20,"H",IF(K244&lt;=5,"L","A")),IF(K244&lt;=19,"L","A"))),IF(OR(I244="ALI",I244="AIE"),IF(L244&gt;=6,IF(K244&gt;=20,"H","A"),IF(L244&gt;=2,IF(K244&gt;=51,"H",IF(K244&lt;=19,"L","A")),IF(K244&lt;=50,"L","A")))))))</f>
        <v/>
      </c>
      <c r="Q244" s="50" t="str">
        <f aca="false">IF(N244="L","Baixa",IF(N244="A","Média",IF(N244="","","Alta")))</f>
        <v/>
      </c>
      <c r="R244" s="50" t="str">
        <f aca="false">IF(P244="L","Baixa",IF(P244="A","Média",IF(P244="H","Alta","")))</f>
        <v/>
      </c>
      <c r="S244" s="46" t="str">
        <f aca="false">IF(J244="C",0.6,IF(OR(ISBLANK(I244),ISBLANK(N244)),"",IF(I244="ALI",IF(N244="L",7,IF(N244="A",10,15)),IF(I244="AIE",IF(N244="L",5,IF(N244="A",7,10)),IF(I244="SE",IF(N244="L",4,IF(N244="A",5,7)),IF(OR(I244="EE",I244="CE"),IF(N244="L",3,IF(N244="A",4,6))))))))</f>
        <v/>
      </c>
      <c r="T244" s="51" t="str">
        <f aca="false">IF(OR(ISBLANK(I244),ISBLANK(P244),I244="",P244=""),S244,IF(I244="ALI",IF(P244="L",7,IF(P244="A",10,15)),IF(I244="AIE",IF(P244="L",5,IF(P244="A",7,10)),IF(I244="SE",IF(P244="L",4,IF(P244="A",5,7)),IF(OR(I244="EE",I244="CE"),IF(P244="L",3,IF(P244="A",4,6)))))))</f>
        <v/>
      </c>
      <c r="U244" s="52" t="str">
        <f aca="false">IF(J244="","",IF(OR(J244="I",J244="C"),100%,IF(J244="E",40%,IF(J244="T",15%,50%))))</f>
        <v/>
      </c>
      <c r="V244" s="53" t="str">
        <f aca="false">IF(AND(S244&lt;&gt;"",U244&lt;&gt;""),S244*U244,"")</f>
        <v/>
      </c>
      <c r="W244" s="53" t="str">
        <f aca="false">IF(AND(T244&lt;&gt;"",U244&lt;&gt;""),T244*U244,"")</f>
        <v/>
      </c>
      <c r="X244" s="42"/>
      <c r="Y244" s="42"/>
      <c r="Z244" s="42"/>
      <c r="AA244" s="42"/>
      <c r="AB244" s="43"/>
    </row>
    <row r="245" customFormat="false" ht="18" hidden="false" customHeight="true" outlineLevel="0" collapsed="false">
      <c r="A245" s="42"/>
      <c r="B245" s="42"/>
      <c r="C245" s="42"/>
      <c r="D245" s="42"/>
      <c r="E245" s="42"/>
      <c r="F245" s="42"/>
      <c r="G245" s="42"/>
      <c r="H245" s="43"/>
      <c r="I245" s="44"/>
      <c r="J245" s="45"/>
      <c r="K245" s="46" t="str">
        <f aca="false">IF(OR(I245="ALI",I245="AIE"),IF(ISNA(VLOOKUP(H245,'Funções de Dados - Detalhe'!$C$7:$F$126,2,0)),"",VLOOKUP(H245,'Funções de Dados - Detalhe'!$C$7:$F$126,2,0)),IF(OR(I245="EE",I245="SE",I245="CE"),IF(ISNA(VLOOKUP(H245,'Funções de Transação - Detalhe'!$C$7:$F$126,2,0)), "",VLOOKUP(H245,'Funções de Transação - Detalhe'!$C$7:$F$126,2,0)),""))</f>
        <v/>
      </c>
      <c r="L245" s="46" t="str">
        <f aca="false">IF(OR(I245="ALI",I245="AIE"),IF(ISNA(VLOOKUP(H245,'Funções de Dados - Detalhe'!$C$7:$F$126,4,0)), "",VLOOKUP(H245,'Funções de Dados - Detalhe'!$C$7:$F$126,4,0)),IF(OR(I245="EE",I245="SE",I245="CE"),IF(ISNA(VLOOKUP(H245,'Funções de Transação - Detalhe'!$C$7:$F$126,4,0)), "",VLOOKUP(H245,'Funções de Transação - Detalhe'!$C$7:$F$126,4,0)),""))</f>
        <v/>
      </c>
      <c r="M245" s="47" t="str">
        <f aca="false">CONCATENATE(I245,N245)</f>
        <v/>
      </c>
      <c r="N245" s="48" t="str">
        <f aca="false">IF(OR(I245="ALI",I245="AIE"),"L", IF(OR(I245="EE",I245="SE",I245="CE"),"A",""))</f>
        <v/>
      </c>
      <c r="O245" s="47" t="str">
        <f aca="false">CONCATENATE(I245,P245)</f>
        <v/>
      </c>
      <c r="P245" s="49" t="str">
        <f aca="false">IF(OR(ISBLANK(K245),K245="",ISBLANK(L245),L245=""),IF(OR(I245="ALI",I245="AIE"),"",IF(OR(ISBLANK(I245),L245=""),"","A")),IF(I245="EE",IF(L245&gt;=3,IF(K245&gt;=5,"H","A"),IF(L245&gt;=2,IF(K245&gt;=16,"H",IF(K245&lt;=4,"L","A")),IF(K245&lt;=15,"L","A"))),IF(OR(I245="SE",I245="CE"),IF(L245&gt;=4,IF(K245&gt;=6,"H","A"),IF(L245&gt;=2,IF(K245&gt;=20,"H",IF(K245&lt;=5,"L","A")),IF(K245&lt;=19,"L","A"))),IF(OR(I245="ALI",I245="AIE"),IF(L245&gt;=6,IF(K245&gt;=20,"H","A"),IF(L245&gt;=2,IF(K245&gt;=51,"H",IF(K245&lt;=19,"L","A")),IF(K245&lt;=50,"L","A")))))))</f>
        <v/>
      </c>
      <c r="Q245" s="50" t="str">
        <f aca="false">IF(N245="L","Baixa",IF(N245="A","Média",IF(N245="","","Alta")))</f>
        <v/>
      </c>
      <c r="R245" s="50" t="str">
        <f aca="false">IF(P245="L","Baixa",IF(P245="A","Média",IF(P245="H","Alta","")))</f>
        <v/>
      </c>
      <c r="S245" s="46" t="str">
        <f aca="false">IF(J245="C",0.6,IF(OR(ISBLANK(I245),ISBLANK(N245)),"",IF(I245="ALI",IF(N245="L",7,IF(N245="A",10,15)),IF(I245="AIE",IF(N245="L",5,IF(N245="A",7,10)),IF(I245="SE",IF(N245="L",4,IF(N245="A",5,7)),IF(OR(I245="EE",I245="CE"),IF(N245="L",3,IF(N245="A",4,6))))))))</f>
        <v/>
      </c>
      <c r="T245" s="51" t="str">
        <f aca="false">IF(OR(ISBLANK(I245),ISBLANK(P245),I245="",P245=""),S245,IF(I245="ALI",IF(P245="L",7,IF(P245="A",10,15)),IF(I245="AIE",IF(P245="L",5,IF(P245="A",7,10)),IF(I245="SE",IF(P245="L",4,IF(P245="A",5,7)),IF(OR(I245="EE",I245="CE"),IF(P245="L",3,IF(P245="A",4,6)))))))</f>
        <v/>
      </c>
      <c r="U245" s="52" t="str">
        <f aca="false">IF(J245="","",IF(OR(J245="I",J245="C"),100%,IF(J245="E",40%,IF(J245="T",15%,50%))))</f>
        <v/>
      </c>
      <c r="V245" s="53" t="str">
        <f aca="false">IF(AND(S245&lt;&gt;"",U245&lt;&gt;""),S245*U245,"")</f>
        <v/>
      </c>
      <c r="W245" s="53" t="str">
        <f aca="false">IF(AND(T245&lt;&gt;"",U245&lt;&gt;""),T245*U245,"")</f>
        <v/>
      </c>
      <c r="X245" s="42"/>
      <c r="Y245" s="42"/>
      <c r="Z245" s="42"/>
      <c r="AA245" s="42"/>
      <c r="AB245" s="43"/>
    </row>
    <row r="246" customFormat="false" ht="18" hidden="false" customHeight="true" outlineLevel="0" collapsed="false">
      <c r="A246" s="42"/>
      <c r="B246" s="42"/>
      <c r="C246" s="42"/>
      <c r="D246" s="42"/>
      <c r="E246" s="42"/>
      <c r="F246" s="42"/>
      <c r="G246" s="42"/>
      <c r="H246" s="43"/>
      <c r="I246" s="44"/>
      <c r="J246" s="45"/>
      <c r="K246" s="46" t="str">
        <f aca="false">IF(OR(I246="ALI",I246="AIE"),IF(ISNA(VLOOKUP(H246,'Funções de Dados - Detalhe'!$C$7:$F$126,2,0)),"",VLOOKUP(H246,'Funções de Dados - Detalhe'!$C$7:$F$126,2,0)),IF(OR(I246="EE",I246="SE",I246="CE"),IF(ISNA(VLOOKUP(H246,'Funções de Transação - Detalhe'!$C$7:$F$126,2,0)), "",VLOOKUP(H246,'Funções de Transação - Detalhe'!$C$7:$F$126,2,0)),""))</f>
        <v/>
      </c>
      <c r="L246" s="46" t="str">
        <f aca="false">IF(OR(I246="ALI",I246="AIE"),IF(ISNA(VLOOKUP(H246,'Funções de Dados - Detalhe'!$C$7:$F$126,4,0)), "",VLOOKUP(H246,'Funções de Dados - Detalhe'!$C$7:$F$126,4,0)),IF(OR(I246="EE",I246="SE",I246="CE"),IF(ISNA(VLOOKUP(H246,'Funções de Transação - Detalhe'!$C$7:$F$126,4,0)), "",VLOOKUP(H246,'Funções de Transação - Detalhe'!$C$7:$F$126,4,0)),""))</f>
        <v/>
      </c>
      <c r="M246" s="47" t="str">
        <f aca="false">CONCATENATE(I246,N246)</f>
        <v/>
      </c>
      <c r="N246" s="48" t="str">
        <f aca="false">IF(OR(I246="ALI",I246="AIE"),"L", IF(OR(I246="EE",I246="SE",I246="CE"),"A",""))</f>
        <v/>
      </c>
      <c r="O246" s="47" t="str">
        <f aca="false">CONCATENATE(I246,P246)</f>
        <v/>
      </c>
      <c r="P246" s="49" t="str">
        <f aca="false">IF(OR(ISBLANK(K246),K246="",ISBLANK(L246),L246=""),IF(OR(I246="ALI",I246="AIE"),"",IF(OR(ISBLANK(I246),L246=""),"","A")),IF(I246="EE",IF(L246&gt;=3,IF(K246&gt;=5,"H","A"),IF(L246&gt;=2,IF(K246&gt;=16,"H",IF(K246&lt;=4,"L","A")),IF(K246&lt;=15,"L","A"))),IF(OR(I246="SE",I246="CE"),IF(L246&gt;=4,IF(K246&gt;=6,"H","A"),IF(L246&gt;=2,IF(K246&gt;=20,"H",IF(K246&lt;=5,"L","A")),IF(K246&lt;=19,"L","A"))),IF(OR(I246="ALI",I246="AIE"),IF(L246&gt;=6,IF(K246&gt;=20,"H","A"),IF(L246&gt;=2,IF(K246&gt;=51,"H",IF(K246&lt;=19,"L","A")),IF(K246&lt;=50,"L","A")))))))</f>
        <v/>
      </c>
      <c r="Q246" s="50" t="str">
        <f aca="false">IF(N246="L","Baixa",IF(N246="A","Média",IF(N246="","","Alta")))</f>
        <v/>
      </c>
      <c r="R246" s="50" t="str">
        <f aca="false">IF(P246="L","Baixa",IF(P246="A","Média",IF(P246="H","Alta","")))</f>
        <v/>
      </c>
      <c r="S246" s="46" t="str">
        <f aca="false">IF(J246="C",0.6,IF(OR(ISBLANK(I246),ISBLANK(N246)),"",IF(I246="ALI",IF(N246="L",7,IF(N246="A",10,15)),IF(I246="AIE",IF(N246="L",5,IF(N246="A",7,10)),IF(I246="SE",IF(N246="L",4,IF(N246="A",5,7)),IF(OR(I246="EE",I246="CE"),IF(N246="L",3,IF(N246="A",4,6))))))))</f>
        <v/>
      </c>
      <c r="T246" s="51" t="str">
        <f aca="false">IF(OR(ISBLANK(I246),ISBLANK(P246),I246="",P246=""),S246,IF(I246="ALI",IF(P246="L",7,IF(P246="A",10,15)),IF(I246="AIE",IF(P246="L",5,IF(P246="A",7,10)),IF(I246="SE",IF(P246="L",4,IF(P246="A",5,7)),IF(OR(I246="EE",I246="CE"),IF(P246="L",3,IF(P246="A",4,6)))))))</f>
        <v/>
      </c>
      <c r="U246" s="52" t="str">
        <f aca="false">IF(J246="","",IF(OR(J246="I",J246="C"),100%,IF(J246="E",40%,IF(J246="T",15%,50%))))</f>
        <v/>
      </c>
      <c r="V246" s="53" t="str">
        <f aca="false">IF(AND(S246&lt;&gt;"",U246&lt;&gt;""),S246*U246,"")</f>
        <v/>
      </c>
      <c r="W246" s="53" t="str">
        <f aca="false">IF(AND(T246&lt;&gt;"",U246&lt;&gt;""),T246*U246,"")</f>
        <v/>
      </c>
      <c r="X246" s="42"/>
      <c r="Y246" s="42"/>
      <c r="Z246" s="42"/>
      <c r="AA246" s="42"/>
      <c r="AB246" s="43"/>
    </row>
    <row r="247" customFormat="false" ht="18" hidden="false" customHeight="true" outlineLevel="0" collapsed="false">
      <c r="A247" s="42"/>
      <c r="B247" s="42"/>
      <c r="C247" s="42"/>
      <c r="D247" s="42"/>
      <c r="E247" s="42"/>
      <c r="F247" s="42"/>
      <c r="G247" s="42"/>
      <c r="H247" s="43"/>
      <c r="I247" s="44"/>
      <c r="J247" s="45"/>
      <c r="K247" s="46" t="str">
        <f aca="false">IF(OR(I247="ALI",I247="AIE"),IF(ISNA(VLOOKUP(H247,'Funções de Dados - Detalhe'!$C$7:$F$126,2,0)),"",VLOOKUP(H247,'Funções de Dados - Detalhe'!$C$7:$F$126,2,0)),IF(OR(I247="EE",I247="SE",I247="CE"),IF(ISNA(VLOOKUP(H247,'Funções de Transação - Detalhe'!$C$7:$F$126,2,0)), "",VLOOKUP(H247,'Funções de Transação - Detalhe'!$C$7:$F$126,2,0)),""))</f>
        <v/>
      </c>
      <c r="L247" s="46" t="str">
        <f aca="false">IF(OR(I247="ALI",I247="AIE"),IF(ISNA(VLOOKUP(H247,'Funções de Dados - Detalhe'!$C$7:$F$126,4,0)), "",VLOOKUP(H247,'Funções de Dados - Detalhe'!$C$7:$F$126,4,0)),IF(OR(I247="EE",I247="SE",I247="CE"),IF(ISNA(VLOOKUP(H247,'Funções de Transação - Detalhe'!$C$7:$F$126,4,0)), "",VLOOKUP(H247,'Funções de Transação - Detalhe'!$C$7:$F$126,4,0)),""))</f>
        <v/>
      </c>
      <c r="M247" s="47" t="str">
        <f aca="false">CONCATENATE(I247,N247)</f>
        <v/>
      </c>
      <c r="N247" s="48" t="str">
        <f aca="false">IF(OR(I247="ALI",I247="AIE"),"L", IF(OR(I247="EE",I247="SE",I247="CE"),"A",""))</f>
        <v/>
      </c>
      <c r="O247" s="47" t="str">
        <f aca="false">CONCATENATE(I247,P247)</f>
        <v/>
      </c>
      <c r="P247" s="49" t="str">
        <f aca="false">IF(OR(ISBLANK(K247),K247="",ISBLANK(L247),L247=""),IF(OR(I247="ALI",I247="AIE"),"",IF(OR(ISBLANK(I247),L247=""),"","A")),IF(I247="EE",IF(L247&gt;=3,IF(K247&gt;=5,"H","A"),IF(L247&gt;=2,IF(K247&gt;=16,"H",IF(K247&lt;=4,"L","A")),IF(K247&lt;=15,"L","A"))),IF(OR(I247="SE",I247="CE"),IF(L247&gt;=4,IF(K247&gt;=6,"H","A"),IF(L247&gt;=2,IF(K247&gt;=20,"H",IF(K247&lt;=5,"L","A")),IF(K247&lt;=19,"L","A"))),IF(OR(I247="ALI",I247="AIE"),IF(L247&gt;=6,IF(K247&gt;=20,"H","A"),IF(L247&gt;=2,IF(K247&gt;=51,"H",IF(K247&lt;=19,"L","A")),IF(K247&lt;=50,"L","A")))))))</f>
        <v/>
      </c>
      <c r="Q247" s="50" t="str">
        <f aca="false">IF(N247="L","Baixa",IF(N247="A","Média",IF(N247="","","Alta")))</f>
        <v/>
      </c>
      <c r="R247" s="50" t="str">
        <f aca="false">IF(P247="L","Baixa",IF(P247="A","Média",IF(P247="H","Alta","")))</f>
        <v/>
      </c>
      <c r="S247" s="46" t="str">
        <f aca="false">IF(J247="C",0.6,IF(OR(ISBLANK(I247),ISBLANK(N247)),"",IF(I247="ALI",IF(N247="L",7,IF(N247="A",10,15)),IF(I247="AIE",IF(N247="L",5,IF(N247="A",7,10)),IF(I247="SE",IF(N247="L",4,IF(N247="A",5,7)),IF(OR(I247="EE",I247="CE"),IF(N247="L",3,IF(N247="A",4,6))))))))</f>
        <v/>
      </c>
      <c r="T247" s="51" t="str">
        <f aca="false">IF(OR(ISBLANK(I247),ISBLANK(P247),I247="",P247=""),S247,IF(I247="ALI",IF(P247="L",7,IF(P247="A",10,15)),IF(I247="AIE",IF(P247="L",5,IF(P247="A",7,10)),IF(I247="SE",IF(P247="L",4,IF(P247="A",5,7)),IF(OR(I247="EE",I247="CE"),IF(P247="L",3,IF(P247="A",4,6)))))))</f>
        <v/>
      </c>
      <c r="U247" s="52" t="str">
        <f aca="false">IF(J247="","",IF(OR(J247="I",J247="C"),100%,IF(J247="E",40%,IF(J247="T",15%,50%))))</f>
        <v/>
      </c>
      <c r="V247" s="53" t="str">
        <f aca="false">IF(AND(S247&lt;&gt;"",U247&lt;&gt;""),S247*U247,"")</f>
        <v/>
      </c>
      <c r="W247" s="53" t="str">
        <f aca="false">IF(AND(T247&lt;&gt;"",U247&lt;&gt;""),T247*U247,"")</f>
        <v/>
      </c>
      <c r="X247" s="42"/>
      <c r="Y247" s="42"/>
      <c r="Z247" s="42"/>
      <c r="AA247" s="42"/>
      <c r="AB247" s="43"/>
    </row>
    <row r="248" customFormat="false" ht="18" hidden="false" customHeight="true" outlineLevel="0" collapsed="false">
      <c r="A248" s="42"/>
      <c r="B248" s="42"/>
      <c r="C248" s="42"/>
      <c r="D248" s="42"/>
      <c r="E248" s="42"/>
      <c r="F248" s="42"/>
      <c r="G248" s="42"/>
      <c r="H248" s="43"/>
      <c r="I248" s="44"/>
      <c r="J248" s="45"/>
      <c r="K248" s="46" t="str">
        <f aca="false">IF(OR(I248="ALI",I248="AIE"),IF(ISNA(VLOOKUP(H248,'Funções de Dados - Detalhe'!$C$7:$F$126,2,0)),"",VLOOKUP(H248,'Funções de Dados - Detalhe'!$C$7:$F$126,2,0)),IF(OR(I248="EE",I248="SE",I248="CE"),IF(ISNA(VLOOKUP(H248,'Funções de Transação - Detalhe'!$C$7:$F$126,2,0)), "",VLOOKUP(H248,'Funções de Transação - Detalhe'!$C$7:$F$126,2,0)),""))</f>
        <v/>
      </c>
      <c r="L248" s="46" t="str">
        <f aca="false">IF(OR(I248="ALI",I248="AIE"),IF(ISNA(VLOOKUP(H248,'Funções de Dados - Detalhe'!$C$7:$F$126,4,0)), "",VLOOKUP(H248,'Funções de Dados - Detalhe'!$C$7:$F$126,4,0)),IF(OR(I248="EE",I248="SE",I248="CE"),IF(ISNA(VLOOKUP(H248,'Funções de Transação - Detalhe'!$C$7:$F$126,4,0)), "",VLOOKUP(H248,'Funções de Transação - Detalhe'!$C$7:$F$126,4,0)),""))</f>
        <v/>
      </c>
      <c r="M248" s="47" t="str">
        <f aca="false">CONCATENATE(I248,N248)</f>
        <v/>
      </c>
      <c r="N248" s="48" t="str">
        <f aca="false">IF(OR(I248="ALI",I248="AIE"),"L", IF(OR(I248="EE",I248="SE",I248="CE"),"A",""))</f>
        <v/>
      </c>
      <c r="O248" s="47" t="str">
        <f aca="false">CONCATENATE(I248,P248)</f>
        <v/>
      </c>
      <c r="P248" s="49" t="str">
        <f aca="false">IF(OR(ISBLANK(K248),K248="",ISBLANK(L248),L248=""),IF(OR(I248="ALI",I248="AIE"),"",IF(OR(ISBLANK(I248),L248=""),"","A")),IF(I248="EE",IF(L248&gt;=3,IF(K248&gt;=5,"H","A"),IF(L248&gt;=2,IF(K248&gt;=16,"H",IF(K248&lt;=4,"L","A")),IF(K248&lt;=15,"L","A"))),IF(OR(I248="SE",I248="CE"),IF(L248&gt;=4,IF(K248&gt;=6,"H","A"),IF(L248&gt;=2,IF(K248&gt;=20,"H",IF(K248&lt;=5,"L","A")),IF(K248&lt;=19,"L","A"))),IF(OR(I248="ALI",I248="AIE"),IF(L248&gt;=6,IF(K248&gt;=20,"H","A"),IF(L248&gt;=2,IF(K248&gt;=51,"H",IF(K248&lt;=19,"L","A")),IF(K248&lt;=50,"L","A")))))))</f>
        <v/>
      </c>
      <c r="Q248" s="50" t="str">
        <f aca="false">IF(N248="L","Baixa",IF(N248="A","Média",IF(N248="","","Alta")))</f>
        <v/>
      </c>
      <c r="R248" s="50" t="str">
        <f aca="false">IF(P248="L","Baixa",IF(P248="A","Média",IF(P248="H","Alta","")))</f>
        <v/>
      </c>
      <c r="S248" s="46" t="str">
        <f aca="false">IF(J248="C",0.6,IF(OR(ISBLANK(I248),ISBLANK(N248)),"",IF(I248="ALI",IF(N248="L",7,IF(N248="A",10,15)),IF(I248="AIE",IF(N248="L",5,IF(N248="A",7,10)),IF(I248="SE",IF(N248="L",4,IF(N248="A",5,7)),IF(OR(I248="EE",I248="CE"),IF(N248="L",3,IF(N248="A",4,6))))))))</f>
        <v/>
      </c>
      <c r="T248" s="51" t="str">
        <f aca="false">IF(OR(ISBLANK(I248),ISBLANK(P248),I248="",P248=""),S248,IF(I248="ALI",IF(P248="L",7,IF(P248="A",10,15)),IF(I248="AIE",IF(P248="L",5,IF(P248="A",7,10)),IF(I248="SE",IF(P248="L",4,IF(P248="A",5,7)),IF(OR(I248="EE",I248="CE"),IF(P248="L",3,IF(P248="A",4,6)))))))</f>
        <v/>
      </c>
      <c r="U248" s="52" t="str">
        <f aca="false">IF(J248="","",IF(OR(J248="I",J248="C"),100%,IF(J248="E",40%,IF(J248="T",15%,50%))))</f>
        <v/>
      </c>
      <c r="V248" s="53" t="str">
        <f aca="false">IF(AND(S248&lt;&gt;"",U248&lt;&gt;""),S248*U248,"")</f>
        <v/>
      </c>
      <c r="W248" s="53" t="str">
        <f aca="false">IF(AND(T248&lt;&gt;"",U248&lt;&gt;""),T248*U248,"")</f>
        <v/>
      </c>
      <c r="X248" s="42"/>
      <c r="Y248" s="42"/>
      <c r="Z248" s="42"/>
      <c r="AA248" s="42"/>
      <c r="AB248" s="43"/>
    </row>
    <row r="249" customFormat="false" ht="18" hidden="false" customHeight="true" outlineLevel="0" collapsed="false">
      <c r="A249" s="42"/>
      <c r="B249" s="42"/>
      <c r="C249" s="42"/>
      <c r="D249" s="42"/>
      <c r="E249" s="42"/>
      <c r="F249" s="42"/>
      <c r="G249" s="42"/>
      <c r="H249" s="43"/>
      <c r="I249" s="44"/>
      <c r="J249" s="45"/>
      <c r="K249" s="46" t="str">
        <f aca="false">IF(OR(I249="ALI",I249="AIE"),IF(ISNA(VLOOKUP(H249,'Funções de Dados - Detalhe'!$C$7:$F$126,2,0)),"",VLOOKUP(H249,'Funções de Dados - Detalhe'!$C$7:$F$126,2,0)),IF(OR(I249="EE",I249="SE",I249="CE"),IF(ISNA(VLOOKUP(H249,'Funções de Transação - Detalhe'!$C$7:$F$126,2,0)), "",VLOOKUP(H249,'Funções de Transação - Detalhe'!$C$7:$F$126,2,0)),""))</f>
        <v/>
      </c>
      <c r="L249" s="46" t="str">
        <f aca="false">IF(OR(I249="ALI",I249="AIE"),IF(ISNA(VLOOKUP(H249,'Funções de Dados - Detalhe'!$C$7:$F$126,4,0)), "",VLOOKUP(H249,'Funções de Dados - Detalhe'!$C$7:$F$126,4,0)),IF(OR(I249="EE",I249="SE",I249="CE"),IF(ISNA(VLOOKUP(H249,'Funções de Transação - Detalhe'!$C$7:$F$126,4,0)), "",VLOOKUP(H249,'Funções de Transação - Detalhe'!$C$7:$F$126,4,0)),""))</f>
        <v/>
      </c>
      <c r="M249" s="47" t="str">
        <f aca="false">CONCATENATE(I249,N249)</f>
        <v/>
      </c>
      <c r="N249" s="48" t="str">
        <f aca="false">IF(OR(I249="ALI",I249="AIE"),"L", IF(OR(I249="EE",I249="SE",I249="CE"),"A",""))</f>
        <v/>
      </c>
      <c r="O249" s="47" t="str">
        <f aca="false">CONCATENATE(I249,P249)</f>
        <v/>
      </c>
      <c r="P249" s="49" t="str">
        <f aca="false">IF(OR(ISBLANK(K249),K249="",ISBLANK(L249),L249=""),IF(OR(I249="ALI",I249="AIE"),"",IF(OR(ISBLANK(I249),L249=""),"","A")),IF(I249="EE",IF(L249&gt;=3,IF(K249&gt;=5,"H","A"),IF(L249&gt;=2,IF(K249&gt;=16,"H",IF(K249&lt;=4,"L","A")),IF(K249&lt;=15,"L","A"))),IF(OR(I249="SE",I249="CE"),IF(L249&gt;=4,IF(K249&gt;=6,"H","A"),IF(L249&gt;=2,IF(K249&gt;=20,"H",IF(K249&lt;=5,"L","A")),IF(K249&lt;=19,"L","A"))),IF(OR(I249="ALI",I249="AIE"),IF(L249&gt;=6,IF(K249&gt;=20,"H","A"),IF(L249&gt;=2,IF(K249&gt;=51,"H",IF(K249&lt;=19,"L","A")),IF(K249&lt;=50,"L","A")))))))</f>
        <v/>
      </c>
      <c r="Q249" s="50" t="str">
        <f aca="false">IF(N249="L","Baixa",IF(N249="A","Média",IF(N249="","","Alta")))</f>
        <v/>
      </c>
      <c r="R249" s="50" t="str">
        <f aca="false">IF(P249="L","Baixa",IF(P249="A","Média",IF(P249="H","Alta","")))</f>
        <v/>
      </c>
      <c r="S249" s="46" t="str">
        <f aca="false">IF(J249="C",0.6,IF(OR(ISBLANK(I249),ISBLANK(N249)),"",IF(I249="ALI",IF(N249="L",7,IF(N249="A",10,15)),IF(I249="AIE",IF(N249="L",5,IF(N249="A",7,10)),IF(I249="SE",IF(N249="L",4,IF(N249="A",5,7)),IF(OR(I249="EE",I249="CE"),IF(N249="L",3,IF(N249="A",4,6))))))))</f>
        <v/>
      </c>
      <c r="T249" s="51" t="str">
        <f aca="false">IF(OR(ISBLANK(I249),ISBLANK(P249),I249="",P249=""),S249,IF(I249="ALI",IF(P249="L",7,IF(P249="A",10,15)),IF(I249="AIE",IF(P249="L",5,IF(P249="A",7,10)),IF(I249="SE",IF(P249="L",4,IF(P249="A",5,7)),IF(OR(I249="EE",I249="CE"),IF(P249="L",3,IF(P249="A",4,6)))))))</f>
        <v/>
      </c>
      <c r="U249" s="52" t="str">
        <f aca="false">IF(J249="","",IF(OR(J249="I",J249="C"),100%,IF(J249="E",40%,IF(J249="T",15%,50%))))</f>
        <v/>
      </c>
      <c r="V249" s="53" t="str">
        <f aca="false">IF(AND(S249&lt;&gt;"",U249&lt;&gt;""),S249*U249,"")</f>
        <v/>
      </c>
      <c r="W249" s="53" t="str">
        <f aca="false">IF(AND(T249&lt;&gt;"",U249&lt;&gt;""),T249*U249,"")</f>
        <v/>
      </c>
      <c r="X249" s="42"/>
      <c r="Y249" s="42"/>
      <c r="Z249" s="42"/>
      <c r="AA249" s="42"/>
      <c r="AB249" s="43"/>
    </row>
    <row r="250" customFormat="false" ht="18" hidden="false" customHeight="true" outlineLevel="0" collapsed="false">
      <c r="A250" s="42"/>
      <c r="B250" s="42"/>
      <c r="C250" s="42"/>
      <c r="D250" s="42"/>
      <c r="E250" s="42"/>
      <c r="F250" s="42"/>
      <c r="G250" s="42"/>
      <c r="H250" s="43"/>
      <c r="I250" s="44"/>
      <c r="J250" s="45"/>
      <c r="K250" s="46" t="str">
        <f aca="false">IF(OR(I250="ALI",I250="AIE"),IF(ISNA(VLOOKUP(H250,'Funções de Dados - Detalhe'!$C$7:$F$126,2,0)),"",VLOOKUP(H250,'Funções de Dados - Detalhe'!$C$7:$F$126,2,0)),IF(OR(I250="EE",I250="SE",I250="CE"),IF(ISNA(VLOOKUP(H250,'Funções de Transação - Detalhe'!$C$7:$F$126,2,0)), "",VLOOKUP(H250,'Funções de Transação - Detalhe'!$C$7:$F$126,2,0)),""))</f>
        <v/>
      </c>
      <c r="L250" s="46" t="str">
        <f aca="false">IF(OR(I250="ALI",I250="AIE"),IF(ISNA(VLOOKUP(H250,'Funções de Dados - Detalhe'!$C$7:$F$126,4,0)), "",VLOOKUP(H250,'Funções de Dados - Detalhe'!$C$7:$F$126,4,0)),IF(OR(I250="EE",I250="SE",I250="CE"),IF(ISNA(VLOOKUP(H250,'Funções de Transação - Detalhe'!$C$7:$F$126,4,0)), "",VLOOKUP(H250,'Funções de Transação - Detalhe'!$C$7:$F$126,4,0)),""))</f>
        <v/>
      </c>
      <c r="M250" s="47" t="str">
        <f aca="false">CONCATENATE(I250,N250)</f>
        <v/>
      </c>
      <c r="N250" s="48" t="str">
        <f aca="false">IF(OR(I250="ALI",I250="AIE"),"L", IF(OR(I250="EE",I250="SE",I250="CE"),"A",""))</f>
        <v/>
      </c>
      <c r="O250" s="47" t="str">
        <f aca="false">CONCATENATE(I250,P250)</f>
        <v/>
      </c>
      <c r="P250" s="49" t="str">
        <f aca="false">IF(OR(ISBLANK(K250),K250="",ISBLANK(L250),L250=""),IF(OR(I250="ALI",I250="AIE"),"",IF(OR(ISBLANK(I250),L250=""),"","A")),IF(I250="EE",IF(L250&gt;=3,IF(K250&gt;=5,"H","A"),IF(L250&gt;=2,IF(K250&gt;=16,"H",IF(K250&lt;=4,"L","A")),IF(K250&lt;=15,"L","A"))),IF(OR(I250="SE",I250="CE"),IF(L250&gt;=4,IF(K250&gt;=6,"H","A"),IF(L250&gt;=2,IF(K250&gt;=20,"H",IF(K250&lt;=5,"L","A")),IF(K250&lt;=19,"L","A"))),IF(OR(I250="ALI",I250="AIE"),IF(L250&gt;=6,IF(K250&gt;=20,"H","A"),IF(L250&gt;=2,IF(K250&gt;=51,"H",IF(K250&lt;=19,"L","A")),IF(K250&lt;=50,"L","A")))))))</f>
        <v/>
      </c>
      <c r="Q250" s="50" t="str">
        <f aca="false">IF(N250="L","Baixa",IF(N250="A","Média",IF(N250="","","Alta")))</f>
        <v/>
      </c>
      <c r="R250" s="50" t="str">
        <f aca="false">IF(P250="L","Baixa",IF(P250="A","Média",IF(P250="H","Alta","")))</f>
        <v/>
      </c>
      <c r="S250" s="46" t="str">
        <f aca="false">IF(J250="C",0.6,IF(OR(ISBLANK(I250),ISBLANK(N250)),"",IF(I250="ALI",IF(N250="L",7,IF(N250="A",10,15)),IF(I250="AIE",IF(N250="L",5,IF(N250="A",7,10)),IF(I250="SE",IF(N250="L",4,IF(N250="A",5,7)),IF(OR(I250="EE",I250="CE"),IF(N250="L",3,IF(N250="A",4,6))))))))</f>
        <v/>
      </c>
      <c r="T250" s="51" t="str">
        <f aca="false">IF(OR(ISBLANK(I250),ISBLANK(P250),I250="",P250=""),S250,IF(I250="ALI",IF(P250="L",7,IF(P250="A",10,15)),IF(I250="AIE",IF(P250="L",5,IF(P250="A",7,10)),IF(I250="SE",IF(P250="L",4,IF(P250="A",5,7)),IF(OR(I250="EE",I250="CE"),IF(P250="L",3,IF(P250="A",4,6)))))))</f>
        <v/>
      </c>
      <c r="U250" s="52" t="str">
        <f aca="false">IF(J250="","",IF(OR(J250="I",J250="C"),100%,IF(J250="E",40%,IF(J250="T",15%,50%))))</f>
        <v/>
      </c>
      <c r="V250" s="53" t="str">
        <f aca="false">IF(AND(S250&lt;&gt;"",U250&lt;&gt;""),S250*U250,"")</f>
        <v/>
      </c>
      <c r="W250" s="53" t="str">
        <f aca="false">IF(AND(T250&lt;&gt;"",U250&lt;&gt;""),T250*U250,"")</f>
        <v/>
      </c>
      <c r="X250" s="42"/>
      <c r="Y250" s="42"/>
      <c r="Z250" s="42"/>
      <c r="AA250" s="42"/>
      <c r="AB250" s="43"/>
    </row>
    <row r="251" customFormat="false" ht="18" hidden="false" customHeight="true" outlineLevel="0" collapsed="false">
      <c r="A251" s="42"/>
      <c r="B251" s="42"/>
      <c r="C251" s="42"/>
      <c r="D251" s="42"/>
      <c r="E251" s="42"/>
      <c r="F251" s="42"/>
      <c r="G251" s="42"/>
      <c r="H251" s="43"/>
      <c r="I251" s="44"/>
      <c r="J251" s="45"/>
      <c r="K251" s="46" t="str">
        <f aca="false">IF(OR(I251="ALI",I251="AIE"),IF(ISNA(VLOOKUP(H251,'Funções de Dados - Detalhe'!$C$7:$F$126,2,0)),"",VLOOKUP(H251,'Funções de Dados - Detalhe'!$C$7:$F$126,2,0)),IF(OR(I251="EE",I251="SE",I251="CE"),IF(ISNA(VLOOKUP(H251,'Funções de Transação - Detalhe'!$C$7:$F$126,2,0)), "",VLOOKUP(H251,'Funções de Transação - Detalhe'!$C$7:$F$126,2,0)),""))</f>
        <v/>
      </c>
      <c r="L251" s="46" t="str">
        <f aca="false">IF(OR(I251="ALI",I251="AIE"),IF(ISNA(VLOOKUP(H251,'Funções de Dados - Detalhe'!$C$7:$F$126,4,0)), "",VLOOKUP(H251,'Funções de Dados - Detalhe'!$C$7:$F$126,4,0)),IF(OR(I251="EE",I251="SE",I251="CE"),IF(ISNA(VLOOKUP(H251,'Funções de Transação - Detalhe'!$C$7:$F$126,4,0)), "",VLOOKUP(H251,'Funções de Transação - Detalhe'!$C$7:$F$126,4,0)),""))</f>
        <v/>
      </c>
      <c r="M251" s="47" t="str">
        <f aca="false">CONCATENATE(I251,N251)</f>
        <v/>
      </c>
      <c r="N251" s="48" t="str">
        <f aca="false">IF(OR(I251="ALI",I251="AIE"),"L", IF(OR(I251="EE",I251="SE",I251="CE"),"A",""))</f>
        <v/>
      </c>
      <c r="O251" s="47" t="str">
        <f aca="false">CONCATENATE(I251,P251)</f>
        <v/>
      </c>
      <c r="P251" s="49" t="str">
        <f aca="false">IF(OR(ISBLANK(K251),K251="",ISBLANK(L251),L251=""),IF(OR(I251="ALI",I251="AIE"),"",IF(OR(ISBLANK(I251),L251=""),"","A")),IF(I251="EE",IF(L251&gt;=3,IF(K251&gt;=5,"H","A"),IF(L251&gt;=2,IF(K251&gt;=16,"H",IF(K251&lt;=4,"L","A")),IF(K251&lt;=15,"L","A"))),IF(OR(I251="SE",I251="CE"),IF(L251&gt;=4,IF(K251&gt;=6,"H","A"),IF(L251&gt;=2,IF(K251&gt;=20,"H",IF(K251&lt;=5,"L","A")),IF(K251&lt;=19,"L","A"))),IF(OR(I251="ALI",I251="AIE"),IF(L251&gt;=6,IF(K251&gt;=20,"H","A"),IF(L251&gt;=2,IF(K251&gt;=51,"H",IF(K251&lt;=19,"L","A")),IF(K251&lt;=50,"L","A")))))))</f>
        <v/>
      </c>
      <c r="Q251" s="50" t="str">
        <f aca="false">IF(N251="L","Baixa",IF(N251="A","Média",IF(N251="","","Alta")))</f>
        <v/>
      </c>
      <c r="R251" s="50" t="str">
        <f aca="false">IF(P251="L","Baixa",IF(P251="A","Média",IF(P251="H","Alta","")))</f>
        <v/>
      </c>
      <c r="S251" s="46" t="str">
        <f aca="false">IF(J251="C",0.6,IF(OR(ISBLANK(I251),ISBLANK(N251)),"",IF(I251="ALI",IF(N251="L",7,IF(N251="A",10,15)),IF(I251="AIE",IF(N251="L",5,IF(N251="A",7,10)),IF(I251="SE",IF(N251="L",4,IF(N251="A",5,7)),IF(OR(I251="EE",I251="CE"),IF(N251="L",3,IF(N251="A",4,6))))))))</f>
        <v/>
      </c>
      <c r="T251" s="51" t="str">
        <f aca="false">IF(OR(ISBLANK(I251),ISBLANK(P251),I251="",P251=""),S251,IF(I251="ALI",IF(P251="L",7,IF(P251="A",10,15)),IF(I251="AIE",IF(P251="L",5,IF(P251="A",7,10)),IF(I251="SE",IF(P251="L",4,IF(P251="A",5,7)),IF(OR(I251="EE",I251="CE"),IF(P251="L",3,IF(P251="A",4,6)))))))</f>
        <v/>
      </c>
      <c r="U251" s="52" t="str">
        <f aca="false">IF(J251="","",IF(OR(J251="I",J251="C"),100%,IF(J251="E",40%,IF(J251="T",15%,50%))))</f>
        <v/>
      </c>
      <c r="V251" s="53" t="str">
        <f aca="false">IF(AND(S251&lt;&gt;"",U251&lt;&gt;""),S251*U251,"")</f>
        <v/>
      </c>
      <c r="W251" s="53" t="str">
        <f aca="false">IF(AND(T251&lt;&gt;"",U251&lt;&gt;""),T251*U251,"")</f>
        <v/>
      </c>
      <c r="X251" s="42"/>
      <c r="Y251" s="42"/>
      <c r="Z251" s="42"/>
      <c r="AA251" s="42"/>
      <c r="AB251" s="43"/>
    </row>
    <row r="252" customFormat="false" ht="18" hidden="false" customHeight="true" outlineLevel="0" collapsed="false">
      <c r="A252" s="42"/>
      <c r="B252" s="42"/>
      <c r="C252" s="42"/>
      <c r="D252" s="42"/>
      <c r="E252" s="42"/>
      <c r="F252" s="42"/>
      <c r="G252" s="42"/>
      <c r="H252" s="43"/>
      <c r="I252" s="44"/>
      <c r="J252" s="45"/>
      <c r="K252" s="46" t="str">
        <f aca="false">IF(OR(I252="ALI",I252="AIE"),IF(ISNA(VLOOKUP(H252,'Funções de Dados - Detalhe'!$C$7:$F$126,2,0)),"",VLOOKUP(H252,'Funções de Dados - Detalhe'!$C$7:$F$126,2,0)),IF(OR(I252="EE",I252="SE",I252="CE"),IF(ISNA(VLOOKUP(H252,'Funções de Transação - Detalhe'!$C$7:$F$126,2,0)), "",VLOOKUP(H252,'Funções de Transação - Detalhe'!$C$7:$F$126,2,0)),""))</f>
        <v/>
      </c>
      <c r="L252" s="46" t="str">
        <f aca="false">IF(OR(I252="ALI",I252="AIE"),IF(ISNA(VLOOKUP(H252,'Funções de Dados - Detalhe'!$C$7:$F$126,4,0)), "",VLOOKUP(H252,'Funções de Dados - Detalhe'!$C$7:$F$126,4,0)),IF(OR(I252="EE",I252="SE",I252="CE"),IF(ISNA(VLOOKUP(H252,'Funções de Transação - Detalhe'!$C$7:$F$126,4,0)), "",VLOOKUP(H252,'Funções de Transação - Detalhe'!$C$7:$F$126,4,0)),""))</f>
        <v/>
      </c>
      <c r="M252" s="47" t="str">
        <f aca="false">CONCATENATE(I252,N252)</f>
        <v/>
      </c>
      <c r="N252" s="48" t="str">
        <f aca="false">IF(OR(I252="ALI",I252="AIE"),"L", IF(OR(I252="EE",I252="SE",I252="CE"),"A",""))</f>
        <v/>
      </c>
      <c r="O252" s="47" t="str">
        <f aca="false">CONCATENATE(I252,P252)</f>
        <v/>
      </c>
      <c r="P252" s="49" t="str">
        <f aca="false">IF(OR(ISBLANK(K252),K252="",ISBLANK(L252),L252=""),IF(OR(I252="ALI",I252="AIE"),"",IF(OR(ISBLANK(I252),L252=""),"","A")),IF(I252="EE",IF(L252&gt;=3,IF(K252&gt;=5,"H","A"),IF(L252&gt;=2,IF(K252&gt;=16,"H",IF(K252&lt;=4,"L","A")),IF(K252&lt;=15,"L","A"))),IF(OR(I252="SE",I252="CE"),IF(L252&gt;=4,IF(K252&gt;=6,"H","A"),IF(L252&gt;=2,IF(K252&gt;=20,"H",IF(K252&lt;=5,"L","A")),IF(K252&lt;=19,"L","A"))),IF(OR(I252="ALI",I252="AIE"),IF(L252&gt;=6,IF(K252&gt;=20,"H","A"),IF(L252&gt;=2,IF(K252&gt;=51,"H",IF(K252&lt;=19,"L","A")),IF(K252&lt;=50,"L","A")))))))</f>
        <v/>
      </c>
      <c r="Q252" s="50" t="str">
        <f aca="false">IF(N252="L","Baixa",IF(N252="A","Média",IF(N252="","","Alta")))</f>
        <v/>
      </c>
      <c r="R252" s="50" t="str">
        <f aca="false">IF(P252="L","Baixa",IF(P252="A","Média",IF(P252="H","Alta","")))</f>
        <v/>
      </c>
      <c r="S252" s="46" t="str">
        <f aca="false">IF(J252="C",0.6,IF(OR(ISBLANK(I252),ISBLANK(N252)),"",IF(I252="ALI",IF(N252="L",7,IF(N252="A",10,15)),IF(I252="AIE",IF(N252="L",5,IF(N252="A",7,10)),IF(I252="SE",IF(N252="L",4,IF(N252="A",5,7)),IF(OR(I252="EE",I252="CE"),IF(N252="L",3,IF(N252="A",4,6))))))))</f>
        <v/>
      </c>
      <c r="T252" s="51" t="str">
        <f aca="false">IF(OR(ISBLANK(I252),ISBLANK(P252),I252="",P252=""),S252,IF(I252="ALI",IF(P252="L",7,IF(P252="A",10,15)),IF(I252="AIE",IF(P252="L",5,IF(P252="A",7,10)),IF(I252="SE",IF(P252="L",4,IF(P252="A",5,7)),IF(OR(I252="EE",I252="CE"),IF(P252="L",3,IF(P252="A",4,6)))))))</f>
        <v/>
      </c>
      <c r="U252" s="52" t="str">
        <f aca="false">IF(J252="","",IF(OR(J252="I",J252="C"),100%,IF(J252="E",40%,IF(J252="T",15%,50%))))</f>
        <v/>
      </c>
      <c r="V252" s="53" t="str">
        <f aca="false">IF(AND(S252&lt;&gt;"",U252&lt;&gt;""),S252*U252,"")</f>
        <v/>
      </c>
      <c r="W252" s="53" t="str">
        <f aca="false">IF(AND(T252&lt;&gt;"",U252&lt;&gt;""),T252*U252,"")</f>
        <v/>
      </c>
      <c r="X252" s="42"/>
      <c r="Y252" s="42"/>
      <c r="Z252" s="42"/>
      <c r="AA252" s="42"/>
      <c r="AB252" s="43"/>
    </row>
    <row r="253" customFormat="false" ht="18" hidden="false" customHeight="true" outlineLevel="0" collapsed="false">
      <c r="A253" s="42"/>
      <c r="B253" s="42"/>
      <c r="C253" s="42"/>
      <c r="D253" s="42"/>
      <c r="E253" s="42"/>
      <c r="F253" s="42"/>
      <c r="G253" s="42"/>
      <c r="H253" s="43"/>
      <c r="I253" s="44"/>
      <c r="J253" s="45"/>
      <c r="K253" s="46" t="str">
        <f aca="false">IF(OR(I253="ALI",I253="AIE"),IF(ISNA(VLOOKUP(H253,'Funções de Dados - Detalhe'!$C$7:$F$126,2,0)),"",VLOOKUP(H253,'Funções de Dados - Detalhe'!$C$7:$F$126,2,0)),IF(OR(I253="EE",I253="SE",I253="CE"),IF(ISNA(VLOOKUP(H253,'Funções de Transação - Detalhe'!$C$7:$F$126,2,0)), "",VLOOKUP(H253,'Funções de Transação - Detalhe'!$C$7:$F$126,2,0)),""))</f>
        <v/>
      </c>
      <c r="L253" s="46" t="str">
        <f aca="false">IF(OR(I253="ALI",I253="AIE"),IF(ISNA(VLOOKUP(H253,'Funções de Dados - Detalhe'!$C$7:$F$126,4,0)), "",VLOOKUP(H253,'Funções de Dados - Detalhe'!$C$7:$F$126,4,0)),IF(OR(I253="EE",I253="SE",I253="CE"),IF(ISNA(VLOOKUP(H253,'Funções de Transação - Detalhe'!$C$7:$F$126,4,0)), "",VLOOKUP(H253,'Funções de Transação - Detalhe'!$C$7:$F$126,4,0)),""))</f>
        <v/>
      </c>
      <c r="M253" s="47" t="str">
        <f aca="false">CONCATENATE(I253,N253)</f>
        <v/>
      </c>
      <c r="N253" s="48" t="str">
        <f aca="false">IF(OR(I253="ALI",I253="AIE"),"L", IF(OR(I253="EE",I253="SE",I253="CE"),"A",""))</f>
        <v/>
      </c>
      <c r="O253" s="47" t="str">
        <f aca="false">CONCATENATE(I253,P253)</f>
        <v/>
      </c>
      <c r="P253" s="49" t="str">
        <f aca="false">IF(OR(ISBLANK(K253),K253="",ISBLANK(L253),L253=""),IF(OR(I253="ALI",I253="AIE"),"",IF(OR(ISBLANK(I253),L253=""),"","A")),IF(I253="EE",IF(L253&gt;=3,IF(K253&gt;=5,"H","A"),IF(L253&gt;=2,IF(K253&gt;=16,"H",IF(K253&lt;=4,"L","A")),IF(K253&lt;=15,"L","A"))),IF(OR(I253="SE",I253="CE"),IF(L253&gt;=4,IF(K253&gt;=6,"H","A"),IF(L253&gt;=2,IF(K253&gt;=20,"H",IF(K253&lt;=5,"L","A")),IF(K253&lt;=19,"L","A"))),IF(OR(I253="ALI",I253="AIE"),IF(L253&gt;=6,IF(K253&gt;=20,"H","A"),IF(L253&gt;=2,IF(K253&gt;=51,"H",IF(K253&lt;=19,"L","A")),IF(K253&lt;=50,"L","A")))))))</f>
        <v/>
      </c>
      <c r="Q253" s="50" t="str">
        <f aca="false">IF(N253="L","Baixa",IF(N253="A","Média",IF(N253="","","Alta")))</f>
        <v/>
      </c>
      <c r="R253" s="50" t="str">
        <f aca="false">IF(P253="L","Baixa",IF(P253="A","Média",IF(P253="H","Alta","")))</f>
        <v/>
      </c>
      <c r="S253" s="46" t="str">
        <f aca="false">IF(J253="C",0.6,IF(OR(ISBLANK(I253),ISBLANK(N253)),"",IF(I253="ALI",IF(N253="L",7,IF(N253="A",10,15)),IF(I253="AIE",IF(N253="L",5,IF(N253="A",7,10)),IF(I253="SE",IF(N253="L",4,IF(N253="A",5,7)),IF(OR(I253="EE",I253="CE"),IF(N253="L",3,IF(N253="A",4,6))))))))</f>
        <v/>
      </c>
      <c r="T253" s="51" t="str">
        <f aca="false">IF(OR(ISBLANK(I253),ISBLANK(P253),I253="",P253=""),S253,IF(I253="ALI",IF(P253="L",7,IF(P253="A",10,15)),IF(I253="AIE",IF(P253="L",5,IF(P253="A",7,10)),IF(I253="SE",IF(P253="L",4,IF(P253="A",5,7)),IF(OR(I253="EE",I253="CE"),IF(P253="L",3,IF(P253="A",4,6)))))))</f>
        <v/>
      </c>
      <c r="U253" s="52" t="str">
        <f aca="false">IF(J253="","",IF(OR(J253="I",J253="C"),100%,IF(J253="E",40%,IF(J253="T",15%,50%))))</f>
        <v/>
      </c>
      <c r="V253" s="53" t="str">
        <f aca="false">IF(AND(S253&lt;&gt;"",U253&lt;&gt;""),S253*U253,"")</f>
        <v/>
      </c>
      <c r="W253" s="53" t="str">
        <f aca="false">IF(AND(T253&lt;&gt;"",U253&lt;&gt;""),T253*U253,"")</f>
        <v/>
      </c>
      <c r="X253" s="42"/>
      <c r="Y253" s="42"/>
      <c r="Z253" s="42"/>
      <c r="AA253" s="42"/>
      <c r="AB253" s="43"/>
    </row>
    <row r="254" customFormat="false" ht="18" hidden="false" customHeight="true" outlineLevel="0" collapsed="false">
      <c r="A254" s="42"/>
      <c r="B254" s="42"/>
      <c r="C254" s="42"/>
      <c r="D254" s="42"/>
      <c r="E254" s="42"/>
      <c r="F254" s="42"/>
      <c r="G254" s="42"/>
      <c r="H254" s="43"/>
      <c r="I254" s="44"/>
      <c r="J254" s="45"/>
      <c r="K254" s="46" t="str">
        <f aca="false">IF(OR(I254="ALI",I254="AIE"),IF(ISNA(VLOOKUP(H254,'Funções de Dados - Detalhe'!$C$7:$F$126,2,0)),"",VLOOKUP(H254,'Funções de Dados - Detalhe'!$C$7:$F$126,2,0)),IF(OR(I254="EE",I254="SE",I254="CE"),IF(ISNA(VLOOKUP(H254,'Funções de Transação - Detalhe'!$C$7:$F$126,2,0)), "",VLOOKUP(H254,'Funções de Transação - Detalhe'!$C$7:$F$126,2,0)),""))</f>
        <v/>
      </c>
      <c r="L254" s="46" t="str">
        <f aca="false">IF(OR(I254="ALI",I254="AIE"),IF(ISNA(VLOOKUP(H254,'Funções de Dados - Detalhe'!$C$7:$F$126,4,0)), "",VLOOKUP(H254,'Funções de Dados - Detalhe'!$C$7:$F$126,4,0)),IF(OR(I254="EE",I254="SE",I254="CE"),IF(ISNA(VLOOKUP(H254,'Funções de Transação - Detalhe'!$C$7:$F$126,4,0)), "",VLOOKUP(H254,'Funções de Transação - Detalhe'!$C$7:$F$126,4,0)),""))</f>
        <v/>
      </c>
      <c r="M254" s="47" t="str">
        <f aca="false">CONCATENATE(I254,N254)</f>
        <v/>
      </c>
      <c r="N254" s="48" t="str">
        <f aca="false">IF(OR(I254="ALI",I254="AIE"),"L", IF(OR(I254="EE",I254="SE",I254="CE"),"A",""))</f>
        <v/>
      </c>
      <c r="O254" s="47" t="str">
        <f aca="false">CONCATENATE(I254,P254)</f>
        <v/>
      </c>
      <c r="P254" s="49" t="str">
        <f aca="false">IF(OR(ISBLANK(K254),K254="",ISBLANK(L254),L254=""),IF(OR(I254="ALI",I254="AIE"),"",IF(OR(ISBLANK(I254),L254=""),"","A")),IF(I254="EE",IF(L254&gt;=3,IF(K254&gt;=5,"H","A"),IF(L254&gt;=2,IF(K254&gt;=16,"H",IF(K254&lt;=4,"L","A")),IF(K254&lt;=15,"L","A"))),IF(OR(I254="SE",I254="CE"),IF(L254&gt;=4,IF(K254&gt;=6,"H","A"),IF(L254&gt;=2,IF(K254&gt;=20,"H",IF(K254&lt;=5,"L","A")),IF(K254&lt;=19,"L","A"))),IF(OR(I254="ALI",I254="AIE"),IF(L254&gt;=6,IF(K254&gt;=20,"H","A"),IF(L254&gt;=2,IF(K254&gt;=51,"H",IF(K254&lt;=19,"L","A")),IF(K254&lt;=50,"L","A")))))))</f>
        <v/>
      </c>
      <c r="Q254" s="50" t="str">
        <f aca="false">IF(N254="L","Baixa",IF(N254="A","Média",IF(N254="","","Alta")))</f>
        <v/>
      </c>
      <c r="R254" s="50" t="str">
        <f aca="false">IF(P254="L","Baixa",IF(P254="A","Média",IF(P254="H","Alta","")))</f>
        <v/>
      </c>
      <c r="S254" s="46" t="str">
        <f aca="false">IF(J254="C",0.6,IF(OR(ISBLANK(I254),ISBLANK(N254)),"",IF(I254="ALI",IF(N254="L",7,IF(N254="A",10,15)),IF(I254="AIE",IF(N254="L",5,IF(N254="A",7,10)),IF(I254="SE",IF(N254="L",4,IF(N254="A",5,7)),IF(OR(I254="EE",I254="CE"),IF(N254="L",3,IF(N254="A",4,6))))))))</f>
        <v/>
      </c>
      <c r="T254" s="51" t="str">
        <f aca="false">IF(OR(ISBLANK(I254),ISBLANK(P254),I254="",P254=""),S254,IF(I254="ALI",IF(P254="L",7,IF(P254="A",10,15)),IF(I254="AIE",IF(P254="L",5,IF(P254="A",7,10)),IF(I254="SE",IF(P254="L",4,IF(P254="A",5,7)),IF(OR(I254="EE",I254="CE"),IF(P254="L",3,IF(P254="A",4,6)))))))</f>
        <v/>
      </c>
      <c r="U254" s="52" t="str">
        <f aca="false">IF(J254="","",IF(OR(J254="I",J254="C"),100%,IF(J254="E",40%,IF(J254="T",15%,50%))))</f>
        <v/>
      </c>
      <c r="V254" s="53" t="str">
        <f aca="false">IF(AND(S254&lt;&gt;"",U254&lt;&gt;""),S254*U254,"")</f>
        <v/>
      </c>
      <c r="W254" s="53" t="str">
        <f aca="false">IF(AND(T254&lt;&gt;"",U254&lt;&gt;""),T254*U254,"")</f>
        <v/>
      </c>
      <c r="X254" s="42"/>
      <c r="Y254" s="42"/>
      <c r="Z254" s="42"/>
      <c r="AA254" s="42"/>
      <c r="AB254" s="43"/>
    </row>
    <row r="255" customFormat="false" ht="18" hidden="false" customHeight="true" outlineLevel="0" collapsed="false">
      <c r="A255" s="42"/>
      <c r="B255" s="42"/>
      <c r="C255" s="42"/>
      <c r="D255" s="42"/>
      <c r="E255" s="42"/>
      <c r="F255" s="42"/>
      <c r="G255" s="42"/>
      <c r="H255" s="43"/>
      <c r="I255" s="44"/>
      <c r="J255" s="45"/>
      <c r="K255" s="46" t="str">
        <f aca="false">IF(OR(I255="ALI",I255="AIE"),IF(ISNA(VLOOKUP(H255,'Funções de Dados - Detalhe'!$C$7:$F$126,2,0)),"",VLOOKUP(H255,'Funções de Dados - Detalhe'!$C$7:$F$126,2,0)),IF(OR(I255="EE",I255="SE",I255="CE"),IF(ISNA(VLOOKUP(H255,'Funções de Transação - Detalhe'!$C$7:$F$126,2,0)), "",VLOOKUP(H255,'Funções de Transação - Detalhe'!$C$7:$F$126,2,0)),""))</f>
        <v/>
      </c>
      <c r="L255" s="46" t="str">
        <f aca="false">IF(OR(I255="ALI",I255="AIE"),IF(ISNA(VLOOKUP(H255,'Funções de Dados - Detalhe'!$C$7:$F$126,4,0)), "",VLOOKUP(H255,'Funções de Dados - Detalhe'!$C$7:$F$126,4,0)),IF(OR(I255="EE",I255="SE",I255="CE"),IF(ISNA(VLOOKUP(H255,'Funções de Transação - Detalhe'!$C$7:$F$126,4,0)), "",VLOOKUP(H255,'Funções de Transação - Detalhe'!$C$7:$F$126,4,0)),""))</f>
        <v/>
      </c>
      <c r="M255" s="47" t="str">
        <f aca="false">CONCATENATE(I255,N255)</f>
        <v/>
      </c>
      <c r="N255" s="48" t="str">
        <f aca="false">IF(OR(I255="ALI",I255="AIE"),"L", IF(OR(I255="EE",I255="SE",I255="CE"),"A",""))</f>
        <v/>
      </c>
      <c r="O255" s="47" t="str">
        <f aca="false">CONCATENATE(I255,P255)</f>
        <v/>
      </c>
      <c r="P255" s="49" t="str">
        <f aca="false">IF(OR(ISBLANK(K255),K255="",ISBLANK(L255),L255=""),IF(OR(I255="ALI",I255="AIE"),"",IF(OR(ISBLANK(I255),L255=""),"","A")),IF(I255="EE",IF(L255&gt;=3,IF(K255&gt;=5,"H","A"),IF(L255&gt;=2,IF(K255&gt;=16,"H",IF(K255&lt;=4,"L","A")),IF(K255&lt;=15,"L","A"))),IF(OR(I255="SE",I255="CE"),IF(L255&gt;=4,IF(K255&gt;=6,"H","A"),IF(L255&gt;=2,IF(K255&gt;=20,"H",IF(K255&lt;=5,"L","A")),IF(K255&lt;=19,"L","A"))),IF(OR(I255="ALI",I255="AIE"),IF(L255&gt;=6,IF(K255&gt;=20,"H","A"),IF(L255&gt;=2,IF(K255&gt;=51,"H",IF(K255&lt;=19,"L","A")),IF(K255&lt;=50,"L","A")))))))</f>
        <v/>
      </c>
      <c r="Q255" s="50" t="str">
        <f aca="false">IF(N255="L","Baixa",IF(N255="A","Média",IF(N255="","","Alta")))</f>
        <v/>
      </c>
      <c r="R255" s="50" t="str">
        <f aca="false">IF(P255="L","Baixa",IF(P255="A","Média",IF(P255="H","Alta","")))</f>
        <v/>
      </c>
      <c r="S255" s="46" t="str">
        <f aca="false">IF(J255="C",0.6,IF(OR(ISBLANK(I255),ISBLANK(N255)),"",IF(I255="ALI",IF(N255="L",7,IF(N255="A",10,15)),IF(I255="AIE",IF(N255="L",5,IF(N255="A",7,10)),IF(I255="SE",IF(N255="L",4,IF(N255="A",5,7)),IF(OR(I255="EE",I255="CE"),IF(N255="L",3,IF(N255="A",4,6))))))))</f>
        <v/>
      </c>
      <c r="T255" s="51" t="str">
        <f aca="false">IF(OR(ISBLANK(I255),ISBLANK(P255),I255="",P255=""),S255,IF(I255="ALI",IF(P255="L",7,IF(P255="A",10,15)),IF(I255="AIE",IF(P255="L",5,IF(P255="A",7,10)),IF(I255="SE",IF(P255="L",4,IF(P255="A",5,7)),IF(OR(I255="EE",I255="CE"),IF(P255="L",3,IF(P255="A",4,6)))))))</f>
        <v/>
      </c>
      <c r="U255" s="52" t="str">
        <f aca="false">IF(J255="","",IF(OR(J255="I",J255="C"),100%,IF(J255="E",40%,IF(J255="T",15%,50%))))</f>
        <v/>
      </c>
      <c r="V255" s="53" t="str">
        <f aca="false">IF(AND(S255&lt;&gt;"",U255&lt;&gt;""),S255*U255,"")</f>
        <v/>
      </c>
      <c r="W255" s="53" t="str">
        <f aca="false">IF(AND(T255&lt;&gt;"",U255&lt;&gt;""),T255*U255,"")</f>
        <v/>
      </c>
      <c r="X255" s="42"/>
      <c r="Y255" s="42"/>
      <c r="Z255" s="42"/>
      <c r="AA255" s="42"/>
      <c r="AB255" s="43"/>
    </row>
    <row r="256" customFormat="false" ht="18" hidden="false" customHeight="true" outlineLevel="0" collapsed="false">
      <c r="A256" s="42"/>
      <c r="B256" s="42"/>
      <c r="C256" s="42"/>
      <c r="D256" s="42"/>
      <c r="E256" s="42"/>
      <c r="F256" s="42"/>
      <c r="G256" s="42"/>
      <c r="H256" s="43"/>
      <c r="I256" s="44"/>
      <c r="J256" s="45"/>
      <c r="K256" s="46" t="str">
        <f aca="false">IF(OR(I256="ALI",I256="AIE"),IF(ISNA(VLOOKUP(H256,'Funções de Dados - Detalhe'!$C$7:$F$126,2,0)),"",VLOOKUP(H256,'Funções de Dados - Detalhe'!$C$7:$F$126,2,0)),IF(OR(I256="EE",I256="SE",I256="CE"),IF(ISNA(VLOOKUP(H256,'Funções de Transação - Detalhe'!$C$7:$F$126,2,0)), "",VLOOKUP(H256,'Funções de Transação - Detalhe'!$C$7:$F$126,2,0)),""))</f>
        <v/>
      </c>
      <c r="L256" s="46" t="str">
        <f aca="false">IF(OR(I256="ALI",I256="AIE"),IF(ISNA(VLOOKUP(H256,'Funções de Dados - Detalhe'!$C$7:$F$126,4,0)), "",VLOOKUP(H256,'Funções de Dados - Detalhe'!$C$7:$F$126,4,0)),IF(OR(I256="EE",I256="SE",I256="CE"),IF(ISNA(VLOOKUP(H256,'Funções de Transação - Detalhe'!$C$7:$F$126,4,0)), "",VLOOKUP(H256,'Funções de Transação - Detalhe'!$C$7:$F$126,4,0)),""))</f>
        <v/>
      </c>
      <c r="M256" s="47" t="str">
        <f aca="false">CONCATENATE(I256,N256)</f>
        <v/>
      </c>
      <c r="N256" s="48" t="str">
        <f aca="false">IF(OR(I256="ALI",I256="AIE"),"L", IF(OR(I256="EE",I256="SE",I256="CE"),"A",""))</f>
        <v/>
      </c>
      <c r="O256" s="47" t="str">
        <f aca="false">CONCATENATE(I256,P256)</f>
        <v/>
      </c>
      <c r="P256" s="49" t="str">
        <f aca="false">IF(OR(ISBLANK(K256),K256="",ISBLANK(L256),L256=""),IF(OR(I256="ALI",I256="AIE"),"",IF(OR(ISBLANK(I256),L256=""),"","A")),IF(I256="EE",IF(L256&gt;=3,IF(K256&gt;=5,"H","A"),IF(L256&gt;=2,IF(K256&gt;=16,"H",IF(K256&lt;=4,"L","A")),IF(K256&lt;=15,"L","A"))),IF(OR(I256="SE",I256="CE"),IF(L256&gt;=4,IF(K256&gt;=6,"H","A"),IF(L256&gt;=2,IF(K256&gt;=20,"H",IF(K256&lt;=5,"L","A")),IF(K256&lt;=19,"L","A"))),IF(OR(I256="ALI",I256="AIE"),IF(L256&gt;=6,IF(K256&gt;=20,"H","A"),IF(L256&gt;=2,IF(K256&gt;=51,"H",IF(K256&lt;=19,"L","A")),IF(K256&lt;=50,"L","A")))))))</f>
        <v/>
      </c>
      <c r="Q256" s="50" t="str">
        <f aca="false">IF(N256="L","Baixa",IF(N256="A","Média",IF(N256="","","Alta")))</f>
        <v/>
      </c>
      <c r="R256" s="50" t="str">
        <f aca="false">IF(P256="L","Baixa",IF(P256="A","Média",IF(P256="H","Alta","")))</f>
        <v/>
      </c>
      <c r="S256" s="46" t="str">
        <f aca="false">IF(J256="C",0.6,IF(OR(ISBLANK(I256),ISBLANK(N256)),"",IF(I256="ALI",IF(N256="L",7,IF(N256="A",10,15)),IF(I256="AIE",IF(N256="L",5,IF(N256="A",7,10)),IF(I256="SE",IF(N256="L",4,IF(N256="A",5,7)),IF(OR(I256="EE",I256="CE"),IF(N256="L",3,IF(N256="A",4,6))))))))</f>
        <v/>
      </c>
      <c r="T256" s="51" t="str">
        <f aca="false">IF(OR(ISBLANK(I256),ISBLANK(P256),I256="",P256=""),S256,IF(I256="ALI",IF(P256="L",7,IF(P256="A",10,15)),IF(I256="AIE",IF(P256="L",5,IF(P256="A",7,10)),IF(I256="SE",IF(P256="L",4,IF(P256="A",5,7)),IF(OR(I256="EE",I256="CE"),IF(P256="L",3,IF(P256="A",4,6)))))))</f>
        <v/>
      </c>
      <c r="U256" s="52" t="str">
        <f aca="false">IF(J256="","",IF(OR(J256="I",J256="C"),100%,IF(J256="E",40%,IF(J256="T",15%,50%))))</f>
        <v/>
      </c>
      <c r="V256" s="53" t="str">
        <f aca="false">IF(AND(S256&lt;&gt;"",U256&lt;&gt;""),S256*U256,"")</f>
        <v/>
      </c>
      <c r="W256" s="53" t="str">
        <f aca="false">IF(AND(T256&lt;&gt;"",U256&lt;&gt;""),T256*U256,"")</f>
        <v/>
      </c>
      <c r="X256" s="42"/>
      <c r="Y256" s="42"/>
      <c r="Z256" s="42"/>
      <c r="AA256" s="42"/>
      <c r="AB256" s="43"/>
    </row>
    <row r="257" customFormat="false" ht="18" hidden="false" customHeight="true" outlineLevel="0" collapsed="false">
      <c r="A257" s="42"/>
      <c r="B257" s="42"/>
      <c r="C257" s="42"/>
      <c r="D257" s="42"/>
      <c r="E257" s="42"/>
      <c r="F257" s="42"/>
      <c r="G257" s="42"/>
      <c r="H257" s="43"/>
      <c r="I257" s="44"/>
      <c r="J257" s="45"/>
      <c r="K257" s="46" t="str">
        <f aca="false">IF(OR(I257="ALI",I257="AIE"),IF(ISNA(VLOOKUP(H257,'Funções de Dados - Detalhe'!$C$7:$F$126,2,0)),"",VLOOKUP(H257,'Funções de Dados - Detalhe'!$C$7:$F$126,2,0)),IF(OR(I257="EE",I257="SE",I257="CE"),IF(ISNA(VLOOKUP(H257,'Funções de Transação - Detalhe'!$C$7:$F$126,2,0)), "",VLOOKUP(H257,'Funções de Transação - Detalhe'!$C$7:$F$126,2,0)),""))</f>
        <v/>
      </c>
      <c r="L257" s="46" t="str">
        <f aca="false">IF(OR(I257="ALI",I257="AIE"),IF(ISNA(VLOOKUP(H257,'Funções de Dados - Detalhe'!$C$7:$F$126,4,0)), "",VLOOKUP(H257,'Funções de Dados - Detalhe'!$C$7:$F$126,4,0)),IF(OR(I257="EE",I257="SE",I257="CE"),IF(ISNA(VLOOKUP(H257,'Funções de Transação - Detalhe'!$C$7:$F$126,4,0)), "",VLOOKUP(H257,'Funções de Transação - Detalhe'!$C$7:$F$126,4,0)),""))</f>
        <v/>
      </c>
      <c r="M257" s="47" t="str">
        <f aca="false">CONCATENATE(I257,N257)</f>
        <v/>
      </c>
      <c r="N257" s="48" t="str">
        <f aca="false">IF(OR(I257="ALI",I257="AIE"),"L", IF(OR(I257="EE",I257="SE",I257="CE"),"A",""))</f>
        <v/>
      </c>
      <c r="O257" s="47" t="str">
        <f aca="false">CONCATENATE(I257,P257)</f>
        <v/>
      </c>
      <c r="P257" s="49" t="str">
        <f aca="false">IF(OR(ISBLANK(K257),K257="",ISBLANK(L257),L257=""),IF(OR(I257="ALI",I257="AIE"),"",IF(OR(ISBLANK(I257),L257=""),"","A")),IF(I257="EE",IF(L257&gt;=3,IF(K257&gt;=5,"H","A"),IF(L257&gt;=2,IF(K257&gt;=16,"H",IF(K257&lt;=4,"L","A")),IF(K257&lt;=15,"L","A"))),IF(OR(I257="SE",I257="CE"),IF(L257&gt;=4,IF(K257&gt;=6,"H","A"),IF(L257&gt;=2,IF(K257&gt;=20,"H",IF(K257&lt;=5,"L","A")),IF(K257&lt;=19,"L","A"))),IF(OR(I257="ALI",I257="AIE"),IF(L257&gt;=6,IF(K257&gt;=20,"H","A"),IF(L257&gt;=2,IF(K257&gt;=51,"H",IF(K257&lt;=19,"L","A")),IF(K257&lt;=50,"L","A")))))))</f>
        <v/>
      </c>
      <c r="Q257" s="50" t="str">
        <f aca="false">IF(N257="L","Baixa",IF(N257="A","Média",IF(N257="","","Alta")))</f>
        <v/>
      </c>
      <c r="R257" s="50" t="str">
        <f aca="false">IF(P257="L","Baixa",IF(P257="A","Média",IF(P257="H","Alta","")))</f>
        <v/>
      </c>
      <c r="S257" s="46" t="str">
        <f aca="false">IF(J257="C",0.6,IF(OR(ISBLANK(I257),ISBLANK(N257)),"",IF(I257="ALI",IF(N257="L",7,IF(N257="A",10,15)),IF(I257="AIE",IF(N257="L",5,IF(N257="A",7,10)),IF(I257="SE",IF(N257="L",4,IF(N257="A",5,7)),IF(OR(I257="EE",I257="CE"),IF(N257="L",3,IF(N257="A",4,6))))))))</f>
        <v/>
      </c>
      <c r="T257" s="51" t="str">
        <f aca="false">IF(OR(ISBLANK(I257),ISBLANK(P257),I257="",P257=""),S257,IF(I257="ALI",IF(P257="L",7,IF(P257="A",10,15)),IF(I257="AIE",IF(P257="L",5,IF(P257="A",7,10)),IF(I257="SE",IF(P257="L",4,IF(P257="A",5,7)),IF(OR(I257="EE",I257="CE"),IF(P257="L",3,IF(P257="A",4,6)))))))</f>
        <v/>
      </c>
      <c r="U257" s="52" t="str">
        <f aca="false">IF(J257="","",IF(OR(J257="I",J257="C"),100%,IF(J257="E",40%,IF(J257="T",15%,50%))))</f>
        <v/>
      </c>
      <c r="V257" s="53" t="str">
        <f aca="false">IF(AND(S257&lt;&gt;"",U257&lt;&gt;""),S257*U257,"")</f>
        <v/>
      </c>
      <c r="W257" s="53" t="str">
        <f aca="false">IF(AND(T257&lt;&gt;"",U257&lt;&gt;""),T257*U257,"")</f>
        <v/>
      </c>
      <c r="X257" s="42"/>
      <c r="Y257" s="42"/>
      <c r="Z257" s="42"/>
      <c r="AA257" s="42"/>
      <c r="AB257" s="43"/>
    </row>
    <row r="258" customFormat="false" ht="18" hidden="false" customHeight="true" outlineLevel="0" collapsed="false">
      <c r="A258" s="42"/>
      <c r="B258" s="42"/>
      <c r="C258" s="42"/>
      <c r="D258" s="42"/>
      <c r="E258" s="42"/>
      <c r="F258" s="42"/>
      <c r="G258" s="42"/>
      <c r="H258" s="43"/>
      <c r="I258" s="44"/>
      <c r="J258" s="45"/>
      <c r="K258" s="46" t="str">
        <f aca="false">IF(OR(I258="ALI",I258="AIE"),IF(ISNA(VLOOKUP(H258,'Funções de Dados - Detalhe'!$C$7:$F$126,2,0)),"",VLOOKUP(H258,'Funções de Dados - Detalhe'!$C$7:$F$126,2,0)),IF(OR(I258="EE",I258="SE",I258="CE"),IF(ISNA(VLOOKUP(H258,'Funções de Transação - Detalhe'!$C$7:$F$126,2,0)), "",VLOOKUP(H258,'Funções de Transação - Detalhe'!$C$7:$F$126,2,0)),""))</f>
        <v/>
      </c>
      <c r="L258" s="46" t="str">
        <f aca="false">IF(OR(I258="ALI",I258="AIE"),IF(ISNA(VLOOKUP(H258,'Funções de Dados - Detalhe'!$C$7:$F$126,4,0)), "",VLOOKUP(H258,'Funções de Dados - Detalhe'!$C$7:$F$126,4,0)),IF(OR(I258="EE",I258="SE",I258="CE"),IF(ISNA(VLOOKUP(H258,'Funções de Transação - Detalhe'!$C$7:$F$126,4,0)), "",VLOOKUP(H258,'Funções de Transação - Detalhe'!$C$7:$F$126,4,0)),""))</f>
        <v/>
      </c>
      <c r="M258" s="47" t="str">
        <f aca="false">CONCATENATE(I258,N258)</f>
        <v/>
      </c>
      <c r="N258" s="48" t="str">
        <f aca="false">IF(OR(I258="ALI",I258="AIE"),"L", IF(OR(I258="EE",I258="SE",I258="CE"),"A",""))</f>
        <v/>
      </c>
      <c r="O258" s="47" t="str">
        <f aca="false">CONCATENATE(I258,P258)</f>
        <v/>
      </c>
      <c r="P258" s="49" t="str">
        <f aca="false">IF(OR(ISBLANK(K258),K258="",ISBLANK(L258),L258=""),IF(OR(I258="ALI",I258="AIE"),"",IF(OR(ISBLANK(I258),L258=""),"","A")),IF(I258="EE",IF(L258&gt;=3,IF(K258&gt;=5,"H","A"),IF(L258&gt;=2,IF(K258&gt;=16,"H",IF(K258&lt;=4,"L","A")),IF(K258&lt;=15,"L","A"))),IF(OR(I258="SE",I258="CE"),IF(L258&gt;=4,IF(K258&gt;=6,"H","A"),IF(L258&gt;=2,IF(K258&gt;=20,"H",IF(K258&lt;=5,"L","A")),IF(K258&lt;=19,"L","A"))),IF(OR(I258="ALI",I258="AIE"),IF(L258&gt;=6,IF(K258&gt;=20,"H","A"),IF(L258&gt;=2,IF(K258&gt;=51,"H",IF(K258&lt;=19,"L","A")),IF(K258&lt;=50,"L","A")))))))</f>
        <v/>
      </c>
      <c r="Q258" s="50" t="str">
        <f aca="false">IF(N258="L","Baixa",IF(N258="A","Média",IF(N258="","","Alta")))</f>
        <v/>
      </c>
      <c r="R258" s="50" t="str">
        <f aca="false">IF(P258="L","Baixa",IF(P258="A","Média",IF(P258="H","Alta","")))</f>
        <v/>
      </c>
      <c r="S258" s="46" t="str">
        <f aca="false">IF(J258="C",0.6,IF(OR(ISBLANK(I258),ISBLANK(N258)),"",IF(I258="ALI",IF(N258="L",7,IF(N258="A",10,15)),IF(I258="AIE",IF(N258="L",5,IF(N258="A",7,10)),IF(I258="SE",IF(N258="L",4,IF(N258="A",5,7)),IF(OR(I258="EE",I258="CE"),IF(N258="L",3,IF(N258="A",4,6))))))))</f>
        <v/>
      </c>
      <c r="T258" s="51" t="str">
        <f aca="false">IF(OR(ISBLANK(I258),ISBLANK(P258),I258="",P258=""),S258,IF(I258="ALI",IF(P258="L",7,IF(P258="A",10,15)),IF(I258="AIE",IF(P258="L",5,IF(P258="A",7,10)),IF(I258="SE",IF(P258="L",4,IF(P258="A",5,7)),IF(OR(I258="EE",I258="CE"),IF(P258="L",3,IF(P258="A",4,6)))))))</f>
        <v/>
      </c>
      <c r="U258" s="52" t="str">
        <f aca="false">IF(J258="","",IF(OR(J258="I",J258="C"),100%,IF(J258="E",40%,IF(J258="T",15%,50%))))</f>
        <v/>
      </c>
      <c r="V258" s="53" t="str">
        <f aca="false">IF(AND(S258&lt;&gt;"",U258&lt;&gt;""),S258*U258,"")</f>
        <v/>
      </c>
      <c r="W258" s="53" t="str">
        <f aca="false">IF(AND(T258&lt;&gt;"",U258&lt;&gt;""),T258*U258,"")</f>
        <v/>
      </c>
      <c r="X258" s="42"/>
      <c r="Y258" s="42"/>
      <c r="Z258" s="42"/>
      <c r="AA258" s="42"/>
      <c r="AB258" s="43"/>
    </row>
    <row r="259" customFormat="false" ht="18" hidden="false" customHeight="true" outlineLevel="0" collapsed="false">
      <c r="A259" s="42"/>
      <c r="B259" s="42"/>
      <c r="C259" s="42"/>
      <c r="D259" s="42"/>
      <c r="E259" s="42"/>
      <c r="F259" s="42"/>
      <c r="G259" s="42"/>
      <c r="H259" s="43"/>
      <c r="I259" s="44"/>
      <c r="J259" s="45"/>
      <c r="K259" s="46" t="str">
        <f aca="false">IF(OR(I259="ALI",I259="AIE"),IF(ISNA(VLOOKUP(H259,'Funções de Dados - Detalhe'!$C$7:$F$126,2,0)),"",VLOOKUP(H259,'Funções de Dados - Detalhe'!$C$7:$F$126,2,0)),IF(OR(I259="EE",I259="SE",I259="CE"),IF(ISNA(VLOOKUP(H259,'Funções de Transação - Detalhe'!$C$7:$F$126,2,0)), "",VLOOKUP(H259,'Funções de Transação - Detalhe'!$C$7:$F$126,2,0)),""))</f>
        <v/>
      </c>
      <c r="L259" s="46" t="str">
        <f aca="false">IF(OR(I259="ALI",I259="AIE"),IF(ISNA(VLOOKUP(H259,'Funções de Dados - Detalhe'!$C$7:$F$126,4,0)), "",VLOOKUP(H259,'Funções de Dados - Detalhe'!$C$7:$F$126,4,0)),IF(OR(I259="EE",I259="SE",I259="CE"),IF(ISNA(VLOOKUP(H259,'Funções de Transação - Detalhe'!$C$7:$F$126,4,0)), "",VLOOKUP(H259,'Funções de Transação - Detalhe'!$C$7:$F$126,4,0)),""))</f>
        <v/>
      </c>
      <c r="M259" s="47" t="str">
        <f aca="false">CONCATENATE(I259,N259)</f>
        <v/>
      </c>
      <c r="N259" s="48" t="str">
        <f aca="false">IF(OR(I259="ALI",I259="AIE"),"L", IF(OR(I259="EE",I259="SE",I259="CE"),"A",""))</f>
        <v/>
      </c>
      <c r="O259" s="47" t="str">
        <f aca="false">CONCATENATE(I259,P259)</f>
        <v/>
      </c>
      <c r="P259" s="49" t="str">
        <f aca="false">IF(OR(ISBLANK(K259),K259="",ISBLANK(L259),L259=""),IF(OR(I259="ALI",I259="AIE"),"",IF(OR(ISBLANK(I259),L259=""),"","A")),IF(I259="EE",IF(L259&gt;=3,IF(K259&gt;=5,"H","A"),IF(L259&gt;=2,IF(K259&gt;=16,"H",IF(K259&lt;=4,"L","A")),IF(K259&lt;=15,"L","A"))),IF(OR(I259="SE",I259="CE"),IF(L259&gt;=4,IF(K259&gt;=6,"H","A"),IF(L259&gt;=2,IF(K259&gt;=20,"H",IF(K259&lt;=5,"L","A")),IF(K259&lt;=19,"L","A"))),IF(OR(I259="ALI",I259="AIE"),IF(L259&gt;=6,IF(K259&gt;=20,"H","A"),IF(L259&gt;=2,IF(K259&gt;=51,"H",IF(K259&lt;=19,"L","A")),IF(K259&lt;=50,"L","A")))))))</f>
        <v/>
      </c>
      <c r="Q259" s="50" t="str">
        <f aca="false">IF(N259="L","Baixa",IF(N259="A","Média",IF(N259="","","Alta")))</f>
        <v/>
      </c>
      <c r="R259" s="50" t="str">
        <f aca="false">IF(P259="L","Baixa",IF(P259="A","Média",IF(P259="H","Alta","")))</f>
        <v/>
      </c>
      <c r="S259" s="46" t="str">
        <f aca="false">IF(J259="C",0.6,IF(OR(ISBLANK(I259),ISBLANK(N259)),"",IF(I259="ALI",IF(N259="L",7,IF(N259="A",10,15)),IF(I259="AIE",IF(N259="L",5,IF(N259="A",7,10)),IF(I259="SE",IF(N259="L",4,IF(N259="A",5,7)),IF(OR(I259="EE",I259="CE"),IF(N259="L",3,IF(N259="A",4,6))))))))</f>
        <v/>
      </c>
      <c r="T259" s="51" t="str">
        <f aca="false">IF(OR(ISBLANK(I259),ISBLANK(P259),I259="",P259=""),S259,IF(I259="ALI",IF(P259="L",7,IF(P259="A",10,15)),IF(I259="AIE",IF(P259="L",5,IF(P259="A",7,10)),IF(I259="SE",IF(P259="L",4,IF(P259="A",5,7)),IF(OR(I259="EE",I259="CE"),IF(P259="L",3,IF(P259="A",4,6)))))))</f>
        <v/>
      </c>
      <c r="U259" s="52" t="str">
        <f aca="false">IF(J259="","",IF(OR(J259="I",J259="C"),100%,IF(J259="E",40%,IF(J259="T",15%,50%))))</f>
        <v/>
      </c>
      <c r="V259" s="53" t="str">
        <f aca="false">IF(AND(S259&lt;&gt;"",U259&lt;&gt;""),S259*U259,"")</f>
        <v/>
      </c>
      <c r="W259" s="53" t="str">
        <f aca="false">IF(AND(T259&lt;&gt;"",U259&lt;&gt;""),T259*U259,"")</f>
        <v/>
      </c>
      <c r="X259" s="42"/>
      <c r="Y259" s="42"/>
      <c r="Z259" s="42"/>
      <c r="AA259" s="42"/>
      <c r="AB259" s="43"/>
    </row>
    <row r="260" customFormat="false" ht="18" hidden="false" customHeight="true" outlineLevel="0" collapsed="false">
      <c r="A260" s="42"/>
      <c r="B260" s="42"/>
      <c r="C260" s="42"/>
      <c r="D260" s="42"/>
      <c r="E260" s="42"/>
      <c r="F260" s="42"/>
      <c r="G260" s="42"/>
      <c r="H260" s="43"/>
      <c r="I260" s="44"/>
      <c r="J260" s="45"/>
      <c r="K260" s="46" t="str">
        <f aca="false">IF(OR(I260="ALI",I260="AIE"),IF(ISNA(VLOOKUP(H260,'Funções de Dados - Detalhe'!$C$7:$F$126,2,0)),"",VLOOKUP(H260,'Funções de Dados - Detalhe'!$C$7:$F$126,2,0)),IF(OR(I260="EE",I260="SE",I260="CE"),IF(ISNA(VLOOKUP(H260,'Funções de Transação - Detalhe'!$C$7:$F$126,2,0)), "",VLOOKUP(H260,'Funções de Transação - Detalhe'!$C$7:$F$126,2,0)),""))</f>
        <v/>
      </c>
      <c r="L260" s="46" t="str">
        <f aca="false">IF(OR(I260="ALI",I260="AIE"),IF(ISNA(VLOOKUP(H260,'Funções de Dados - Detalhe'!$C$7:$F$126,4,0)), "",VLOOKUP(H260,'Funções de Dados - Detalhe'!$C$7:$F$126,4,0)),IF(OR(I260="EE",I260="SE",I260="CE"),IF(ISNA(VLOOKUP(H260,'Funções de Transação - Detalhe'!$C$7:$F$126,4,0)), "",VLOOKUP(H260,'Funções de Transação - Detalhe'!$C$7:$F$126,4,0)),""))</f>
        <v/>
      </c>
      <c r="M260" s="47" t="str">
        <f aca="false">CONCATENATE(I260,N260)</f>
        <v/>
      </c>
      <c r="N260" s="48" t="str">
        <f aca="false">IF(OR(I260="ALI",I260="AIE"),"L", IF(OR(I260="EE",I260="SE",I260="CE"),"A",""))</f>
        <v/>
      </c>
      <c r="O260" s="47" t="str">
        <f aca="false">CONCATENATE(I260,P260)</f>
        <v/>
      </c>
      <c r="P260" s="49" t="str">
        <f aca="false">IF(OR(ISBLANK(K260),K260="",ISBLANK(L260),L260=""),IF(OR(I260="ALI",I260="AIE"),"",IF(OR(ISBLANK(I260),L260=""),"","A")),IF(I260="EE",IF(L260&gt;=3,IF(K260&gt;=5,"H","A"),IF(L260&gt;=2,IF(K260&gt;=16,"H",IF(K260&lt;=4,"L","A")),IF(K260&lt;=15,"L","A"))),IF(OR(I260="SE",I260="CE"),IF(L260&gt;=4,IF(K260&gt;=6,"H","A"),IF(L260&gt;=2,IF(K260&gt;=20,"H",IF(K260&lt;=5,"L","A")),IF(K260&lt;=19,"L","A"))),IF(OR(I260="ALI",I260="AIE"),IF(L260&gt;=6,IF(K260&gt;=20,"H","A"),IF(L260&gt;=2,IF(K260&gt;=51,"H",IF(K260&lt;=19,"L","A")),IF(K260&lt;=50,"L","A")))))))</f>
        <v/>
      </c>
      <c r="Q260" s="50" t="str">
        <f aca="false">IF(N260="L","Baixa",IF(N260="A","Média",IF(N260="","","Alta")))</f>
        <v/>
      </c>
      <c r="R260" s="50" t="str">
        <f aca="false">IF(P260="L","Baixa",IF(P260="A","Média",IF(P260="H","Alta","")))</f>
        <v/>
      </c>
      <c r="S260" s="46" t="str">
        <f aca="false">IF(J260="C",0.6,IF(OR(ISBLANK(I260),ISBLANK(N260)),"",IF(I260="ALI",IF(N260="L",7,IF(N260="A",10,15)),IF(I260="AIE",IF(N260="L",5,IF(N260="A",7,10)),IF(I260="SE",IF(N260="L",4,IF(N260="A",5,7)),IF(OR(I260="EE",I260="CE"),IF(N260="L",3,IF(N260="A",4,6))))))))</f>
        <v/>
      </c>
      <c r="T260" s="51" t="str">
        <f aca="false">IF(OR(ISBLANK(I260),ISBLANK(P260),I260="",P260=""),S260,IF(I260="ALI",IF(P260="L",7,IF(P260="A",10,15)),IF(I260="AIE",IF(P260="L",5,IF(P260="A",7,10)),IF(I260="SE",IF(P260="L",4,IF(P260="A",5,7)),IF(OR(I260="EE",I260="CE"),IF(P260="L",3,IF(P260="A",4,6)))))))</f>
        <v/>
      </c>
      <c r="U260" s="52" t="str">
        <f aca="false">IF(J260="","",IF(OR(J260="I",J260="C"),100%,IF(J260="E",40%,IF(J260="T",15%,50%))))</f>
        <v/>
      </c>
      <c r="V260" s="53" t="str">
        <f aca="false">IF(AND(S260&lt;&gt;"",U260&lt;&gt;""),S260*U260,"")</f>
        <v/>
      </c>
      <c r="W260" s="53" t="str">
        <f aca="false">IF(AND(T260&lt;&gt;"",U260&lt;&gt;""),T260*U260,"")</f>
        <v/>
      </c>
      <c r="X260" s="42"/>
      <c r="Y260" s="42"/>
      <c r="Z260" s="42"/>
      <c r="AA260" s="42"/>
      <c r="AB260" s="43"/>
    </row>
    <row r="261" customFormat="false" ht="18" hidden="false" customHeight="true" outlineLevel="0" collapsed="false">
      <c r="A261" s="42"/>
      <c r="B261" s="42"/>
      <c r="C261" s="42"/>
      <c r="D261" s="42"/>
      <c r="E261" s="42"/>
      <c r="F261" s="42"/>
      <c r="G261" s="42"/>
      <c r="H261" s="43"/>
      <c r="I261" s="44"/>
      <c r="J261" s="45"/>
      <c r="K261" s="46" t="str">
        <f aca="false">IF(OR(I261="ALI",I261="AIE"),IF(ISNA(VLOOKUP(H261,'Funções de Dados - Detalhe'!$C$7:$F$126,2,0)),"",VLOOKUP(H261,'Funções de Dados - Detalhe'!$C$7:$F$126,2,0)),IF(OR(I261="EE",I261="SE",I261="CE"),IF(ISNA(VLOOKUP(H261,'Funções de Transação - Detalhe'!$C$7:$F$126,2,0)), "",VLOOKUP(H261,'Funções de Transação - Detalhe'!$C$7:$F$126,2,0)),""))</f>
        <v/>
      </c>
      <c r="L261" s="46" t="str">
        <f aca="false">IF(OR(I261="ALI",I261="AIE"),IF(ISNA(VLOOKUP(H261,'Funções de Dados - Detalhe'!$C$7:$F$126,4,0)), "",VLOOKUP(H261,'Funções de Dados - Detalhe'!$C$7:$F$126,4,0)),IF(OR(I261="EE",I261="SE",I261="CE"),IF(ISNA(VLOOKUP(H261,'Funções de Transação - Detalhe'!$C$7:$F$126,4,0)), "",VLOOKUP(H261,'Funções de Transação - Detalhe'!$C$7:$F$126,4,0)),""))</f>
        <v/>
      </c>
      <c r="M261" s="47" t="str">
        <f aca="false">CONCATENATE(I261,N261)</f>
        <v/>
      </c>
      <c r="N261" s="48" t="str">
        <f aca="false">IF(OR(I261="ALI",I261="AIE"),"L", IF(OR(I261="EE",I261="SE",I261="CE"),"A",""))</f>
        <v/>
      </c>
      <c r="O261" s="47" t="str">
        <f aca="false">CONCATENATE(I261,P261)</f>
        <v/>
      </c>
      <c r="P261" s="49" t="str">
        <f aca="false">IF(OR(ISBLANK(K261),K261="",ISBLANK(L261),L261=""),IF(OR(I261="ALI",I261="AIE"),"",IF(OR(ISBLANK(I261),L261=""),"","A")),IF(I261="EE",IF(L261&gt;=3,IF(K261&gt;=5,"H","A"),IF(L261&gt;=2,IF(K261&gt;=16,"H",IF(K261&lt;=4,"L","A")),IF(K261&lt;=15,"L","A"))),IF(OR(I261="SE",I261="CE"),IF(L261&gt;=4,IF(K261&gt;=6,"H","A"),IF(L261&gt;=2,IF(K261&gt;=20,"H",IF(K261&lt;=5,"L","A")),IF(K261&lt;=19,"L","A"))),IF(OR(I261="ALI",I261="AIE"),IF(L261&gt;=6,IF(K261&gt;=20,"H","A"),IF(L261&gt;=2,IF(K261&gt;=51,"H",IF(K261&lt;=19,"L","A")),IF(K261&lt;=50,"L","A")))))))</f>
        <v/>
      </c>
      <c r="Q261" s="50" t="str">
        <f aca="false">IF(N261="L","Baixa",IF(N261="A","Média",IF(N261="","","Alta")))</f>
        <v/>
      </c>
      <c r="R261" s="50" t="str">
        <f aca="false">IF(P261="L","Baixa",IF(P261="A","Média",IF(P261="H","Alta","")))</f>
        <v/>
      </c>
      <c r="S261" s="46" t="str">
        <f aca="false">IF(J261="C",0.6,IF(OR(ISBLANK(I261),ISBLANK(N261)),"",IF(I261="ALI",IF(N261="L",7,IF(N261="A",10,15)),IF(I261="AIE",IF(N261="L",5,IF(N261="A",7,10)),IF(I261="SE",IF(N261="L",4,IF(N261="A",5,7)),IF(OR(I261="EE",I261="CE"),IF(N261="L",3,IF(N261="A",4,6))))))))</f>
        <v/>
      </c>
      <c r="T261" s="51" t="str">
        <f aca="false">IF(OR(ISBLANK(I261),ISBLANK(P261),I261="",P261=""),S261,IF(I261="ALI",IF(P261="L",7,IF(P261="A",10,15)),IF(I261="AIE",IF(P261="L",5,IF(P261="A",7,10)),IF(I261="SE",IF(P261="L",4,IF(P261="A",5,7)),IF(OR(I261="EE",I261="CE"),IF(P261="L",3,IF(P261="A",4,6)))))))</f>
        <v/>
      </c>
      <c r="U261" s="52" t="str">
        <f aca="false">IF(J261="","",IF(OR(J261="I",J261="C"),100%,IF(J261="E",40%,IF(J261="T",15%,50%))))</f>
        <v/>
      </c>
      <c r="V261" s="53" t="str">
        <f aca="false">IF(AND(S261&lt;&gt;"",U261&lt;&gt;""),S261*U261,"")</f>
        <v/>
      </c>
      <c r="W261" s="53" t="str">
        <f aca="false">IF(AND(T261&lt;&gt;"",U261&lt;&gt;""),T261*U261,"")</f>
        <v/>
      </c>
      <c r="X261" s="42"/>
      <c r="Y261" s="42"/>
      <c r="Z261" s="42"/>
      <c r="AA261" s="42"/>
      <c r="AB261" s="43"/>
    </row>
    <row r="262" customFormat="false" ht="18" hidden="false" customHeight="true" outlineLevel="0" collapsed="false">
      <c r="A262" s="42"/>
      <c r="B262" s="42"/>
      <c r="C262" s="42"/>
      <c r="D262" s="42"/>
      <c r="E262" s="42"/>
      <c r="F262" s="42"/>
      <c r="G262" s="42"/>
      <c r="H262" s="43"/>
      <c r="I262" s="44"/>
      <c r="J262" s="45"/>
      <c r="K262" s="46" t="str">
        <f aca="false">IF(OR(I262="ALI",I262="AIE"),IF(ISNA(VLOOKUP(H262,'Funções de Dados - Detalhe'!$C$7:$F$126,2,0)),"",VLOOKUP(H262,'Funções de Dados - Detalhe'!$C$7:$F$126,2,0)),IF(OR(I262="EE",I262="SE",I262="CE"),IF(ISNA(VLOOKUP(H262,'Funções de Transação - Detalhe'!$C$7:$F$126,2,0)), "",VLOOKUP(H262,'Funções de Transação - Detalhe'!$C$7:$F$126,2,0)),""))</f>
        <v/>
      </c>
      <c r="L262" s="46" t="str">
        <f aca="false">IF(OR(I262="ALI",I262="AIE"),IF(ISNA(VLOOKUP(H262,'Funções de Dados - Detalhe'!$C$7:$F$126,4,0)), "",VLOOKUP(H262,'Funções de Dados - Detalhe'!$C$7:$F$126,4,0)),IF(OR(I262="EE",I262="SE",I262="CE"),IF(ISNA(VLOOKUP(H262,'Funções de Transação - Detalhe'!$C$7:$F$126,4,0)), "",VLOOKUP(H262,'Funções de Transação - Detalhe'!$C$7:$F$126,4,0)),""))</f>
        <v/>
      </c>
      <c r="M262" s="47" t="str">
        <f aca="false">CONCATENATE(I262,N262)</f>
        <v/>
      </c>
      <c r="N262" s="48" t="str">
        <f aca="false">IF(OR(I262="ALI",I262="AIE"),"L", IF(OR(I262="EE",I262="SE",I262="CE"),"A",""))</f>
        <v/>
      </c>
      <c r="O262" s="47" t="str">
        <f aca="false">CONCATENATE(I262,P262)</f>
        <v/>
      </c>
      <c r="P262" s="49" t="str">
        <f aca="false">IF(OR(ISBLANK(K262),K262="",ISBLANK(L262),L262=""),IF(OR(I262="ALI",I262="AIE"),"",IF(OR(ISBLANK(I262),L262=""),"","A")),IF(I262="EE",IF(L262&gt;=3,IF(K262&gt;=5,"H","A"),IF(L262&gt;=2,IF(K262&gt;=16,"H",IF(K262&lt;=4,"L","A")),IF(K262&lt;=15,"L","A"))),IF(OR(I262="SE",I262="CE"),IF(L262&gt;=4,IF(K262&gt;=6,"H","A"),IF(L262&gt;=2,IF(K262&gt;=20,"H",IF(K262&lt;=5,"L","A")),IF(K262&lt;=19,"L","A"))),IF(OR(I262="ALI",I262="AIE"),IF(L262&gt;=6,IF(K262&gt;=20,"H","A"),IF(L262&gt;=2,IF(K262&gt;=51,"H",IF(K262&lt;=19,"L","A")),IF(K262&lt;=50,"L","A")))))))</f>
        <v/>
      </c>
      <c r="Q262" s="50" t="str">
        <f aca="false">IF(N262="L","Baixa",IF(N262="A","Média",IF(N262="","","Alta")))</f>
        <v/>
      </c>
      <c r="R262" s="50" t="str">
        <f aca="false">IF(P262="L","Baixa",IF(P262="A","Média",IF(P262="H","Alta","")))</f>
        <v/>
      </c>
      <c r="S262" s="46" t="str">
        <f aca="false">IF(J262="C",0.6,IF(OR(ISBLANK(I262),ISBLANK(N262)),"",IF(I262="ALI",IF(N262="L",7,IF(N262="A",10,15)),IF(I262="AIE",IF(N262="L",5,IF(N262="A",7,10)),IF(I262="SE",IF(N262="L",4,IF(N262="A",5,7)),IF(OR(I262="EE",I262="CE"),IF(N262="L",3,IF(N262="A",4,6))))))))</f>
        <v/>
      </c>
      <c r="T262" s="51" t="str">
        <f aca="false">IF(OR(ISBLANK(I262),ISBLANK(P262),I262="",P262=""),S262,IF(I262="ALI",IF(P262="L",7,IF(P262="A",10,15)),IF(I262="AIE",IF(P262="L",5,IF(P262="A",7,10)),IF(I262="SE",IF(P262="L",4,IF(P262="A",5,7)),IF(OR(I262="EE",I262="CE"),IF(P262="L",3,IF(P262="A",4,6)))))))</f>
        <v/>
      </c>
      <c r="U262" s="52" t="str">
        <f aca="false">IF(J262="","",IF(OR(J262="I",J262="C"),100%,IF(J262="E",40%,IF(J262="T",15%,50%))))</f>
        <v/>
      </c>
      <c r="V262" s="53" t="str">
        <f aca="false">IF(AND(S262&lt;&gt;"",U262&lt;&gt;""),S262*U262,"")</f>
        <v/>
      </c>
      <c r="W262" s="53" t="str">
        <f aca="false">IF(AND(T262&lt;&gt;"",U262&lt;&gt;""),T262*U262,"")</f>
        <v/>
      </c>
      <c r="X262" s="42"/>
      <c r="Y262" s="42"/>
      <c r="Z262" s="42"/>
      <c r="AA262" s="42"/>
      <c r="AB262" s="43"/>
    </row>
    <row r="263" customFormat="false" ht="18" hidden="false" customHeight="true" outlineLevel="0" collapsed="false">
      <c r="A263" s="42"/>
      <c r="B263" s="42"/>
      <c r="C263" s="42"/>
      <c r="D263" s="42"/>
      <c r="E263" s="42"/>
      <c r="F263" s="42"/>
      <c r="G263" s="42"/>
      <c r="H263" s="43"/>
      <c r="I263" s="44"/>
      <c r="J263" s="45"/>
      <c r="K263" s="46" t="str">
        <f aca="false">IF(OR(I263="ALI",I263="AIE"),IF(ISNA(VLOOKUP(H263,'Funções de Dados - Detalhe'!$C$7:$F$126,2,0)),"",VLOOKUP(H263,'Funções de Dados - Detalhe'!$C$7:$F$126,2,0)),IF(OR(I263="EE",I263="SE",I263="CE"),IF(ISNA(VLOOKUP(H263,'Funções de Transação - Detalhe'!$C$7:$F$126,2,0)), "",VLOOKUP(H263,'Funções de Transação - Detalhe'!$C$7:$F$126,2,0)),""))</f>
        <v/>
      </c>
      <c r="L263" s="46" t="str">
        <f aca="false">IF(OR(I263="ALI",I263="AIE"),IF(ISNA(VLOOKUP(H263,'Funções de Dados - Detalhe'!$C$7:$F$126,4,0)), "",VLOOKUP(H263,'Funções de Dados - Detalhe'!$C$7:$F$126,4,0)),IF(OR(I263="EE",I263="SE",I263="CE"),IF(ISNA(VLOOKUP(H263,'Funções de Transação - Detalhe'!$C$7:$F$126,4,0)), "",VLOOKUP(H263,'Funções de Transação - Detalhe'!$C$7:$F$126,4,0)),""))</f>
        <v/>
      </c>
      <c r="M263" s="47" t="str">
        <f aca="false">CONCATENATE(I263,N263)</f>
        <v/>
      </c>
      <c r="N263" s="48" t="str">
        <f aca="false">IF(OR(I263="ALI",I263="AIE"),"L", IF(OR(I263="EE",I263="SE",I263="CE"),"A",""))</f>
        <v/>
      </c>
      <c r="O263" s="47" t="str">
        <f aca="false">CONCATENATE(I263,P263)</f>
        <v/>
      </c>
      <c r="P263" s="49" t="str">
        <f aca="false">IF(OR(ISBLANK(K263),K263="",ISBLANK(L263),L263=""),IF(OR(I263="ALI",I263="AIE"),"",IF(OR(ISBLANK(I263),L263=""),"","A")),IF(I263="EE",IF(L263&gt;=3,IF(K263&gt;=5,"H","A"),IF(L263&gt;=2,IF(K263&gt;=16,"H",IF(K263&lt;=4,"L","A")),IF(K263&lt;=15,"L","A"))),IF(OR(I263="SE",I263="CE"),IF(L263&gt;=4,IF(K263&gt;=6,"H","A"),IF(L263&gt;=2,IF(K263&gt;=20,"H",IF(K263&lt;=5,"L","A")),IF(K263&lt;=19,"L","A"))),IF(OR(I263="ALI",I263="AIE"),IF(L263&gt;=6,IF(K263&gt;=20,"H","A"),IF(L263&gt;=2,IF(K263&gt;=51,"H",IF(K263&lt;=19,"L","A")),IF(K263&lt;=50,"L","A")))))))</f>
        <v/>
      </c>
      <c r="Q263" s="50" t="str">
        <f aca="false">IF(N263="L","Baixa",IF(N263="A","Média",IF(N263="","","Alta")))</f>
        <v/>
      </c>
      <c r="R263" s="50" t="str">
        <f aca="false">IF(P263="L","Baixa",IF(P263="A","Média",IF(P263="H","Alta","")))</f>
        <v/>
      </c>
      <c r="S263" s="46" t="str">
        <f aca="false">IF(J263="C",0.6,IF(OR(ISBLANK(I263),ISBLANK(N263)),"",IF(I263="ALI",IF(N263="L",7,IF(N263="A",10,15)),IF(I263="AIE",IF(N263="L",5,IF(N263="A",7,10)),IF(I263="SE",IF(N263="L",4,IF(N263="A",5,7)),IF(OR(I263="EE",I263="CE"),IF(N263="L",3,IF(N263="A",4,6))))))))</f>
        <v/>
      </c>
      <c r="T263" s="51" t="str">
        <f aca="false">IF(OR(ISBLANK(I263),ISBLANK(P263),I263="",P263=""),S263,IF(I263="ALI",IF(P263="L",7,IF(P263="A",10,15)),IF(I263="AIE",IF(P263="L",5,IF(P263="A",7,10)),IF(I263="SE",IF(P263="L",4,IF(P263="A",5,7)),IF(OR(I263="EE",I263="CE"),IF(P263="L",3,IF(P263="A",4,6)))))))</f>
        <v/>
      </c>
      <c r="U263" s="52" t="str">
        <f aca="false">IF(J263="","",IF(OR(J263="I",J263="C"),100%,IF(J263="E",40%,IF(J263="T",15%,50%))))</f>
        <v/>
      </c>
      <c r="V263" s="53" t="str">
        <f aca="false">IF(AND(S263&lt;&gt;"",U263&lt;&gt;""),S263*U263,"")</f>
        <v/>
      </c>
      <c r="W263" s="53" t="str">
        <f aca="false">IF(AND(T263&lt;&gt;"",U263&lt;&gt;""),T263*U263,"")</f>
        <v/>
      </c>
      <c r="X263" s="42"/>
      <c r="Y263" s="42"/>
      <c r="Z263" s="42"/>
      <c r="AA263" s="42"/>
      <c r="AB263" s="43"/>
    </row>
    <row r="264" customFormat="false" ht="18" hidden="false" customHeight="true" outlineLevel="0" collapsed="false">
      <c r="A264" s="42"/>
      <c r="B264" s="42"/>
      <c r="C264" s="42"/>
      <c r="D264" s="42"/>
      <c r="E264" s="42"/>
      <c r="F264" s="42"/>
      <c r="G264" s="42"/>
      <c r="H264" s="43"/>
      <c r="I264" s="44"/>
      <c r="J264" s="45"/>
      <c r="K264" s="46" t="str">
        <f aca="false">IF(OR(I264="ALI",I264="AIE"),IF(ISNA(VLOOKUP(H264,'Funções de Dados - Detalhe'!$C$7:$F$126,2,0)),"",VLOOKUP(H264,'Funções de Dados - Detalhe'!$C$7:$F$126,2,0)),IF(OR(I264="EE",I264="SE",I264="CE"),IF(ISNA(VLOOKUP(H264,'Funções de Transação - Detalhe'!$C$7:$F$126,2,0)), "",VLOOKUP(H264,'Funções de Transação - Detalhe'!$C$7:$F$126,2,0)),""))</f>
        <v/>
      </c>
      <c r="L264" s="46" t="str">
        <f aca="false">IF(OR(I264="ALI",I264="AIE"),IF(ISNA(VLOOKUP(H264,'Funções de Dados - Detalhe'!$C$7:$F$126,4,0)), "",VLOOKUP(H264,'Funções de Dados - Detalhe'!$C$7:$F$126,4,0)),IF(OR(I264="EE",I264="SE",I264="CE"),IF(ISNA(VLOOKUP(H264,'Funções de Transação - Detalhe'!$C$7:$F$126,4,0)), "",VLOOKUP(H264,'Funções de Transação - Detalhe'!$C$7:$F$126,4,0)),""))</f>
        <v/>
      </c>
      <c r="M264" s="47" t="str">
        <f aca="false">CONCATENATE(I264,N264)</f>
        <v/>
      </c>
      <c r="N264" s="48" t="str">
        <f aca="false">IF(OR(I264="ALI",I264="AIE"),"L", IF(OR(I264="EE",I264="SE",I264="CE"),"A",""))</f>
        <v/>
      </c>
      <c r="O264" s="47" t="str">
        <f aca="false">CONCATENATE(I264,P264)</f>
        <v/>
      </c>
      <c r="P264" s="49" t="str">
        <f aca="false">IF(OR(ISBLANK(K264),K264="",ISBLANK(L264),L264=""),IF(OR(I264="ALI",I264="AIE"),"",IF(OR(ISBLANK(I264),L264=""),"","A")),IF(I264="EE",IF(L264&gt;=3,IF(K264&gt;=5,"H","A"),IF(L264&gt;=2,IF(K264&gt;=16,"H",IF(K264&lt;=4,"L","A")),IF(K264&lt;=15,"L","A"))),IF(OR(I264="SE",I264="CE"),IF(L264&gt;=4,IF(K264&gt;=6,"H","A"),IF(L264&gt;=2,IF(K264&gt;=20,"H",IF(K264&lt;=5,"L","A")),IF(K264&lt;=19,"L","A"))),IF(OR(I264="ALI",I264="AIE"),IF(L264&gt;=6,IF(K264&gt;=20,"H","A"),IF(L264&gt;=2,IF(K264&gt;=51,"H",IF(K264&lt;=19,"L","A")),IF(K264&lt;=50,"L","A")))))))</f>
        <v/>
      </c>
      <c r="Q264" s="50" t="str">
        <f aca="false">IF(N264="L","Baixa",IF(N264="A","Média",IF(N264="","","Alta")))</f>
        <v/>
      </c>
      <c r="R264" s="50" t="str">
        <f aca="false">IF(P264="L","Baixa",IF(P264="A","Média",IF(P264="H","Alta","")))</f>
        <v/>
      </c>
      <c r="S264" s="46" t="str">
        <f aca="false">IF(J264="C",0.6,IF(OR(ISBLANK(I264),ISBLANK(N264)),"",IF(I264="ALI",IF(N264="L",7,IF(N264="A",10,15)),IF(I264="AIE",IF(N264="L",5,IF(N264="A",7,10)),IF(I264="SE",IF(N264="L",4,IF(N264="A",5,7)),IF(OR(I264="EE",I264="CE"),IF(N264="L",3,IF(N264="A",4,6))))))))</f>
        <v/>
      </c>
      <c r="T264" s="51" t="str">
        <f aca="false">IF(OR(ISBLANK(I264),ISBLANK(P264),I264="",P264=""),S264,IF(I264="ALI",IF(P264="L",7,IF(P264="A",10,15)),IF(I264="AIE",IF(P264="L",5,IF(P264="A",7,10)),IF(I264="SE",IF(P264="L",4,IF(P264="A",5,7)),IF(OR(I264="EE",I264="CE"),IF(P264="L",3,IF(P264="A",4,6)))))))</f>
        <v/>
      </c>
      <c r="U264" s="52" t="str">
        <f aca="false">IF(J264="","",IF(OR(J264="I",J264="C"),100%,IF(J264="E",40%,IF(J264="T",15%,50%))))</f>
        <v/>
      </c>
      <c r="V264" s="53" t="str">
        <f aca="false">IF(AND(S264&lt;&gt;"",U264&lt;&gt;""),S264*U264,"")</f>
        <v/>
      </c>
      <c r="W264" s="53" t="str">
        <f aca="false">IF(AND(T264&lt;&gt;"",U264&lt;&gt;""),T264*U264,"")</f>
        <v/>
      </c>
      <c r="X264" s="42"/>
      <c r="Y264" s="42"/>
      <c r="Z264" s="42"/>
      <c r="AA264" s="42"/>
      <c r="AB264" s="43"/>
    </row>
    <row r="265" customFormat="false" ht="18" hidden="false" customHeight="true" outlineLevel="0" collapsed="false">
      <c r="A265" s="42"/>
      <c r="B265" s="42"/>
      <c r="C265" s="42"/>
      <c r="D265" s="42"/>
      <c r="E265" s="42"/>
      <c r="F265" s="42"/>
      <c r="G265" s="42"/>
      <c r="H265" s="43"/>
      <c r="I265" s="44"/>
      <c r="J265" s="45"/>
      <c r="K265" s="46" t="str">
        <f aca="false">IF(OR(I265="ALI",I265="AIE"),IF(ISNA(VLOOKUP(H265,'Funções de Dados - Detalhe'!$C$7:$F$126,2,0)),"",VLOOKUP(H265,'Funções de Dados - Detalhe'!$C$7:$F$126,2,0)),IF(OR(I265="EE",I265="SE",I265="CE"),IF(ISNA(VLOOKUP(H265,'Funções de Transação - Detalhe'!$C$7:$F$126,2,0)), "",VLOOKUP(H265,'Funções de Transação - Detalhe'!$C$7:$F$126,2,0)),""))</f>
        <v/>
      </c>
      <c r="L265" s="46" t="str">
        <f aca="false">IF(OR(I265="ALI",I265="AIE"),IF(ISNA(VLOOKUP(H265,'Funções de Dados - Detalhe'!$C$7:$F$126,4,0)), "",VLOOKUP(H265,'Funções de Dados - Detalhe'!$C$7:$F$126,4,0)),IF(OR(I265="EE",I265="SE",I265="CE"),IF(ISNA(VLOOKUP(H265,'Funções de Transação - Detalhe'!$C$7:$F$126,4,0)), "",VLOOKUP(H265,'Funções de Transação - Detalhe'!$C$7:$F$126,4,0)),""))</f>
        <v/>
      </c>
      <c r="M265" s="47" t="str">
        <f aca="false">CONCATENATE(I265,N265)</f>
        <v/>
      </c>
      <c r="N265" s="48" t="str">
        <f aca="false">IF(OR(I265="ALI",I265="AIE"),"L", IF(OR(I265="EE",I265="SE",I265="CE"),"A",""))</f>
        <v/>
      </c>
      <c r="O265" s="47" t="str">
        <f aca="false">CONCATENATE(I265,P265)</f>
        <v/>
      </c>
      <c r="P265" s="49" t="str">
        <f aca="false">IF(OR(ISBLANK(K265),K265="",ISBLANK(L265),L265=""),IF(OR(I265="ALI",I265="AIE"),"",IF(OR(ISBLANK(I265),L265=""),"","A")),IF(I265="EE",IF(L265&gt;=3,IF(K265&gt;=5,"H","A"),IF(L265&gt;=2,IF(K265&gt;=16,"H",IF(K265&lt;=4,"L","A")),IF(K265&lt;=15,"L","A"))),IF(OR(I265="SE",I265="CE"),IF(L265&gt;=4,IF(K265&gt;=6,"H","A"),IF(L265&gt;=2,IF(K265&gt;=20,"H",IF(K265&lt;=5,"L","A")),IF(K265&lt;=19,"L","A"))),IF(OR(I265="ALI",I265="AIE"),IF(L265&gt;=6,IF(K265&gt;=20,"H","A"),IF(L265&gt;=2,IF(K265&gt;=51,"H",IF(K265&lt;=19,"L","A")),IF(K265&lt;=50,"L","A")))))))</f>
        <v/>
      </c>
      <c r="Q265" s="50" t="str">
        <f aca="false">IF(N265="L","Baixa",IF(N265="A","Média",IF(N265="","","Alta")))</f>
        <v/>
      </c>
      <c r="R265" s="50" t="str">
        <f aca="false">IF(P265="L","Baixa",IF(P265="A","Média",IF(P265="H","Alta","")))</f>
        <v/>
      </c>
      <c r="S265" s="46" t="str">
        <f aca="false">IF(J265="C",0.6,IF(OR(ISBLANK(I265),ISBLANK(N265)),"",IF(I265="ALI",IF(N265="L",7,IF(N265="A",10,15)),IF(I265="AIE",IF(N265="L",5,IF(N265="A",7,10)),IF(I265="SE",IF(N265="L",4,IF(N265="A",5,7)),IF(OR(I265="EE",I265="CE"),IF(N265="L",3,IF(N265="A",4,6))))))))</f>
        <v/>
      </c>
      <c r="T265" s="51" t="str">
        <f aca="false">IF(OR(ISBLANK(I265),ISBLANK(P265),I265="",P265=""),S265,IF(I265="ALI",IF(P265="L",7,IF(P265="A",10,15)),IF(I265="AIE",IF(P265="L",5,IF(P265="A",7,10)),IF(I265="SE",IF(P265="L",4,IF(P265="A",5,7)),IF(OR(I265="EE",I265="CE"),IF(P265="L",3,IF(P265="A",4,6)))))))</f>
        <v/>
      </c>
      <c r="U265" s="52" t="str">
        <f aca="false">IF(J265="","",IF(OR(J265="I",J265="C"),100%,IF(J265="E",40%,IF(J265="T",15%,50%))))</f>
        <v/>
      </c>
      <c r="V265" s="53" t="str">
        <f aca="false">IF(AND(S265&lt;&gt;"",U265&lt;&gt;""),S265*U265,"")</f>
        <v/>
      </c>
      <c r="W265" s="53" t="str">
        <f aca="false">IF(AND(T265&lt;&gt;"",U265&lt;&gt;""),T265*U265,"")</f>
        <v/>
      </c>
      <c r="X265" s="42"/>
      <c r="Y265" s="42"/>
      <c r="Z265" s="42"/>
      <c r="AA265" s="42"/>
      <c r="AB265" s="43"/>
    </row>
    <row r="266" customFormat="false" ht="18" hidden="false" customHeight="true" outlineLevel="0" collapsed="false">
      <c r="A266" s="42"/>
      <c r="B266" s="42"/>
      <c r="C266" s="42"/>
      <c r="D266" s="42"/>
      <c r="E266" s="42"/>
      <c r="F266" s="42"/>
      <c r="G266" s="42"/>
      <c r="H266" s="43"/>
      <c r="I266" s="44"/>
      <c r="J266" s="45"/>
      <c r="K266" s="46" t="str">
        <f aca="false">IF(OR(I266="ALI",I266="AIE"),IF(ISNA(VLOOKUP(H266,'Funções de Dados - Detalhe'!$C$7:$F$126,2,0)),"",VLOOKUP(H266,'Funções de Dados - Detalhe'!$C$7:$F$126,2,0)),IF(OR(I266="EE",I266="SE",I266="CE"),IF(ISNA(VLOOKUP(H266,'Funções de Transação - Detalhe'!$C$7:$F$126,2,0)), "",VLOOKUP(H266,'Funções de Transação - Detalhe'!$C$7:$F$126,2,0)),""))</f>
        <v/>
      </c>
      <c r="L266" s="46" t="str">
        <f aca="false">IF(OR(I266="ALI",I266="AIE"),IF(ISNA(VLOOKUP(H266,'Funções de Dados - Detalhe'!$C$7:$F$126,4,0)), "",VLOOKUP(H266,'Funções de Dados - Detalhe'!$C$7:$F$126,4,0)),IF(OR(I266="EE",I266="SE",I266="CE"),IF(ISNA(VLOOKUP(H266,'Funções de Transação - Detalhe'!$C$7:$F$126,4,0)), "",VLOOKUP(H266,'Funções de Transação - Detalhe'!$C$7:$F$126,4,0)),""))</f>
        <v/>
      </c>
      <c r="M266" s="47" t="str">
        <f aca="false">CONCATENATE(I266,N266)</f>
        <v/>
      </c>
      <c r="N266" s="48" t="str">
        <f aca="false">IF(OR(I266="ALI",I266="AIE"),"L", IF(OR(I266="EE",I266="SE",I266="CE"),"A",""))</f>
        <v/>
      </c>
      <c r="O266" s="47" t="str">
        <f aca="false">CONCATENATE(I266,P266)</f>
        <v/>
      </c>
      <c r="P266" s="49" t="str">
        <f aca="false">IF(OR(ISBLANK(K266),K266="",ISBLANK(L266),L266=""),IF(OR(I266="ALI",I266="AIE"),"",IF(OR(ISBLANK(I266),L266=""),"","A")),IF(I266="EE",IF(L266&gt;=3,IF(K266&gt;=5,"H","A"),IF(L266&gt;=2,IF(K266&gt;=16,"H",IF(K266&lt;=4,"L","A")),IF(K266&lt;=15,"L","A"))),IF(OR(I266="SE",I266="CE"),IF(L266&gt;=4,IF(K266&gt;=6,"H","A"),IF(L266&gt;=2,IF(K266&gt;=20,"H",IF(K266&lt;=5,"L","A")),IF(K266&lt;=19,"L","A"))),IF(OR(I266="ALI",I266="AIE"),IF(L266&gt;=6,IF(K266&gt;=20,"H","A"),IF(L266&gt;=2,IF(K266&gt;=51,"H",IF(K266&lt;=19,"L","A")),IF(K266&lt;=50,"L","A")))))))</f>
        <v/>
      </c>
      <c r="Q266" s="50" t="str">
        <f aca="false">IF(N266="L","Baixa",IF(N266="A","Média",IF(N266="","","Alta")))</f>
        <v/>
      </c>
      <c r="R266" s="50" t="str">
        <f aca="false">IF(P266="L","Baixa",IF(P266="A","Média",IF(P266="H","Alta","")))</f>
        <v/>
      </c>
      <c r="S266" s="46" t="str">
        <f aca="false">IF(J266="C",0.6,IF(OR(ISBLANK(I266),ISBLANK(N266)),"",IF(I266="ALI",IF(N266="L",7,IF(N266="A",10,15)),IF(I266="AIE",IF(N266="L",5,IF(N266="A",7,10)),IF(I266="SE",IF(N266="L",4,IF(N266="A",5,7)),IF(OR(I266="EE",I266="CE"),IF(N266="L",3,IF(N266="A",4,6))))))))</f>
        <v/>
      </c>
      <c r="T266" s="51" t="str">
        <f aca="false">IF(OR(ISBLANK(I266),ISBLANK(P266),I266="",P266=""),S266,IF(I266="ALI",IF(P266="L",7,IF(P266="A",10,15)),IF(I266="AIE",IF(P266="L",5,IF(P266="A",7,10)),IF(I266="SE",IF(P266="L",4,IF(P266="A",5,7)),IF(OR(I266="EE",I266="CE"),IF(P266="L",3,IF(P266="A",4,6)))))))</f>
        <v/>
      </c>
      <c r="U266" s="52" t="str">
        <f aca="false">IF(J266="","",IF(OR(J266="I",J266="C"),100%,IF(J266="E",40%,IF(J266="T",15%,50%))))</f>
        <v/>
      </c>
      <c r="V266" s="53" t="str">
        <f aca="false">IF(AND(S266&lt;&gt;"",U266&lt;&gt;""),S266*U266,"")</f>
        <v/>
      </c>
      <c r="W266" s="53" t="str">
        <f aca="false">IF(AND(T266&lt;&gt;"",U266&lt;&gt;""),T266*U266,"")</f>
        <v/>
      </c>
      <c r="X266" s="42"/>
      <c r="Y266" s="42"/>
      <c r="Z266" s="42"/>
      <c r="AA266" s="42"/>
      <c r="AB266" s="43"/>
    </row>
    <row r="267" customFormat="false" ht="18" hidden="false" customHeight="true" outlineLevel="0" collapsed="false">
      <c r="A267" s="42"/>
      <c r="B267" s="42"/>
      <c r="C267" s="42"/>
      <c r="D267" s="42"/>
      <c r="E267" s="42"/>
      <c r="F267" s="42"/>
      <c r="G267" s="42"/>
      <c r="H267" s="43"/>
      <c r="I267" s="44"/>
      <c r="J267" s="45"/>
      <c r="K267" s="46" t="str">
        <f aca="false">IF(OR(I267="ALI",I267="AIE"),IF(ISNA(VLOOKUP(H267,'Funções de Dados - Detalhe'!$C$7:$F$126,2,0)),"",VLOOKUP(H267,'Funções de Dados - Detalhe'!$C$7:$F$126,2,0)),IF(OR(I267="EE",I267="SE",I267="CE"),IF(ISNA(VLOOKUP(H267,'Funções de Transação - Detalhe'!$C$7:$F$126,2,0)), "",VLOOKUP(H267,'Funções de Transação - Detalhe'!$C$7:$F$126,2,0)),""))</f>
        <v/>
      </c>
      <c r="L267" s="46" t="str">
        <f aca="false">IF(OR(I267="ALI",I267="AIE"),IF(ISNA(VLOOKUP(H267,'Funções de Dados - Detalhe'!$C$7:$F$126,4,0)), "",VLOOKUP(H267,'Funções de Dados - Detalhe'!$C$7:$F$126,4,0)),IF(OR(I267="EE",I267="SE",I267="CE"),IF(ISNA(VLOOKUP(H267,'Funções de Transação - Detalhe'!$C$7:$F$126,4,0)), "",VLOOKUP(H267,'Funções de Transação - Detalhe'!$C$7:$F$126,4,0)),""))</f>
        <v/>
      </c>
      <c r="M267" s="47" t="str">
        <f aca="false">CONCATENATE(I267,N267)</f>
        <v/>
      </c>
      <c r="N267" s="48" t="str">
        <f aca="false">IF(OR(I267="ALI",I267="AIE"),"L", IF(OR(I267="EE",I267="SE",I267="CE"),"A",""))</f>
        <v/>
      </c>
      <c r="O267" s="47" t="str">
        <f aca="false">CONCATENATE(I267,P267)</f>
        <v/>
      </c>
      <c r="P267" s="49" t="str">
        <f aca="false">IF(OR(ISBLANK(K267),K267="",ISBLANK(L267),L267=""),IF(OR(I267="ALI",I267="AIE"),"",IF(OR(ISBLANK(I267),L267=""),"","A")),IF(I267="EE",IF(L267&gt;=3,IF(K267&gt;=5,"H","A"),IF(L267&gt;=2,IF(K267&gt;=16,"H",IF(K267&lt;=4,"L","A")),IF(K267&lt;=15,"L","A"))),IF(OR(I267="SE",I267="CE"),IF(L267&gt;=4,IF(K267&gt;=6,"H","A"),IF(L267&gt;=2,IF(K267&gt;=20,"H",IF(K267&lt;=5,"L","A")),IF(K267&lt;=19,"L","A"))),IF(OR(I267="ALI",I267="AIE"),IF(L267&gt;=6,IF(K267&gt;=20,"H","A"),IF(L267&gt;=2,IF(K267&gt;=51,"H",IF(K267&lt;=19,"L","A")),IF(K267&lt;=50,"L","A")))))))</f>
        <v/>
      </c>
      <c r="Q267" s="50" t="str">
        <f aca="false">IF(N267="L","Baixa",IF(N267="A","Média",IF(N267="","","Alta")))</f>
        <v/>
      </c>
      <c r="R267" s="50" t="str">
        <f aca="false">IF(P267="L","Baixa",IF(P267="A","Média",IF(P267="H","Alta","")))</f>
        <v/>
      </c>
      <c r="S267" s="46" t="str">
        <f aca="false">IF(J267="C",0.6,IF(OR(ISBLANK(I267),ISBLANK(N267)),"",IF(I267="ALI",IF(N267="L",7,IF(N267="A",10,15)),IF(I267="AIE",IF(N267="L",5,IF(N267="A",7,10)),IF(I267="SE",IF(N267="L",4,IF(N267="A",5,7)),IF(OR(I267="EE",I267="CE"),IF(N267="L",3,IF(N267="A",4,6))))))))</f>
        <v/>
      </c>
      <c r="T267" s="51" t="str">
        <f aca="false">IF(OR(ISBLANK(I267),ISBLANK(P267),I267="",P267=""),S267,IF(I267="ALI",IF(P267="L",7,IF(P267="A",10,15)),IF(I267="AIE",IF(P267="L",5,IF(P267="A",7,10)),IF(I267="SE",IF(P267="L",4,IF(P267="A",5,7)),IF(OR(I267="EE",I267="CE"),IF(P267="L",3,IF(P267="A",4,6)))))))</f>
        <v/>
      </c>
      <c r="U267" s="52" t="str">
        <f aca="false">IF(J267="","",IF(OR(J267="I",J267="C"),100%,IF(J267="E",40%,IF(J267="T",15%,50%))))</f>
        <v/>
      </c>
      <c r="V267" s="53" t="str">
        <f aca="false">IF(AND(S267&lt;&gt;"",U267&lt;&gt;""),S267*U267,"")</f>
        <v/>
      </c>
      <c r="W267" s="53" t="str">
        <f aca="false">IF(AND(T267&lt;&gt;"",U267&lt;&gt;""),T267*U267,"")</f>
        <v/>
      </c>
      <c r="X267" s="42"/>
      <c r="Y267" s="42"/>
      <c r="Z267" s="42"/>
      <c r="AA267" s="42"/>
      <c r="AB267" s="43"/>
    </row>
    <row r="268" customFormat="false" ht="18" hidden="false" customHeight="true" outlineLevel="0" collapsed="false">
      <c r="A268" s="42"/>
      <c r="B268" s="42"/>
      <c r="C268" s="42"/>
      <c r="D268" s="42"/>
      <c r="E268" s="42"/>
      <c r="F268" s="42"/>
      <c r="G268" s="42"/>
      <c r="H268" s="43"/>
      <c r="I268" s="44"/>
      <c r="J268" s="45"/>
      <c r="K268" s="46" t="str">
        <f aca="false">IF(OR(I268="ALI",I268="AIE"),IF(ISNA(VLOOKUP(H268,'Funções de Dados - Detalhe'!$C$7:$F$126,2,0)),"",VLOOKUP(H268,'Funções de Dados - Detalhe'!$C$7:$F$126,2,0)),IF(OR(I268="EE",I268="SE",I268="CE"),IF(ISNA(VLOOKUP(H268,'Funções de Transação - Detalhe'!$C$7:$F$126,2,0)), "",VLOOKUP(H268,'Funções de Transação - Detalhe'!$C$7:$F$126,2,0)),""))</f>
        <v/>
      </c>
      <c r="L268" s="46" t="str">
        <f aca="false">IF(OR(I268="ALI",I268="AIE"),IF(ISNA(VLOOKUP(H268,'Funções de Dados - Detalhe'!$C$7:$F$126,4,0)), "",VLOOKUP(H268,'Funções de Dados - Detalhe'!$C$7:$F$126,4,0)),IF(OR(I268="EE",I268="SE",I268="CE"),IF(ISNA(VLOOKUP(H268,'Funções de Transação - Detalhe'!$C$7:$F$126,4,0)), "",VLOOKUP(H268,'Funções de Transação - Detalhe'!$C$7:$F$126,4,0)),""))</f>
        <v/>
      </c>
      <c r="M268" s="47" t="str">
        <f aca="false">CONCATENATE(I268,N268)</f>
        <v/>
      </c>
      <c r="N268" s="48" t="str">
        <f aca="false">IF(OR(I268="ALI",I268="AIE"),"L", IF(OR(I268="EE",I268="SE",I268="CE"),"A",""))</f>
        <v/>
      </c>
      <c r="O268" s="47" t="str">
        <f aca="false">CONCATENATE(I268,P268)</f>
        <v/>
      </c>
      <c r="P268" s="49" t="str">
        <f aca="false">IF(OR(ISBLANK(K268),K268="",ISBLANK(L268),L268=""),IF(OR(I268="ALI",I268="AIE"),"",IF(OR(ISBLANK(I268),L268=""),"","A")),IF(I268="EE",IF(L268&gt;=3,IF(K268&gt;=5,"H","A"),IF(L268&gt;=2,IF(K268&gt;=16,"H",IF(K268&lt;=4,"L","A")),IF(K268&lt;=15,"L","A"))),IF(OR(I268="SE",I268="CE"),IF(L268&gt;=4,IF(K268&gt;=6,"H","A"),IF(L268&gt;=2,IF(K268&gt;=20,"H",IF(K268&lt;=5,"L","A")),IF(K268&lt;=19,"L","A"))),IF(OR(I268="ALI",I268="AIE"),IF(L268&gt;=6,IF(K268&gt;=20,"H","A"),IF(L268&gt;=2,IF(K268&gt;=51,"H",IF(K268&lt;=19,"L","A")),IF(K268&lt;=50,"L","A")))))))</f>
        <v/>
      </c>
      <c r="Q268" s="50" t="str">
        <f aca="false">IF(N268="L","Baixa",IF(N268="A","Média",IF(N268="","","Alta")))</f>
        <v/>
      </c>
      <c r="R268" s="50" t="str">
        <f aca="false">IF(P268="L","Baixa",IF(P268="A","Média",IF(P268="H","Alta","")))</f>
        <v/>
      </c>
      <c r="S268" s="46" t="str">
        <f aca="false">IF(J268="C",0.6,IF(OR(ISBLANK(I268),ISBLANK(N268)),"",IF(I268="ALI",IF(N268="L",7,IF(N268="A",10,15)),IF(I268="AIE",IF(N268="L",5,IF(N268="A",7,10)),IF(I268="SE",IF(N268="L",4,IF(N268="A",5,7)),IF(OR(I268="EE",I268="CE"),IF(N268="L",3,IF(N268="A",4,6))))))))</f>
        <v/>
      </c>
      <c r="T268" s="51" t="str">
        <f aca="false">IF(OR(ISBLANK(I268),ISBLANK(P268),I268="",P268=""),S268,IF(I268="ALI",IF(P268="L",7,IF(P268="A",10,15)),IF(I268="AIE",IF(P268="L",5,IF(P268="A",7,10)),IF(I268="SE",IF(P268="L",4,IF(P268="A",5,7)),IF(OR(I268="EE",I268="CE"),IF(P268="L",3,IF(P268="A",4,6)))))))</f>
        <v/>
      </c>
      <c r="U268" s="52" t="str">
        <f aca="false">IF(J268="","",IF(OR(J268="I",J268="C"),100%,IF(J268="E",40%,IF(J268="T",15%,50%))))</f>
        <v/>
      </c>
      <c r="V268" s="53" t="str">
        <f aca="false">IF(AND(S268&lt;&gt;"",U268&lt;&gt;""),S268*U268,"")</f>
        <v/>
      </c>
      <c r="W268" s="53" t="str">
        <f aca="false">IF(AND(T268&lt;&gt;"",U268&lt;&gt;""),T268*U268,"")</f>
        <v/>
      </c>
      <c r="X268" s="42"/>
      <c r="Y268" s="42"/>
      <c r="Z268" s="42"/>
      <c r="AA268" s="42"/>
      <c r="AB268" s="43"/>
    </row>
    <row r="269" customFormat="false" ht="18" hidden="false" customHeight="true" outlineLevel="0" collapsed="false">
      <c r="A269" s="42"/>
      <c r="B269" s="42"/>
      <c r="C269" s="42"/>
      <c r="D269" s="42"/>
      <c r="E269" s="42"/>
      <c r="F269" s="42"/>
      <c r="G269" s="42"/>
      <c r="H269" s="43"/>
      <c r="I269" s="44"/>
      <c r="J269" s="45"/>
      <c r="K269" s="46" t="str">
        <f aca="false">IF(OR(I269="ALI",I269="AIE"),IF(ISNA(VLOOKUP(H269,'Funções de Dados - Detalhe'!$C$7:$F$126,2,0)),"",VLOOKUP(H269,'Funções de Dados - Detalhe'!$C$7:$F$126,2,0)),IF(OR(I269="EE",I269="SE",I269="CE"),IF(ISNA(VLOOKUP(H269,'Funções de Transação - Detalhe'!$C$7:$F$126,2,0)), "",VLOOKUP(H269,'Funções de Transação - Detalhe'!$C$7:$F$126,2,0)),""))</f>
        <v/>
      </c>
      <c r="L269" s="46" t="str">
        <f aca="false">IF(OR(I269="ALI",I269="AIE"),IF(ISNA(VLOOKUP(H269,'Funções de Dados - Detalhe'!$C$7:$F$126,4,0)), "",VLOOKUP(H269,'Funções de Dados - Detalhe'!$C$7:$F$126,4,0)),IF(OR(I269="EE",I269="SE",I269="CE"),IF(ISNA(VLOOKUP(H269,'Funções de Transação - Detalhe'!$C$7:$F$126,4,0)), "",VLOOKUP(H269,'Funções de Transação - Detalhe'!$C$7:$F$126,4,0)),""))</f>
        <v/>
      </c>
      <c r="M269" s="47" t="str">
        <f aca="false">CONCATENATE(I269,N269)</f>
        <v/>
      </c>
      <c r="N269" s="48" t="str">
        <f aca="false">IF(OR(I269="ALI",I269="AIE"),"L", IF(OR(I269="EE",I269="SE",I269="CE"),"A",""))</f>
        <v/>
      </c>
      <c r="O269" s="47" t="str">
        <f aca="false">CONCATENATE(I269,P269)</f>
        <v/>
      </c>
      <c r="P269" s="49" t="str">
        <f aca="false">IF(OR(ISBLANK(K269),K269="",ISBLANK(L269),L269=""),IF(OR(I269="ALI",I269="AIE"),"",IF(OR(ISBLANK(I269),L269=""),"","A")),IF(I269="EE",IF(L269&gt;=3,IF(K269&gt;=5,"H","A"),IF(L269&gt;=2,IF(K269&gt;=16,"H",IF(K269&lt;=4,"L","A")),IF(K269&lt;=15,"L","A"))),IF(OR(I269="SE",I269="CE"),IF(L269&gt;=4,IF(K269&gt;=6,"H","A"),IF(L269&gt;=2,IF(K269&gt;=20,"H",IF(K269&lt;=5,"L","A")),IF(K269&lt;=19,"L","A"))),IF(OR(I269="ALI",I269="AIE"),IF(L269&gt;=6,IF(K269&gt;=20,"H","A"),IF(L269&gt;=2,IF(K269&gt;=51,"H",IF(K269&lt;=19,"L","A")),IF(K269&lt;=50,"L","A")))))))</f>
        <v/>
      </c>
      <c r="Q269" s="50" t="str">
        <f aca="false">IF(N269="L","Baixa",IF(N269="A","Média",IF(N269="","","Alta")))</f>
        <v/>
      </c>
      <c r="R269" s="50" t="str">
        <f aca="false">IF(P269="L","Baixa",IF(P269="A","Média",IF(P269="H","Alta","")))</f>
        <v/>
      </c>
      <c r="S269" s="46" t="str">
        <f aca="false">IF(J269="C",0.6,IF(OR(ISBLANK(I269),ISBLANK(N269)),"",IF(I269="ALI",IF(N269="L",7,IF(N269="A",10,15)),IF(I269="AIE",IF(N269="L",5,IF(N269="A",7,10)),IF(I269="SE",IF(N269="L",4,IF(N269="A",5,7)),IF(OR(I269="EE",I269="CE"),IF(N269="L",3,IF(N269="A",4,6))))))))</f>
        <v/>
      </c>
      <c r="T269" s="51" t="str">
        <f aca="false">IF(OR(ISBLANK(I269),ISBLANK(P269),I269="",P269=""),S269,IF(I269="ALI",IF(P269="L",7,IF(P269="A",10,15)),IF(I269="AIE",IF(P269="L",5,IF(P269="A",7,10)),IF(I269="SE",IF(P269="L",4,IF(P269="A",5,7)),IF(OR(I269="EE",I269="CE"),IF(P269="L",3,IF(P269="A",4,6)))))))</f>
        <v/>
      </c>
      <c r="U269" s="52" t="str">
        <f aca="false">IF(J269="","",IF(OR(J269="I",J269="C"),100%,IF(J269="E",40%,IF(J269="T",15%,50%))))</f>
        <v/>
      </c>
      <c r="V269" s="53" t="str">
        <f aca="false">IF(AND(S269&lt;&gt;"",U269&lt;&gt;""),S269*U269,"")</f>
        <v/>
      </c>
      <c r="W269" s="53" t="str">
        <f aca="false">IF(AND(T269&lt;&gt;"",U269&lt;&gt;""),T269*U269,"")</f>
        <v/>
      </c>
      <c r="X269" s="42"/>
      <c r="Y269" s="42"/>
      <c r="Z269" s="42"/>
      <c r="AA269" s="42"/>
      <c r="AB269" s="43"/>
    </row>
    <row r="270" customFormat="false" ht="18" hidden="false" customHeight="true" outlineLevel="0" collapsed="false">
      <c r="A270" s="42"/>
      <c r="B270" s="42"/>
      <c r="C270" s="42"/>
      <c r="D270" s="42"/>
      <c r="E270" s="42"/>
      <c r="F270" s="42"/>
      <c r="G270" s="42"/>
      <c r="H270" s="43"/>
      <c r="I270" s="44"/>
      <c r="J270" s="45"/>
      <c r="K270" s="46" t="str">
        <f aca="false">IF(OR(I270="ALI",I270="AIE"),IF(ISNA(VLOOKUP(H270,'Funções de Dados - Detalhe'!$C$7:$F$126,2,0)),"",VLOOKUP(H270,'Funções de Dados - Detalhe'!$C$7:$F$126,2,0)),IF(OR(I270="EE",I270="SE",I270="CE"),IF(ISNA(VLOOKUP(H270,'Funções de Transação - Detalhe'!$C$7:$F$126,2,0)), "",VLOOKUP(H270,'Funções de Transação - Detalhe'!$C$7:$F$126,2,0)),""))</f>
        <v/>
      </c>
      <c r="L270" s="46" t="str">
        <f aca="false">IF(OR(I270="ALI",I270="AIE"),IF(ISNA(VLOOKUP(H270,'Funções de Dados - Detalhe'!$C$7:$F$126,4,0)), "",VLOOKUP(H270,'Funções de Dados - Detalhe'!$C$7:$F$126,4,0)),IF(OR(I270="EE",I270="SE",I270="CE"),IF(ISNA(VLOOKUP(H270,'Funções de Transação - Detalhe'!$C$7:$F$126,4,0)), "",VLOOKUP(H270,'Funções de Transação - Detalhe'!$C$7:$F$126,4,0)),""))</f>
        <v/>
      </c>
      <c r="M270" s="47" t="str">
        <f aca="false">CONCATENATE(I270,N270)</f>
        <v/>
      </c>
      <c r="N270" s="48" t="str">
        <f aca="false">IF(OR(I270="ALI",I270="AIE"),"L", IF(OR(I270="EE",I270="SE",I270="CE"),"A",""))</f>
        <v/>
      </c>
      <c r="O270" s="47" t="str">
        <f aca="false">CONCATENATE(I270,P270)</f>
        <v/>
      </c>
      <c r="P270" s="49" t="str">
        <f aca="false">IF(OR(ISBLANK(K270),K270="",ISBLANK(L270),L270=""),IF(OR(I270="ALI",I270="AIE"),"",IF(OR(ISBLANK(I270),L270=""),"","A")),IF(I270="EE",IF(L270&gt;=3,IF(K270&gt;=5,"H","A"),IF(L270&gt;=2,IF(K270&gt;=16,"H",IF(K270&lt;=4,"L","A")),IF(K270&lt;=15,"L","A"))),IF(OR(I270="SE",I270="CE"),IF(L270&gt;=4,IF(K270&gt;=6,"H","A"),IF(L270&gt;=2,IF(K270&gt;=20,"H",IF(K270&lt;=5,"L","A")),IF(K270&lt;=19,"L","A"))),IF(OR(I270="ALI",I270="AIE"),IF(L270&gt;=6,IF(K270&gt;=20,"H","A"),IF(L270&gt;=2,IF(K270&gt;=51,"H",IF(K270&lt;=19,"L","A")),IF(K270&lt;=50,"L","A")))))))</f>
        <v/>
      </c>
      <c r="Q270" s="50" t="str">
        <f aca="false">IF(N270="L","Baixa",IF(N270="A","Média",IF(N270="","","Alta")))</f>
        <v/>
      </c>
      <c r="R270" s="50" t="str">
        <f aca="false">IF(P270="L","Baixa",IF(P270="A","Média",IF(P270="H","Alta","")))</f>
        <v/>
      </c>
      <c r="S270" s="46" t="str">
        <f aca="false">IF(J270="C",0.6,IF(OR(ISBLANK(I270),ISBLANK(N270)),"",IF(I270="ALI",IF(N270="L",7,IF(N270="A",10,15)),IF(I270="AIE",IF(N270="L",5,IF(N270="A",7,10)),IF(I270="SE",IF(N270="L",4,IF(N270="A",5,7)),IF(OR(I270="EE",I270="CE"),IF(N270="L",3,IF(N270="A",4,6))))))))</f>
        <v/>
      </c>
      <c r="T270" s="51" t="str">
        <f aca="false">IF(OR(ISBLANK(I270),ISBLANK(P270),I270="",P270=""),S270,IF(I270="ALI",IF(P270="L",7,IF(P270="A",10,15)),IF(I270="AIE",IF(P270="L",5,IF(P270="A",7,10)),IF(I270="SE",IF(P270="L",4,IF(P270="A",5,7)),IF(OR(I270="EE",I270="CE"),IF(P270="L",3,IF(P270="A",4,6)))))))</f>
        <v/>
      </c>
      <c r="U270" s="52" t="str">
        <f aca="false">IF(J270="","",IF(OR(J270="I",J270="C"),100%,IF(J270="E",40%,IF(J270="T",15%,50%))))</f>
        <v/>
      </c>
      <c r="V270" s="53" t="str">
        <f aca="false">IF(AND(S270&lt;&gt;"",U270&lt;&gt;""),S270*U270,"")</f>
        <v/>
      </c>
      <c r="W270" s="53" t="str">
        <f aca="false">IF(AND(T270&lt;&gt;"",U270&lt;&gt;""),T270*U270,"")</f>
        <v/>
      </c>
      <c r="X270" s="42"/>
      <c r="Y270" s="42"/>
      <c r="Z270" s="42"/>
      <c r="AA270" s="42"/>
      <c r="AB270" s="43"/>
    </row>
    <row r="271" customFormat="false" ht="18" hidden="false" customHeight="true" outlineLevel="0" collapsed="false">
      <c r="A271" s="42"/>
      <c r="B271" s="42"/>
      <c r="C271" s="42"/>
      <c r="D271" s="42"/>
      <c r="E271" s="42"/>
      <c r="F271" s="42"/>
      <c r="G271" s="42"/>
      <c r="H271" s="43"/>
      <c r="I271" s="44"/>
      <c r="J271" s="45"/>
      <c r="K271" s="46" t="str">
        <f aca="false">IF(OR(I271="ALI",I271="AIE"),IF(ISNA(VLOOKUP(H271,'Funções de Dados - Detalhe'!$C$7:$F$126,2,0)),"",VLOOKUP(H271,'Funções de Dados - Detalhe'!$C$7:$F$126,2,0)),IF(OR(I271="EE",I271="SE",I271="CE"),IF(ISNA(VLOOKUP(H271,'Funções de Transação - Detalhe'!$C$7:$F$126,2,0)), "",VLOOKUP(H271,'Funções de Transação - Detalhe'!$C$7:$F$126,2,0)),""))</f>
        <v/>
      </c>
      <c r="L271" s="46" t="str">
        <f aca="false">IF(OR(I271="ALI",I271="AIE"),IF(ISNA(VLOOKUP(H271,'Funções de Dados - Detalhe'!$C$7:$F$126,4,0)), "",VLOOKUP(H271,'Funções de Dados - Detalhe'!$C$7:$F$126,4,0)),IF(OR(I271="EE",I271="SE",I271="CE"),IF(ISNA(VLOOKUP(H271,'Funções de Transação - Detalhe'!$C$7:$F$126,4,0)), "",VLOOKUP(H271,'Funções de Transação - Detalhe'!$C$7:$F$126,4,0)),""))</f>
        <v/>
      </c>
      <c r="M271" s="47" t="str">
        <f aca="false">CONCATENATE(I271,N271)</f>
        <v/>
      </c>
      <c r="N271" s="48" t="str">
        <f aca="false">IF(OR(I271="ALI",I271="AIE"),"L", IF(OR(I271="EE",I271="SE",I271="CE"),"A",""))</f>
        <v/>
      </c>
      <c r="O271" s="47" t="str">
        <f aca="false">CONCATENATE(I271,P271)</f>
        <v/>
      </c>
      <c r="P271" s="49" t="str">
        <f aca="false">IF(OR(ISBLANK(K271),K271="",ISBLANK(L271),L271=""),IF(OR(I271="ALI",I271="AIE"),"",IF(OR(ISBLANK(I271),L271=""),"","A")),IF(I271="EE",IF(L271&gt;=3,IF(K271&gt;=5,"H","A"),IF(L271&gt;=2,IF(K271&gt;=16,"H",IF(K271&lt;=4,"L","A")),IF(K271&lt;=15,"L","A"))),IF(OR(I271="SE",I271="CE"),IF(L271&gt;=4,IF(K271&gt;=6,"H","A"),IF(L271&gt;=2,IF(K271&gt;=20,"H",IF(K271&lt;=5,"L","A")),IF(K271&lt;=19,"L","A"))),IF(OR(I271="ALI",I271="AIE"),IF(L271&gt;=6,IF(K271&gt;=20,"H","A"),IF(L271&gt;=2,IF(K271&gt;=51,"H",IF(K271&lt;=19,"L","A")),IF(K271&lt;=50,"L","A")))))))</f>
        <v/>
      </c>
      <c r="Q271" s="50" t="str">
        <f aca="false">IF(N271="L","Baixa",IF(N271="A","Média",IF(N271="","","Alta")))</f>
        <v/>
      </c>
      <c r="R271" s="50" t="str">
        <f aca="false">IF(P271="L","Baixa",IF(P271="A","Média",IF(P271="H","Alta","")))</f>
        <v/>
      </c>
      <c r="S271" s="46" t="str">
        <f aca="false">IF(J271="C",0.6,IF(OR(ISBLANK(I271),ISBLANK(N271)),"",IF(I271="ALI",IF(N271="L",7,IF(N271="A",10,15)),IF(I271="AIE",IF(N271="L",5,IF(N271="A",7,10)),IF(I271="SE",IF(N271="L",4,IF(N271="A",5,7)),IF(OR(I271="EE",I271="CE"),IF(N271="L",3,IF(N271="A",4,6))))))))</f>
        <v/>
      </c>
      <c r="T271" s="51" t="str">
        <f aca="false">IF(OR(ISBLANK(I271),ISBLANK(P271),I271="",P271=""),S271,IF(I271="ALI",IF(P271="L",7,IF(P271="A",10,15)),IF(I271="AIE",IF(P271="L",5,IF(P271="A",7,10)),IF(I271="SE",IF(P271="L",4,IF(P271="A",5,7)),IF(OR(I271="EE",I271="CE"),IF(P271="L",3,IF(P271="A",4,6)))))))</f>
        <v/>
      </c>
      <c r="U271" s="52" t="str">
        <f aca="false">IF(J271="","",IF(OR(J271="I",J271="C"),100%,IF(J271="E",40%,IF(J271="T",15%,50%))))</f>
        <v/>
      </c>
      <c r="V271" s="53" t="str">
        <f aca="false">IF(AND(S271&lt;&gt;"",U271&lt;&gt;""),S271*U271,"")</f>
        <v/>
      </c>
      <c r="W271" s="53" t="str">
        <f aca="false">IF(AND(T271&lt;&gt;"",U271&lt;&gt;""),T271*U271,"")</f>
        <v/>
      </c>
      <c r="X271" s="42"/>
      <c r="Y271" s="42"/>
      <c r="Z271" s="42"/>
      <c r="AA271" s="42"/>
      <c r="AB271" s="43"/>
    </row>
    <row r="272" customFormat="false" ht="18" hidden="false" customHeight="true" outlineLevel="0" collapsed="false">
      <c r="A272" s="42"/>
      <c r="B272" s="42"/>
      <c r="C272" s="42"/>
      <c r="D272" s="42"/>
      <c r="E272" s="42"/>
      <c r="F272" s="42"/>
      <c r="G272" s="42"/>
      <c r="H272" s="43"/>
      <c r="I272" s="44"/>
      <c r="J272" s="45"/>
      <c r="K272" s="46" t="str">
        <f aca="false">IF(OR(I272="ALI",I272="AIE"),IF(ISNA(VLOOKUP(H272,'Funções de Dados - Detalhe'!$C$7:$F$126,2,0)),"",VLOOKUP(H272,'Funções de Dados - Detalhe'!$C$7:$F$126,2,0)),IF(OR(I272="EE",I272="SE",I272="CE"),IF(ISNA(VLOOKUP(H272,'Funções de Transação - Detalhe'!$C$7:$F$126,2,0)), "",VLOOKUP(H272,'Funções de Transação - Detalhe'!$C$7:$F$126,2,0)),""))</f>
        <v/>
      </c>
      <c r="L272" s="46" t="str">
        <f aca="false">IF(OR(I272="ALI",I272="AIE"),IF(ISNA(VLOOKUP(H272,'Funções de Dados - Detalhe'!$C$7:$F$126,4,0)), "",VLOOKUP(H272,'Funções de Dados - Detalhe'!$C$7:$F$126,4,0)),IF(OR(I272="EE",I272="SE",I272="CE"),IF(ISNA(VLOOKUP(H272,'Funções de Transação - Detalhe'!$C$7:$F$126,4,0)), "",VLOOKUP(H272,'Funções de Transação - Detalhe'!$C$7:$F$126,4,0)),""))</f>
        <v/>
      </c>
      <c r="M272" s="47" t="str">
        <f aca="false">CONCATENATE(I272,N272)</f>
        <v/>
      </c>
      <c r="N272" s="48" t="str">
        <f aca="false">IF(OR(I272="ALI",I272="AIE"),"L", IF(OR(I272="EE",I272="SE",I272="CE"),"A",""))</f>
        <v/>
      </c>
      <c r="O272" s="47" t="str">
        <f aca="false">CONCATENATE(I272,P272)</f>
        <v/>
      </c>
      <c r="P272" s="49" t="str">
        <f aca="false">IF(OR(ISBLANK(K272),K272="",ISBLANK(L272),L272=""),IF(OR(I272="ALI",I272="AIE"),"",IF(OR(ISBLANK(I272),L272=""),"","A")),IF(I272="EE",IF(L272&gt;=3,IF(K272&gt;=5,"H","A"),IF(L272&gt;=2,IF(K272&gt;=16,"H",IF(K272&lt;=4,"L","A")),IF(K272&lt;=15,"L","A"))),IF(OR(I272="SE",I272="CE"),IF(L272&gt;=4,IF(K272&gt;=6,"H","A"),IF(L272&gt;=2,IF(K272&gt;=20,"H",IF(K272&lt;=5,"L","A")),IF(K272&lt;=19,"L","A"))),IF(OR(I272="ALI",I272="AIE"),IF(L272&gt;=6,IF(K272&gt;=20,"H","A"),IF(L272&gt;=2,IF(K272&gt;=51,"H",IF(K272&lt;=19,"L","A")),IF(K272&lt;=50,"L","A")))))))</f>
        <v/>
      </c>
      <c r="Q272" s="50" t="str">
        <f aca="false">IF(N272="L","Baixa",IF(N272="A","Média",IF(N272="","","Alta")))</f>
        <v/>
      </c>
      <c r="R272" s="50" t="str">
        <f aca="false">IF(P272="L","Baixa",IF(P272="A","Média",IF(P272="H","Alta","")))</f>
        <v/>
      </c>
      <c r="S272" s="46" t="str">
        <f aca="false">IF(J272="C",0.6,IF(OR(ISBLANK(I272),ISBLANK(N272)),"",IF(I272="ALI",IF(N272="L",7,IF(N272="A",10,15)),IF(I272="AIE",IF(N272="L",5,IF(N272="A",7,10)),IF(I272="SE",IF(N272="L",4,IF(N272="A",5,7)),IF(OR(I272="EE",I272="CE"),IF(N272="L",3,IF(N272="A",4,6))))))))</f>
        <v/>
      </c>
      <c r="T272" s="51" t="str">
        <f aca="false">IF(OR(ISBLANK(I272),ISBLANK(P272),I272="",P272=""),S272,IF(I272="ALI",IF(P272="L",7,IF(P272="A",10,15)),IF(I272="AIE",IF(P272="L",5,IF(P272="A",7,10)),IF(I272="SE",IF(P272="L",4,IF(P272="A",5,7)),IF(OR(I272="EE",I272="CE"),IF(P272="L",3,IF(P272="A",4,6)))))))</f>
        <v/>
      </c>
      <c r="U272" s="52" t="str">
        <f aca="false">IF(J272="","",IF(OR(J272="I",J272="C"),100%,IF(J272="E",40%,IF(J272="T",15%,50%))))</f>
        <v/>
      </c>
      <c r="V272" s="53" t="str">
        <f aca="false">IF(AND(S272&lt;&gt;"",U272&lt;&gt;""),S272*U272,"")</f>
        <v/>
      </c>
      <c r="W272" s="53" t="str">
        <f aca="false">IF(AND(T272&lt;&gt;"",U272&lt;&gt;""),T272*U272,"")</f>
        <v/>
      </c>
      <c r="X272" s="42"/>
      <c r="Y272" s="42"/>
      <c r="Z272" s="42"/>
      <c r="AA272" s="42"/>
      <c r="AB272" s="43"/>
    </row>
    <row r="273" customFormat="false" ht="18" hidden="false" customHeight="true" outlineLevel="0" collapsed="false">
      <c r="A273" s="42"/>
      <c r="B273" s="42"/>
      <c r="C273" s="42"/>
      <c r="D273" s="42"/>
      <c r="E273" s="42"/>
      <c r="F273" s="42"/>
      <c r="G273" s="42"/>
      <c r="H273" s="43"/>
      <c r="I273" s="44"/>
      <c r="J273" s="45"/>
      <c r="K273" s="46" t="str">
        <f aca="false">IF(OR(I273="ALI",I273="AIE"),IF(ISNA(VLOOKUP(H273,'Funções de Dados - Detalhe'!$C$7:$F$126,2,0)),"",VLOOKUP(H273,'Funções de Dados - Detalhe'!$C$7:$F$126,2,0)),IF(OR(I273="EE",I273="SE",I273="CE"),IF(ISNA(VLOOKUP(H273,'Funções de Transação - Detalhe'!$C$7:$F$126,2,0)), "",VLOOKUP(H273,'Funções de Transação - Detalhe'!$C$7:$F$126,2,0)),""))</f>
        <v/>
      </c>
      <c r="L273" s="46" t="str">
        <f aca="false">IF(OR(I273="ALI",I273="AIE"),IF(ISNA(VLOOKUP(H273,'Funções de Dados - Detalhe'!$C$7:$F$126,4,0)), "",VLOOKUP(H273,'Funções de Dados - Detalhe'!$C$7:$F$126,4,0)),IF(OR(I273="EE",I273="SE",I273="CE"),IF(ISNA(VLOOKUP(H273,'Funções de Transação - Detalhe'!$C$7:$F$126,4,0)), "",VLOOKUP(H273,'Funções de Transação - Detalhe'!$C$7:$F$126,4,0)),""))</f>
        <v/>
      </c>
      <c r="M273" s="47" t="str">
        <f aca="false">CONCATENATE(I273,N273)</f>
        <v/>
      </c>
      <c r="N273" s="48" t="str">
        <f aca="false">IF(OR(I273="ALI",I273="AIE"),"L", IF(OR(I273="EE",I273="SE",I273="CE"),"A",""))</f>
        <v/>
      </c>
      <c r="O273" s="47" t="str">
        <f aca="false">CONCATENATE(I273,P273)</f>
        <v/>
      </c>
      <c r="P273" s="49" t="str">
        <f aca="false">IF(OR(ISBLANK(K273),K273="",ISBLANK(L273),L273=""),IF(OR(I273="ALI",I273="AIE"),"",IF(OR(ISBLANK(I273),L273=""),"","A")),IF(I273="EE",IF(L273&gt;=3,IF(K273&gt;=5,"H","A"),IF(L273&gt;=2,IF(K273&gt;=16,"H",IF(K273&lt;=4,"L","A")),IF(K273&lt;=15,"L","A"))),IF(OR(I273="SE",I273="CE"),IF(L273&gt;=4,IF(K273&gt;=6,"H","A"),IF(L273&gt;=2,IF(K273&gt;=20,"H",IF(K273&lt;=5,"L","A")),IF(K273&lt;=19,"L","A"))),IF(OR(I273="ALI",I273="AIE"),IF(L273&gt;=6,IF(K273&gt;=20,"H","A"),IF(L273&gt;=2,IF(K273&gt;=51,"H",IF(K273&lt;=19,"L","A")),IF(K273&lt;=50,"L","A")))))))</f>
        <v/>
      </c>
      <c r="Q273" s="50" t="str">
        <f aca="false">IF(N273="L","Baixa",IF(N273="A","Média",IF(N273="","","Alta")))</f>
        <v/>
      </c>
      <c r="R273" s="50" t="str">
        <f aca="false">IF(P273="L","Baixa",IF(P273="A","Média",IF(P273="H","Alta","")))</f>
        <v/>
      </c>
      <c r="S273" s="46" t="str">
        <f aca="false">IF(J273="C",0.6,IF(OR(ISBLANK(I273),ISBLANK(N273)),"",IF(I273="ALI",IF(N273="L",7,IF(N273="A",10,15)),IF(I273="AIE",IF(N273="L",5,IF(N273="A",7,10)),IF(I273="SE",IF(N273="L",4,IF(N273="A",5,7)),IF(OR(I273="EE",I273="CE"),IF(N273="L",3,IF(N273="A",4,6))))))))</f>
        <v/>
      </c>
      <c r="T273" s="51" t="str">
        <f aca="false">IF(OR(ISBLANK(I273),ISBLANK(P273),I273="",P273=""),S273,IF(I273="ALI",IF(P273="L",7,IF(P273="A",10,15)),IF(I273="AIE",IF(P273="L",5,IF(P273="A",7,10)),IF(I273="SE",IF(P273="L",4,IF(P273="A",5,7)),IF(OR(I273="EE",I273="CE"),IF(P273="L",3,IF(P273="A",4,6)))))))</f>
        <v/>
      </c>
      <c r="U273" s="52" t="str">
        <f aca="false">IF(J273="","",IF(OR(J273="I",J273="C"),100%,IF(J273="E",40%,IF(J273="T",15%,50%))))</f>
        <v/>
      </c>
      <c r="V273" s="53" t="str">
        <f aca="false">IF(AND(S273&lt;&gt;"",U273&lt;&gt;""),S273*U273,"")</f>
        <v/>
      </c>
      <c r="W273" s="53" t="str">
        <f aca="false">IF(AND(T273&lt;&gt;"",U273&lt;&gt;""),T273*U273,"")</f>
        <v/>
      </c>
      <c r="X273" s="42"/>
      <c r="Y273" s="42"/>
      <c r="Z273" s="42"/>
      <c r="AA273" s="42"/>
      <c r="AB273" s="43"/>
    </row>
    <row r="274" customFormat="false" ht="18" hidden="false" customHeight="true" outlineLevel="0" collapsed="false">
      <c r="A274" s="42"/>
      <c r="B274" s="42"/>
      <c r="C274" s="42"/>
      <c r="D274" s="42"/>
      <c r="E274" s="42"/>
      <c r="F274" s="42"/>
      <c r="G274" s="42"/>
      <c r="H274" s="43"/>
      <c r="I274" s="44"/>
      <c r="J274" s="45"/>
      <c r="K274" s="46" t="str">
        <f aca="false">IF(OR(I274="ALI",I274="AIE"),IF(ISNA(VLOOKUP(H274,'Funções de Dados - Detalhe'!$C$7:$F$126,2,0)),"",VLOOKUP(H274,'Funções de Dados - Detalhe'!$C$7:$F$126,2,0)),IF(OR(I274="EE",I274="SE",I274="CE"),IF(ISNA(VLOOKUP(H274,'Funções de Transação - Detalhe'!$C$7:$F$126,2,0)), "",VLOOKUP(H274,'Funções de Transação - Detalhe'!$C$7:$F$126,2,0)),""))</f>
        <v/>
      </c>
      <c r="L274" s="46" t="str">
        <f aca="false">IF(OR(I274="ALI",I274="AIE"),IF(ISNA(VLOOKUP(H274,'Funções de Dados - Detalhe'!$C$7:$F$126,4,0)), "",VLOOKUP(H274,'Funções de Dados - Detalhe'!$C$7:$F$126,4,0)),IF(OR(I274="EE",I274="SE",I274="CE"),IF(ISNA(VLOOKUP(H274,'Funções de Transação - Detalhe'!$C$7:$F$126,4,0)), "",VLOOKUP(H274,'Funções de Transação - Detalhe'!$C$7:$F$126,4,0)),""))</f>
        <v/>
      </c>
      <c r="M274" s="47" t="str">
        <f aca="false">CONCATENATE(I274,N274)</f>
        <v/>
      </c>
      <c r="N274" s="48" t="str">
        <f aca="false">IF(OR(I274="ALI",I274="AIE"),"L", IF(OR(I274="EE",I274="SE",I274="CE"),"A",""))</f>
        <v/>
      </c>
      <c r="O274" s="47" t="str">
        <f aca="false">CONCATENATE(I274,P274)</f>
        <v/>
      </c>
      <c r="P274" s="49" t="str">
        <f aca="false">IF(OR(ISBLANK(K274),K274="",ISBLANK(L274),L274=""),IF(OR(I274="ALI",I274="AIE"),"",IF(OR(ISBLANK(I274),L274=""),"","A")),IF(I274="EE",IF(L274&gt;=3,IF(K274&gt;=5,"H","A"),IF(L274&gt;=2,IF(K274&gt;=16,"H",IF(K274&lt;=4,"L","A")),IF(K274&lt;=15,"L","A"))),IF(OR(I274="SE",I274="CE"),IF(L274&gt;=4,IF(K274&gt;=6,"H","A"),IF(L274&gt;=2,IF(K274&gt;=20,"H",IF(K274&lt;=5,"L","A")),IF(K274&lt;=19,"L","A"))),IF(OR(I274="ALI",I274="AIE"),IF(L274&gt;=6,IF(K274&gt;=20,"H","A"),IF(L274&gt;=2,IF(K274&gt;=51,"H",IF(K274&lt;=19,"L","A")),IF(K274&lt;=50,"L","A")))))))</f>
        <v/>
      </c>
      <c r="Q274" s="50" t="str">
        <f aca="false">IF(N274="L","Baixa",IF(N274="A","Média",IF(N274="","","Alta")))</f>
        <v/>
      </c>
      <c r="R274" s="50" t="str">
        <f aca="false">IF(P274="L","Baixa",IF(P274="A","Média",IF(P274="H","Alta","")))</f>
        <v/>
      </c>
      <c r="S274" s="46" t="str">
        <f aca="false">IF(J274="C",0.6,IF(OR(ISBLANK(I274),ISBLANK(N274)),"",IF(I274="ALI",IF(N274="L",7,IF(N274="A",10,15)),IF(I274="AIE",IF(N274="L",5,IF(N274="A",7,10)),IF(I274="SE",IF(N274="L",4,IF(N274="A",5,7)),IF(OR(I274="EE",I274="CE"),IF(N274="L",3,IF(N274="A",4,6))))))))</f>
        <v/>
      </c>
      <c r="T274" s="51" t="str">
        <f aca="false">IF(OR(ISBLANK(I274),ISBLANK(P274),I274="",P274=""),S274,IF(I274="ALI",IF(P274="L",7,IF(P274="A",10,15)),IF(I274="AIE",IF(P274="L",5,IF(P274="A",7,10)),IF(I274="SE",IF(P274="L",4,IF(P274="A",5,7)),IF(OR(I274="EE",I274="CE"),IF(P274="L",3,IF(P274="A",4,6)))))))</f>
        <v/>
      </c>
      <c r="U274" s="52" t="str">
        <f aca="false">IF(J274="","",IF(OR(J274="I",J274="C"),100%,IF(J274="E",40%,IF(J274="T",15%,50%))))</f>
        <v/>
      </c>
      <c r="V274" s="53" t="str">
        <f aca="false">IF(AND(S274&lt;&gt;"",U274&lt;&gt;""),S274*U274,"")</f>
        <v/>
      </c>
      <c r="W274" s="53" t="str">
        <f aca="false">IF(AND(T274&lt;&gt;"",U274&lt;&gt;""),T274*U274,"")</f>
        <v/>
      </c>
      <c r="X274" s="42"/>
      <c r="Y274" s="42"/>
      <c r="Z274" s="42"/>
      <c r="AA274" s="42"/>
      <c r="AB274" s="43"/>
    </row>
    <row r="275" customFormat="false" ht="18" hidden="false" customHeight="true" outlineLevel="0" collapsed="false">
      <c r="A275" s="42"/>
      <c r="B275" s="42"/>
      <c r="C275" s="42"/>
      <c r="D275" s="42"/>
      <c r="E275" s="42"/>
      <c r="F275" s="42"/>
      <c r="G275" s="42"/>
      <c r="H275" s="43"/>
      <c r="I275" s="44"/>
      <c r="J275" s="45"/>
      <c r="K275" s="46" t="str">
        <f aca="false">IF(OR(I275="ALI",I275="AIE"),IF(ISNA(VLOOKUP(H275,'Funções de Dados - Detalhe'!$C$7:$F$126,2,0)),"",VLOOKUP(H275,'Funções de Dados - Detalhe'!$C$7:$F$126,2,0)),IF(OR(I275="EE",I275="SE",I275="CE"),IF(ISNA(VLOOKUP(H275,'Funções de Transação - Detalhe'!$C$7:$F$126,2,0)), "",VLOOKUP(H275,'Funções de Transação - Detalhe'!$C$7:$F$126,2,0)),""))</f>
        <v/>
      </c>
      <c r="L275" s="46" t="str">
        <f aca="false">IF(OR(I275="ALI",I275="AIE"),IF(ISNA(VLOOKUP(H275,'Funções de Dados - Detalhe'!$C$7:$F$126,4,0)), "",VLOOKUP(H275,'Funções de Dados - Detalhe'!$C$7:$F$126,4,0)),IF(OR(I275="EE",I275="SE",I275="CE"),IF(ISNA(VLOOKUP(H275,'Funções de Transação - Detalhe'!$C$7:$F$126,4,0)), "",VLOOKUP(H275,'Funções de Transação - Detalhe'!$C$7:$F$126,4,0)),""))</f>
        <v/>
      </c>
      <c r="M275" s="47" t="str">
        <f aca="false">CONCATENATE(I275,N275)</f>
        <v/>
      </c>
      <c r="N275" s="48" t="str">
        <f aca="false">IF(OR(I275="ALI",I275="AIE"),"L", IF(OR(I275="EE",I275="SE",I275="CE"),"A",""))</f>
        <v/>
      </c>
      <c r="O275" s="47" t="str">
        <f aca="false">CONCATENATE(I275,P275)</f>
        <v/>
      </c>
      <c r="P275" s="49" t="str">
        <f aca="false">IF(OR(ISBLANK(K275),K275="",ISBLANK(L275),L275=""),IF(OR(I275="ALI",I275="AIE"),"",IF(OR(ISBLANK(I275),L275=""),"","A")),IF(I275="EE",IF(L275&gt;=3,IF(K275&gt;=5,"H","A"),IF(L275&gt;=2,IF(K275&gt;=16,"H",IF(K275&lt;=4,"L","A")),IF(K275&lt;=15,"L","A"))),IF(OR(I275="SE",I275="CE"),IF(L275&gt;=4,IF(K275&gt;=6,"H","A"),IF(L275&gt;=2,IF(K275&gt;=20,"H",IF(K275&lt;=5,"L","A")),IF(K275&lt;=19,"L","A"))),IF(OR(I275="ALI",I275="AIE"),IF(L275&gt;=6,IF(K275&gt;=20,"H","A"),IF(L275&gt;=2,IF(K275&gt;=51,"H",IF(K275&lt;=19,"L","A")),IF(K275&lt;=50,"L","A")))))))</f>
        <v/>
      </c>
      <c r="Q275" s="50" t="str">
        <f aca="false">IF(N275="L","Baixa",IF(N275="A","Média",IF(N275="","","Alta")))</f>
        <v/>
      </c>
      <c r="R275" s="50" t="str">
        <f aca="false">IF(P275="L","Baixa",IF(P275="A","Média",IF(P275="H","Alta","")))</f>
        <v/>
      </c>
      <c r="S275" s="46" t="str">
        <f aca="false">IF(J275="C",0.6,IF(OR(ISBLANK(I275),ISBLANK(N275)),"",IF(I275="ALI",IF(N275="L",7,IF(N275="A",10,15)),IF(I275="AIE",IF(N275="L",5,IF(N275="A",7,10)),IF(I275="SE",IF(N275="L",4,IF(N275="A",5,7)),IF(OR(I275="EE",I275="CE"),IF(N275="L",3,IF(N275="A",4,6))))))))</f>
        <v/>
      </c>
      <c r="T275" s="51" t="str">
        <f aca="false">IF(OR(ISBLANK(I275),ISBLANK(P275),I275="",P275=""),S275,IF(I275="ALI",IF(P275="L",7,IF(P275="A",10,15)),IF(I275="AIE",IF(P275="L",5,IF(P275="A",7,10)),IF(I275="SE",IF(P275="L",4,IF(P275="A",5,7)),IF(OR(I275="EE",I275="CE"),IF(P275="L",3,IF(P275="A",4,6)))))))</f>
        <v/>
      </c>
      <c r="U275" s="52" t="str">
        <f aca="false">IF(J275="","",IF(OR(J275="I",J275="C"),100%,IF(J275="E",40%,IF(J275="T",15%,50%))))</f>
        <v/>
      </c>
      <c r="V275" s="53" t="str">
        <f aca="false">IF(AND(S275&lt;&gt;"",U275&lt;&gt;""),S275*U275,"")</f>
        <v/>
      </c>
      <c r="W275" s="53" t="str">
        <f aca="false">IF(AND(T275&lt;&gt;"",U275&lt;&gt;""),T275*U275,"")</f>
        <v/>
      </c>
      <c r="X275" s="42"/>
      <c r="Y275" s="42"/>
      <c r="Z275" s="42"/>
      <c r="AA275" s="42"/>
      <c r="AB275" s="43"/>
    </row>
    <row r="276" customFormat="false" ht="18" hidden="false" customHeight="true" outlineLevel="0" collapsed="false">
      <c r="A276" s="42"/>
      <c r="B276" s="42"/>
      <c r="C276" s="42"/>
      <c r="D276" s="42"/>
      <c r="E276" s="42"/>
      <c r="F276" s="42"/>
      <c r="G276" s="42"/>
      <c r="H276" s="43"/>
      <c r="I276" s="44"/>
      <c r="J276" s="45"/>
      <c r="K276" s="46" t="str">
        <f aca="false">IF(OR(I276="ALI",I276="AIE"),IF(ISNA(VLOOKUP(H276,'Funções de Dados - Detalhe'!$C$7:$F$126,2,0)),"",VLOOKUP(H276,'Funções de Dados - Detalhe'!$C$7:$F$126,2,0)),IF(OR(I276="EE",I276="SE",I276="CE"),IF(ISNA(VLOOKUP(H276,'Funções de Transação - Detalhe'!$C$7:$F$126,2,0)), "",VLOOKUP(H276,'Funções de Transação - Detalhe'!$C$7:$F$126,2,0)),""))</f>
        <v/>
      </c>
      <c r="L276" s="46" t="str">
        <f aca="false">IF(OR(I276="ALI",I276="AIE"),IF(ISNA(VLOOKUP(H276,'Funções de Dados - Detalhe'!$C$7:$F$126,4,0)), "",VLOOKUP(H276,'Funções de Dados - Detalhe'!$C$7:$F$126,4,0)),IF(OR(I276="EE",I276="SE",I276="CE"),IF(ISNA(VLOOKUP(H276,'Funções de Transação - Detalhe'!$C$7:$F$126,4,0)), "",VLOOKUP(H276,'Funções de Transação - Detalhe'!$C$7:$F$126,4,0)),""))</f>
        <v/>
      </c>
      <c r="M276" s="47" t="str">
        <f aca="false">CONCATENATE(I276,N276)</f>
        <v/>
      </c>
      <c r="N276" s="48" t="str">
        <f aca="false">IF(OR(I276="ALI",I276="AIE"),"L", IF(OR(I276="EE",I276="SE",I276="CE"),"A",""))</f>
        <v/>
      </c>
      <c r="O276" s="47" t="str">
        <f aca="false">CONCATENATE(I276,P276)</f>
        <v/>
      </c>
      <c r="P276" s="49" t="str">
        <f aca="false">IF(OR(ISBLANK(K276),K276="",ISBLANK(L276),L276=""),IF(OR(I276="ALI",I276="AIE"),"",IF(OR(ISBLANK(I276),L276=""),"","A")),IF(I276="EE",IF(L276&gt;=3,IF(K276&gt;=5,"H","A"),IF(L276&gt;=2,IF(K276&gt;=16,"H",IF(K276&lt;=4,"L","A")),IF(K276&lt;=15,"L","A"))),IF(OR(I276="SE",I276="CE"),IF(L276&gt;=4,IF(K276&gt;=6,"H","A"),IF(L276&gt;=2,IF(K276&gt;=20,"H",IF(K276&lt;=5,"L","A")),IF(K276&lt;=19,"L","A"))),IF(OR(I276="ALI",I276="AIE"),IF(L276&gt;=6,IF(K276&gt;=20,"H","A"),IF(L276&gt;=2,IF(K276&gt;=51,"H",IF(K276&lt;=19,"L","A")),IF(K276&lt;=50,"L","A")))))))</f>
        <v/>
      </c>
      <c r="Q276" s="50" t="str">
        <f aca="false">IF(N276="L","Baixa",IF(N276="A","Média",IF(N276="","","Alta")))</f>
        <v/>
      </c>
      <c r="R276" s="50" t="str">
        <f aca="false">IF(P276="L","Baixa",IF(P276="A","Média",IF(P276="H","Alta","")))</f>
        <v/>
      </c>
      <c r="S276" s="46" t="str">
        <f aca="false">IF(J276="C",0.6,IF(OR(ISBLANK(I276),ISBLANK(N276)),"",IF(I276="ALI",IF(N276="L",7,IF(N276="A",10,15)),IF(I276="AIE",IF(N276="L",5,IF(N276="A",7,10)),IF(I276="SE",IF(N276="L",4,IF(N276="A",5,7)),IF(OR(I276="EE",I276="CE"),IF(N276="L",3,IF(N276="A",4,6))))))))</f>
        <v/>
      </c>
      <c r="T276" s="51" t="str">
        <f aca="false">IF(OR(ISBLANK(I276),ISBLANK(P276),I276="",P276=""),S276,IF(I276="ALI",IF(P276="L",7,IF(P276="A",10,15)),IF(I276="AIE",IF(P276="L",5,IF(P276="A",7,10)),IF(I276="SE",IF(P276="L",4,IF(P276="A",5,7)),IF(OR(I276="EE",I276="CE"),IF(P276="L",3,IF(P276="A",4,6)))))))</f>
        <v/>
      </c>
      <c r="U276" s="52" t="str">
        <f aca="false">IF(J276="","",IF(OR(J276="I",J276="C"),100%,IF(J276="E",40%,IF(J276="T",15%,50%))))</f>
        <v/>
      </c>
      <c r="V276" s="53" t="str">
        <f aca="false">IF(AND(S276&lt;&gt;"",U276&lt;&gt;""),S276*U276,"")</f>
        <v/>
      </c>
      <c r="W276" s="53" t="str">
        <f aca="false">IF(AND(T276&lt;&gt;"",U276&lt;&gt;""),T276*U276,"")</f>
        <v/>
      </c>
      <c r="X276" s="42"/>
      <c r="Y276" s="42"/>
      <c r="Z276" s="42"/>
      <c r="AA276" s="42"/>
      <c r="AB276" s="43"/>
    </row>
    <row r="277" customFormat="false" ht="18" hidden="false" customHeight="true" outlineLevel="0" collapsed="false">
      <c r="A277" s="42"/>
      <c r="B277" s="42"/>
      <c r="C277" s="42"/>
      <c r="D277" s="42"/>
      <c r="E277" s="42"/>
      <c r="F277" s="42"/>
      <c r="G277" s="42"/>
      <c r="H277" s="43"/>
      <c r="I277" s="44"/>
      <c r="J277" s="45"/>
      <c r="K277" s="46" t="str">
        <f aca="false">IF(OR(I277="ALI",I277="AIE"),IF(ISNA(VLOOKUP(H277,'Funções de Dados - Detalhe'!$C$7:$F$126,2,0)),"",VLOOKUP(H277,'Funções de Dados - Detalhe'!$C$7:$F$126,2,0)),IF(OR(I277="EE",I277="SE",I277="CE"),IF(ISNA(VLOOKUP(H277,'Funções de Transação - Detalhe'!$C$7:$F$126,2,0)), "",VLOOKUP(H277,'Funções de Transação - Detalhe'!$C$7:$F$126,2,0)),""))</f>
        <v/>
      </c>
      <c r="L277" s="46" t="str">
        <f aca="false">IF(OR(I277="ALI",I277="AIE"),IF(ISNA(VLOOKUP(H277,'Funções de Dados - Detalhe'!$C$7:$F$126,4,0)), "",VLOOKUP(H277,'Funções de Dados - Detalhe'!$C$7:$F$126,4,0)),IF(OR(I277="EE",I277="SE",I277="CE"),IF(ISNA(VLOOKUP(H277,'Funções de Transação - Detalhe'!$C$7:$F$126,4,0)), "",VLOOKUP(H277,'Funções de Transação - Detalhe'!$C$7:$F$126,4,0)),""))</f>
        <v/>
      </c>
      <c r="M277" s="47" t="str">
        <f aca="false">CONCATENATE(I277,N277)</f>
        <v/>
      </c>
      <c r="N277" s="48" t="str">
        <f aca="false">IF(OR(I277="ALI",I277="AIE"),"L", IF(OR(I277="EE",I277="SE",I277="CE"),"A",""))</f>
        <v/>
      </c>
      <c r="O277" s="47" t="str">
        <f aca="false">CONCATENATE(I277,P277)</f>
        <v/>
      </c>
      <c r="P277" s="49" t="str">
        <f aca="false">IF(OR(ISBLANK(K277),K277="",ISBLANK(L277),L277=""),IF(OR(I277="ALI",I277="AIE"),"",IF(OR(ISBLANK(I277),L277=""),"","A")),IF(I277="EE",IF(L277&gt;=3,IF(K277&gt;=5,"H","A"),IF(L277&gt;=2,IF(K277&gt;=16,"H",IF(K277&lt;=4,"L","A")),IF(K277&lt;=15,"L","A"))),IF(OR(I277="SE",I277="CE"),IF(L277&gt;=4,IF(K277&gt;=6,"H","A"),IF(L277&gt;=2,IF(K277&gt;=20,"H",IF(K277&lt;=5,"L","A")),IF(K277&lt;=19,"L","A"))),IF(OR(I277="ALI",I277="AIE"),IF(L277&gt;=6,IF(K277&gt;=20,"H","A"),IF(L277&gt;=2,IF(K277&gt;=51,"H",IF(K277&lt;=19,"L","A")),IF(K277&lt;=50,"L","A")))))))</f>
        <v/>
      </c>
      <c r="Q277" s="50" t="str">
        <f aca="false">IF(N277="L","Baixa",IF(N277="A","Média",IF(N277="","","Alta")))</f>
        <v/>
      </c>
      <c r="R277" s="50" t="str">
        <f aca="false">IF(P277="L","Baixa",IF(P277="A","Média",IF(P277="H","Alta","")))</f>
        <v/>
      </c>
      <c r="S277" s="46" t="str">
        <f aca="false">IF(J277="C",0.6,IF(OR(ISBLANK(I277),ISBLANK(N277)),"",IF(I277="ALI",IF(N277="L",7,IF(N277="A",10,15)),IF(I277="AIE",IF(N277="L",5,IF(N277="A",7,10)),IF(I277="SE",IF(N277="L",4,IF(N277="A",5,7)),IF(OR(I277="EE",I277="CE"),IF(N277="L",3,IF(N277="A",4,6))))))))</f>
        <v/>
      </c>
      <c r="T277" s="51" t="str">
        <f aca="false">IF(OR(ISBLANK(I277),ISBLANK(P277),I277="",P277=""),S277,IF(I277="ALI",IF(P277="L",7,IF(P277="A",10,15)),IF(I277="AIE",IF(P277="L",5,IF(P277="A",7,10)),IF(I277="SE",IF(P277="L",4,IF(P277="A",5,7)),IF(OR(I277="EE",I277="CE"),IF(P277="L",3,IF(P277="A",4,6)))))))</f>
        <v/>
      </c>
      <c r="U277" s="52" t="str">
        <f aca="false">IF(J277="","",IF(OR(J277="I",J277="C"),100%,IF(J277="E",40%,IF(J277="T",15%,50%))))</f>
        <v/>
      </c>
      <c r="V277" s="53" t="str">
        <f aca="false">IF(AND(S277&lt;&gt;"",U277&lt;&gt;""),S277*U277,"")</f>
        <v/>
      </c>
      <c r="W277" s="53" t="str">
        <f aca="false">IF(AND(T277&lt;&gt;"",U277&lt;&gt;""),T277*U277,"")</f>
        <v/>
      </c>
      <c r="X277" s="42"/>
      <c r="Y277" s="42"/>
      <c r="Z277" s="42"/>
      <c r="AA277" s="42"/>
      <c r="AB277" s="43"/>
    </row>
    <row r="278" customFormat="false" ht="18" hidden="false" customHeight="true" outlineLevel="0" collapsed="false">
      <c r="A278" s="42"/>
      <c r="B278" s="42"/>
      <c r="C278" s="42"/>
      <c r="D278" s="42"/>
      <c r="E278" s="42"/>
      <c r="F278" s="42"/>
      <c r="G278" s="42"/>
      <c r="H278" s="43"/>
      <c r="I278" s="44"/>
      <c r="J278" s="45"/>
      <c r="K278" s="46" t="str">
        <f aca="false">IF(OR(I278="ALI",I278="AIE"),IF(ISNA(VLOOKUP(H278,'Funções de Dados - Detalhe'!$C$7:$F$126,2,0)),"",VLOOKUP(H278,'Funções de Dados - Detalhe'!$C$7:$F$126,2,0)),IF(OR(I278="EE",I278="SE",I278="CE"),IF(ISNA(VLOOKUP(H278,'Funções de Transação - Detalhe'!$C$7:$F$126,2,0)), "",VLOOKUP(H278,'Funções de Transação - Detalhe'!$C$7:$F$126,2,0)),""))</f>
        <v/>
      </c>
      <c r="L278" s="46" t="str">
        <f aca="false">IF(OR(I278="ALI",I278="AIE"),IF(ISNA(VLOOKUP(H278,'Funções de Dados - Detalhe'!$C$7:$F$126,4,0)), "",VLOOKUP(H278,'Funções de Dados - Detalhe'!$C$7:$F$126,4,0)),IF(OR(I278="EE",I278="SE",I278="CE"),IF(ISNA(VLOOKUP(H278,'Funções de Transação - Detalhe'!$C$7:$F$126,4,0)), "",VLOOKUP(H278,'Funções de Transação - Detalhe'!$C$7:$F$126,4,0)),""))</f>
        <v/>
      </c>
      <c r="M278" s="47" t="str">
        <f aca="false">CONCATENATE(I278,N278)</f>
        <v/>
      </c>
      <c r="N278" s="48" t="str">
        <f aca="false">IF(OR(I278="ALI",I278="AIE"),"L", IF(OR(I278="EE",I278="SE",I278="CE"),"A",""))</f>
        <v/>
      </c>
      <c r="O278" s="47" t="str">
        <f aca="false">CONCATENATE(I278,P278)</f>
        <v/>
      </c>
      <c r="P278" s="49" t="str">
        <f aca="false">IF(OR(ISBLANK(K278),K278="",ISBLANK(L278),L278=""),IF(OR(I278="ALI",I278="AIE"),"",IF(OR(ISBLANK(I278),L278=""),"","A")),IF(I278="EE",IF(L278&gt;=3,IF(K278&gt;=5,"H","A"),IF(L278&gt;=2,IF(K278&gt;=16,"H",IF(K278&lt;=4,"L","A")),IF(K278&lt;=15,"L","A"))),IF(OR(I278="SE",I278="CE"),IF(L278&gt;=4,IF(K278&gt;=6,"H","A"),IF(L278&gt;=2,IF(K278&gt;=20,"H",IF(K278&lt;=5,"L","A")),IF(K278&lt;=19,"L","A"))),IF(OR(I278="ALI",I278="AIE"),IF(L278&gt;=6,IF(K278&gt;=20,"H","A"),IF(L278&gt;=2,IF(K278&gt;=51,"H",IF(K278&lt;=19,"L","A")),IF(K278&lt;=50,"L","A")))))))</f>
        <v/>
      </c>
      <c r="Q278" s="50" t="str">
        <f aca="false">IF(N278="L","Baixa",IF(N278="A","Média",IF(N278="","","Alta")))</f>
        <v/>
      </c>
      <c r="R278" s="50" t="str">
        <f aca="false">IF(P278="L","Baixa",IF(P278="A","Média",IF(P278="H","Alta","")))</f>
        <v/>
      </c>
      <c r="S278" s="46" t="str">
        <f aca="false">IF(J278="C",0.6,IF(OR(ISBLANK(I278),ISBLANK(N278)),"",IF(I278="ALI",IF(N278="L",7,IF(N278="A",10,15)),IF(I278="AIE",IF(N278="L",5,IF(N278="A",7,10)),IF(I278="SE",IF(N278="L",4,IF(N278="A",5,7)),IF(OR(I278="EE",I278="CE"),IF(N278="L",3,IF(N278="A",4,6))))))))</f>
        <v/>
      </c>
      <c r="T278" s="51" t="str">
        <f aca="false">IF(OR(ISBLANK(I278),ISBLANK(P278),I278="",P278=""),S278,IF(I278="ALI",IF(P278="L",7,IF(P278="A",10,15)),IF(I278="AIE",IF(P278="L",5,IF(P278="A",7,10)),IF(I278="SE",IF(P278="L",4,IF(P278="A",5,7)),IF(OR(I278="EE",I278="CE"),IF(P278="L",3,IF(P278="A",4,6)))))))</f>
        <v/>
      </c>
      <c r="U278" s="52" t="str">
        <f aca="false">IF(J278="","",IF(OR(J278="I",J278="C"),100%,IF(J278="E",40%,IF(J278="T",15%,50%))))</f>
        <v/>
      </c>
      <c r="V278" s="53" t="str">
        <f aca="false">IF(AND(S278&lt;&gt;"",U278&lt;&gt;""),S278*U278,"")</f>
        <v/>
      </c>
      <c r="W278" s="53" t="str">
        <f aca="false">IF(AND(T278&lt;&gt;"",U278&lt;&gt;""),T278*U278,"")</f>
        <v/>
      </c>
      <c r="X278" s="42"/>
      <c r="Y278" s="42"/>
      <c r="Z278" s="42"/>
      <c r="AA278" s="42"/>
      <c r="AB278" s="43"/>
    </row>
    <row r="279" customFormat="false" ht="18" hidden="false" customHeight="true" outlineLevel="0" collapsed="false">
      <c r="A279" s="42"/>
      <c r="B279" s="42"/>
      <c r="C279" s="42"/>
      <c r="D279" s="42"/>
      <c r="E279" s="42"/>
      <c r="F279" s="42"/>
      <c r="G279" s="42"/>
      <c r="H279" s="43"/>
      <c r="I279" s="44"/>
      <c r="J279" s="45"/>
      <c r="K279" s="46" t="str">
        <f aca="false">IF(OR(I279="ALI",I279="AIE"),IF(ISNA(VLOOKUP(H279,'Funções de Dados - Detalhe'!$C$7:$F$126,2,0)),"",VLOOKUP(H279,'Funções de Dados - Detalhe'!$C$7:$F$126,2,0)),IF(OR(I279="EE",I279="SE",I279="CE"),IF(ISNA(VLOOKUP(H279,'Funções de Transação - Detalhe'!$C$7:$F$126,2,0)), "",VLOOKUP(H279,'Funções de Transação - Detalhe'!$C$7:$F$126,2,0)),""))</f>
        <v/>
      </c>
      <c r="L279" s="46" t="str">
        <f aca="false">IF(OR(I279="ALI",I279="AIE"),IF(ISNA(VLOOKUP(H279,'Funções de Dados - Detalhe'!$C$7:$F$126,4,0)), "",VLOOKUP(H279,'Funções de Dados - Detalhe'!$C$7:$F$126,4,0)),IF(OR(I279="EE",I279="SE",I279="CE"),IF(ISNA(VLOOKUP(H279,'Funções de Transação - Detalhe'!$C$7:$F$126,4,0)), "",VLOOKUP(H279,'Funções de Transação - Detalhe'!$C$7:$F$126,4,0)),""))</f>
        <v/>
      </c>
      <c r="M279" s="47" t="str">
        <f aca="false">CONCATENATE(I279,N279)</f>
        <v/>
      </c>
      <c r="N279" s="48" t="str">
        <f aca="false">IF(OR(I279="ALI",I279="AIE"),"L", IF(OR(I279="EE",I279="SE",I279="CE"),"A",""))</f>
        <v/>
      </c>
      <c r="O279" s="47" t="str">
        <f aca="false">CONCATENATE(I279,P279)</f>
        <v/>
      </c>
      <c r="P279" s="49" t="str">
        <f aca="false">IF(OR(ISBLANK(K279),K279="",ISBLANK(L279),L279=""),IF(OR(I279="ALI",I279="AIE"),"",IF(OR(ISBLANK(I279),L279=""),"","A")),IF(I279="EE",IF(L279&gt;=3,IF(K279&gt;=5,"H","A"),IF(L279&gt;=2,IF(K279&gt;=16,"H",IF(K279&lt;=4,"L","A")),IF(K279&lt;=15,"L","A"))),IF(OR(I279="SE",I279="CE"),IF(L279&gt;=4,IF(K279&gt;=6,"H","A"),IF(L279&gt;=2,IF(K279&gt;=20,"H",IF(K279&lt;=5,"L","A")),IF(K279&lt;=19,"L","A"))),IF(OR(I279="ALI",I279="AIE"),IF(L279&gt;=6,IF(K279&gt;=20,"H","A"),IF(L279&gt;=2,IF(K279&gt;=51,"H",IF(K279&lt;=19,"L","A")),IF(K279&lt;=50,"L","A")))))))</f>
        <v/>
      </c>
      <c r="Q279" s="50" t="str">
        <f aca="false">IF(N279="L","Baixa",IF(N279="A","Média",IF(N279="","","Alta")))</f>
        <v/>
      </c>
      <c r="R279" s="50" t="str">
        <f aca="false">IF(P279="L","Baixa",IF(P279="A","Média",IF(P279="H","Alta","")))</f>
        <v/>
      </c>
      <c r="S279" s="46" t="str">
        <f aca="false">IF(J279="C",0.6,IF(OR(ISBLANK(I279),ISBLANK(N279)),"",IF(I279="ALI",IF(N279="L",7,IF(N279="A",10,15)),IF(I279="AIE",IF(N279="L",5,IF(N279="A",7,10)),IF(I279="SE",IF(N279="L",4,IF(N279="A",5,7)),IF(OR(I279="EE",I279="CE"),IF(N279="L",3,IF(N279="A",4,6))))))))</f>
        <v/>
      </c>
      <c r="T279" s="51" t="str">
        <f aca="false">IF(OR(ISBLANK(I279),ISBLANK(P279),I279="",P279=""),S279,IF(I279="ALI",IF(P279="L",7,IF(P279="A",10,15)),IF(I279="AIE",IF(P279="L",5,IF(P279="A",7,10)),IF(I279="SE",IF(P279="L",4,IF(P279="A",5,7)),IF(OR(I279="EE",I279="CE"),IF(P279="L",3,IF(P279="A",4,6)))))))</f>
        <v/>
      </c>
      <c r="U279" s="52" t="str">
        <f aca="false">IF(J279="","",IF(OR(J279="I",J279="C"),100%,IF(J279="E",40%,IF(J279="T",15%,50%))))</f>
        <v/>
      </c>
      <c r="V279" s="53" t="str">
        <f aca="false">IF(AND(S279&lt;&gt;"",U279&lt;&gt;""),S279*U279,"")</f>
        <v/>
      </c>
      <c r="W279" s="53" t="str">
        <f aca="false">IF(AND(T279&lt;&gt;"",U279&lt;&gt;""),T279*U279,"")</f>
        <v/>
      </c>
      <c r="X279" s="42"/>
      <c r="Y279" s="42"/>
      <c r="Z279" s="42"/>
      <c r="AA279" s="42"/>
      <c r="AB279" s="43"/>
    </row>
    <row r="280" customFormat="false" ht="18" hidden="false" customHeight="true" outlineLevel="0" collapsed="false">
      <c r="A280" s="42"/>
      <c r="B280" s="42"/>
      <c r="C280" s="42"/>
      <c r="D280" s="42"/>
      <c r="E280" s="42"/>
      <c r="F280" s="42"/>
      <c r="G280" s="42"/>
      <c r="H280" s="43"/>
      <c r="I280" s="44"/>
      <c r="J280" s="45"/>
      <c r="K280" s="46" t="str">
        <f aca="false">IF(OR(I280="ALI",I280="AIE"),IF(ISNA(VLOOKUP(H280,'Funções de Dados - Detalhe'!$C$7:$F$126,2,0)),"",VLOOKUP(H280,'Funções de Dados - Detalhe'!$C$7:$F$126,2,0)),IF(OR(I280="EE",I280="SE",I280="CE"),IF(ISNA(VLOOKUP(H280,'Funções de Transação - Detalhe'!$C$7:$F$126,2,0)), "",VLOOKUP(H280,'Funções de Transação - Detalhe'!$C$7:$F$126,2,0)),""))</f>
        <v/>
      </c>
      <c r="L280" s="46" t="str">
        <f aca="false">IF(OR(I280="ALI",I280="AIE"),IF(ISNA(VLOOKUP(H280,'Funções de Dados - Detalhe'!$C$7:$F$126,4,0)), "",VLOOKUP(H280,'Funções de Dados - Detalhe'!$C$7:$F$126,4,0)),IF(OR(I280="EE",I280="SE",I280="CE"),IF(ISNA(VLOOKUP(H280,'Funções de Transação - Detalhe'!$C$7:$F$126,4,0)), "",VLOOKUP(H280,'Funções de Transação - Detalhe'!$C$7:$F$126,4,0)),""))</f>
        <v/>
      </c>
      <c r="M280" s="47" t="str">
        <f aca="false">CONCATENATE(I280,N280)</f>
        <v/>
      </c>
      <c r="N280" s="48" t="str">
        <f aca="false">IF(OR(I280="ALI",I280="AIE"),"L", IF(OR(I280="EE",I280="SE",I280="CE"),"A",""))</f>
        <v/>
      </c>
      <c r="O280" s="47" t="str">
        <f aca="false">CONCATENATE(I280,P280)</f>
        <v/>
      </c>
      <c r="P280" s="49" t="str">
        <f aca="false">IF(OR(ISBLANK(K280),K280="",ISBLANK(L280),L280=""),IF(OR(I280="ALI",I280="AIE"),"",IF(OR(ISBLANK(I280),L280=""),"","A")),IF(I280="EE",IF(L280&gt;=3,IF(K280&gt;=5,"H","A"),IF(L280&gt;=2,IF(K280&gt;=16,"H",IF(K280&lt;=4,"L","A")),IF(K280&lt;=15,"L","A"))),IF(OR(I280="SE",I280="CE"),IF(L280&gt;=4,IF(K280&gt;=6,"H","A"),IF(L280&gt;=2,IF(K280&gt;=20,"H",IF(K280&lt;=5,"L","A")),IF(K280&lt;=19,"L","A"))),IF(OR(I280="ALI",I280="AIE"),IF(L280&gt;=6,IF(K280&gt;=20,"H","A"),IF(L280&gt;=2,IF(K280&gt;=51,"H",IF(K280&lt;=19,"L","A")),IF(K280&lt;=50,"L","A")))))))</f>
        <v/>
      </c>
      <c r="Q280" s="50" t="str">
        <f aca="false">IF(N280="L","Baixa",IF(N280="A","Média",IF(N280="","","Alta")))</f>
        <v/>
      </c>
      <c r="R280" s="50" t="str">
        <f aca="false">IF(P280="L","Baixa",IF(P280="A","Média",IF(P280="H","Alta","")))</f>
        <v/>
      </c>
      <c r="S280" s="46" t="str">
        <f aca="false">IF(J280="C",0.6,IF(OR(ISBLANK(I280),ISBLANK(N280)),"",IF(I280="ALI",IF(N280="L",7,IF(N280="A",10,15)),IF(I280="AIE",IF(N280="L",5,IF(N280="A",7,10)),IF(I280="SE",IF(N280="L",4,IF(N280="A",5,7)),IF(OR(I280="EE",I280="CE"),IF(N280="L",3,IF(N280="A",4,6))))))))</f>
        <v/>
      </c>
      <c r="T280" s="51" t="str">
        <f aca="false">IF(OR(ISBLANK(I280),ISBLANK(P280),I280="",P280=""),S280,IF(I280="ALI",IF(P280="L",7,IF(P280="A",10,15)),IF(I280="AIE",IF(P280="L",5,IF(P280="A",7,10)),IF(I280="SE",IF(P280="L",4,IF(P280="A",5,7)),IF(OR(I280="EE",I280="CE"),IF(P280="L",3,IF(P280="A",4,6)))))))</f>
        <v/>
      </c>
      <c r="U280" s="52" t="str">
        <f aca="false">IF(J280="","",IF(OR(J280="I",J280="C"),100%,IF(J280="E",40%,IF(J280="T",15%,50%))))</f>
        <v/>
      </c>
      <c r="V280" s="53" t="str">
        <f aca="false">IF(AND(S280&lt;&gt;"",U280&lt;&gt;""),S280*U280,"")</f>
        <v/>
      </c>
      <c r="W280" s="53" t="str">
        <f aca="false">IF(AND(T280&lt;&gt;"",U280&lt;&gt;""),T280*U280,"")</f>
        <v/>
      </c>
      <c r="X280" s="42"/>
      <c r="Y280" s="42"/>
      <c r="Z280" s="42"/>
      <c r="AA280" s="42"/>
      <c r="AB280" s="43"/>
    </row>
    <row r="281" customFormat="false" ht="18" hidden="false" customHeight="true" outlineLevel="0" collapsed="false">
      <c r="A281" s="42"/>
      <c r="B281" s="42"/>
      <c r="C281" s="42"/>
      <c r="D281" s="42"/>
      <c r="E281" s="42"/>
      <c r="F281" s="42"/>
      <c r="G281" s="42"/>
      <c r="H281" s="43"/>
      <c r="I281" s="44"/>
      <c r="J281" s="45"/>
      <c r="K281" s="46" t="str">
        <f aca="false">IF(OR(I281="ALI",I281="AIE"),IF(ISNA(VLOOKUP(H281,'Funções de Dados - Detalhe'!$C$7:$F$126,2,0)),"",VLOOKUP(H281,'Funções de Dados - Detalhe'!$C$7:$F$126,2,0)),IF(OR(I281="EE",I281="SE",I281="CE"),IF(ISNA(VLOOKUP(H281,'Funções de Transação - Detalhe'!$C$7:$F$126,2,0)), "",VLOOKUP(H281,'Funções de Transação - Detalhe'!$C$7:$F$126,2,0)),""))</f>
        <v/>
      </c>
      <c r="L281" s="46" t="str">
        <f aca="false">IF(OR(I281="ALI",I281="AIE"),IF(ISNA(VLOOKUP(H281,'Funções de Dados - Detalhe'!$C$7:$F$126,4,0)), "",VLOOKUP(H281,'Funções de Dados - Detalhe'!$C$7:$F$126,4,0)),IF(OR(I281="EE",I281="SE",I281="CE"),IF(ISNA(VLOOKUP(H281,'Funções de Transação - Detalhe'!$C$7:$F$126,4,0)), "",VLOOKUP(H281,'Funções de Transação - Detalhe'!$C$7:$F$126,4,0)),""))</f>
        <v/>
      </c>
      <c r="M281" s="47" t="str">
        <f aca="false">CONCATENATE(I281,N281)</f>
        <v/>
      </c>
      <c r="N281" s="48" t="str">
        <f aca="false">IF(OR(I281="ALI",I281="AIE"),"L", IF(OR(I281="EE",I281="SE",I281="CE"),"A",""))</f>
        <v/>
      </c>
      <c r="O281" s="47" t="str">
        <f aca="false">CONCATENATE(I281,P281)</f>
        <v/>
      </c>
      <c r="P281" s="49" t="str">
        <f aca="false">IF(OR(ISBLANK(K281),K281="",ISBLANK(L281),L281=""),IF(OR(I281="ALI",I281="AIE"),"",IF(OR(ISBLANK(I281),L281=""),"","A")),IF(I281="EE",IF(L281&gt;=3,IF(K281&gt;=5,"H","A"),IF(L281&gt;=2,IF(K281&gt;=16,"H",IF(K281&lt;=4,"L","A")),IF(K281&lt;=15,"L","A"))),IF(OR(I281="SE",I281="CE"),IF(L281&gt;=4,IF(K281&gt;=6,"H","A"),IF(L281&gt;=2,IF(K281&gt;=20,"H",IF(K281&lt;=5,"L","A")),IF(K281&lt;=19,"L","A"))),IF(OR(I281="ALI",I281="AIE"),IF(L281&gt;=6,IF(K281&gt;=20,"H","A"),IF(L281&gt;=2,IF(K281&gt;=51,"H",IF(K281&lt;=19,"L","A")),IF(K281&lt;=50,"L","A")))))))</f>
        <v/>
      </c>
      <c r="Q281" s="50" t="str">
        <f aca="false">IF(N281="L","Baixa",IF(N281="A","Média",IF(N281="","","Alta")))</f>
        <v/>
      </c>
      <c r="R281" s="50" t="str">
        <f aca="false">IF(P281="L","Baixa",IF(P281="A","Média",IF(P281="H","Alta","")))</f>
        <v/>
      </c>
      <c r="S281" s="46" t="str">
        <f aca="false">IF(J281="C",0.6,IF(OR(ISBLANK(I281),ISBLANK(N281)),"",IF(I281="ALI",IF(N281="L",7,IF(N281="A",10,15)),IF(I281="AIE",IF(N281="L",5,IF(N281="A",7,10)),IF(I281="SE",IF(N281="L",4,IF(N281="A",5,7)),IF(OR(I281="EE",I281="CE"),IF(N281="L",3,IF(N281="A",4,6))))))))</f>
        <v/>
      </c>
      <c r="T281" s="51" t="str">
        <f aca="false">IF(OR(ISBLANK(I281),ISBLANK(P281),I281="",P281=""),S281,IF(I281="ALI",IF(P281="L",7,IF(P281="A",10,15)),IF(I281="AIE",IF(P281="L",5,IF(P281="A",7,10)),IF(I281="SE",IF(P281="L",4,IF(P281="A",5,7)),IF(OR(I281="EE",I281="CE"),IF(P281="L",3,IF(P281="A",4,6)))))))</f>
        <v/>
      </c>
      <c r="U281" s="52" t="str">
        <f aca="false">IF(J281="","",IF(OR(J281="I",J281="C"),100%,IF(J281="E",40%,IF(J281="T",15%,50%))))</f>
        <v/>
      </c>
      <c r="V281" s="53" t="str">
        <f aca="false">IF(AND(S281&lt;&gt;"",U281&lt;&gt;""),S281*U281,"")</f>
        <v/>
      </c>
      <c r="W281" s="53" t="str">
        <f aca="false">IF(AND(T281&lt;&gt;"",U281&lt;&gt;""),T281*U281,"")</f>
        <v/>
      </c>
      <c r="X281" s="42"/>
      <c r="Y281" s="42"/>
      <c r="Z281" s="42"/>
      <c r="AA281" s="42"/>
      <c r="AB281" s="43"/>
    </row>
    <row r="282" customFormat="false" ht="18" hidden="false" customHeight="true" outlineLevel="0" collapsed="false">
      <c r="A282" s="42"/>
      <c r="B282" s="42"/>
      <c r="C282" s="42"/>
      <c r="D282" s="42"/>
      <c r="E282" s="42"/>
      <c r="F282" s="42"/>
      <c r="G282" s="42"/>
      <c r="H282" s="43"/>
      <c r="I282" s="44"/>
      <c r="J282" s="45"/>
      <c r="K282" s="46" t="str">
        <f aca="false">IF(OR(I282="ALI",I282="AIE"),IF(ISNA(VLOOKUP(H282,'Funções de Dados - Detalhe'!$C$7:$F$126,2,0)),"",VLOOKUP(H282,'Funções de Dados - Detalhe'!$C$7:$F$126,2,0)),IF(OR(I282="EE",I282="SE",I282="CE"),IF(ISNA(VLOOKUP(H282,'Funções de Transação - Detalhe'!$C$7:$F$126,2,0)), "",VLOOKUP(H282,'Funções de Transação - Detalhe'!$C$7:$F$126,2,0)),""))</f>
        <v/>
      </c>
      <c r="L282" s="46" t="str">
        <f aca="false">IF(OR(I282="ALI",I282="AIE"),IF(ISNA(VLOOKUP(H282,'Funções de Dados - Detalhe'!$C$7:$F$126,4,0)), "",VLOOKUP(H282,'Funções de Dados - Detalhe'!$C$7:$F$126,4,0)),IF(OR(I282="EE",I282="SE",I282="CE"),IF(ISNA(VLOOKUP(H282,'Funções de Transação - Detalhe'!$C$7:$F$126,4,0)), "",VLOOKUP(H282,'Funções de Transação - Detalhe'!$C$7:$F$126,4,0)),""))</f>
        <v/>
      </c>
      <c r="M282" s="47" t="str">
        <f aca="false">CONCATENATE(I282,N282)</f>
        <v/>
      </c>
      <c r="N282" s="48" t="str">
        <f aca="false">IF(OR(I282="ALI",I282="AIE"),"L", IF(OR(I282="EE",I282="SE",I282="CE"),"A",""))</f>
        <v/>
      </c>
      <c r="O282" s="47" t="str">
        <f aca="false">CONCATENATE(I282,P282)</f>
        <v/>
      </c>
      <c r="P282" s="49" t="str">
        <f aca="false">IF(OR(ISBLANK(K282),K282="",ISBLANK(L282),L282=""),IF(OR(I282="ALI",I282="AIE"),"",IF(OR(ISBLANK(I282),L282=""),"","A")),IF(I282="EE",IF(L282&gt;=3,IF(K282&gt;=5,"H","A"),IF(L282&gt;=2,IF(K282&gt;=16,"H",IF(K282&lt;=4,"L","A")),IF(K282&lt;=15,"L","A"))),IF(OR(I282="SE",I282="CE"),IF(L282&gt;=4,IF(K282&gt;=6,"H","A"),IF(L282&gt;=2,IF(K282&gt;=20,"H",IF(K282&lt;=5,"L","A")),IF(K282&lt;=19,"L","A"))),IF(OR(I282="ALI",I282="AIE"),IF(L282&gt;=6,IF(K282&gt;=20,"H","A"),IF(L282&gt;=2,IF(K282&gt;=51,"H",IF(K282&lt;=19,"L","A")),IF(K282&lt;=50,"L","A")))))))</f>
        <v/>
      </c>
      <c r="Q282" s="50" t="str">
        <f aca="false">IF(N282="L","Baixa",IF(N282="A","Média",IF(N282="","","Alta")))</f>
        <v/>
      </c>
      <c r="R282" s="50" t="str">
        <f aca="false">IF(P282="L","Baixa",IF(P282="A","Média",IF(P282="H","Alta","")))</f>
        <v/>
      </c>
      <c r="S282" s="46" t="str">
        <f aca="false">IF(J282="C",0.6,IF(OR(ISBLANK(I282),ISBLANK(N282)),"",IF(I282="ALI",IF(N282="L",7,IF(N282="A",10,15)),IF(I282="AIE",IF(N282="L",5,IF(N282="A",7,10)),IF(I282="SE",IF(N282="L",4,IF(N282="A",5,7)),IF(OR(I282="EE",I282="CE"),IF(N282="L",3,IF(N282="A",4,6))))))))</f>
        <v/>
      </c>
      <c r="T282" s="51" t="str">
        <f aca="false">IF(OR(ISBLANK(I282),ISBLANK(P282),I282="",P282=""),S282,IF(I282="ALI",IF(P282="L",7,IF(P282="A",10,15)),IF(I282="AIE",IF(P282="L",5,IF(P282="A",7,10)),IF(I282="SE",IF(P282="L",4,IF(P282="A",5,7)),IF(OR(I282="EE",I282="CE"),IF(P282="L",3,IF(P282="A",4,6)))))))</f>
        <v/>
      </c>
      <c r="U282" s="52" t="str">
        <f aca="false">IF(J282="","",IF(OR(J282="I",J282="C"),100%,IF(J282="E",40%,IF(J282="T",15%,50%))))</f>
        <v/>
      </c>
      <c r="V282" s="53" t="str">
        <f aca="false">IF(AND(S282&lt;&gt;"",U282&lt;&gt;""),S282*U282,"")</f>
        <v/>
      </c>
      <c r="W282" s="53" t="str">
        <f aca="false">IF(AND(T282&lt;&gt;"",U282&lt;&gt;""),T282*U282,"")</f>
        <v/>
      </c>
      <c r="X282" s="42"/>
      <c r="Y282" s="42"/>
      <c r="Z282" s="42"/>
      <c r="AA282" s="42"/>
      <c r="AB282" s="43"/>
    </row>
    <row r="283" customFormat="false" ht="18" hidden="false" customHeight="true" outlineLevel="0" collapsed="false">
      <c r="A283" s="42"/>
      <c r="B283" s="42"/>
      <c r="C283" s="42"/>
      <c r="D283" s="42"/>
      <c r="E283" s="42"/>
      <c r="F283" s="42"/>
      <c r="G283" s="42"/>
      <c r="H283" s="43"/>
      <c r="I283" s="44"/>
      <c r="J283" s="45"/>
      <c r="K283" s="46" t="str">
        <f aca="false">IF(OR(I283="ALI",I283="AIE"),IF(ISNA(VLOOKUP(H283,'Funções de Dados - Detalhe'!$C$7:$F$126,2,0)),"",VLOOKUP(H283,'Funções de Dados - Detalhe'!$C$7:$F$126,2,0)),IF(OR(I283="EE",I283="SE",I283="CE"),IF(ISNA(VLOOKUP(H283,'Funções de Transação - Detalhe'!$C$7:$F$126,2,0)), "",VLOOKUP(H283,'Funções de Transação - Detalhe'!$C$7:$F$126,2,0)),""))</f>
        <v/>
      </c>
      <c r="L283" s="46" t="str">
        <f aca="false">IF(OR(I283="ALI",I283="AIE"),IF(ISNA(VLOOKUP(H283,'Funções de Dados - Detalhe'!$C$7:$F$126,4,0)), "",VLOOKUP(H283,'Funções de Dados - Detalhe'!$C$7:$F$126,4,0)),IF(OR(I283="EE",I283="SE",I283="CE"),IF(ISNA(VLOOKUP(H283,'Funções de Transação - Detalhe'!$C$7:$F$126,4,0)), "",VLOOKUP(H283,'Funções de Transação - Detalhe'!$C$7:$F$126,4,0)),""))</f>
        <v/>
      </c>
      <c r="M283" s="47" t="str">
        <f aca="false">CONCATENATE(I283,N283)</f>
        <v/>
      </c>
      <c r="N283" s="48" t="str">
        <f aca="false">IF(OR(I283="ALI",I283="AIE"),"L", IF(OR(I283="EE",I283="SE",I283="CE"),"A",""))</f>
        <v/>
      </c>
      <c r="O283" s="47" t="str">
        <f aca="false">CONCATENATE(I283,P283)</f>
        <v/>
      </c>
      <c r="P283" s="49" t="str">
        <f aca="false">IF(OR(ISBLANK(K283),K283="",ISBLANK(L283),L283=""),IF(OR(I283="ALI",I283="AIE"),"",IF(OR(ISBLANK(I283),L283=""),"","A")),IF(I283="EE",IF(L283&gt;=3,IF(K283&gt;=5,"H","A"),IF(L283&gt;=2,IF(K283&gt;=16,"H",IF(K283&lt;=4,"L","A")),IF(K283&lt;=15,"L","A"))),IF(OR(I283="SE",I283="CE"),IF(L283&gt;=4,IF(K283&gt;=6,"H","A"),IF(L283&gt;=2,IF(K283&gt;=20,"H",IF(K283&lt;=5,"L","A")),IF(K283&lt;=19,"L","A"))),IF(OR(I283="ALI",I283="AIE"),IF(L283&gt;=6,IF(K283&gt;=20,"H","A"),IF(L283&gt;=2,IF(K283&gt;=51,"H",IF(K283&lt;=19,"L","A")),IF(K283&lt;=50,"L","A")))))))</f>
        <v/>
      </c>
      <c r="Q283" s="50" t="str">
        <f aca="false">IF(N283="L","Baixa",IF(N283="A","Média",IF(N283="","","Alta")))</f>
        <v/>
      </c>
      <c r="R283" s="50" t="str">
        <f aca="false">IF(P283="L","Baixa",IF(P283="A","Média",IF(P283="H","Alta","")))</f>
        <v/>
      </c>
      <c r="S283" s="46" t="str">
        <f aca="false">IF(J283="C",0.6,IF(OR(ISBLANK(I283),ISBLANK(N283)),"",IF(I283="ALI",IF(N283="L",7,IF(N283="A",10,15)),IF(I283="AIE",IF(N283="L",5,IF(N283="A",7,10)),IF(I283="SE",IF(N283="L",4,IF(N283="A",5,7)),IF(OR(I283="EE",I283="CE"),IF(N283="L",3,IF(N283="A",4,6))))))))</f>
        <v/>
      </c>
      <c r="T283" s="51" t="str">
        <f aca="false">IF(OR(ISBLANK(I283),ISBLANK(P283),I283="",P283=""),S283,IF(I283="ALI",IF(P283="L",7,IF(P283="A",10,15)),IF(I283="AIE",IF(P283="L",5,IF(P283="A",7,10)),IF(I283="SE",IF(P283="L",4,IF(P283="A",5,7)),IF(OR(I283="EE",I283="CE"),IF(P283="L",3,IF(P283="A",4,6)))))))</f>
        <v/>
      </c>
      <c r="U283" s="52" t="str">
        <f aca="false">IF(J283="","",IF(OR(J283="I",J283="C"),100%,IF(J283="E",40%,IF(J283="T",15%,50%))))</f>
        <v/>
      </c>
      <c r="V283" s="53" t="str">
        <f aca="false">IF(AND(S283&lt;&gt;"",U283&lt;&gt;""),S283*U283,"")</f>
        <v/>
      </c>
      <c r="W283" s="53" t="str">
        <f aca="false">IF(AND(T283&lt;&gt;"",U283&lt;&gt;""),T283*U283,"")</f>
        <v/>
      </c>
      <c r="X283" s="42"/>
      <c r="Y283" s="42"/>
      <c r="Z283" s="42"/>
      <c r="AA283" s="42"/>
      <c r="AB283" s="43"/>
    </row>
    <row r="284" customFormat="false" ht="18" hidden="false" customHeight="true" outlineLevel="0" collapsed="false">
      <c r="A284" s="42"/>
      <c r="B284" s="42"/>
      <c r="C284" s="42"/>
      <c r="D284" s="42"/>
      <c r="E284" s="42"/>
      <c r="F284" s="42"/>
      <c r="G284" s="42"/>
      <c r="H284" s="43"/>
      <c r="I284" s="44"/>
      <c r="J284" s="45"/>
      <c r="K284" s="46" t="str">
        <f aca="false">IF(OR(I284="ALI",I284="AIE"),IF(ISNA(VLOOKUP(H284,'Funções de Dados - Detalhe'!$C$7:$F$126,2,0)),"",VLOOKUP(H284,'Funções de Dados - Detalhe'!$C$7:$F$126,2,0)),IF(OR(I284="EE",I284="SE",I284="CE"),IF(ISNA(VLOOKUP(H284,'Funções de Transação - Detalhe'!$C$7:$F$126,2,0)), "",VLOOKUP(H284,'Funções de Transação - Detalhe'!$C$7:$F$126,2,0)),""))</f>
        <v/>
      </c>
      <c r="L284" s="46" t="str">
        <f aca="false">IF(OR(I284="ALI",I284="AIE"),IF(ISNA(VLOOKUP(H284,'Funções de Dados - Detalhe'!$C$7:$F$126,4,0)), "",VLOOKUP(H284,'Funções de Dados - Detalhe'!$C$7:$F$126,4,0)),IF(OR(I284="EE",I284="SE",I284="CE"),IF(ISNA(VLOOKUP(H284,'Funções de Transação - Detalhe'!$C$7:$F$126,4,0)), "",VLOOKUP(H284,'Funções de Transação - Detalhe'!$C$7:$F$126,4,0)),""))</f>
        <v/>
      </c>
      <c r="M284" s="47" t="str">
        <f aca="false">CONCATENATE(I284,N284)</f>
        <v/>
      </c>
      <c r="N284" s="48" t="str">
        <f aca="false">IF(OR(I284="ALI",I284="AIE"),"L", IF(OR(I284="EE",I284="SE",I284="CE"),"A",""))</f>
        <v/>
      </c>
      <c r="O284" s="47" t="str">
        <f aca="false">CONCATENATE(I284,P284)</f>
        <v/>
      </c>
      <c r="P284" s="49" t="str">
        <f aca="false">IF(OR(ISBLANK(K284),K284="",ISBLANK(L284),L284=""),IF(OR(I284="ALI",I284="AIE"),"",IF(OR(ISBLANK(I284),L284=""),"","A")),IF(I284="EE",IF(L284&gt;=3,IF(K284&gt;=5,"H","A"),IF(L284&gt;=2,IF(K284&gt;=16,"H",IF(K284&lt;=4,"L","A")),IF(K284&lt;=15,"L","A"))),IF(OR(I284="SE",I284="CE"),IF(L284&gt;=4,IF(K284&gt;=6,"H","A"),IF(L284&gt;=2,IF(K284&gt;=20,"H",IF(K284&lt;=5,"L","A")),IF(K284&lt;=19,"L","A"))),IF(OR(I284="ALI",I284="AIE"),IF(L284&gt;=6,IF(K284&gt;=20,"H","A"),IF(L284&gt;=2,IF(K284&gt;=51,"H",IF(K284&lt;=19,"L","A")),IF(K284&lt;=50,"L","A")))))))</f>
        <v/>
      </c>
      <c r="Q284" s="50" t="str">
        <f aca="false">IF(N284="L","Baixa",IF(N284="A","Média",IF(N284="","","Alta")))</f>
        <v/>
      </c>
      <c r="R284" s="50" t="str">
        <f aca="false">IF(P284="L","Baixa",IF(P284="A","Média",IF(P284="H","Alta","")))</f>
        <v/>
      </c>
      <c r="S284" s="46" t="str">
        <f aca="false">IF(J284="C",0.6,IF(OR(ISBLANK(I284),ISBLANK(N284)),"",IF(I284="ALI",IF(N284="L",7,IF(N284="A",10,15)),IF(I284="AIE",IF(N284="L",5,IF(N284="A",7,10)),IF(I284="SE",IF(N284="L",4,IF(N284="A",5,7)),IF(OR(I284="EE",I284="CE"),IF(N284="L",3,IF(N284="A",4,6))))))))</f>
        <v/>
      </c>
      <c r="T284" s="51" t="str">
        <f aca="false">IF(OR(ISBLANK(I284),ISBLANK(P284),I284="",P284=""),S284,IF(I284="ALI",IF(P284="L",7,IF(P284="A",10,15)),IF(I284="AIE",IF(P284="L",5,IF(P284="A",7,10)),IF(I284="SE",IF(P284="L",4,IF(P284="A",5,7)),IF(OR(I284="EE",I284="CE"),IF(P284="L",3,IF(P284="A",4,6)))))))</f>
        <v/>
      </c>
      <c r="U284" s="52" t="str">
        <f aca="false">IF(J284="","",IF(OR(J284="I",J284="C"),100%,IF(J284="E",40%,IF(J284="T",15%,50%))))</f>
        <v/>
      </c>
      <c r="V284" s="53" t="str">
        <f aca="false">IF(AND(S284&lt;&gt;"",U284&lt;&gt;""),S284*U284,"")</f>
        <v/>
      </c>
      <c r="W284" s="53" t="str">
        <f aca="false">IF(AND(T284&lt;&gt;"",U284&lt;&gt;""),T284*U284,"")</f>
        <v/>
      </c>
      <c r="X284" s="42"/>
      <c r="Y284" s="42"/>
      <c r="Z284" s="42"/>
      <c r="AA284" s="42"/>
      <c r="AB284" s="43"/>
    </row>
    <row r="285" customFormat="false" ht="18" hidden="false" customHeight="true" outlineLevel="0" collapsed="false">
      <c r="A285" s="42"/>
      <c r="B285" s="42"/>
      <c r="C285" s="42"/>
      <c r="D285" s="42"/>
      <c r="E285" s="42"/>
      <c r="F285" s="42"/>
      <c r="G285" s="42"/>
      <c r="H285" s="43"/>
      <c r="I285" s="44"/>
      <c r="J285" s="45"/>
      <c r="K285" s="46" t="str">
        <f aca="false">IF(OR(I285="ALI",I285="AIE"),IF(ISNA(VLOOKUP(H285,'Funções de Dados - Detalhe'!$C$7:$F$126,2,0)),"",VLOOKUP(H285,'Funções de Dados - Detalhe'!$C$7:$F$126,2,0)),IF(OR(I285="EE",I285="SE",I285="CE"),IF(ISNA(VLOOKUP(H285,'Funções de Transação - Detalhe'!$C$7:$F$126,2,0)), "",VLOOKUP(H285,'Funções de Transação - Detalhe'!$C$7:$F$126,2,0)),""))</f>
        <v/>
      </c>
      <c r="L285" s="46" t="str">
        <f aca="false">IF(OR(I285="ALI",I285="AIE"),IF(ISNA(VLOOKUP(H285,'Funções de Dados - Detalhe'!$C$7:$F$126,4,0)), "",VLOOKUP(H285,'Funções de Dados - Detalhe'!$C$7:$F$126,4,0)),IF(OR(I285="EE",I285="SE",I285="CE"),IF(ISNA(VLOOKUP(H285,'Funções de Transação - Detalhe'!$C$7:$F$126,4,0)), "",VLOOKUP(H285,'Funções de Transação - Detalhe'!$C$7:$F$126,4,0)),""))</f>
        <v/>
      </c>
      <c r="M285" s="47" t="str">
        <f aca="false">CONCATENATE(I285,N285)</f>
        <v/>
      </c>
      <c r="N285" s="48" t="str">
        <f aca="false">IF(OR(I285="ALI",I285="AIE"),"L", IF(OR(I285="EE",I285="SE",I285="CE"),"A",""))</f>
        <v/>
      </c>
      <c r="O285" s="47" t="str">
        <f aca="false">CONCATENATE(I285,P285)</f>
        <v/>
      </c>
      <c r="P285" s="49" t="str">
        <f aca="false">IF(OR(ISBLANK(K285),K285="",ISBLANK(L285),L285=""),IF(OR(I285="ALI",I285="AIE"),"",IF(OR(ISBLANK(I285),L285=""),"","A")),IF(I285="EE",IF(L285&gt;=3,IF(K285&gt;=5,"H","A"),IF(L285&gt;=2,IF(K285&gt;=16,"H",IF(K285&lt;=4,"L","A")),IF(K285&lt;=15,"L","A"))),IF(OR(I285="SE",I285="CE"),IF(L285&gt;=4,IF(K285&gt;=6,"H","A"),IF(L285&gt;=2,IF(K285&gt;=20,"H",IF(K285&lt;=5,"L","A")),IF(K285&lt;=19,"L","A"))),IF(OR(I285="ALI",I285="AIE"),IF(L285&gt;=6,IF(K285&gt;=20,"H","A"),IF(L285&gt;=2,IF(K285&gt;=51,"H",IF(K285&lt;=19,"L","A")),IF(K285&lt;=50,"L","A")))))))</f>
        <v/>
      </c>
      <c r="Q285" s="50" t="str">
        <f aca="false">IF(N285="L","Baixa",IF(N285="A","Média",IF(N285="","","Alta")))</f>
        <v/>
      </c>
      <c r="R285" s="50" t="str">
        <f aca="false">IF(P285="L","Baixa",IF(P285="A","Média",IF(P285="H","Alta","")))</f>
        <v/>
      </c>
      <c r="S285" s="46" t="str">
        <f aca="false">IF(J285="C",0.6,IF(OR(ISBLANK(I285),ISBLANK(N285)),"",IF(I285="ALI",IF(N285="L",7,IF(N285="A",10,15)),IF(I285="AIE",IF(N285="L",5,IF(N285="A",7,10)),IF(I285="SE",IF(N285="L",4,IF(N285="A",5,7)),IF(OR(I285="EE",I285="CE"),IF(N285="L",3,IF(N285="A",4,6))))))))</f>
        <v/>
      </c>
      <c r="T285" s="51" t="str">
        <f aca="false">IF(OR(ISBLANK(I285),ISBLANK(P285),I285="",P285=""),S285,IF(I285="ALI",IF(P285="L",7,IF(P285="A",10,15)),IF(I285="AIE",IF(P285="L",5,IF(P285="A",7,10)),IF(I285="SE",IF(P285="L",4,IF(P285="A",5,7)),IF(OR(I285="EE",I285="CE"),IF(P285="L",3,IF(P285="A",4,6)))))))</f>
        <v/>
      </c>
      <c r="U285" s="52" t="str">
        <f aca="false">IF(J285="","",IF(OR(J285="I",J285="C"),100%,IF(J285="E",40%,IF(J285="T",15%,50%))))</f>
        <v/>
      </c>
      <c r="V285" s="53" t="str">
        <f aca="false">IF(AND(S285&lt;&gt;"",U285&lt;&gt;""),S285*U285,"")</f>
        <v/>
      </c>
      <c r="W285" s="53" t="str">
        <f aca="false">IF(AND(T285&lt;&gt;"",U285&lt;&gt;""),T285*U285,"")</f>
        <v/>
      </c>
      <c r="X285" s="42"/>
      <c r="Y285" s="42"/>
      <c r="Z285" s="42"/>
      <c r="AA285" s="42"/>
      <c r="AB285" s="43"/>
    </row>
    <row r="286" customFormat="false" ht="18" hidden="false" customHeight="true" outlineLevel="0" collapsed="false">
      <c r="A286" s="42"/>
      <c r="B286" s="42"/>
      <c r="C286" s="42"/>
      <c r="D286" s="42"/>
      <c r="E286" s="42"/>
      <c r="F286" s="42"/>
      <c r="G286" s="42"/>
      <c r="H286" s="43"/>
      <c r="I286" s="44"/>
      <c r="J286" s="45"/>
      <c r="K286" s="46" t="str">
        <f aca="false">IF(OR(I286="ALI",I286="AIE"),IF(ISNA(VLOOKUP(H286,'Funções de Dados - Detalhe'!$C$7:$F$126,2,0)),"",VLOOKUP(H286,'Funções de Dados - Detalhe'!$C$7:$F$126,2,0)),IF(OR(I286="EE",I286="SE",I286="CE"),IF(ISNA(VLOOKUP(H286,'Funções de Transação - Detalhe'!$C$7:$F$126,2,0)), "",VLOOKUP(H286,'Funções de Transação - Detalhe'!$C$7:$F$126,2,0)),""))</f>
        <v/>
      </c>
      <c r="L286" s="46" t="str">
        <f aca="false">IF(OR(I286="ALI",I286="AIE"),IF(ISNA(VLOOKUP(H286,'Funções de Dados - Detalhe'!$C$7:$F$126,4,0)), "",VLOOKUP(H286,'Funções de Dados - Detalhe'!$C$7:$F$126,4,0)),IF(OR(I286="EE",I286="SE",I286="CE"),IF(ISNA(VLOOKUP(H286,'Funções de Transação - Detalhe'!$C$7:$F$126,4,0)), "",VLOOKUP(H286,'Funções de Transação - Detalhe'!$C$7:$F$126,4,0)),""))</f>
        <v/>
      </c>
      <c r="M286" s="47" t="str">
        <f aca="false">CONCATENATE(I286,N286)</f>
        <v/>
      </c>
      <c r="N286" s="48" t="str">
        <f aca="false">IF(OR(I286="ALI",I286="AIE"),"L", IF(OR(I286="EE",I286="SE",I286="CE"),"A",""))</f>
        <v/>
      </c>
      <c r="O286" s="47" t="str">
        <f aca="false">CONCATENATE(I286,P286)</f>
        <v/>
      </c>
      <c r="P286" s="49" t="str">
        <f aca="false">IF(OR(ISBLANK(K286),K286="",ISBLANK(L286),L286=""),IF(OR(I286="ALI",I286="AIE"),"",IF(OR(ISBLANK(I286),L286=""),"","A")),IF(I286="EE",IF(L286&gt;=3,IF(K286&gt;=5,"H","A"),IF(L286&gt;=2,IF(K286&gt;=16,"H",IF(K286&lt;=4,"L","A")),IF(K286&lt;=15,"L","A"))),IF(OR(I286="SE",I286="CE"),IF(L286&gt;=4,IF(K286&gt;=6,"H","A"),IF(L286&gt;=2,IF(K286&gt;=20,"H",IF(K286&lt;=5,"L","A")),IF(K286&lt;=19,"L","A"))),IF(OR(I286="ALI",I286="AIE"),IF(L286&gt;=6,IF(K286&gt;=20,"H","A"),IF(L286&gt;=2,IF(K286&gt;=51,"H",IF(K286&lt;=19,"L","A")),IF(K286&lt;=50,"L","A")))))))</f>
        <v/>
      </c>
      <c r="Q286" s="50" t="str">
        <f aca="false">IF(N286="L","Baixa",IF(N286="A","Média",IF(N286="","","Alta")))</f>
        <v/>
      </c>
      <c r="R286" s="50" t="str">
        <f aca="false">IF(P286="L","Baixa",IF(P286="A","Média",IF(P286="H","Alta","")))</f>
        <v/>
      </c>
      <c r="S286" s="46" t="str">
        <f aca="false">IF(J286="C",0.6,IF(OR(ISBLANK(I286),ISBLANK(N286)),"",IF(I286="ALI",IF(N286="L",7,IF(N286="A",10,15)),IF(I286="AIE",IF(N286="L",5,IF(N286="A",7,10)),IF(I286="SE",IF(N286="L",4,IF(N286="A",5,7)),IF(OR(I286="EE",I286="CE"),IF(N286="L",3,IF(N286="A",4,6))))))))</f>
        <v/>
      </c>
      <c r="T286" s="51" t="str">
        <f aca="false">IF(OR(ISBLANK(I286),ISBLANK(P286),I286="",P286=""),S286,IF(I286="ALI",IF(P286="L",7,IF(P286="A",10,15)),IF(I286="AIE",IF(P286="L",5,IF(P286="A",7,10)),IF(I286="SE",IF(P286="L",4,IF(P286="A",5,7)),IF(OR(I286="EE",I286="CE"),IF(P286="L",3,IF(P286="A",4,6)))))))</f>
        <v/>
      </c>
      <c r="U286" s="52" t="str">
        <f aca="false">IF(J286="","",IF(OR(J286="I",J286="C"),100%,IF(J286="E",40%,IF(J286="T",15%,50%))))</f>
        <v/>
      </c>
      <c r="V286" s="53" t="str">
        <f aca="false">IF(AND(S286&lt;&gt;"",U286&lt;&gt;""),S286*U286,"")</f>
        <v/>
      </c>
      <c r="W286" s="53" t="str">
        <f aca="false">IF(AND(T286&lt;&gt;"",U286&lt;&gt;""),T286*U286,"")</f>
        <v/>
      </c>
      <c r="X286" s="42"/>
      <c r="Y286" s="42"/>
      <c r="Z286" s="42"/>
      <c r="AA286" s="42"/>
      <c r="AB286" s="43"/>
    </row>
    <row r="287" customFormat="false" ht="18" hidden="false" customHeight="true" outlineLevel="0" collapsed="false">
      <c r="A287" s="42"/>
      <c r="B287" s="42"/>
      <c r="C287" s="42"/>
      <c r="D287" s="42"/>
      <c r="E287" s="42"/>
      <c r="F287" s="42"/>
      <c r="G287" s="42"/>
      <c r="H287" s="43"/>
      <c r="I287" s="44"/>
      <c r="J287" s="45"/>
      <c r="K287" s="46" t="str">
        <f aca="false">IF(OR(I287="ALI",I287="AIE"),IF(ISNA(VLOOKUP(H287,'Funções de Dados - Detalhe'!$C$7:$F$126,2,0)),"",VLOOKUP(H287,'Funções de Dados - Detalhe'!$C$7:$F$126,2,0)),IF(OR(I287="EE",I287="SE",I287="CE"),IF(ISNA(VLOOKUP(H287,'Funções de Transação - Detalhe'!$C$7:$F$126,2,0)), "",VLOOKUP(H287,'Funções de Transação - Detalhe'!$C$7:$F$126,2,0)),""))</f>
        <v/>
      </c>
      <c r="L287" s="46" t="str">
        <f aca="false">IF(OR(I287="ALI",I287="AIE"),IF(ISNA(VLOOKUP(H287,'Funções de Dados - Detalhe'!$C$7:$F$126,4,0)), "",VLOOKUP(H287,'Funções de Dados - Detalhe'!$C$7:$F$126,4,0)),IF(OR(I287="EE",I287="SE",I287="CE"),IF(ISNA(VLOOKUP(H287,'Funções de Transação - Detalhe'!$C$7:$F$126,4,0)), "",VLOOKUP(H287,'Funções de Transação - Detalhe'!$C$7:$F$126,4,0)),""))</f>
        <v/>
      </c>
      <c r="M287" s="47" t="str">
        <f aca="false">CONCATENATE(I287,N287)</f>
        <v/>
      </c>
      <c r="N287" s="48" t="str">
        <f aca="false">IF(OR(I287="ALI",I287="AIE"),"L", IF(OR(I287="EE",I287="SE",I287="CE"),"A",""))</f>
        <v/>
      </c>
      <c r="O287" s="47" t="str">
        <f aca="false">CONCATENATE(I287,P287)</f>
        <v/>
      </c>
      <c r="P287" s="49" t="str">
        <f aca="false">IF(OR(ISBLANK(K287),K287="",ISBLANK(L287),L287=""),IF(OR(I287="ALI",I287="AIE"),"",IF(OR(ISBLANK(I287),L287=""),"","A")),IF(I287="EE",IF(L287&gt;=3,IF(K287&gt;=5,"H","A"),IF(L287&gt;=2,IF(K287&gt;=16,"H",IF(K287&lt;=4,"L","A")),IF(K287&lt;=15,"L","A"))),IF(OR(I287="SE",I287="CE"),IF(L287&gt;=4,IF(K287&gt;=6,"H","A"),IF(L287&gt;=2,IF(K287&gt;=20,"H",IF(K287&lt;=5,"L","A")),IF(K287&lt;=19,"L","A"))),IF(OR(I287="ALI",I287="AIE"),IF(L287&gt;=6,IF(K287&gt;=20,"H","A"),IF(L287&gt;=2,IF(K287&gt;=51,"H",IF(K287&lt;=19,"L","A")),IF(K287&lt;=50,"L","A")))))))</f>
        <v/>
      </c>
      <c r="Q287" s="50" t="str">
        <f aca="false">IF(N287="L","Baixa",IF(N287="A","Média",IF(N287="","","Alta")))</f>
        <v/>
      </c>
      <c r="R287" s="50" t="str">
        <f aca="false">IF(P287="L","Baixa",IF(P287="A","Média",IF(P287="H","Alta","")))</f>
        <v/>
      </c>
      <c r="S287" s="46" t="str">
        <f aca="false">IF(J287="C",0.6,IF(OR(ISBLANK(I287),ISBLANK(N287)),"",IF(I287="ALI",IF(N287="L",7,IF(N287="A",10,15)),IF(I287="AIE",IF(N287="L",5,IF(N287="A",7,10)),IF(I287="SE",IF(N287="L",4,IF(N287="A",5,7)),IF(OR(I287="EE",I287="CE"),IF(N287="L",3,IF(N287="A",4,6))))))))</f>
        <v/>
      </c>
      <c r="T287" s="51" t="str">
        <f aca="false">IF(OR(ISBLANK(I287),ISBLANK(P287),I287="",P287=""),S287,IF(I287="ALI",IF(P287="L",7,IF(P287="A",10,15)),IF(I287="AIE",IF(P287="L",5,IF(P287="A",7,10)),IF(I287="SE",IF(P287="L",4,IF(P287="A",5,7)),IF(OR(I287="EE",I287="CE"),IF(P287="L",3,IF(P287="A",4,6)))))))</f>
        <v/>
      </c>
      <c r="U287" s="52" t="str">
        <f aca="false">IF(J287="","",IF(OR(J287="I",J287="C"),100%,IF(J287="E",40%,IF(J287="T",15%,50%))))</f>
        <v/>
      </c>
      <c r="V287" s="53" t="str">
        <f aca="false">IF(AND(S287&lt;&gt;"",U287&lt;&gt;""),S287*U287,"")</f>
        <v/>
      </c>
      <c r="W287" s="53" t="str">
        <f aca="false">IF(AND(T287&lt;&gt;"",U287&lt;&gt;""),T287*U287,"")</f>
        <v/>
      </c>
      <c r="X287" s="42"/>
      <c r="Y287" s="42"/>
      <c r="Z287" s="42"/>
      <c r="AA287" s="42"/>
      <c r="AB287" s="43"/>
    </row>
    <row r="288" customFormat="false" ht="18" hidden="false" customHeight="true" outlineLevel="0" collapsed="false">
      <c r="A288" s="42"/>
      <c r="B288" s="42"/>
      <c r="C288" s="42"/>
      <c r="D288" s="42"/>
      <c r="E288" s="42"/>
      <c r="F288" s="42"/>
      <c r="G288" s="42"/>
      <c r="H288" s="43"/>
      <c r="I288" s="44"/>
      <c r="J288" s="45"/>
      <c r="K288" s="46" t="str">
        <f aca="false">IF(OR(I288="ALI",I288="AIE"),IF(ISNA(VLOOKUP(H288,'Funções de Dados - Detalhe'!$C$7:$F$126,2,0)),"",VLOOKUP(H288,'Funções de Dados - Detalhe'!$C$7:$F$126,2,0)),IF(OR(I288="EE",I288="SE",I288="CE"),IF(ISNA(VLOOKUP(H288,'Funções de Transação - Detalhe'!$C$7:$F$126,2,0)), "",VLOOKUP(H288,'Funções de Transação - Detalhe'!$C$7:$F$126,2,0)),""))</f>
        <v/>
      </c>
      <c r="L288" s="46" t="str">
        <f aca="false">IF(OR(I288="ALI",I288="AIE"),IF(ISNA(VLOOKUP(H288,'Funções de Dados - Detalhe'!$C$7:$F$126,4,0)), "",VLOOKUP(H288,'Funções de Dados - Detalhe'!$C$7:$F$126,4,0)),IF(OR(I288="EE",I288="SE",I288="CE"),IF(ISNA(VLOOKUP(H288,'Funções de Transação - Detalhe'!$C$7:$F$126,4,0)), "",VLOOKUP(H288,'Funções de Transação - Detalhe'!$C$7:$F$126,4,0)),""))</f>
        <v/>
      </c>
      <c r="M288" s="47" t="str">
        <f aca="false">CONCATENATE(I288,N288)</f>
        <v/>
      </c>
      <c r="N288" s="48" t="str">
        <f aca="false">IF(OR(I288="ALI",I288="AIE"),"L", IF(OR(I288="EE",I288="SE",I288="CE"),"A",""))</f>
        <v/>
      </c>
      <c r="O288" s="47" t="str">
        <f aca="false">CONCATENATE(I288,P288)</f>
        <v/>
      </c>
      <c r="P288" s="49" t="str">
        <f aca="false">IF(OR(ISBLANK(K288),K288="",ISBLANK(L288),L288=""),IF(OR(I288="ALI",I288="AIE"),"",IF(OR(ISBLANK(I288),L288=""),"","A")),IF(I288="EE",IF(L288&gt;=3,IF(K288&gt;=5,"H","A"),IF(L288&gt;=2,IF(K288&gt;=16,"H",IF(K288&lt;=4,"L","A")),IF(K288&lt;=15,"L","A"))),IF(OR(I288="SE",I288="CE"),IF(L288&gt;=4,IF(K288&gt;=6,"H","A"),IF(L288&gt;=2,IF(K288&gt;=20,"H",IF(K288&lt;=5,"L","A")),IF(K288&lt;=19,"L","A"))),IF(OR(I288="ALI",I288="AIE"),IF(L288&gt;=6,IF(K288&gt;=20,"H","A"),IF(L288&gt;=2,IF(K288&gt;=51,"H",IF(K288&lt;=19,"L","A")),IF(K288&lt;=50,"L","A")))))))</f>
        <v/>
      </c>
      <c r="Q288" s="50" t="str">
        <f aca="false">IF(N288="L","Baixa",IF(N288="A","Média",IF(N288="","","Alta")))</f>
        <v/>
      </c>
      <c r="R288" s="50" t="str">
        <f aca="false">IF(P288="L","Baixa",IF(P288="A","Média",IF(P288="H","Alta","")))</f>
        <v/>
      </c>
      <c r="S288" s="46" t="str">
        <f aca="false">IF(J288="C",0.6,IF(OR(ISBLANK(I288),ISBLANK(N288)),"",IF(I288="ALI",IF(N288="L",7,IF(N288="A",10,15)),IF(I288="AIE",IF(N288="L",5,IF(N288="A",7,10)),IF(I288="SE",IF(N288="L",4,IF(N288="A",5,7)),IF(OR(I288="EE",I288="CE"),IF(N288="L",3,IF(N288="A",4,6))))))))</f>
        <v/>
      </c>
      <c r="T288" s="51" t="str">
        <f aca="false">IF(OR(ISBLANK(I288),ISBLANK(P288),I288="",P288=""),S288,IF(I288="ALI",IF(P288="L",7,IF(P288="A",10,15)),IF(I288="AIE",IF(P288="L",5,IF(P288="A",7,10)),IF(I288="SE",IF(P288="L",4,IF(P288="A",5,7)),IF(OR(I288="EE",I288="CE"),IF(P288="L",3,IF(P288="A",4,6)))))))</f>
        <v/>
      </c>
      <c r="U288" s="52" t="str">
        <f aca="false">IF(J288="","",IF(OR(J288="I",J288="C"),100%,IF(J288="E",40%,IF(J288="T",15%,50%))))</f>
        <v/>
      </c>
      <c r="V288" s="53" t="str">
        <f aca="false">IF(AND(S288&lt;&gt;"",U288&lt;&gt;""),S288*U288,"")</f>
        <v/>
      </c>
      <c r="W288" s="53" t="str">
        <f aca="false">IF(AND(T288&lt;&gt;"",U288&lt;&gt;""),T288*U288,"")</f>
        <v/>
      </c>
      <c r="X288" s="42"/>
      <c r="Y288" s="42"/>
      <c r="Z288" s="42"/>
      <c r="AA288" s="42"/>
      <c r="AB288" s="43"/>
    </row>
    <row r="289" customFormat="false" ht="18" hidden="false" customHeight="true" outlineLevel="0" collapsed="false">
      <c r="A289" s="42"/>
      <c r="B289" s="42"/>
      <c r="C289" s="42"/>
      <c r="D289" s="42"/>
      <c r="E289" s="42"/>
      <c r="F289" s="42"/>
      <c r="G289" s="42"/>
      <c r="H289" s="43"/>
      <c r="I289" s="44"/>
      <c r="J289" s="45"/>
      <c r="K289" s="46" t="str">
        <f aca="false">IF(OR(I289="ALI",I289="AIE"),IF(ISNA(VLOOKUP(H289,'Funções de Dados - Detalhe'!$C$7:$F$126,2,0)),"",VLOOKUP(H289,'Funções de Dados - Detalhe'!$C$7:$F$126,2,0)),IF(OR(I289="EE",I289="SE",I289="CE"),IF(ISNA(VLOOKUP(H289,'Funções de Transação - Detalhe'!$C$7:$F$126,2,0)), "",VLOOKUP(H289,'Funções de Transação - Detalhe'!$C$7:$F$126,2,0)),""))</f>
        <v/>
      </c>
      <c r="L289" s="46" t="str">
        <f aca="false">IF(OR(I289="ALI",I289="AIE"),IF(ISNA(VLOOKUP(H289,'Funções de Dados - Detalhe'!$C$7:$F$126,4,0)), "",VLOOKUP(H289,'Funções de Dados - Detalhe'!$C$7:$F$126,4,0)),IF(OR(I289="EE",I289="SE",I289="CE"),IF(ISNA(VLOOKUP(H289,'Funções de Transação - Detalhe'!$C$7:$F$126,4,0)), "",VLOOKUP(H289,'Funções de Transação - Detalhe'!$C$7:$F$126,4,0)),""))</f>
        <v/>
      </c>
      <c r="M289" s="47" t="str">
        <f aca="false">CONCATENATE(I289,N289)</f>
        <v/>
      </c>
      <c r="N289" s="48" t="str">
        <f aca="false">IF(OR(I289="ALI",I289="AIE"),"L", IF(OR(I289="EE",I289="SE",I289="CE"),"A",""))</f>
        <v/>
      </c>
      <c r="O289" s="47" t="str">
        <f aca="false">CONCATENATE(I289,P289)</f>
        <v/>
      </c>
      <c r="P289" s="49" t="str">
        <f aca="false">IF(OR(ISBLANK(K289),K289="",ISBLANK(L289),L289=""),IF(OR(I289="ALI",I289="AIE"),"",IF(OR(ISBLANK(I289),L289=""),"","A")),IF(I289="EE",IF(L289&gt;=3,IF(K289&gt;=5,"H","A"),IF(L289&gt;=2,IF(K289&gt;=16,"H",IF(K289&lt;=4,"L","A")),IF(K289&lt;=15,"L","A"))),IF(OR(I289="SE",I289="CE"),IF(L289&gt;=4,IF(K289&gt;=6,"H","A"),IF(L289&gt;=2,IF(K289&gt;=20,"H",IF(K289&lt;=5,"L","A")),IF(K289&lt;=19,"L","A"))),IF(OR(I289="ALI",I289="AIE"),IF(L289&gt;=6,IF(K289&gt;=20,"H","A"),IF(L289&gt;=2,IF(K289&gt;=51,"H",IF(K289&lt;=19,"L","A")),IF(K289&lt;=50,"L","A")))))))</f>
        <v/>
      </c>
      <c r="Q289" s="50" t="str">
        <f aca="false">IF(N289="L","Baixa",IF(N289="A","Média",IF(N289="","","Alta")))</f>
        <v/>
      </c>
      <c r="R289" s="50" t="str">
        <f aca="false">IF(P289="L","Baixa",IF(P289="A","Média",IF(P289="H","Alta","")))</f>
        <v/>
      </c>
      <c r="S289" s="46" t="str">
        <f aca="false">IF(J289="C",0.6,IF(OR(ISBLANK(I289),ISBLANK(N289)),"",IF(I289="ALI",IF(N289="L",7,IF(N289="A",10,15)),IF(I289="AIE",IF(N289="L",5,IF(N289="A",7,10)),IF(I289="SE",IF(N289="L",4,IF(N289="A",5,7)),IF(OR(I289="EE",I289="CE"),IF(N289="L",3,IF(N289="A",4,6))))))))</f>
        <v/>
      </c>
      <c r="T289" s="51" t="str">
        <f aca="false">IF(OR(ISBLANK(I289),ISBLANK(P289),I289="",P289=""),S289,IF(I289="ALI",IF(P289="L",7,IF(P289="A",10,15)),IF(I289="AIE",IF(P289="L",5,IF(P289="A",7,10)),IF(I289="SE",IF(P289="L",4,IF(P289="A",5,7)),IF(OR(I289="EE",I289="CE"),IF(P289="L",3,IF(P289="A",4,6)))))))</f>
        <v/>
      </c>
      <c r="U289" s="52" t="str">
        <f aca="false">IF(J289="","",IF(OR(J289="I",J289="C"),100%,IF(J289="E",40%,IF(J289="T",15%,50%))))</f>
        <v/>
      </c>
      <c r="V289" s="53" t="str">
        <f aca="false">IF(AND(S289&lt;&gt;"",U289&lt;&gt;""),S289*U289,"")</f>
        <v/>
      </c>
      <c r="W289" s="53" t="str">
        <f aca="false">IF(AND(T289&lt;&gt;"",U289&lt;&gt;""),T289*U289,"")</f>
        <v/>
      </c>
      <c r="X289" s="42"/>
      <c r="Y289" s="42"/>
      <c r="Z289" s="42"/>
      <c r="AA289" s="42"/>
      <c r="AB289" s="43"/>
    </row>
    <row r="290" customFormat="false" ht="18" hidden="false" customHeight="true" outlineLevel="0" collapsed="false">
      <c r="A290" s="42"/>
      <c r="B290" s="42"/>
      <c r="C290" s="42"/>
      <c r="D290" s="42"/>
      <c r="E290" s="42"/>
      <c r="F290" s="42"/>
      <c r="G290" s="42"/>
      <c r="H290" s="43"/>
      <c r="I290" s="44"/>
      <c r="J290" s="45"/>
      <c r="K290" s="46" t="str">
        <f aca="false">IF(OR(I290="ALI",I290="AIE"),IF(ISNA(VLOOKUP(H290,'Funções de Dados - Detalhe'!$C$7:$F$126,2,0)),"",VLOOKUP(H290,'Funções de Dados - Detalhe'!$C$7:$F$126,2,0)),IF(OR(I290="EE",I290="SE",I290="CE"),IF(ISNA(VLOOKUP(H290,'Funções de Transação - Detalhe'!$C$7:$F$126,2,0)), "",VLOOKUP(H290,'Funções de Transação - Detalhe'!$C$7:$F$126,2,0)),""))</f>
        <v/>
      </c>
      <c r="L290" s="46" t="str">
        <f aca="false">IF(OR(I290="ALI",I290="AIE"),IF(ISNA(VLOOKUP(H290,'Funções de Dados - Detalhe'!$C$7:$F$126,4,0)), "",VLOOKUP(H290,'Funções de Dados - Detalhe'!$C$7:$F$126,4,0)),IF(OR(I290="EE",I290="SE",I290="CE"),IF(ISNA(VLOOKUP(H290,'Funções de Transação - Detalhe'!$C$7:$F$126,4,0)), "",VLOOKUP(H290,'Funções de Transação - Detalhe'!$C$7:$F$126,4,0)),""))</f>
        <v/>
      </c>
      <c r="M290" s="47" t="str">
        <f aca="false">CONCATENATE(I290,N290)</f>
        <v/>
      </c>
      <c r="N290" s="48" t="str">
        <f aca="false">IF(OR(I290="ALI",I290="AIE"),"L", IF(OR(I290="EE",I290="SE",I290="CE"),"A",""))</f>
        <v/>
      </c>
      <c r="O290" s="47" t="str">
        <f aca="false">CONCATENATE(I290,P290)</f>
        <v/>
      </c>
      <c r="P290" s="49" t="str">
        <f aca="false">IF(OR(ISBLANK(K290),K290="",ISBLANK(L290),L290=""),IF(OR(I290="ALI",I290="AIE"),"",IF(OR(ISBLANK(I290),L290=""),"","A")),IF(I290="EE",IF(L290&gt;=3,IF(K290&gt;=5,"H","A"),IF(L290&gt;=2,IF(K290&gt;=16,"H",IF(K290&lt;=4,"L","A")),IF(K290&lt;=15,"L","A"))),IF(OR(I290="SE",I290="CE"),IF(L290&gt;=4,IF(K290&gt;=6,"H","A"),IF(L290&gt;=2,IF(K290&gt;=20,"H",IF(K290&lt;=5,"L","A")),IF(K290&lt;=19,"L","A"))),IF(OR(I290="ALI",I290="AIE"),IF(L290&gt;=6,IF(K290&gt;=20,"H","A"),IF(L290&gt;=2,IF(K290&gt;=51,"H",IF(K290&lt;=19,"L","A")),IF(K290&lt;=50,"L","A")))))))</f>
        <v/>
      </c>
      <c r="Q290" s="50" t="str">
        <f aca="false">IF(N290="L","Baixa",IF(N290="A","Média",IF(N290="","","Alta")))</f>
        <v/>
      </c>
      <c r="R290" s="50" t="str">
        <f aca="false">IF(P290="L","Baixa",IF(P290="A","Média",IF(P290="H","Alta","")))</f>
        <v/>
      </c>
      <c r="S290" s="46" t="str">
        <f aca="false">IF(J290="C",0.6,IF(OR(ISBLANK(I290),ISBLANK(N290)),"",IF(I290="ALI",IF(N290="L",7,IF(N290="A",10,15)),IF(I290="AIE",IF(N290="L",5,IF(N290="A",7,10)),IF(I290="SE",IF(N290="L",4,IF(N290="A",5,7)),IF(OR(I290="EE",I290="CE"),IF(N290="L",3,IF(N290="A",4,6))))))))</f>
        <v/>
      </c>
      <c r="T290" s="51" t="str">
        <f aca="false">IF(OR(ISBLANK(I290),ISBLANK(P290),I290="",P290=""),S290,IF(I290="ALI",IF(P290="L",7,IF(P290="A",10,15)),IF(I290="AIE",IF(P290="L",5,IF(P290="A",7,10)),IF(I290="SE",IF(P290="L",4,IF(P290="A",5,7)),IF(OR(I290="EE",I290="CE"),IF(P290="L",3,IF(P290="A",4,6)))))))</f>
        <v/>
      </c>
      <c r="U290" s="52" t="str">
        <f aca="false">IF(J290="","",IF(OR(J290="I",J290="C"),100%,IF(J290="E",40%,IF(J290="T",15%,50%))))</f>
        <v/>
      </c>
      <c r="V290" s="53" t="str">
        <f aca="false">IF(AND(S290&lt;&gt;"",U290&lt;&gt;""),S290*U290,"")</f>
        <v/>
      </c>
      <c r="W290" s="53" t="str">
        <f aca="false">IF(AND(T290&lt;&gt;"",U290&lt;&gt;""),T290*U290,"")</f>
        <v/>
      </c>
      <c r="X290" s="42"/>
      <c r="Y290" s="42"/>
      <c r="Z290" s="42"/>
      <c r="AA290" s="42"/>
      <c r="AB290" s="43"/>
    </row>
    <row r="291" customFormat="false" ht="18" hidden="false" customHeight="true" outlineLevel="0" collapsed="false">
      <c r="A291" s="42"/>
      <c r="B291" s="42"/>
      <c r="C291" s="42"/>
      <c r="D291" s="42"/>
      <c r="E291" s="42"/>
      <c r="F291" s="42"/>
      <c r="G291" s="42"/>
      <c r="H291" s="43"/>
      <c r="I291" s="44"/>
      <c r="J291" s="45"/>
      <c r="K291" s="46" t="str">
        <f aca="false">IF(OR(I291="ALI",I291="AIE"),IF(ISNA(VLOOKUP(H291,'Funções de Dados - Detalhe'!$C$7:$F$126,2,0)),"",VLOOKUP(H291,'Funções de Dados - Detalhe'!$C$7:$F$126,2,0)),IF(OR(I291="EE",I291="SE",I291="CE"),IF(ISNA(VLOOKUP(H291,'Funções de Transação - Detalhe'!$C$7:$F$126,2,0)), "",VLOOKUP(H291,'Funções de Transação - Detalhe'!$C$7:$F$126,2,0)),""))</f>
        <v/>
      </c>
      <c r="L291" s="46" t="str">
        <f aca="false">IF(OR(I291="ALI",I291="AIE"),IF(ISNA(VLOOKUP(H291,'Funções de Dados - Detalhe'!$C$7:$F$126,4,0)), "",VLOOKUP(H291,'Funções de Dados - Detalhe'!$C$7:$F$126,4,0)),IF(OR(I291="EE",I291="SE",I291="CE"),IF(ISNA(VLOOKUP(H291,'Funções de Transação - Detalhe'!$C$7:$F$126,4,0)), "",VLOOKUP(H291,'Funções de Transação - Detalhe'!$C$7:$F$126,4,0)),""))</f>
        <v/>
      </c>
      <c r="M291" s="47" t="str">
        <f aca="false">CONCATENATE(I291,N291)</f>
        <v/>
      </c>
      <c r="N291" s="48" t="str">
        <f aca="false">IF(OR(I291="ALI",I291="AIE"),"L", IF(OR(I291="EE",I291="SE",I291="CE"),"A",""))</f>
        <v/>
      </c>
      <c r="O291" s="47" t="str">
        <f aca="false">CONCATENATE(I291,P291)</f>
        <v/>
      </c>
      <c r="P291" s="49" t="str">
        <f aca="false">IF(OR(ISBLANK(K291),K291="",ISBLANK(L291),L291=""),IF(OR(I291="ALI",I291="AIE"),"",IF(OR(ISBLANK(I291),L291=""),"","A")),IF(I291="EE",IF(L291&gt;=3,IF(K291&gt;=5,"H","A"),IF(L291&gt;=2,IF(K291&gt;=16,"H",IF(K291&lt;=4,"L","A")),IF(K291&lt;=15,"L","A"))),IF(OR(I291="SE",I291="CE"),IF(L291&gt;=4,IF(K291&gt;=6,"H","A"),IF(L291&gt;=2,IF(K291&gt;=20,"H",IF(K291&lt;=5,"L","A")),IF(K291&lt;=19,"L","A"))),IF(OR(I291="ALI",I291="AIE"),IF(L291&gt;=6,IF(K291&gt;=20,"H","A"),IF(L291&gt;=2,IF(K291&gt;=51,"H",IF(K291&lt;=19,"L","A")),IF(K291&lt;=50,"L","A")))))))</f>
        <v/>
      </c>
      <c r="Q291" s="50" t="str">
        <f aca="false">IF(N291="L","Baixa",IF(N291="A","Média",IF(N291="","","Alta")))</f>
        <v/>
      </c>
      <c r="R291" s="50" t="str">
        <f aca="false">IF(P291="L","Baixa",IF(P291="A","Média",IF(P291="H","Alta","")))</f>
        <v/>
      </c>
      <c r="S291" s="46" t="str">
        <f aca="false">IF(J291="C",0.6,IF(OR(ISBLANK(I291),ISBLANK(N291)),"",IF(I291="ALI",IF(N291="L",7,IF(N291="A",10,15)),IF(I291="AIE",IF(N291="L",5,IF(N291="A",7,10)),IF(I291="SE",IF(N291="L",4,IF(N291="A",5,7)),IF(OR(I291="EE",I291="CE"),IF(N291="L",3,IF(N291="A",4,6))))))))</f>
        <v/>
      </c>
      <c r="T291" s="51" t="str">
        <f aca="false">IF(OR(ISBLANK(I291),ISBLANK(P291),I291="",P291=""),S291,IF(I291="ALI",IF(P291="L",7,IF(P291="A",10,15)),IF(I291="AIE",IF(P291="L",5,IF(P291="A",7,10)),IF(I291="SE",IF(P291="L",4,IF(P291="A",5,7)),IF(OR(I291="EE",I291="CE"),IF(P291="L",3,IF(P291="A",4,6)))))))</f>
        <v/>
      </c>
      <c r="U291" s="52" t="str">
        <f aca="false">IF(J291="","",IF(OR(J291="I",J291="C"),100%,IF(J291="E",40%,IF(J291="T",15%,50%))))</f>
        <v/>
      </c>
      <c r="V291" s="53" t="str">
        <f aca="false">IF(AND(S291&lt;&gt;"",U291&lt;&gt;""),S291*U291,"")</f>
        <v/>
      </c>
      <c r="W291" s="53" t="str">
        <f aca="false">IF(AND(T291&lt;&gt;"",U291&lt;&gt;""),T291*U291,"")</f>
        <v/>
      </c>
      <c r="X291" s="42"/>
      <c r="Y291" s="42"/>
      <c r="Z291" s="42"/>
      <c r="AA291" s="42"/>
      <c r="AB291" s="43"/>
    </row>
    <row r="292" customFormat="false" ht="18" hidden="false" customHeight="true" outlineLevel="0" collapsed="false">
      <c r="A292" s="42"/>
      <c r="B292" s="42"/>
      <c r="C292" s="42"/>
      <c r="D292" s="42"/>
      <c r="E292" s="42"/>
      <c r="F292" s="42"/>
      <c r="G292" s="42"/>
      <c r="H292" s="43"/>
      <c r="I292" s="44"/>
      <c r="J292" s="45"/>
      <c r="K292" s="46" t="str">
        <f aca="false">IF(OR(I292="ALI",I292="AIE"),IF(ISNA(VLOOKUP(H292,'Funções de Dados - Detalhe'!$C$7:$F$126,2,0)),"",VLOOKUP(H292,'Funções de Dados - Detalhe'!$C$7:$F$126,2,0)),IF(OR(I292="EE",I292="SE",I292="CE"),IF(ISNA(VLOOKUP(H292,'Funções de Transação - Detalhe'!$C$7:$F$126,2,0)), "",VLOOKUP(H292,'Funções de Transação - Detalhe'!$C$7:$F$126,2,0)),""))</f>
        <v/>
      </c>
      <c r="L292" s="46" t="str">
        <f aca="false">IF(OR(I292="ALI",I292="AIE"),IF(ISNA(VLOOKUP(H292,'Funções de Dados - Detalhe'!$C$7:$F$126,4,0)), "",VLOOKUP(H292,'Funções de Dados - Detalhe'!$C$7:$F$126,4,0)),IF(OR(I292="EE",I292="SE",I292="CE"),IF(ISNA(VLOOKUP(H292,'Funções de Transação - Detalhe'!$C$7:$F$126,4,0)), "",VLOOKUP(H292,'Funções de Transação - Detalhe'!$C$7:$F$126,4,0)),""))</f>
        <v/>
      </c>
      <c r="M292" s="47" t="str">
        <f aca="false">CONCATENATE(I292,N292)</f>
        <v/>
      </c>
      <c r="N292" s="48" t="str">
        <f aca="false">IF(OR(I292="ALI",I292="AIE"),"L", IF(OR(I292="EE",I292="SE",I292="CE"),"A",""))</f>
        <v/>
      </c>
      <c r="O292" s="47" t="str">
        <f aca="false">CONCATENATE(I292,P292)</f>
        <v/>
      </c>
      <c r="P292" s="49" t="str">
        <f aca="false">IF(OR(ISBLANK(K292),K292="",ISBLANK(L292),L292=""),IF(OR(I292="ALI",I292="AIE"),"",IF(OR(ISBLANK(I292),L292=""),"","A")),IF(I292="EE",IF(L292&gt;=3,IF(K292&gt;=5,"H","A"),IF(L292&gt;=2,IF(K292&gt;=16,"H",IF(K292&lt;=4,"L","A")),IF(K292&lt;=15,"L","A"))),IF(OR(I292="SE",I292="CE"),IF(L292&gt;=4,IF(K292&gt;=6,"H","A"),IF(L292&gt;=2,IF(K292&gt;=20,"H",IF(K292&lt;=5,"L","A")),IF(K292&lt;=19,"L","A"))),IF(OR(I292="ALI",I292="AIE"),IF(L292&gt;=6,IF(K292&gt;=20,"H","A"),IF(L292&gt;=2,IF(K292&gt;=51,"H",IF(K292&lt;=19,"L","A")),IF(K292&lt;=50,"L","A")))))))</f>
        <v/>
      </c>
      <c r="Q292" s="50" t="str">
        <f aca="false">IF(N292="L","Baixa",IF(N292="A","Média",IF(N292="","","Alta")))</f>
        <v/>
      </c>
      <c r="R292" s="50" t="str">
        <f aca="false">IF(P292="L","Baixa",IF(P292="A","Média",IF(P292="H","Alta","")))</f>
        <v/>
      </c>
      <c r="S292" s="46" t="str">
        <f aca="false">IF(J292="C",0.6,IF(OR(ISBLANK(I292),ISBLANK(N292)),"",IF(I292="ALI",IF(N292="L",7,IF(N292="A",10,15)),IF(I292="AIE",IF(N292="L",5,IF(N292="A",7,10)),IF(I292="SE",IF(N292="L",4,IF(N292="A",5,7)),IF(OR(I292="EE",I292="CE"),IF(N292="L",3,IF(N292="A",4,6))))))))</f>
        <v/>
      </c>
      <c r="T292" s="51" t="str">
        <f aca="false">IF(OR(ISBLANK(I292),ISBLANK(P292),I292="",P292=""),S292,IF(I292="ALI",IF(P292="L",7,IF(P292="A",10,15)),IF(I292="AIE",IF(P292="L",5,IF(P292="A",7,10)),IF(I292="SE",IF(P292="L",4,IF(P292="A",5,7)),IF(OR(I292="EE",I292="CE"),IF(P292="L",3,IF(P292="A",4,6)))))))</f>
        <v/>
      </c>
      <c r="U292" s="52" t="str">
        <f aca="false">IF(J292="","",IF(OR(J292="I",J292="C"),100%,IF(J292="E",40%,IF(J292="T",15%,50%))))</f>
        <v/>
      </c>
      <c r="V292" s="53" t="str">
        <f aca="false">IF(AND(S292&lt;&gt;"",U292&lt;&gt;""),S292*U292,"")</f>
        <v/>
      </c>
      <c r="W292" s="53" t="str">
        <f aca="false">IF(AND(T292&lt;&gt;"",U292&lt;&gt;""),T292*U292,"")</f>
        <v/>
      </c>
      <c r="X292" s="42"/>
      <c r="Y292" s="42"/>
      <c r="Z292" s="42"/>
      <c r="AA292" s="42"/>
      <c r="AB292" s="43"/>
    </row>
    <row r="293" customFormat="false" ht="18" hidden="false" customHeight="true" outlineLevel="0" collapsed="false">
      <c r="A293" s="42"/>
      <c r="B293" s="42"/>
      <c r="C293" s="42"/>
      <c r="D293" s="42"/>
      <c r="E293" s="42"/>
      <c r="F293" s="42"/>
      <c r="G293" s="42"/>
      <c r="H293" s="43"/>
      <c r="I293" s="44"/>
      <c r="J293" s="45"/>
      <c r="K293" s="46" t="str">
        <f aca="false">IF(OR(I293="ALI",I293="AIE"),IF(ISNA(VLOOKUP(H293,'Funções de Dados - Detalhe'!$C$7:$F$126,2,0)),"",VLOOKUP(H293,'Funções de Dados - Detalhe'!$C$7:$F$126,2,0)),IF(OR(I293="EE",I293="SE",I293="CE"),IF(ISNA(VLOOKUP(H293,'Funções de Transação - Detalhe'!$C$7:$F$126,2,0)), "",VLOOKUP(H293,'Funções de Transação - Detalhe'!$C$7:$F$126,2,0)),""))</f>
        <v/>
      </c>
      <c r="L293" s="46" t="str">
        <f aca="false">IF(OR(I293="ALI",I293="AIE"),IF(ISNA(VLOOKUP(H293,'Funções de Dados - Detalhe'!$C$7:$F$126,4,0)), "",VLOOKUP(H293,'Funções de Dados - Detalhe'!$C$7:$F$126,4,0)),IF(OR(I293="EE",I293="SE",I293="CE"),IF(ISNA(VLOOKUP(H293,'Funções de Transação - Detalhe'!$C$7:$F$126,4,0)), "",VLOOKUP(H293,'Funções de Transação - Detalhe'!$C$7:$F$126,4,0)),""))</f>
        <v/>
      </c>
      <c r="M293" s="47" t="str">
        <f aca="false">CONCATENATE(I293,N293)</f>
        <v/>
      </c>
      <c r="N293" s="48" t="str">
        <f aca="false">IF(OR(I293="ALI",I293="AIE"),"L", IF(OR(I293="EE",I293="SE",I293="CE"),"A",""))</f>
        <v/>
      </c>
      <c r="O293" s="47" t="str">
        <f aca="false">CONCATENATE(I293,P293)</f>
        <v/>
      </c>
      <c r="P293" s="49" t="str">
        <f aca="false">IF(OR(ISBLANK(K293),K293="",ISBLANK(L293),L293=""),IF(OR(I293="ALI",I293="AIE"),"",IF(OR(ISBLANK(I293),L293=""),"","A")),IF(I293="EE",IF(L293&gt;=3,IF(K293&gt;=5,"H","A"),IF(L293&gt;=2,IF(K293&gt;=16,"H",IF(K293&lt;=4,"L","A")),IF(K293&lt;=15,"L","A"))),IF(OR(I293="SE",I293="CE"),IF(L293&gt;=4,IF(K293&gt;=6,"H","A"),IF(L293&gt;=2,IF(K293&gt;=20,"H",IF(K293&lt;=5,"L","A")),IF(K293&lt;=19,"L","A"))),IF(OR(I293="ALI",I293="AIE"),IF(L293&gt;=6,IF(K293&gt;=20,"H","A"),IF(L293&gt;=2,IF(K293&gt;=51,"H",IF(K293&lt;=19,"L","A")),IF(K293&lt;=50,"L","A")))))))</f>
        <v/>
      </c>
      <c r="Q293" s="50" t="str">
        <f aca="false">IF(N293="L","Baixa",IF(N293="A","Média",IF(N293="","","Alta")))</f>
        <v/>
      </c>
      <c r="R293" s="50" t="str">
        <f aca="false">IF(P293="L","Baixa",IF(P293="A","Média",IF(P293="H","Alta","")))</f>
        <v/>
      </c>
      <c r="S293" s="46" t="str">
        <f aca="false">IF(J293="C",0.6,IF(OR(ISBLANK(I293),ISBLANK(N293)),"",IF(I293="ALI",IF(N293="L",7,IF(N293="A",10,15)),IF(I293="AIE",IF(N293="L",5,IF(N293="A",7,10)),IF(I293="SE",IF(N293="L",4,IF(N293="A",5,7)),IF(OR(I293="EE",I293="CE"),IF(N293="L",3,IF(N293="A",4,6))))))))</f>
        <v/>
      </c>
      <c r="T293" s="51" t="str">
        <f aca="false">IF(OR(ISBLANK(I293),ISBLANK(P293),I293="",P293=""),S293,IF(I293="ALI",IF(P293="L",7,IF(P293="A",10,15)),IF(I293="AIE",IF(P293="L",5,IF(P293="A",7,10)),IF(I293="SE",IF(P293="L",4,IF(P293="A",5,7)),IF(OR(I293="EE",I293="CE"),IF(P293="L",3,IF(P293="A",4,6)))))))</f>
        <v/>
      </c>
      <c r="U293" s="52" t="str">
        <f aca="false">IF(J293="","",IF(OR(J293="I",J293="C"),100%,IF(J293="E",40%,IF(J293="T",15%,50%))))</f>
        <v/>
      </c>
      <c r="V293" s="53" t="str">
        <f aca="false">IF(AND(S293&lt;&gt;"",U293&lt;&gt;""),S293*U293,"")</f>
        <v/>
      </c>
      <c r="W293" s="53" t="str">
        <f aca="false">IF(AND(T293&lt;&gt;"",U293&lt;&gt;""),T293*U293,"")</f>
        <v/>
      </c>
      <c r="X293" s="42"/>
      <c r="Y293" s="42"/>
      <c r="Z293" s="42"/>
      <c r="AA293" s="42"/>
      <c r="AB293" s="43"/>
    </row>
    <row r="294" customFormat="false" ht="18" hidden="false" customHeight="true" outlineLevel="0" collapsed="false">
      <c r="A294" s="42"/>
      <c r="B294" s="42"/>
      <c r="C294" s="42"/>
      <c r="D294" s="42"/>
      <c r="E294" s="42"/>
      <c r="F294" s="42"/>
      <c r="G294" s="42"/>
      <c r="H294" s="43"/>
      <c r="I294" s="44"/>
      <c r="J294" s="45"/>
      <c r="K294" s="46" t="str">
        <f aca="false">IF(OR(I294="ALI",I294="AIE"),IF(ISNA(VLOOKUP(H294,'Funções de Dados - Detalhe'!$C$7:$F$126,2,0)),"",VLOOKUP(H294,'Funções de Dados - Detalhe'!$C$7:$F$126,2,0)),IF(OR(I294="EE",I294="SE",I294="CE"),IF(ISNA(VLOOKUP(H294,'Funções de Transação - Detalhe'!$C$7:$F$126,2,0)), "",VLOOKUP(H294,'Funções de Transação - Detalhe'!$C$7:$F$126,2,0)),""))</f>
        <v/>
      </c>
      <c r="L294" s="46" t="str">
        <f aca="false">IF(OR(I294="ALI",I294="AIE"),IF(ISNA(VLOOKUP(H294,'Funções de Dados - Detalhe'!$C$7:$F$126,4,0)), "",VLOOKUP(H294,'Funções de Dados - Detalhe'!$C$7:$F$126,4,0)),IF(OR(I294="EE",I294="SE",I294="CE"),IF(ISNA(VLOOKUP(H294,'Funções de Transação - Detalhe'!$C$7:$F$126,4,0)), "",VLOOKUP(H294,'Funções de Transação - Detalhe'!$C$7:$F$126,4,0)),""))</f>
        <v/>
      </c>
      <c r="M294" s="47" t="str">
        <f aca="false">CONCATENATE(I294,N294)</f>
        <v/>
      </c>
      <c r="N294" s="48" t="str">
        <f aca="false">IF(OR(I294="ALI",I294="AIE"),"L", IF(OR(I294="EE",I294="SE",I294="CE"),"A",""))</f>
        <v/>
      </c>
      <c r="O294" s="47" t="str">
        <f aca="false">CONCATENATE(I294,P294)</f>
        <v/>
      </c>
      <c r="P294" s="49" t="str">
        <f aca="false">IF(OR(ISBLANK(K294),K294="",ISBLANK(L294),L294=""),IF(OR(I294="ALI",I294="AIE"),"",IF(OR(ISBLANK(I294),L294=""),"","A")),IF(I294="EE",IF(L294&gt;=3,IF(K294&gt;=5,"H","A"),IF(L294&gt;=2,IF(K294&gt;=16,"H",IF(K294&lt;=4,"L","A")),IF(K294&lt;=15,"L","A"))),IF(OR(I294="SE",I294="CE"),IF(L294&gt;=4,IF(K294&gt;=6,"H","A"),IF(L294&gt;=2,IF(K294&gt;=20,"H",IF(K294&lt;=5,"L","A")),IF(K294&lt;=19,"L","A"))),IF(OR(I294="ALI",I294="AIE"),IF(L294&gt;=6,IF(K294&gt;=20,"H","A"),IF(L294&gt;=2,IF(K294&gt;=51,"H",IF(K294&lt;=19,"L","A")),IF(K294&lt;=50,"L","A")))))))</f>
        <v/>
      </c>
      <c r="Q294" s="50" t="str">
        <f aca="false">IF(N294="L","Baixa",IF(N294="A","Média",IF(N294="","","Alta")))</f>
        <v/>
      </c>
      <c r="R294" s="50" t="str">
        <f aca="false">IF(P294="L","Baixa",IF(P294="A","Média",IF(P294="H","Alta","")))</f>
        <v/>
      </c>
      <c r="S294" s="46" t="str">
        <f aca="false">IF(J294="C",0.6,IF(OR(ISBLANK(I294),ISBLANK(N294)),"",IF(I294="ALI",IF(N294="L",7,IF(N294="A",10,15)),IF(I294="AIE",IF(N294="L",5,IF(N294="A",7,10)),IF(I294="SE",IF(N294="L",4,IF(N294="A",5,7)),IF(OR(I294="EE",I294="CE"),IF(N294="L",3,IF(N294="A",4,6))))))))</f>
        <v/>
      </c>
      <c r="T294" s="51" t="str">
        <f aca="false">IF(OR(ISBLANK(I294),ISBLANK(P294),I294="",P294=""),S294,IF(I294="ALI",IF(P294="L",7,IF(P294="A",10,15)),IF(I294="AIE",IF(P294="L",5,IF(P294="A",7,10)),IF(I294="SE",IF(P294="L",4,IF(P294="A",5,7)),IF(OR(I294="EE",I294="CE"),IF(P294="L",3,IF(P294="A",4,6)))))))</f>
        <v/>
      </c>
      <c r="U294" s="52" t="str">
        <f aca="false">IF(J294="","",IF(OR(J294="I",J294="C"),100%,IF(J294="E",40%,IF(J294="T",15%,50%))))</f>
        <v/>
      </c>
      <c r="V294" s="53" t="str">
        <f aca="false">IF(AND(S294&lt;&gt;"",U294&lt;&gt;""),S294*U294,"")</f>
        <v/>
      </c>
      <c r="W294" s="53" t="str">
        <f aca="false">IF(AND(T294&lt;&gt;"",U294&lt;&gt;""),T294*U294,"")</f>
        <v/>
      </c>
      <c r="X294" s="42"/>
      <c r="Y294" s="42"/>
      <c r="Z294" s="42"/>
      <c r="AA294" s="42"/>
      <c r="AB294" s="43"/>
    </row>
    <row r="295" customFormat="false" ht="18" hidden="false" customHeight="true" outlineLevel="0" collapsed="false">
      <c r="A295" s="42"/>
      <c r="B295" s="42"/>
      <c r="C295" s="42"/>
      <c r="D295" s="42"/>
      <c r="E295" s="42"/>
      <c r="F295" s="42"/>
      <c r="G295" s="42"/>
      <c r="H295" s="43"/>
      <c r="I295" s="44"/>
      <c r="J295" s="45"/>
      <c r="K295" s="46" t="str">
        <f aca="false">IF(OR(I295="ALI",I295="AIE"),IF(ISNA(VLOOKUP(H295,'Funções de Dados - Detalhe'!$C$7:$F$126,2,0)),"",VLOOKUP(H295,'Funções de Dados - Detalhe'!$C$7:$F$126,2,0)),IF(OR(I295="EE",I295="SE",I295="CE"),IF(ISNA(VLOOKUP(H295,'Funções de Transação - Detalhe'!$C$7:$F$126,2,0)), "",VLOOKUP(H295,'Funções de Transação - Detalhe'!$C$7:$F$126,2,0)),""))</f>
        <v/>
      </c>
      <c r="L295" s="46" t="str">
        <f aca="false">IF(OR(I295="ALI",I295="AIE"),IF(ISNA(VLOOKUP(H295,'Funções de Dados - Detalhe'!$C$7:$F$126,4,0)), "",VLOOKUP(H295,'Funções de Dados - Detalhe'!$C$7:$F$126,4,0)),IF(OR(I295="EE",I295="SE",I295="CE"),IF(ISNA(VLOOKUP(H295,'Funções de Transação - Detalhe'!$C$7:$F$126,4,0)), "",VLOOKUP(H295,'Funções de Transação - Detalhe'!$C$7:$F$126,4,0)),""))</f>
        <v/>
      </c>
      <c r="M295" s="47" t="str">
        <f aca="false">CONCATENATE(I295,N295)</f>
        <v/>
      </c>
      <c r="N295" s="48" t="str">
        <f aca="false">IF(OR(I295="ALI",I295="AIE"),"L", IF(OR(I295="EE",I295="SE",I295="CE"),"A",""))</f>
        <v/>
      </c>
      <c r="O295" s="47" t="str">
        <f aca="false">CONCATENATE(I295,P295)</f>
        <v/>
      </c>
      <c r="P295" s="49" t="str">
        <f aca="false">IF(OR(ISBLANK(K295),K295="",ISBLANK(L295),L295=""),IF(OR(I295="ALI",I295="AIE"),"",IF(OR(ISBLANK(I295),L295=""),"","A")),IF(I295="EE",IF(L295&gt;=3,IF(K295&gt;=5,"H","A"),IF(L295&gt;=2,IF(K295&gt;=16,"H",IF(K295&lt;=4,"L","A")),IF(K295&lt;=15,"L","A"))),IF(OR(I295="SE",I295="CE"),IF(L295&gt;=4,IF(K295&gt;=6,"H","A"),IF(L295&gt;=2,IF(K295&gt;=20,"H",IF(K295&lt;=5,"L","A")),IF(K295&lt;=19,"L","A"))),IF(OR(I295="ALI",I295="AIE"),IF(L295&gt;=6,IF(K295&gt;=20,"H","A"),IF(L295&gt;=2,IF(K295&gt;=51,"H",IF(K295&lt;=19,"L","A")),IF(K295&lt;=50,"L","A")))))))</f>
        <v/>
      </c>
      <c r="Q295" s="50" t="str">
        <f aca="false">IF(N295="L","Baixa",IF(N295="A","Média",IF(N295="","","Alta")))</f>
        <v/>
      </c>
      <c r="R295" s="50" t="str">
        <f aca="false">IF(P295="L","Baixa",IF(P295="A","Média",IF(P295="H","Alta","")))</f>
        <v/>
      </c>
      <c r="S295" s="46" t="str">
        <f aca="false">IF(J295="C",0.6,IF(OR(ISBLANK(I295),ISBLANK(N295)),"",IF(I295="ALI",IF(N295="L",7,IF(N295="A",10,15)),IF(I295="AIE",IF(N295="L",5,IF(N295="A",7,10)),IF(I295="SE",IF(N295="L",4,IF(N295="A",5,7)),IF(OR(I295="EE",I295="CE"),IF(N295="L",3,IF(N295="A",4,6))))))))</f>
        <v/>
      </c>
      <c r="T295" s="51" t="str">
        <f aca="false">IF(OR(ISBLANK(I295),ISBLANK(P295),I295="",P295=""),S295,IF(I295="ALI",IF(P295="L",7,IF(P295="A",10,15)),IF(I295="AIE",IF(P295="L",5,IF(P295="A",7,10)),IF(I295="SE",IF(P295="L",4,IF(P295="A",5,7)),IF(OR(I295="EE",I295="CE"),IF(P295="L",3,IF(P295="A",4,6)))))))</f>
        <v/>
      </c>
      <c r="U295" s="52" t="str">
        <f aca="false">IF(J295="","",IF(OR(J295="I",J295="C"),100%,IF(J295="E",40%,IF(J295="T",15%,50%))))</f>
        <v/>
      </c>
      <c r="V295" s="53" t="str">
        <f aca="false">IF(AND(S295&lt;&gt;"",U295&lt;&gt;""),S295*U295,"")</f>
        <v/>
      </c>
      <c r="W295" s="53" t="str">
        <f aca="false">IF(AND(T295&lt;&gt;"",U295&lt;&gt;""),T295*U295,"")</f>
        <v/>
      </c>
      <c r="X295" s="42"/>
      <c r="Y295" s="42"/>
      <c r="Z295" s="42"/>
      <c r="AA295" s="42"/>
      <c r="AB295" s="43"/>
    </row>
    <row r="296" customFormat="false" ht="18" hidden="false" customHeight="true" outlineLevel="0" collapsed="false">
      <c r="A296" s="42"/>
      <c r="B296" s="42"/>
      <c r="C296" s="42"/>
      <c r="D296" s="42"/>
      <c r="E296" s="42"/>
      <c r="F296" s="42"/>
      <c r="G296" s="42"/>
      <c r="H296" s="43"/>
      <c r="I296" s="44"/>
      <c r="J296" s="45"/>
      <c r="K296" s="46" t="str">
        <f aca="false">IF(OR(I296="ALI",I296="AIE"),IF(ISNA(VLOOKUP(H296,'Funções de Dados - Detalhe'!$C$7:$F$126,2,0)),"",VLOOKUP(H296,'Funções de Dados - Detalhe'!$C$7:$F$126,2,0)),IF(OR(I296="EE",I296="SE",I296="CE"),IF(ISNA(VLOOKUP(H296,'Funções de Transação - Detalhe'!$C$7:$F$126,2,0)), "",VLOOKUP(H296,'Funções de Transação - Detalhe'!$C$7:$F$126,2,0)),""))</f>
        <v/>
      </c>
      <c r="L296" s="46" t="str">
        <f aca="false">IF(OR(I296="ALI",I296="AIE"),IF(ISNA(VLOOKUP(H296,'Funções de Dados - Detalhe'!$C$7:$F$126,4,0)), "",VLOOKUP(H296,'Funções de Dados - Detalhe'!$C$7:$F$126,4,0)),IF(OR(I296="EE",I296="SE",I296="CE"),IF(ISNA(VLOOKUP(H296,'Funções de Transação - Detalhe'!$C$7:$F$126,4,0)), "",VLOOKUP(H296,'Funções de Transação - Detalhe'!$C$7:$F$126,4,0)),""))</f>
        <v/>
      </c>
      <c r="M296" s="47" t="str">
        <f aca="false">CONCATENATE(I296,N296)</f>
        <v/>
      </c>
      <c r="N296" s="48" t="str">
        <f aca="false">IF(OR(I296="ALI",I296="AIE"),"L", IF(OR(I296="EE",I296="SE",I296="CE"),"A",""))</f>
        <v/>
      </c>
      <c r="O296" s="47" t="str">
        <f aca="false">CONCATENATE(I296,P296)</f>
        <v/>
      </c>
      <c r="P296" s="49" t="str">
        <f aca="false">IF(OR(ISBLANK(K296),K296="",ISBLANK(L296),L296=""),IF(OR(I296="ALI",I296="AIE"),"",IF(OR(ISBLANK(I296),L296=""),"","A")),IF(I296="EE",IF(L296&gt;=3,IF(K296&gt;=5,"H","A"),IF(L296&gt;=2,IF(K296&gt;=16,"H",IF(K296&lt;=4,"L","A")),IF(K296&lt;=15,"L","A"))),IF(OR(I296="SE",I296="CE"),IF(L296&gt;=4,IF(K296&gt;=6,"H","A"),IF(L296&gt;=2,IF(K296&gt;=20,"H",IF(K296&lt;=5,"L","A")),IF(K296&lt;=19,"L","A"))),IF(OR(I296="ALI",I296="AIE"),IF(L296&gt;=6,IF(K296&gt;=20,"H","A"),IF(L296&gt;=2,IF(K296&gt;=51,"H",IF(K296&lt;=19,"L","A")),IF(K296&lt;=50,"L","A")))))))</f>
        <v/>
      </c>
      <c r="Q296" s="50" t="str">
        <f aca="false">IF(N296="L","Baixa",IF(N296="A","Média",IF(N296="","","Alta")))</f>
        <v/>
      </c>
      <c r="R296" s="50" t="str">
        <f aca="false">IF(P296="L","Baixa",IF(P296="A","Média",IF(P296="H","Alta","")))</f>
        <v/>
      </c>
      <c r="S296" s="46" t="str">
        <f aca="false">IF(J296="C",0.6,IF(OR(ISBLANK(I296),ISBLANK(N296)),"",IF(I296="ALI",IF(N296="L",7,IF(N296="A",10,15)),IF(I296="AIE",IF(N296="L",5,IF(N296="A",7,10)),IF(I296="SE",IF(N296="L",4,IF(N296="A",5,7)),IF(OR(I296="EE",I296="CE"),IF(N296="L",3,IF(N296="A",4,6))))))))</f>
        <v/>
      </c>
      <c r="T296" s="51" t="str">
        <f aca="false">IF(OR(ISBLANK(I296),ISBLANK(P296),I296="",P296=""),S296,IF(I296="ALI",IF(P296="L",7,IF(P296="A",10,15)),IF(I296="AIE",IF(P296="L",5,IF(P296="A",7,10)),IF(I296="SE",IF(P296="L",4,IF(P296="A",5,7)),IF(OR(I296="EE",I296="CE"),IF(P296="L",3,IF(P296="A",4,6)))))))</f>
        <v/>
      </c>
      <c r="U296" s="52" t="str">
        <f aca="false">IF(J296="","",IF(OR(J296="I",J296="C"),100%,IF(J296="E",40%,IF(J296="T",15%,50%))))</f>
        <v/>
      </c>
      <c r="V296" s="53" t="str">
        <f aca="false">IF(AND(S296&lt;&gt;"",U296&lt;&gt;""),S296*U296,"")</f>
        <v/>
      </c>
      <c r="W296" s="53" t="str">
        <f aca="false">IF(AND(T296&lt;&gt;"",U296&lt;&gt;""),T296*U296,"")</f>
        <v/>
      </c>
      <c r="X296" s="42"/>
      <c r="Y296" s="42"/>
      <c r="Z296" s="42"/>
      <c r="AA296" s="42"/>
      <c r="AB296" s="43"/>
    </row>
    <row r="297" customFormat="false" ht="18" hidden="false" customHeight="true" outlineLevel="0" collapsed="false">
      <c r="A297" s="42"/>
      <c r="B297" s="42"/>
      <c r="C297" s="42"/>
      <c r="D297" s="42"/>
      <c r="E297" s="42"/>
      <c r="F297" s="42"/>
      <c r="G297" s="42"/>
      <c r="H297" s="43"/>
      <c r="I297" s="44"/>
      <c r="J297" s="45"/>
      <c r="K297" s="46" t="str">
        <f aca="false">IF(OR(I297="ALI",I297="AIE"),IF(ISNA(VLOOKUP(H297,'Funções de Dados - Detalhe'!$C$7:$F$126,2,0)),"",VLOOKUP(H297,'Funções de Dados - Detalhe'!$C$7:$F$126,2,0)),IF(OR(I297="EE",I297="SE",I297="CE"),IF(ISNA(VLOOKUP(H297,'Funções de Transação - Detalhe'!$C$7:$F$126,2,0)), "",VLOOKUP(H297,'Funções de Transação - Detalhe'!$C$7:$F$126,2,0)),""))</f>
        <v/>
      </c>
      <c r="L297" s="46" t="str">
        <f aca="false">IF(OR(I297="ALI",I297="AIE"),IF(ISNA(VLOOKUP(H297,'Funções de Dados - Detalhe'!$C$7:$F$126,4,0)), "",VLOOKUP(H297,'Funções de Dados - Detalhe'!$C$7:$F$126,4,0)),IF(OR(I297="EE",I297="SE",I297="CE"),IF(ISNA(VLOOKUP(H297,'Funções de Transação - Detalhe'!$C$7:$F$126,4,0)), "",VLOOKUP(H297,'Funções de Transação - Detalhe'!$C$7:$F$126,4,0)),""))</f>
        <v/>
      </c>
      <c r="M297" s="47" t="str">
        <f aca="false">CONCATENATE(I297,N297)</f>
        <v/>
      </c>
      <c r="N297" s="48" t="str">
        <f aca="false">IF(OR(I297="ALI",I297="AIE"),"L", IF(OR(I297="EE",I297="SE",I297="CE"),"A",""))</f>
        <v/>
      </c>
      <c r="O297" s="47" t="str">
        <f aca="false">CONCATENATE(I297,P297)</f>
        <v/>
      </c>
      <c r="P297" s="49" t="str">
        <f aca="false">IF(OR(ISBLANK(K297),K297="",ISBLANK(L297),L297=""),IF(OR(I297="ALI",I297="AIE"),"",IF(OR(ISBLANK(I297),L297=""),"","A")),IF(I297="EE",IF(L297&gt;=3,IF(K297&gt;=5,"H","A"),IF(L297&gt;=2,IF(K297&gt;=16,"H",IF(K297&lt;=4,"L","A")),IF(K297&lt;=15,"L","A"))),IF(OR(I297="SE",I297="CE"),IF(L297&gt;=4,IF(K297&gt;=6,"H","A"),IF(L297&gt;=2,IF(K297&gt;=20,"H",IF(K297&lt;=5,"L","A")),IF(K297&lt;=19,"L","A"))),IF(OR(I297="ALI",I297="AIE"),IF(L297&gt;=6,IF(K297&gt;=20,"H","A"),IF(L297&gt;=2,IF(K297&gt;=51,"H",IF(K297&lt;=19,"L","A")),IF(K297&lt;=50,"L","A")))))))</f>
        <v/>
      </c>
      <c r="Q297" s="50" t="str">
        <f aca="false">IF(N297="L","Baixa",IF(N297="A","Média",IF(N297="","","Alta")))</f>
        <v/>
      </c>
      <c r="R297" s="50" t="str">
        <f aca="false">IF(P297="L","Baixa",IF(P297="A","Média",IF(P297="H","Alta","")))</f>
        <v/>
      </c>
      <c r="S297" s="46" t="str">
        <f aca="false">IF(J297="C",0.6,IF(OR(ISBLANK(I297),ISBLANK(N297)),"",IF(I297="ALI",IF(N297="L",7,IF(N297="A",10,15)),IF(I297="AIE",IF(N297="L",5,IF(N297="A",7,10)),IF(I297="SE",IF(N297="L",4,IF(N297="A",5,7)),IF(OR(I297="EE",I297="CE"),IF(N297="L",3,IF(N297="A",4,6))))))))</f>
        <v/>
      </c>
      <c r="T297" s="51" t="str">
        <f aca="false">IF(OR(ISBLANK(I297),ISBLANK(P297),I297="",P297=""),S297,IF(I297="ALI",IF(P297="L",7,IF(P297="A",10,15)),IF(I297="AIE",IF(P297="L",5,IF(P297="A",7,10)),IF(I297="SE",IF(P297="L",4,IF(P297="A",5,7)),IF(OR(I297="EE",I297="CE"),IF(P297="L",3,IF(P297="A",4,6)))))))</f>
        <v/>
      </c>
      <c r="U297" s="52" t="str">
        <f aca="false">IF(J297="","",IF(OR(J297="I",J297="C"),100%,IF(J297="E",40%,IF(J297="T",15%,50%))))</f>
        <v/>
      </c>
      <c r="V297" s="53" t="str">
        <f aca="false">IF(AND(S297&lt;&gt;"",U297&lt;&gt;""),S297*U297,"")</f>
        <v/>
      </c>
      <c r="W297" s="53" t="str">
        <f aca="false">IF(AND(T297&lt;&gt;"",U297&lt;&gt;""),T297*U297,"")</f>
        <v/>
      </c>
      <c r="X297" s="42"/>
      <c r="Y297" s="42"/>
      <c r="Z297" s="42"/>
      <c r="AA297" s="42"/>
      <c r="AB297" s="43"/>
    </row>
    <row r="298" customFormat="false" ht="18" hidden="false" customHeight="true" outlineLevel="0" collapsed="false">
      <c r="A298" s="42"/>
      <c r="B298" s="42"/>
      <c r="C298" s="42"/>
      <c r="D298" s="42"/>
      <c r="E298" s="42"/>
      <c r="F298" s="42"/>
      <c r="G298" s="42"/>
      <c r="H298" s="43"/>
      <c r="I298" s="44"/>
      <c r="J298" s="45"/>
      <c r="K298" s="46" t="str">
        <f aca="false">IF(OR(I298="ALI",I298="AIE"),IF(ISNA(VLOOKUP(H298,'Funções de Dados - Detalhe'!$C$7:$F$126,2,0)),"",VLOOKUP(H298,'Funções de Dados - Detalhe'!$C$7:$F$126,2,0)),IF(OR(I298="EE",I298="SE",I298="CE"),IF(ISNA(VLOOKUP(H298,'Funções de Transação - Detalhe'!$C$7:$F$126,2,0)), "",VLOOKUP(H298,'Funções de Transação - Detalhe'!$C$7:$F$126,2,0)),""))</f>
        <v/>
      </c>
      <c r="L298" s="46" t="str">
        <f aca="false">IF(OR(I298="ALI",I298="AIE"),IF(ISNA(VLOOKUP(H298,'Funções de Dados - Detalhe'!$C$7:$F$126,4,0)), "",VLOOKUP(H298,'Funções de Dados - Detalhe'!$C$7:$F$126,4,0)),IF(OR(I298="EE",I298="SE",I298="CE"),IF(ISNA(VLOOKUP(H298,'Funções de Transação - Detalhe'!$C$7:$F$126,4,0)), "",VLOOKUP(H298,'Funções de Transação - Detalhe'!$C$7:$F$126,4,0)),""))</f>
        <v/>
      </c>
      <c r="M298" s="47" t="str">
        <f aca="false">CONCATENATE(I298,N298)</f>
        <v/>
      </c>
      <c r="N298" s="48" t="str">
        <f aca="false">IF(OR(I298="ALI",I298="AIE"),"L", IF(OR(I298="EE",I298="SE",I298="CE"),"A",""))</f>
        <v/>
      </c>
      <c r="O298" s="47" t="str">
        <f aca="false">CONCATENATE(I298,P298)</f>
        <v/>
      </c>
      <c r="P298" s="49" t="str">
        <f aca="false">IF(OR(ISBLANK(K298),K298="",ISBLANK(L298),L298=""),IF(OR(I298="ALI",I298="AIE"),"",IF(OR(ISBLANK(I298),L298=""),"","A")),IF(I298="EE",IF(L298&gt;=3,IF(K298&gt;=5,"H","A"),IF(L298&gt;=2,IF(K298&gt;=16,"H",IF(K298&lt;=4,"L","A")),IF(K298&lt;=15,"L","A"))),IF(OR(I298="SE",I298="CE"),IF(L298&gt;=4,IF(K298&gt;=6,"H","A"),IF(L298&gt;=2,IF(K298&gt;=20,"H",IF(K298&lt;=5,"L","A")),IF(K298&lt;=19,"L","A"))),IF(OR(I298="ALI",I298="AIE"),IF(L298&gt;=6,IF(K298&gt;=20,"H","A"),IF(L298&gt;=2,IF(K298&gt;=51,"H",IF(K298&lt;=19,"L","A")),IF(K298&lt;=50,"L","A")))))))</f>
        <v/>
      </c>
      <c r="Q298" s="50" t="str">
        <f aca="false">IF(N298="L","Baixa",IF(N298="A","Média",IF(N298="","","Alta")))</f>
        <v/>
      </c>
      <c r="R298" s="50" t="str">
        <f aca="false">IF(P298="L","Baixa",IF(P298="A","Média",IF(P298="H","Alta","")))</f>
        <v/>
      </c>
      <c r="S298" s="46" t="str">
        <f aca="false">IF(J298="C",0.6,IF(OR(ISBLANK(I298),ISBLANK(N298)),"",IF(I298="ALI",IF(N298="L",7,IF(N298="A",10,15)),IF(I298="AIE",IF(N298="L",5,IF(N298="A",7,10)),IF(I298="SE",IF(N298="L",4,IF(N298="A",5,7)),IF(OR(I298="EE",I298="CE"),IF(N298="L",3,IF(N298="A",4,6))))))))</f>
        <v/>
      </c>
      <c r="T298" s="51" t="str">
        <f aca="false">IF(OR(ISBLANK(I298),ISBLANK(P298),I298="",P298=""),S298,IF(I298="ALI",IF(P298="L",7,IF(P298="A",10,15)),IF(I298="AIE",IF(P298="L",5,IF(P298="A",7,10)),IF(I298="SE",IF(P298="L",4,IF(P298="A",5,7)),IF(OR(I298="EE",I298="CE"),IF(P298="L",3,IF(P298="A",4,6)))))))</f>
        <v/>
      </c>
      <c r="U298" s="52" t="str">
        <f aca="false">IF(J298="","",IF(OR(J298="I",J298="C"),100%,IF(J298="E",40%,IF(J298="T",15%,50%))))</f>
        <v/>
      </c>
      <c r="V298" s="53" t="str">
        <f aca="false">IF(AND(S298&lt;&gt;"",U298&lt;&gt;""),S298*U298,"")</f>
        <v/>
      </c>
      <c r="W298" s="53" t="str">
        <f aca="false">IF(AND(T298&lt;&gt;"",U298&lt;&gt;""),T298*U298,"")</f>
        <v/>
      </c>
      <c r="X298" s="42"/>
      <c r="Y298" s="42"/>
      <c r="Z298" s="42"/>
      <c r="AA298" s="42"/>
      <c r="AB298" s="43"/>
    </row>
    <row r="299" customFormat="false" ht="18" hidden="false" customHeight="true" outlineLevel="0" collapsed="false">
      <c r="A299" s="42"/>
      <c r="B299" s="42"/>
      <c r="C299" s="42"/>
      <c r="D299" s="42"/>
      <c r="E299" s="42"/>
      <c r="F299" s="42"/>
      <c r="G299" s="42"/>
      <c r="H299" s="43"/>
      <c r="I299" s="44"/>
      <c r="J299" s="45"/>
      <c r="K299" s="46" t="str">
        <f aca="false">IF(OR(I299="ALI",I299="AIE"),IF(ISNA(VLOOKUP(H299,'Funções de Dados - Detalhe'!$C$7:$F$126,2,0)),"",VLOOKUP(H299,'Funções de Dados - Detalhe'!$C$7:$F$126,2,0)),IF(OR(I299="EE",I299="SE",I299="CE"),IF(ISNA(VLOOKUP(H299,'Funções de Transação - Detalhe'!$C$7:$F$126,2,0)), "",VLOOKUP(H299,'Funções de Transação - Detalhe'!$C$7:$F$126,2,0)),""))</f>
        <v/>
      </c>
      <c r="L299" s="46" t="str">
        <f aca="false">IF(OR(I299="ALI",I299="AIE"),IF(ISNA(VLOOKUP(H299,'Funções de Dados - Detalhe'!$C$7:$F$126,4,0)), "",VLOOKUP(H299,'Funções de Dados - Detalhe'!$C$7:$F$126,4,0)),IF(OR(I299="EE",I299="SE",I299="CE"),IF(ISNA(VLOOKUP(H299,'Funções de Transação - Detalhe'!$C$7:$F$126,4,0)), "",VLOOKUP(H299,'Funções de Transação - Detalhe'!$C$7:$F$126,4,0)),""))</f>
        <v/>
      </c>
      <c r="M299" s="47" t="str">
        <f aca="false">CONCATENATE(I299,N299)</f>
        <v/>
      </c>
      <c r="N299" s="48" t="str">
        <f aca="false">IF(OR(I299="ALI",I299="AIE"),"L", IF(OR(I299="EE",I299="SE",I299="CE"),"A",""))</f>
        <v/>
      </c>
      <c r="O299" s="47" t="str">
        <f aca="false">CONCATENATE(I299,P299)</f>
        <v/>
      </c>
      <c r="P299" s="49" t="str">
        <f aca="false">IF(OR(ISBLANK(K299),K299="",ISBLANK(L299),L299=""),IF(OR(I299="ALI",I299="AIE"),"",IF(OR(ISBLANK(I299),L299=""),"","A")),IF(I299="EE",IF(L299&gt;=3,IF(K299&gt;=5,"H","A"),IF(L299&gt;=2,IF(K299&gt;=16,"H",IF(K299&lt;=4,"L","A")),IF(K299&lt;=15,"L","A"))),IF(OR(I299="SE",I299="CE"),IF(L299&gt;=4,IF(K299&gt;=6,"H","A"),IF(L299&gt;=2,IF(K299&gt;=20,"H",IF(K299&lt;=5,"L","A")),IF(K299&lt;=19,"L","A"))),IF(OR(I299="ALI",I299="AIE"),IF(L299&gt;=6,IF(K299&gt;=20,"H","A"),IF(L299&gt;=2,IF(K299&gt;=51,"H",IF(K299&lt;=19,"L","A")),IF(K299&lt;=50,"L","A")))))))</f>
        <v/>
      </c>
      <c r="Q299" s="50" t="str">
        <f aca="false">IF(N299="L","Baixa",IF(N299="A","Média",IF(N299="","","Alta")))</f>
        <v/>
      </c>
      <c r="R299" s="50" t="str">
        <f aca="false">IF(P299="L","Baixa",IF(P299="A","Média",IF(P299="H","Alta","")))</f>
        <v/>
      </c>
      <c r="S299" s="46" t="str">
        <f aca="false">IF(J299="C",0.6,IF(OR(ISBLANK(I299),ISBLANK(N299)),"",IF(I299="ALI",IF(N299="L",7,IF(N299="A",10,15)),IF(I299="AIE",IF(N299="L",5,IF(N299="A",7,10)),IF(I299="SE",IF(N299="L",4,IF(N299="A",5,7)),IF(OR(I299="EE",I299="CE"),IF(N299="L",3,IF(N299="A",4,6))))))))</f>
        <v/>
      </c>
      <c r="T299" s="51" t="str">
        <f aca="false">IF(OR(ISBLANK(I299),ISBLANK(P299),I299="",P299=""),S299,IF(I299="ALI",IF(P299="L",7,IF(P299="A",10,15)),IF(I299="AIE",IF(P299="L",5,IF(P299="A",7,10)),IF(I299="SE",IF(P299="L",4,IF(P299="A",5,7)),IF(OR(I299="EE",I299="CE"),IF(P299="L",3,IF(P299="A",4,6)))))))</f>
        <v/>
      </c>
      <c r="U299" s="52" t="str">
        <f aca="false">IF(J299="","",IF(OR(J299="I",J299="C"),100%,IF(J299="E",40%,IF(J299="T",15%,50%))))</f>
        <v/>
      </c>
      <c r="V299" s="53" t="str">
        <f aca="false">IF(AND(S299&lt;&gt;"",U299&lt;&gt;""),S299*U299,"")</f>
        <v/>
      </c>
      <c r="W299" s="53" t="str">
        <f aca="false">IF(AND(T299&lt;&gt;"",U299&lt;&gt;""),T299*U299,"")</f>
        <v/>
      </c>
      <c r="X299" s="42"/>
      <c r="Y299" s="42"/>
      <c r="Z299" s="42"/>
      <c r="AA299" s="42"/>
      <c r="AB299" s="43"/>
    </row>
    <row r="300" customFormat="false" ht="18" hidden="false" customHeight="true" outlineLevel="0" collapsed="false">
      <c r="A300" s="42"/>
      <c r="B300" s="42"/>
      <c r="C300" s="42"/>
      <c r="D300" s="42"/>
      <c r="E300" s="42"/>
      <c r="F300" s="42"/>
      <c r="G300" s="42"/>
      <c r="H300" s="43"/>
      <c r="I300" s="44"/>
      <c r="J300" s="45"/>
      <c r="K300" s="46" t="str">
        <f aca="false">IF(OR(I300="ALI",I300="AIE"),IF(ISNA(VLOOKUP(H300,'Funções de Dados - Detalhe'!$C$7:$F$126,2,0)),"",VLOOKUP(H300,'Funções de Dados - Detalhe'!$C$7:$F$126,2,0)),IF(OR(I300="EE",I300="SE",I300="CE"),IF(ISNA(VLOOKUP(H300,'Funções de Transação - Detalhe'!$C$7:$F$126,2,0)), "",VLOOKUP(H300,'Funções de Transação - Detalhe'!$C$7:$F$126,2,0)),""))</f>
        <v/>
      </c>
      <c r="L300" s="46" t="str">
        <f aca="false">IF(OR(I300="ALI",I300="AIE"),IF(ISNA(VLOOKUP(H300,'Funções de Dados - Detalhe'!$C$7:$F$126,4,0)), "",VLOOKUP(H300,'Funções de Dados - Detalhe'!$C$7:$F$126,4,0)),IF(OR(I300="EE",I300="SE",I300="CE"),IF(ISNA(VLOOKUP(H300,'Funções de Transação - Detalhe'!$C$7:$F$126,4,0)), "",VLOOKUP(H300,'Funções de Transação - Detalhe'!$C$7:$F$126,4,0)),""))</f>
        <v/>
      </c>
      <c r="M300" s="47" t="str">
        <f aca="false">CONCATENATE(I300,N300)</f>
        <v/>
      </c>
      <c r="N300" s="48" t="str">
        <f aca="false">IF(OR(I300="ALI",I300="AIE"),"L", IF(OR(I300="EE",I300="SE",I300="CE"),"A",""))</f>
        <v/>
      </c>
      <c r="O300" s="47" t="str">
        <f aca="false">CONCATENATE(I300,P300)</f>
        <v/>
      </c>
      <c r="P300" s="49" t="str">
        <f aca="false">IF(OR(ISBLANK(K300),K300="",ISBLANK(L300),L300=""),IF(OR(I300="ALI",I300="AIE"),"",IF(OR(ISBLANK(I300),L300=""),"","A")),IF(I300="EE",IF(L300&gt;=3,IF(K300&gt;=5,"H","A"),IF(L300&gt;=2,IF(K300&gt;=16,"H",IF(K300&lt;=4,"L","A")),IF(K300&lt;=15,"L","A"))),IF(OR(I300="SE",I300="CE"),IF(L300&gt;=4,IF(K300&gt;=6,"H","A"),IF(L300&gt;=2,IF(K300&gt;=20,"H",IF(K300&lt;=5,"L","A")),IF(K300&lt;=19,"L","A"))),IF(OR(I300="ALI",I300="AIE"),IF(L300&gt;=6,IF(K300&gt;=20,"H","A"),IF(L300&gt;=2,IF(K300&gt;=51,"H",IF(K300&lt;=19,"L","A")),IF(K300&lt;=50,"L","A")))))))</f>
        <v/>
      </c>
      <c r="Q300" s="50" t="str">
        <f aca="false">IF(N300="L","Baixa",IF(N300="A","Média",IF(N300="","","Alta")))</f>
        <v/>
      </c>
      <c r="R300" s="50" t="str">
        <f aca="false">IF(P300="L","Baixa",IF(P300="A","Média",IF(P300="H","Alta","")))</f>
        <v/>
      </c>
      <c r="S300" s="46" t="str">
        <f aca="false">IF(J300="C",0.6,IF(OR(ISBLANK(I300),ISBLANK(N300)),"",IF(I300="ALI",IF(N300="L",7,IF(N300="A",10,15)),IF(I300="AIE",IF(N300="L",5,IF(N300="A",7,10)),IF(I300="SE",IF(N300="L",4,IF(N300="A",5,7)),IF(OR(I300="EE",I300="CE"),IF(N300="L",3,IF(N300="A",4,6))))))))</f>
        <v/>
      </c>
      <c r="T300" s="51" t="str">
        <f aca="false">IF(OR(ISBLANK(I300),ISBLANK(P300),I300="",P300=""),S300,IF(I300="ALI",IF(P300="L",7,IF(P300="A",10,15)),IF(I300="AIE",IF(P300="L",5,IF(P300="A",7,10)),IF(I300="SE",IF(P300="L",4,IF(P300="A",5,7)),IF(OR(I300="EE",I300="CE"),IF(P300="L",3,IF(P300="A",4,6)))))))</f>
        <v/>
      </c>
      <c r="U300" s="52" t="str">
        <f aca="false">IF(J300="","",IF(OR(J300="I",J300="C"),100%,IF(J300="E",40%,IF(J300="T",15%,50%))))</f>
        <v/>
      </c>
      <c r="V300" s="53" t="str">
        <f aca="false">IF(AND(S300&lt;&gt;"",U300&lt;&gt;""),S300*U300,"")</f>
        <v/>
      </c>
      <c r="W300" s="53" t="str">
        <f aca="false">IF(AND(T300&lt;&gt;"",U300&lt;&gt;""),T300*U300,"")</f>
        <v/>
      </c>
      <c r="X300" s="42"/>
      <c r="Y300" s="42"/>
      <c r="Z300" s="42"/>
      <c r="AA300" s="42"/>
      <c r="AB300" s="43"/>
    </row>
    <row r="301" customFormat="false" ht="18" hidden="false" customHeight="true" outlineLevel="0" collapsed="false">
      <c r="A301" s="42"/>
      <c r="B301" s="42"/>
      <c r="C301" s="42"/>
      <c r="D301" s="42"/>
      <c r="E301" s="42"/>
      <c r="F301" s="42"/>
      <c r="G301" s="42"/>
      <c r="H301" s="43"/>
      <c r="I301" s="44"/>
      <c r="J301" s="45"/>
      <c r="K301" s="46" t="str">
        <f aca="false">IF(OR(I301="ALI",I301="AIE"),IF(ISNA(VLOOKUP(H301,'Funções de Dados - Detalhe'!$C$7:$F$126,2,0)),"",VLOOKUP(H301,'Funções de Dados - Detalhe'!$C$7:$F$126,2,0)),IF(OR(I301="EE",I301="SE",I301="CE"),IF(ISNA(VLOOKUP(H301,'Funções de Transação - Detalhe'!$C$7:$F$126,2,0)), "",VLOOKUP(H301,'Funções de Transação - Detalhe'!$C$7:$F$126,2,0)),""))</f>
        <v/>
      </c>
      <c r="L301" s="46" t="str">
        <f aca="false">IF(OR(I301="ALI",I301="AIE"),IF(ISNA(VLOOKUP(H301,'Funções de Dados - Detalhe'!$C$7:$F$126,4,0)), "",VLOOKUP(H301,'Funções de Dados - Detalhe'!$C$7:$F$126,4,0)),IF(OR(I301="EE",I301="SE",I301="CE"),IF(ISNA(VLOOKUP(H301,'Funções de Transação - Detalhe'!$C$7:$F$126,4,0)), "",VLOOKUP(H301,'Funções de Transação - Detalhe'!$C$7:$F$126,4,0)),""))</f>
        <v/>
      </c>
      <c r="M301" s="47" t="str">
        <f aca="false">CONCATENATE(I301,N301)</f>
        <v/>
      </c>
      <c r="N301" s="48" t="str">
        <f aca="false">IF(OR(I301="ALI",I301="AIE"),"L", IF(OR(I301="EE",I301="SE",I301="CE"),"A",""))</f>
        <v/>
      </c>
      <c r="O301" s="47" t="str">
        <f aca="false">CONCATENATE(I301,P301)</f>
        <v/>
      </c>
      <c r="P301" s="49" t="str">
        <f aca="false">IF(OR(ISBLANK(K301),K301="",ISBLANK(L301),L301=""),IF(OR(I301="ALI",I301="AIE"),"",IF(OR(ISBLANK(I301),L301=""),"","A")),IF(I301="EE",IF(L301&gt;=3,IF(K301&gt;=5,"H","A"),IF(L301&gt;=2,IF(K301&gt;=16,"H",IF(K301&lt;=4,"L","A")),IF(K301&lt;=15,"L","A"))),IF(OR(I301="SE",I301="CE"),IF(L301&gt;=4,IF(K301&gt;=6,"H","A"),IF(L301&gt;=2,IF(K301&gt;=20,"H",IF(K301&lt;=5,"L","A")),IF(K301&lt;=19,"L","A"))),IF(OR(I301="ALI",I301="AIE"),IF(L301&gt;=6,IF(K301&gt;=20,"H","A"),IF(L301&gt;=2,IF(K301&gt;=51,"H",IF(K301&lt;=19,"L","A")),IF(K301&lt;=50,"L","A")))))))</f>
        <v/>
      </c>
      <c r="Q301" s="50" t="str">
        <f aca="false">IF(N301="L","Baixa",IF(N301="A","Média",IF(N301="","","Alta")))</f>
        <v/>
      </c>
      <c r="R301" s="50" t="str">
        <f aca="false">IF(P301="L","Baixa",IF(P301="A","Média",IF(P301="H","Alta","")))</f>
        <v/>
      </c>
      <c r="S301" s="46" t="str">
        <f aca="false">IF(J301="C",0.6,IF(OR(ISBLANK(I301),ISBLANK(N301)),"",IF(I301="ALI",IF(N301="L",7,IF(N301="A",10,15)),IF(I301="AIE",IF(N301="L",5,IF(N301="A",7,10)),IF(I301="SE",IF(N301="L",4,IF(N301="A",5,7)),IF(OR(I301="EE",I301="CE"),IF(N301="L",3,IF(N301="A",4,6))))))))</f>
        <v/>
      </c>
      <c r="T301" s="51" t="str">
        <f aca="false">IF(OR(ISBLANK(I301),ISBLANK(P301),I301="",P301=""),S301,IF(I301="ALI",IF(P301="L",7,IF(P301="A",10,15)),IF(I301="AIE",IF(P301="L",5,IF(P301="A",7,10)),IF(I301="SE",IF(P301="L",4,IF(P301="A",5,7)),IF(OR(I301="EE",I301="CE"),IF(P301="L",3,IF(P301="A",4,6)))))))</f>
        <v/>
      </c>
      <c r="U301" s="52" t="str">
        <f aca="false">IF(J301="","",IF(OR(J301="I",J301="C"),100%,IF(J301="E",40%,IF(J301="T",15%,50%))))</f>
        <v/>
      </c>
      <c r="V301" s="53" t="str">
        <f aca="false">IF(AND(S301&lt;&gt;"",U301&lt;&gt;""),S301*U301,"")</f>
        <v/>
      </c>
      <c r="W301" s="53" t="str">
        <f aca="false">IF(AND(T301&lt;&gt;"",U301&lt;&gt;""),T301*U301,"")</f>
        <v/>
      </c>
      <c r="X301" s="42"/>
      <c r="Y301" s="42"/>
      <c r="Z301" s="42"/>
      <c r="AA301" s="42"/>
      <c r="AB301" s="43"/>
    </row>
    <row r="302" customFormat="false" ht="18" hidden="false" customHeight="true" outlineLevel="0" collapsed="false">
      <c r="A302" s="42"/>
      <c r="B302" s="42"/>
      <c r="C302" s="42"/>
      <c r="D302" s="42"/>
      <c r="E302" s="42"/>
      <c r="F302" s="42"/>
      <c r="G302" s="42"/>
      <c r="H302" s="43"/>
      <c r="I302" s="44"/>
      <c r="J302" s="45"/>
      <c r="K302" s="46" t="str">
        <f aca="false">IF(OR(I302="ALI",I302="AIE"),IF(ISNA(VLOOKUP(H302,'Funções de Dados - Detalhe'!$C$7:$F$126,2,0)),"",VLOOKUP(H302,'Funções de Dados - Detalhe'!$C$7:$F$126,2,0)),IF(OR(I302="EE",I302="SE",I302="CE"),IF(ISNA(VLOOKUP(H302,'Funções de Transação - Detalhe'!$C$7:$F$126,2,0)), "",VLOOKUP(H302,'Funções de Transação - Detalhe'!$C$7:$F$126,2,0)),""))</f>
        <v/>
      </c>
      <c r="L302" s="46" t="str">
        <f aca="false">IF(OR(I302="ALI",I302="AIE"),IF(ISNA(VLOOKUP(H302,'Funções de Dados - Detalhe'!$C$7:$F$126,4,0)), "",VLOOKUP(H302,'Funções de Dados - Detalhe'!$C$7:$F$126,4,0)),IF(OR(I302="EE",I302="SE",I302="CE"),IF(ISNA(VLOOKUP(H302,'Funções de Transação - Detalhe'!$C$7:$F$126,4,0)), "",VLOOKUP(H302,'Funções de Transação - Detalhe'!$C$7:$F$126,4,0)),""))</f>
        <v/>
      </c>
      <c r="M302" s="47" t="str">
        <f aca="false">CONCATENATE(I302,N302)</f>
        <v/>
      </c>
      <c r="N302" s="48" t="str">
        <f aca="false">IF(OR(I302="ALI",I302="AIE"),"L", IF(OR(I302="EE",I302="SE",I302="CE"),"A",""))</f>
        <v/>
      </c>
      <c r="O302" s="47" t="str">
        <f aca="false">CONCATENATE(I302,P302)</f>
        <v/>
      </c>
      <c r="P302" s="49" t="str">
        <f aca="false">IF(OR(ISBLANK(K302),K302="",ISBLANK(L302),L302=""),IF(OR(I302="ALI",I302="AIE"),"",IF(OR(ISBLANK(I302),L302=""),"","A")),IF(I302="EE",IF(L302&gt;=3,IF(K302&gt;=5,"H","A"),IF(L302&gt;=2,IF(K302&gt;=16,"H",IF(K302&lt;=4,"L","A")),IF(K302&lt;=15,"L","A"))),IF(OR(I302="SE",I302="CE"),IF(L302&gt;=4,IF(K302&gt;=6,"H","A"),IF(L302&gt;=2,IF(K302&gt;=20,"H",IF(K302&lt;=5,"L","A")),IF(K302&lt;=19,"L","A"))),IF(OR(I302="ALI",I302="AIE"),IF(L302&gt;=6,IF(K302&gt;=20,"H","A"),IF(L302&gt;=2,IF(K302&gt;=51,"H",IF(K302&lt;=19,"L","A")),IF(K302&lt;=50,"L","A")))))))</f>
        <v/>
      </c>
      <c r="Q302" s="50" t="str">
        <f aca="false">IF(N302="L","Baixa",IF(N302="A","Média",IF(N302="","","Alta")))</f>
        <v/>
      </c>
      <c r="R302" s="50" t="str">
        <f aca="false">IF(P302="L","Baixa",IF(P302="A","Média",IF(P302="H","Alta","")))</f>
        <v/>
      </c>
      <c r="S302" s="46" t="str">
        <f aca="false">IF(J302="C",0.6,IF(OR(ISBLANK(I302),ISBLANK(N302)),"",IF(I302="ALI",IF(N302="L",7,IF(N302="A",10,15)),IF(I302="AIE",IF(N302="L",5,IF(N302="A",7,10)),IF(I302="SE",IF(N302="L",4,IF(N302="A",5,7)),IF(OR(I302="EE",I302="CE"),IF(N302="L",3,IF(N302="A",4,6))))))))</f>
        <v/>
      </c>
      <c r="T302" s="51" t="str">
        <f aca="false">IF(OR(ISBLANK(I302),ISBLANK(P302),I302="",P302=""),S302,IF(I302="ALI",IF(P302="L",7,IF(P302="A",10,15)),IF(I302="AIE",IF(P302="L",5,IF(P302="A",7,10)),IF(I302="SE",IF(P302="L",4,IF(P302="A",5,7)),IF(OR(I302="EE",I302="CE"),IF(P302="L",3,IF(P302="A",4,6)))))))</f>
        <v/>
      </c>
      <c r="U302" s="52" t="str">
        <f aca="false">IF(J302="","",IF(OR(J302="I",J302="C"),100%,IF(J302="E",40%,IF(J302="T",15%,50%))))</f>
        <v/>
      </c>
      <c r="V302" s="53" t="str">
        <f aca="false">IF(AND(S302&lt;&gt;"",U302&lt;&gt;""),S302*U302,"")</f>
        <v/>
      </c>
      <c r="W302" s="53" t="str">
        <f aca="false">IF(AND(T302&lt;&gt;"",U302&lt;&gt;""),T302*U302,"")</f>
        <v/>
      </c>
      <c r="X302" s="42"/>
      <c r="Y302" s="42"/>
      <c r="Z302" s="42"/>
      <c r="AA302" s="42"/>
      <c r="AB302" s="43"/>
    </row>
    <row r="303" customFormat="false" ht="18" hidden="false" customHeight="true" outlineLevel="0" collapsed="false">
      <c r="A303" s="42"/>
      <c r="B303" s="42"/>
      <c r="C303" s="42"/>
      <c r="D303" s="42"/>
      <c r="E303" s="42"/>
      <c r="F303" s="42"/>
      <c r="G303" s="42"/>
      <c r="H303" s="43"/>
      <c r="I303" s="44"/>
      <c r="J303" s="45"/>
      <c r="K303" s="46" t="str">
        <f aca="false">IF(OR(I303="ALI",I303="AIE"),IF(ISNA(VLOOKUP(H303,'Funções de Dados - Detalhe'!$C$7:$F$126,2,0)),"",VLOOKUP(H303,'Funções de Dados - Detalhe'!$C$7:$F$126,2,0)),IF(OR(I303="EE",I303="SE",I303="CE"),IF(ISNA(VLOOKUP(H303,'Funções de Transação - Detalhe'!$C$7:$F$126,2,0)), "",VLOOKUP(H303,'Funções de Transação - Detalhe'!$C$7:$F$126,2,0)),""))</f>
        <v/>
      </c>
      <c r="L303" s="46" t="str">
        <f aca="false">IF(OR(I303="ALI",I303="AIE"),IF(ISNA(VLOOKUP(H303,'Funções de Dados - Detalhe'!$C$7:$F$126,4,0)), "",VLOOKUP(H303,'Funções de Dados - Detalhe'!$C$7:$F$126,4,0)),IF(OR(I303="EE",I303="SE",I303="CE"),IF(ISNA(VLOOKUP(H303,'Funções de Transação - Detalhe'!$C$7:$F$126,4,0)), "",VLOOKUP(H303,'Funções de Transação - Detalhe'!$C$7:$F$126,4,0)),""))</f>
        <v/>
      </c>
      <c r="M303" s="47" t="str">
        <f aca="false">CONCATENATE(I303,N303)</f>
        <v/>
      </c>
      <c r="N303" s="48" t="str">
        <f aca="false">IF(OR(I303="ALI",I303="AIE"),"L", IF(OR(I303="EE",I303="SE",I303="CE"),"A",""))</f>
        <v/>
      </c>
      <c r="O303" s="47" t="str">
        <f aca="false">CONCATENATE(I303,P303)</f>
        <v/>
      </c>
      <c r="P303" s="49" t="str">
        <f aca="false">IF(OR(ISBLANK(K303),K303="",ISBLANK(L303),L303=""),IF(OR(I303="ALI",I303="AIE"),"",IF(OR(ISBLANK(I303),L303=""),"","A")),IF(I303="EE",IF(L303&gt;=3,IF(K303&gt;=5,"H","A"),IF(L303&gt;=2,IF(K303&gt;=16,"H",IF(K303&lt;=4,"L","A")),IF(K303&lt;=15,"L","A"))),IF(OR(I303="SE",I303="CE"),IF(L303&gt;=4,IF(K303&gt;=6,"H","A"),IF(L303&gt;=2,IF(K303&gt;=20,"H",IF(K303&lt;=5,"L","A")),IF(K303&lt;=19,"L","A"))),IF(OR(I303="ALI",I303="AIE"),IF(L303&gt;=6,IF(K303&gt;=20,"H","A"),IF(L303&gt;=2,IF(K303&gt;=51,"H",IF(K303&lt;=19,"L","A")),IF(K303&lt;=50,"L","A")))))))</f>
        <v/>
      </c>
      <c r="Q303" s="50" t="str">
        <f aca="false">IF(N303="L","Baixa",IF(N303="A","Média",IF(N303="","","Alta")))</f>
        <v/>
      </c>
      <c r="R303" s="50" t="str">
        <f aca="false">IF(P303="L","Baixa",IF(P303="A","Média",IF(P303="H","Alta","")))</f>
        <v/>
      </c>
      <c r="S303" s="46" t="str">
        <f aca="false">IF(J303="C",0.6,IF(OR(ISBLANK(I303),ISBLANK(N303)),"",IF(I303="ALI",IF(N303="L",7,IF(N303="A",10,15)),IF(I303="AIE",IF(N303="L",5,IF(N303="A",7,10)),IF(I303="SE",IF(N303="L",4,IF(N303="A",5,7)),IF(OR(I303="EE",I303="CE"),IF(N303="L",3,IF(N303="A",4,6))))))))</f>
        <v/>
      </c>
      <c r="T303" s="51" t="str">
        <f aca="false">IF(OR(ISBLANK(I303),ISBLANK(P303),I303="",P303=""),S303,IF(I303="ALI",IF(P303="L",7,IF(P303="A",10,15)),IF(I303="AIE",IF(P303="L",5,IF(P303="A",7,10)),IF(I303="SE",IF(P303="L",4,IF(P303="A",5,7)),IF(OR(I303="EE",I303="CE"),IF(P303="L",3,IF(P303="A",4,6)))))))</f>
        <v/>
      </c>
      <c r="U303" s="52" t="str">
        <f aca="false">IF(J303="","",IF(OR(J303="I",J303="C"),100%,IF(J303="E",40%,IF(J303="T",15%,50%))))</f>
        <v/>
      </c>
      <c r="V303" s="53" t="str">
        <f aca="false">IF(AND(S303&lt;&gt;"",U303&lt;&gt;""),S303*U303,"")</f>
        <v/>
      </c>
      <c r="W303" s="53" t="str">
        <f aca="false">IF(AND(T303&lt;&gt;"",U303&lt;&gt;""),T303*U303,"")</f>
        <v/>
      </c>
      <c r="X303" s="42"/>
      <c r="Y303" s="42"/>
      <c r="Z303" s="42"/>
      <c r="AA303" s="42"/>
      <c r="AB303" s="43"/>
    </row>
    <row r="304" customFormat="false" ht="18" hidden="false" customHeight="true" outlineLevel="0" collapsed="false">
      <c r="A304" s="42"/>
      <c r="B304" s="42"/>
      <c r="C304" s="42"/>
      <c r="D304" s="42"/>
      <c r="E304" s="42"/>
      <c r="F304" s="42"/>
      <c r="G304" s="42"/>
      <c r="H304" s="43"/>
      <c r="I304" s="44"/>
      <c r="J304" s="45"/>
      <c r="K304" s="46" t="str">
        <f aca="false">IF(OR(I304="ALI",I304="AIE"),IF(ISNA(VLOOKUP(H304,'Funções de Dados - Detalhe'!$C$7:$F$126,2,0)),"",VLOOKUP(H304,'Funções de Dados - Detalhe'!$C$7:$F$126,2,0)),IF(OR(I304="EE",I304="SE",I304="CE"),IF(ISNA(VLOOKUP(H304,'Funções de Transação - Detalhe'!$C$7:$F$126,2,0)), "",VLOOKUP(H304,'Funções de Transação - Detalhe'!$C$7:$F$126,2,0)),""))</f>
        <v/>
      </c>
      <c r="L304" s="46" t="str">
        <f aca="false">IF(OR(I304="ALI",I304="AIE"),IF(ISNA(VLOOKUP(H304,'Funções de Dados - Detalhe'!$C$7:$F$126,4,0)), "",VLOOKUP(H304,'Funções de Dados - Detalhe'!$C$7:$F$126,4,0)),IF(OR(I304="EE",I304="SE",I304="CE"),IF(ISNA(VLOOKUP(H304,'Funções de Transação - Detalhe'!$C$7:$F$126,4,0)), "",VLOOKUP(H304,'Funções de Transação - Detalhe'!$C$7:$F$126,4,0)),""))</f>
        <v/>
      </c>
      <c r="M304" s="47" t="str">
        <f aca="false">CONCATENATE(I304,N304)</f>
        <v/>
      </c>
      <c r="N304" s="48" t="str">
        <f aca="false">IF(OR(I304="ALI",I304="AIE"),"L", IF(OR(I304="EE",I304="SE",I304="CE"),"A",""))</f>
        <v/>
      </c>
      <c r="O304" s="47" t="str">
        <f aca="false">CONCATENATE(I304,P304)</f>
        <v/>
      </c>
      <c r="P304" s="49" t="str">
        <f aca="false">IF(OR(ISBLANK(K304),K304="",ISBLANK(L304),L304=""),IF(OR(I304="ALI",I304="AIE"),"",IF(OR(ISBLANK(I304),L304=""),"","A")),IF(I304="EE",IF(L304&gt;=3,IF(K304&gt;=5,"H","A"),IF(L304&gt;=2,IF(K304&gt;=16,"H",IF(K304&lt;=4,"L","A")),IF(K304&lt;=15,"L","A"))),IF(OR(I304="SE",I304="CE"),IF(L304&gt;=4,IF(K304&gt;=6,"H","A"),IF(L304&gt;=2,IF(K304&gt;=20,"H",IF(K304&lt;=5,"L","A")),IF(K304&lt;=19,"L","A"))),IF(OR(I304="ALI",I304="AIE"),IF(L304&gt;=6,IF(K304&gt;=20,"H","A"),IF(L304&gt;=2,IF(K304&gt;=51,"H",IF(K304&lt;=19,"L","A")),IF(K304&lt;=50,"L","A")))))))</f>
        <v/>
      </c>
      <c r="Q304" s="50" t="str">
        <f aca="false">IF(N304="L","Baixa",IF(N304="A","Média",IF(N304="","","Alta")))</f>
        <v/>
      </c>
      <c r="R304" s="50" t="str">
        <f aca="false">IF(P304="L","Baixa",IF(P304="A","Média",IF(P304="H","Alta","")))</f>
        <v/>
      </c>
      <c r="S304" s="46" t="str">
        <f aca="false">IF(J304="C",0.6,IF(OR(ISBLANK(I304),ISBLANK(N304)),"",IF(I304="ALI",IF(N304="L",7,IF(N304="A",10,15)),IF(I304="AIE",IF(N304="L",5,IF(N304="A",7,10)),IF(I304="SE",IF(N304="L",4,IF(N304="A",5,7)),IF(OR(I304="EE",I304="CE"),IF(N304="L",3,IF(N304="A",4,6))))))))</f>
        <v/>
      </c>
      <c r="T304" s="51" t="str">
        <f aca="false">IF(OR(ISBLANK(I304),ISBLANK(P304),I304="",P304=""),S304,IF(I304="ALI",IF(P304="L",7,IF(P304="A",10,15)),IF(I304="AIE",IF(P304="L",5,IF(P304="A",7,10)),IF(I304="SE",IF(P304="L",4,IF(P304="A",5,7)),IF(OR(I304="EE",I304="CE"),IF(P304="L",3,IF(P304="A",4,6)))))))</f>
        <v/>
      </c>
      <c r="U304" s="52" t="str">
        <f aca="false">IF(J304="","",IF(OR(J304="I",J304="C"),100%,IF(J304="E",40%,IF(J304="T",15%,50%))))</f>
        <v/>
      </c>
      <c r="V304" s="53" t="str">
        <f aca="false">IF(AND(S304&lt;&gt;"",U304&lt;&gt;""),S304*U304,"")</f>
        <v/>
      </c>
      <c r="W304" s="53" t="str">
        <f aca="false">IF(AND(T304&lt;&gt;"",U304&lt;&gt;""),T304*U304,"")</f>
        <v/>
      </c>
      <c r="X304" s="42"/>
      <c r="Y304" s="42"/>
      <c r="Z304" s="42"/>
      <c r="AA304" s="42"/>
      <c r="AB304" s="43"/>
    </row>
    <row r="305" customFormat="false" ht="18" hidden="false" customHeight="true" outlineLevel="0" collapsed="false">
      <c r="A305" s="42"/>
      <c r="B305" s="42"/>
      <c r="C305" s="42"/>
      <c r="D305" s="42"/>
      <c r="E305" s="42"/>
      <c r="F305" s="42"/>
      <c r="G305" s="42"/>
      <c r="H305" s="43"/>
      <c r="I305" s="44"/>
      <c r="J305" s="45"/>
      <c r="K305" s="46" t="str">
        <f aca="false">IF(OR(I305="ALI",I305="AIE"),IF(ISNA(VLOOKUP(H305,'Funções de Dados - Detalhe'!$C$7:$F$126,2,0)),"",VLOOKUP(H305,'Funções de Dados - Detalhe'!$C$7:$F$126,2,0)),IF(OR(I305="EE",I305="SE",I305="CE"),IF(ISNA(VLOOKUP(H305,'Funções de Transação - Detalhe'!$C$7:$F$126,2,0)), "",VLOOKUP(H305,'Funções de Transação - Detalhe'!$C$7:$F$126,2,0)),""))</f>
        <v/>
      </c>
      <c r="L305" s="46" t="str">
        <f aca="false">IF(OR(I305="ALI",I305="AIE"),IF(ISNA(VLOOKUP(H305,'Funções de Dados - Detalhe'!$C$7:$F$126,4,0)), "",VLOOKUP(H305,'Funções de Dados - Detalhe'!$C$7:$F$126,4,0)),IF(OR(I305="EE",I305="SE",I305="CE"),IF(ISNA(VLOOKUP(H305,'Funções de Transação - Detalhe'!$C$7:$F$126,4,0)), "",VLOOKUP(H305,'Funções de Transação - Detalhe'!$C$7:$F$126,4,0)),""))</f>
        <v/>
      </c>
      <c r="M305" s="47" t="str">
        <f aca="false">CONCATENATE(I305,N305)</f>
        <v/>
      </c>
      <c r="N305" s="48" t="str">
        <f aca="false">IF(OR(I305="ALI",I305="AIE"),"L", IF(OR(I305="EE",I305="SE",I305="CE"),"A",""))</f>
        <v/>
      </c>
      <c r="O305" s="47" t="str">
        <f aca="false">CONCATENATE(I305,P305)</f>
        <v/>
      </c>
      <c r="P305" s="49" t="str">
        <f aca="false">IF(OR(ISBLANK(K305),K305="",ISBLANK(L305),L305=""),IF(OR(I305="ALI",I305="AIE"),"",IF(OR(ISBLANK(I305),L305=""),"","A")),IF(I305="EE",IF(L305&gt;=3,IF(K305&gt;=5,"H","A"),IF(L305&gt;=2,IF(K305&gt;=16,"H",IF(K305&lt;=4,"L","A")),IF(K305&lt;=15,"L","A"))),IF(OR(I305="SE",I305="CE"),IF(L305&gt;=4,IF(K305&gt;=6,"H","A"),IF(L305&gt;=2,IF(K305&gt;=20,"H",IF(K305&lt;=5,"L","A")),IF(K305&lt;=19,"L","A"))),IF(OR(I305="ALI",I305="AIE"),IF(L305&gt;=6,IF(K305&gt;=20,"H","A"),IF(L305&gt;=2,IF(K305&gt;=51,"H",IF(K305&lt;=19,"L","A")),IF(K305&lt;=50,"L","A")))))))</f>
        <v/>
      </c>
      <c r="Q305" s="50" t="str">
        <f aca="false">IF(N305="L","Baixa",IF(N305="A","Média",IF(N305="","","Alta")))</f>
        <v/>
      </c>
      <c r="R305" s="50" t="str">
        <f aca="false">IF(P305="L","Baixa",IF(P305="A","Média",IF(P305="H","Alta","")))</f>
        <v/>
      </c>
      <c r="S305" s="46" t="str">
        <f aca="false">IF(J305="C",0.6,IF(OR(ISBLANK(I305),ISBLANK(N305)),"",IF(I305="ALI",IF(N305="L",7,IF(N305="A",10,15)),IF(I305="AIE",IF(N305="L",5,IF(N305="A",7,10)),IF(I305="SE",IF(N305="L",4,IF(N305="A",5,7)),IF(OR(I305="EE",I305="CE"),IF(N305="L",3,IF(N305="A",4,6))))))))</f>
        <v/>
      </c>
      <c r="T305" s="51" t="str">
        <f aca="false">IF(OR(ISBLANK(I305),ISBLANK(P305),I305="",P305=""),S305,IF(I305="ALI",IF(P305="L",7,IF(P305="A",10,15)),IF(I305="AIE",IF(P305="L",5,IF(P305="A",7,10)),IF(I305="SE",IF(P305="L",4,IF(P305="A",5,7)),IF(OR(I305="EE",I305="CE"),IF(P305="L",3,IF(P305="A",4,6)))))))</f>
        <v/>
      </c>
      <c r="U305" s="52" t="str">
        <f aca="false">IF(J305="","",IF(OR(J305="I",J305="C"),100%,IF(J305="E",40%,IF(J305="T",15%,50%))))</f>
        <v/>
      </c>
      <c r="V305" s="53" t="str">
        <f aca="false">IF(AND(S305&lt;&gt;"",U305&lt;&gt;""),S305*U305,"")</f>
        <v/>
      </c>
      <c r="W305" s="53" t="str">
        <f aca="false">IF(AND(T305&lt;&gt;"",U305&lt;&gt;""),T305*U305,"")</f>
        <v/>
      </c>
      <c r="X305" s="42"/>
      <c r="Y305" s="42"/>
      <c r="Z305" s="42"/>
      <c r="AA305" s="42"/>
      <c r="AB305" s="43"/>
    </row>
    <row r="306" customFormat="false" ht="18" hidden="false" customHeight="true" outlineLevel="0" collapsed="false">
      <c r="A306" s="42"/>
      <c r="B306" s="42"/>
      <c r="C306" s="42"/>
      <c r="D306" s="42"/>
      <c r="E306" s="42"/>
      <c r="F306" s="42"/>
      <c r="G306" s="42"/>
      <c r="H306" s="43"/>
      <c r="I306" s="44"/>
      <c r="J306" s="45"/>
      <c r="K306" s="46" t="str">
        <f aca="false">IF(OR(I306="ALI",I306="AIE"),IF(ISNA(VLOOKUP(H306,'Funções de Dados - Detalhe'!$C$7:$F$126,2,0)),"",VLOOKUP(H306,'Funções de Dados - Detalhe'!$C$7:$F$126,2,0)),IF(OR(I306="EE",I306="SE",I306="CE"),IF(ISNA(VLOOKUP(H306,'Funções de Transação - Detalhe'!$C$7:$F$126,2,0)), "",VLOOKUP(H306,'Funções de Transação - Detalhe'!$C$7:$F$126,2,0)),""))</f>
        <v/>
      </c>
      <c r="L306" s="46" t="str">
        <f aca="false">IF(OR(I306="ALI",I306="AIE"),IF(ISNA(VLOOKUP(H306,'Funções de Dados - Detalhe'!$C$7:$F$126,4,0)), "",VLOOKUP(H306,'Funções de Dados - Detalhe'!$C$7:$F$126,4,0)),IF(OR(I306="EE",I306="SE",I306="CE"),IF(ISNA(VLOOKUP(H306,'Funções de Transação - Detalhe'!$C$7:$F$126,4,0)), "",VLOOKUP(H306,'Funções de Transação - Detalhe'!$C$7:$F$126,4,0)),""))</f>
        <v/>
      </c>
      <c r="M306" s="47" t="str">
        <f aca="false">CONCATENATE(I306,N306)</f>
        <v/>
      </c>
      <c r="N306" s="48" t="str">
        <f aca="false">IF(OR(I306="ALI",I306="AIE"),"L", IF(OR(I306="EE",I306="SE",I306="CE"),"A",""))</f>
        <v/>
      </c>
      <c r="O306" s="47" t="str">
        <f aca="false">CONCATENATE(I306,P306)</f>
        <v/>
      </c>
      <c r="P306" s="49" t="str">
        <f aca="false">IF(OR(ISBLANK(K306),K306="",ISBLANK(L306),L306=""),IF(OR(I306="ALI",I306="AIE"),"",IF(OR(ISBLANK(I306),L306=""),"","A")),IF(I306="EE",IF(L306&gt;=3,IF(K306&gt;=5,"H","A"),IF(L306&gt;=2,IF(K306&gt;=16,"H",IF(K306&lt;=4,"L","A")),IF(K306&lt;=15,"L","A"))),IF(OR(I306="SE",I306="CE"),IF(L306&gt;=4,IF(K306&gt;=6,"H","A"),IF(L306&gt;=2,IF(K306&gt;=20,"H",IF(K306&lt;=5,"L","A")),IF(K306&lt;=19,"L","A"))),IF(OR(I306="ALI",I306="AIE"),IF(L306&gt;=6,IF(K306&gt;=20,"H","A"),IF(L306&gt;=2,IF(K306&gt;=51,"H",IF(K306&lt;=19,"L","A")),IF(K306&lt;=50,"L","A")))))))</f>
        <v/>
      </c>
      <c r="Q306" s="50" t="str">
        <f aca="false">IF(N306="L","Baixa",IF(N306="A","Média",IF(N306="","","Alta")))</f>
        <v/>
      </c>
      <c r="R306" s="50" t="str">
        <f aca="false">IF(P306="L","Baixa",IF(P306="A","Média",IF(P306="H","Alta","")))</f>
        <v/>
      </c>
      <c r="S306" s="46" t="str">
        <f aca="false">IF(J306="C",0.6,IF(OR(ISBLANK(I306),ISBLANK(N306)),"",IF(I306="ALI",IF(N306="L",7,IF(N306="A",10,15)),IF(I306="AIE",IF(N306="L",5,IF(N306="A",7,10)),IF(I306="SE",IF(N306="L",4,IF(N306="A",5,7)),IF(OR(I306="EE",I306="CE"),IF(N306="L",3,IF(N306="A",4,6))))))))</f>
        <v/>
      </c>
      <c r="T306" s="51" t="str">
        <f aca="false">IF(OR(ISBLANK(I306),ISBLANK(P306),I306="",P306=""),S306,IF(I306="ALI",IF(P306="L",7,IF(P306="A",10,15)),IF(I306="AIE",IF(P306="L",5,IF(P306="A",7,10)),IF(I306="SE",IF(P306="L",4,IF(P306="A",5,7)),IF(OR(I306="EE",I306="CE"),IF(P306="L",3,IF(P306="A",4,6)))))))</f>
        <v/>
      </c>
      <c r="U306" s="52" t="str">
        <f aca="false">IF(J306="","",IF(OR(J306="I",J306="C"),100%,IF(J306="E",40%,IF(J306="T",15%,50%))))</f>
        <v/>
      </c>
      <c r="V306" s="53" t="str">
        <f aca="false">IF(AND(S306&lt;&gt;"",U306&lt;&gt;""),S306*U306,"")</f>
        <v/>
      </c>
      <c r="W306" s="53" t="str">
        <f aca="false">IF(AND(T306&lt;&gt;"",U306&lt;&gt;""),T306*U306,"")</f>
        <v/>
      </c>
      <c r="X306" s="42"/>
      <c r="Y306" s="42"/>
      <c r="Z306" s="42"/>
      <c r="AA306" s="42"/>
      <c r="AB306" s="43"/>
    </row>
    <row r="307" customFormat="false" ht="18" hidden="false" customHeight="true" outlineLevel="0" collapsed="false">
      <c r="A307" s="42"/>
      <c r="B307" s="42"/>
      <c r="C307" s="42"/>
      <c r="D307" s="42"/>
      <c r="E307" s="42"/>
      <c r="F307" s="42"/>
      <c r="G307" s="42"/>
      <c r="H307" s="43"/>
      <c r="I307" s="44"/>
      <c r="J307" s="45"/>
      <c r="K307" s="46" t="str">
        <f aca="false">IF(OR(I307="ALI",I307="AIE"),IF(ISNA(VLOOKUP(H307,'Funções de Dados - Detalhe'!$C$7:$F$126,2,0)),"",VLOOKUP(H307,'Funções de Dados - Detalhe'!$C$7:$F$126,2,0)),IF(OR(I307="EE",I307="SE",I307="CE"),IF(ISNA(VLOOKUP(H307,'Funções de Transação - Detalhe'!$C$7:$F$126,2,0)), "",VLOOKUP(H307,'Funções de Transação - Detalhe'!$C$7:$F$126,2,0)),""))</f>
        <v/>
      </c>
      <c r="L307" s="46" t="str">
        <f aca="false">IF(OR(I307="ALI",I307="AIE"),IF(ISNA(VLOOKUP(H307,'Funções de Dados - Detalhe'!$C$7:$F$126,4,0)), "",VLOOKUP(H307,'Funções de Dados - Detalhe'!$C$7:$F$126,4,0)),IF(OR(I307="EE",I307="SE",I307="CE"),IF(ISNA(VLOOKUP(H307,'Funções de Transação - Detalhe'!$C$7:$F$126,4,0)), "",VLOOKUP(H307,'Funções de Transação - Detalhe'!$C$7:$F$126,4,0)),""))</f>
        <v/>
      </c>
      <c r="M307" s="47" t="str">
        <f aca="false">CONCATENATE(I307,N307)</f>
        <v/>
      </c>
      <c r="N307" s="48" t="str">
        <f aca="false">IF(OR(I307="ALI",I307="AIE"),"L", IF(OR(I307="EE",I307="SE",I307="CE"),"A",""))</f>
        <v/>
      </c>
      <c r="O307" s="47" t="str">
        <f aca="false">CONCATENATE(I307,P307)</f>
        <v/>
      </c>
      <c r="P307" s="49" t="str">
        <f aca="false">IF(OR(ISBLANK(K307),K307="",ISBLANK(L307),L307=""),IF(OR(I307="ALI",I307="AIE"),"",IF(OR(ISBLANK(I307),L307=""),"","A")),IF(I307="EE",IF(L307&gt;=3,IF(K307&gt;=5,"H","A"),IF(L307&gt;=2,IF(K307&gt;=16,"H",IF(K307&lt;=4,"L","A")),IF(K307&lt;=15,"L","A"))),IF(OR(I307="SE",I307="CE"),IF(L307&gt;=4,IF(K307&gt;=6,"H","A"),IF(L307&gt;=2,IF(K307&gt;=20,"H",IF(K307&lt;=5,"L","A")),IF(K307&lt;=19,"L","A"))),IF(OR(I307="ALI",I307="AIE"),IF(L307&gt;=6,IF(K307&gt;=20,"H","A"),IF(L307&gt;=2,IF(K307&gt;=51,"H",IF(K307&lt;=19,"L","A")),IF(K307&lt;=50,"L","A")))))))</f>
        <v/>
      </c>
      <c r="Q307" s="50" t="str">
        <f aca="false">IF(N307="L","Baixa",IF(N307="A","Média",IF(N307="","","Alta")))</f>
        <v/>
      </c>
      <c r="R307" s="50" t="str">
        <f aca="false">IF(P307="L","Baixa",IF(P307="A","Média",IF(P307="H","Alta","")))</f>
        <v/>
      </c>
      <c r="S307" s="46" t="str">
        <f aca="false">IF(J307="C",0.6,IF(OR(ISBLANK(I307),ISBLANK(N307)),"",IF(I307="ALI",IF(N307="L",7,IF(N307="A",10,15)),IF(I307="AIE",IF(N307="L",5,IF(N307="A",7,10)),IF(I307="SE",IF(N307="L",4,IF(N307="A",5,7)),IF(OR(I307="EE",I307="CE"),IF(N307="L",3,IF(N307="A",4,6))))))))</f>
        <v/>
      </c>
      <c r="T307" s="51" t="str">
        <f aca="false">IF(OR(ISBLANK(I307),ISBLANK(P307),I307="",P307=""),S307,IF(I307="ALI",IF(P307="L",7,IF(P307="A",10,15)),IF(I307="AIE",IF(P307="L",5,IF(P307="A",7,10)),IF(I307="SE",IF(P307="L",4,IF(P307="A",5,7)),IF(OR(I307="EE",I307="CE"),IF(P307="L",3,IF(P307="A",4,6)))))))</f>
        <v/>
      </c>
      <c r="U307" s="52" t="str">
        <f aca="false">IF(J307="","",IF(OR(J307="I",J307="C"),100%,IF(J307="E",40%,IF(J307="T",15%,50%))))</f>
        <v/>
      </c>
      <c r="V307" s="53" t="str">
        <f aca="false">IF(AND(S307&lt;&gt;"",U307&lt;&gt;""),S307*U307,"")</f>
        <v/>
      </c>
      <c r="W307" s="53" t="str">
        <f aca="false">IF(AND(T307&lt;&gt;"",U307&lt;&gt;""),T307*U307,"")</f>
        <v/>
      </c>
      <c r="X307" s="42"/>
      <c r="Y307" s="42"/>
      <c r="Z307" s="42"/>
      <c r="AA307" s="42"/>
      <c r="AB307" s="43"/>
    </row>
    <row r="308" customFormat="false" ht="18" hidden="false" customHeight="true" outlineLevel="0" collapsed="false">
      <c r="A308" s="42"/>
      <c r="B308" s="42"/>
      <c r="C308" s="42"/>
      <c r="D308" s="42"/>
      <c r="E308" s="42"/>
      <c r="F308" s="42"/>
      <c r="G308" s="42"/>
      <c r="H308" s="43"/>
      <c r="I308" s="44"/>
      <c r="J308" s="45"/>
      <c r="K308" s="46" t="str">
        <f aca="false">IF(OR(I308="ALI",I308="AIE"),IF(ISNA(VLOOKUP(H308,'Funções de Dados - Detalhe'!$C$7:$F$126,2,0)),"",VLOOKUP(H308,'Funções de Dados - Detalhe'!$C$7:$F$126,2,0)),IF(OR(I308="EE",I308="SE",I308="CE"),IF(ISNA(VLOOKUP(H308,'Funções de Transação - Detalhe'!$C$7:$F$126,2,0)), "",VLOOKUP(H308,'Funções de Transação - Detalhe'!$C$7:$F$126,2,0)),""))</f>
        <v/>
      </c>
      <c r="L308" s="46" t="str">
        <f aca="false">IF(OR(I308="ALI",I308="AIE"),IF(ISNA(VLOOKUP(H308,'Funções de Dados - Detalhe'!$C$7:$F$126,4,0)), "",VLOOKUP(H308,'Funções de Dados - Detalhe'!$C$7:$F$126,4,0)),IF(OR(I308="EE",I308="SE",I308="CE"),IF(ISNA(VLOOKUP(H308,'Funções de Transação - Detalhe'!$C$7:$F$126,4,0)), "",VLOOKUP(H308,'Funções de Transação - Detalhe'!$C$7:$F$126,4,0)),""))</f>
        <v/>
      </c>
      <c r="M308" s="47" t="str">
        <f aca="false">CONCATENATE(I308,N308)</f>
        <v/>
      </c>
      <c r="N308" s="48" t="str">
        <f aca="false">IF(OR(I308="ALI",I308="AIE"),"L", IF(OR(I308="EE",I308="SE",I308="CE"),"A",""))</f>
        <v/>
      </c>
      <c r="O308" s="47" t="str">
        <f aca="false">CONCATENATE(I308,P308)</f>
        <v/>
      </c>
      <c r="P308" s="49" t="str">
        <f aca="false">IF(OR(ISBLANK(K308),K308="",ISBLANK(L308),L308=""),IF(OR(I308="ALI",I308="AIE"),"",IF(OR(ISBLANK(I308),L308=""),"","A")),IF(I308="EE",IF(L308&gt;=3,IF(K308&gt;=5,"H","A"),IF(L308&gt;=2,IF(K308&gt;=16,"H",IF(K308&lt;=4,"L","A")),IF(K308&lt;=15,"L","A"))),IF(OR(I308="SE",I308="CE"),IF(L308&gt;=4,IF(K308&gt;=6,"H","A"),IF(L308&gt;=2,IF(K308&gt;=20,"H",IF(K308&lt;=5,"L","A")),IF(K308&lt;=19,"L","A"))),IF(OR(I308="ALI",I308="AIE"),IF(L308&gt;=6,IF(K308&gt;=20,"H","A"),IF(L308&gt;=2,IF(K308&gt;=51,"H",IF(K308&lt;=19,"L","A")),IF(K308&lt;=50,"L","A")))))))</f>
        <v/>
      </c>
      <c r="Q308" s="50" t="str">
        <f aca="false">IF(N308="L","Baixa",IF(N308="A","Média",IF(N308="","","Alta")))</f>
        <v/>
      </c>
      <c r="R308" s="50" t="str">
        <f aca="false">IF(P308="L","Baixa",IF(P308="A","Média",IF(P308="H","Alta","")))</f>
        <v/>
      </c>
      <c r="S308" s="46" t="str">
        <f aca="false">IF(J308="C",0.6,IF(OR(ISBLANK(I308),ISBLANK(N308)),"",IF(I308="ALI",IF(N308="L",7,IF(N308="A",10,15)),IF(I308="AIE",IF(N308="L",5,IF(N308="A",7,10)),IF(I308="SE",IF(N308="L",4,IF(N308="A",5,7)),IF(OR(I308="EE",I308="CE"),IF(N308="L",3,IF(N308="A",4,6))))))))</f>
        <v/>
      </c>
      <c r="T308" s="51" t="str">
        <f aca="false">IF(OR(ISBLANK(I308),ISBLANK(P308),I308="",P308=""),S308,IF(I308="ALI",IF(P308="L",7,IF(P308="A",10,15)),IF(I308="AIE",IF(P308="L",5,IF(P308="A",7,10)),IF(I308="SE",IF(P308="L",4,IF(P308="A",5,7)),IF(OR(I308="EE",I308="CE"),IF(P308="L",3,IF(P308="A",4,6)))))))</f>
        <v/>
      </c>
      <c r="U308" s="52" t="str">
        <f aca="false">IF(J308="","",IF(OR(J308="I",J308="C"),100%,IF(J308="E",40%,IF(J308="T",15%,50%))))</f>
        <v/>
      </c>
      <c r="V308" s="53" t="str">
        <f aca="false">IF(AND(S308&lt;&gt;"",U308&lt;&gt;""),S308*U308,"")</f>
        <v/>
      </c>
      <c r="W308" s="53" t="str">
        <f aca="false">IF(AND(T308&lt;&gt;"",U308&lt;&gt;""),T308*U308,"")</f>
        <v/>
      </c>
      <c r="X308" s="42"/>
      <c r="Y308" s="42"/>
      <c r="Z308" s="42"/>
      <c r="AA308" s="42"/>
      <c r="AB308" s="43"/>
    </row>
    <row r="309" customFormat="false" ht="18" hidden="false" customHeight="true" outlineLevel="0" collapsed="false">
      <c r="A309" s="42"/>
      <c r="B309" s="42"/>
      <c r="C309" s="42"/>
      <c r="D309" s="42"/>
      <c r="E309" s="42"/>
      <c r="F309" s="42"/>
      <c r="G309" s="42"/>
      <c r="H309" s="43"/>
      <c r="I309" s="44"/>
      <c r="J309" s="45"/>
      <c r="K309" s="46" t="str">
        <f aca="false">IF(OR(I309="ALI",I309="AIE"),IF(ISNA(VLOOKUP(H309,'Funções de Dados - Detalhe'!$C$7:$F$126,2,0)),"",VLOOKUP(H309,'Funções de Dados - Detalhe'!$C$7:$F$126,2,0)),IF(OR(I309="EE",I309="SE",I309="CE"),IF(ISNA(VLOOKUP(H309,'Funções de Transação - Detalhe'!$C$7:$F$126,2,0)), "",VLOOKUP(H309,'Funções de Transação - Detalhe'!$C$7:$F$126,2,0)),""))</f>
        <v/>
      </c>
      <c r="L309" s="46" t="str">
        <f aca="false">IF(OR(I309="ALI",I309="AIE"),IF(ISNA(VLOOKUP(H309,'Funções de Dados - Detalhe'!$C$7:$F$126,4,0)), "",VLOOKUP(H309,'Funções de Dados - Detalhe'!$C$7:$F$126,4,0)),IF(OR(I309="EE",I309="SE",I309="CE"),IF(ISNA(VLOOKUP(H309,'Funções de Transação - Detalhe'!$C$7:$F$126,4,0)), "",VLOOKUP(H309,'Funções de Transação - Detalhe'!$C$7:$F$126,4,0)),""))</f>
        <v/>
      </c>
      <c r="M309" s="47" t="str">
        <f aca="false">CONCATENATE(I309,N309)</f>
        <v/>
      </c>
      <c r="N309" s="48" t="str">
        <f aca="false">IF(OR(I309="ALI",I309="AIE"),"L", IF(OR(I309="EE",I309="SE",I309="CE"),"A",""))</f>
        <v/>
      </c>
      <c r="O309" s="47" t="str">
        <f aca="false">CONCATENATE(I309,P309)</f>
        <v/>
      </c>
      <c r="P309" s="49" t="str">
        <f aca="false">IF(OR(ISBLANK(K309),K309="",ISBLANK(L309),L309=""),IF(OR(I309="ALI",I309="AIE"),"",IF(OR(ISBLANK(I309),L309=""),"","A")),IF(I309="EE",IF(L309&gt;=3,IF(K309&gt;=5,"H","A"),IF(L309&gt;=2,IF(K309&gt;=16,"H",IF(K309&lt;=4,"L","A")),IF(K309&lt;=15,"L","A"))),IF(OR(I309="SE",I309="CE"),IF(L309&gt;=4,IF(K309&gt;=6,"H","A"),IF(L309&gt;=2,IF(K309&gt;=20,"H",IF(K309&lt;=5,"L","A")),IF(K309&lt;=19,"L","A"))),IF(OR(I309="ALI",I309="AIE"),IF(L309&gt;=6,IF(K309&gt;=20,"H","A"),IF(L309&gt;=2,IF(K309&gt;=51,"H",IF(K309&lt;=19,"L","A")),IF(K309&lt;=50,"L","A")))))))</f>
        <v/>
      </c>
      <c r="Q309" s="50" t="str">
        <f aca="false">IF(N309="L","Baixa",IF(N309="A","Média",IF(N309="","","Alta")))</f>
        <v/>
      </c>
      <c r="R309" s="50" t="str">
        <f aca="false">IF(P309="L","Baixa",IF(P309="A","Média",IF(P309="H","Alta","")))</f>
        <v/>
      </c>
      <c r="S309" s="46" t="str">
        <f aca="false">IF(J309="C",0.6,IF(OR(ISBLANK(I309),ISBLANK(N309)),"",IF(I309="ALI",IF(N309="L",7,IF(N309="A",10,15)),IF(I309="AIE",IF(N309="L",5,IF(N309="A",7,10)),IF(I309="SE",IF(N309="L",4,IF(N309="A",5,7)),IF(OR(I309="EE",I309="CE"),IF(N309="L",3,IF(N309="A",4,6))))))))</f>
        <v/>
      </c>
      <c r="T309" s="51" t="str">
        <f aca="false">IF(OR(ISBLANK(I309),ISBLANK(P309),I309="",P309=""),S309,IF(I309="ALI",IF(P309="L",7,IF(P309="A",10,15)),IF(I309="AIE",IF(P309="L",5,IF(P309="A",7,10)),IF(I309="SE",IF(P309="L",4,IF(P309="A",5,7)),IF(OR(I309="EE",I309="CE"),IF(P309="L",3,IF(P309="A",4,6)))))))</f>
        <v/>
      </c>
      <c r="U309" s="52" t="str">
        <f aca="false">IF(J309="","",IF(OR(J309="I",J309="C"),100%,IF(J309="E",40%,IF(J309="T",15%,50%))))</f>
        <v/>
      </c>
      <c r="V309" s="53" t="str">
        <f aca="false">IF(AND(S309&lt;&gt;"",U309&lt;&gt;""),S309*U309,"")</f>
        <v/>
      </c>
      <c r="W309" s="53" t="str">
        <f aca="false">IF(AND(T309&lt;&gt;"",U309&lt;&gt;""),T309*U309,"")</f>
        <v/>
      </c>
      <c r="X309" s="42"/>
      <c r="Y309" s="42"/>
      <c r="Z309" s="42"/>
      <c r="AA309" s="42"/>
      <c r="AB309" s="43"/>
    </row>
    <row r="310" customFormat="false" ht="18" hidden="false" customHeight="true" outlineLevel="0" collapsed="false">
      <c r="A310" s="42"/>
      <c r="B310" s="42"/>
      <c r="C310" s="42"/>
      <c r="D310" s="42"/>
      <c r="E310" s="42"/>
      <c r="F310" s="42"/>
      <c r="G310" s="42"/>
      <c r="H310" s="43"/>
      <c r="I310" s="44"/>
      <c r="J310" s="45"/>
      <c r="K310" s="46" t="str">
        <f aca="false">IF(OR(I310="ALI",I310="AIE"),IF(ISNA(VLOOKUP(H310,'Funções de Dados - Detalhe'!$C$7:$F$126,2,0)),"",VLOOKUP(H310,'Funções de Dados - Detalhe'!$C$7:$F$126,2,0)),IF(OR(I310="EE",I310="SE",I310="CE"),IF(ISNA(VLOOKUP(H310,'Funções de Transação - Detalhe'!$C$7:$F$126,2,0)), "",VLOOKUP(H310,'Funções de Transação - Detalhe'!$C$7:$F$126,2,0)),""))</f>
        <v/>
      </c>
      <c r="L310" s="46" t="str">
        <f aca="false">IF(OR(I310="ALI",I310="AIE"),IF(ISNA(VLOOKUP(H310,'Funções de Dados - Detalhe'!$C$7:$F$126,4,0)), "",VLOOKUP(H310,'Funções de Dados - Detalhe'!$C$7:$F$126,4,0)),IF(OR(I310="EE",I310="SE",I310="CE"),IF(ISNA(VLOOKUP(H310,'Funções de Transação - Detalhe'!$C$7:$F$126,4,0)), "",VLOOKUP(H310,'Funções de Transação - Detalhe'!$C$7:$F$126,4,0)),""))</f>
        <v/>
      </c>
      <c r="M310" s="47" t="str">
        <f aca="false">CONCATENATE(I310,N310)</f>
        <v/>
      </c>
      <c r="N310" s="48" t="str">
        <f aca="false">IF(OR(I310="ALI",I310="AIE"),"L", IF(OR(I310="EE",I310="SE",I310="CE"),"A",""))</f>
        <v/>
      </c>
      <c r="O310" s="47" t="str">
        <f aca="false">CONCATENATE(I310,P310)</f>
        <v/>
      </c>
      <c r="P310" s="49" t="str">
        <f aca="false">IF(OR(ISBLANK(K310),K310="",ISBLANK(L310),L310=""),IF(OR(I310="ALI",I310="AIE"),"",IF(OR(ISBLANK(I310),L310=""),"","A")),IF(I310="EE",IF(L310&gt;=3,IF(K310&gt;=5,"H","A"),IF(L310&gt;=2,IF(K310&gt;=16,"H",IF(K310&lt;=4,"L","A")),IF(K310&lt;=15,"L","A"))),IF(OR(I310="SE",I310="CE"),IF(L310&gt;=4,IF(K310&gt;=6,"H","A"),IF(L310&gt;=2,IF(K310&gt;=20,"H",IF(K310&lt;=5,"L","A")),IF(K310&lt;=19,"L","A"))),IF(OR(I310="ALI",I310="AIE"),IF(L310&gt;=6,IF(K310&gt;=20,"H","A"),IF(L310&gt;=2,IF(K310&gt;=51,"H",IF(K310&lt;=19,"L","A")),IF(K310&lt;=50,"L","A")))))))</f>
        <v/>
      </c>
      <c r="Q310" s="50" t="str">
        <f aca="false">IF(N310="L","Baixa",IF(N310="A","Média",IF(N310="","","Alta")))</f>
        <v/>
      </c>
      <c r="R310" s="50" t="str">
        <f aca="false">IF(P310="L","Baixa",IF(P310="A","Média",IF(P310="H","Alta","")))</f>
        <v/>
      </c>
      <c r="S310" s="46" t="str">
        <f aca="false">IF(J310="C",0.6,IF(OR(ISBLANK(I310),ISBLANK(N310)),"",IF(I310="ALI",IF(N310="L",7,IF(N310="A",10,15)),IF(I310="AIE",IF(N310="L",5,IF(N310="A",7,10)),IF(I310="SE",IF(N310="L",4,IF(N310="A",5,7)),IF(OR(I310="EE",I310="CE"),IF(N310="L",3,IF(N310="A",4,6))))))))</f>
        <v/>
      </c>
      <c r="T310" s="51" t="str">
        <f aca="false">IF(OR(ISBLANK(I310),ISBLANK(P310),I310="",P310=""),S310,IF(I310="ALI",IF(P310="L",7,IF(P310="A",10,15)),IF(I310="AIE",IF(P310="L",5,IF(P310="A",7,10)),IF(I310="SE",IF(P310="L",4,IF(P310="A",5,7)),IF(OR(I310="EE",I310="CE"),IF(P310="L",3,IF(P310="A",4,6)))))))</f>
        <v/>
      </c>
      <c r="U310" s="52" t="str">
        <f aca="false">IF(J310="","",IF(OR(J310="I",J310="C"),100%,IF(J310="E",40%,IF(J310="T",15%,50%))))</f>
        <v/>
      </c>
      <c r="V310" s="53" t="str">
        <f aca="false">IF(AND(S310&lt;&gt;"",U310&lt;&gt;""),S310*U310,"")</f>
        <v/>
      </c>
      <c r="W310" s="53" t="str">
        <f aca="false">IF(AND(T310&lt;&gt;"",U310&lt;&gt;""),T310*U310,"")</f>
        <v/>
      </c>
      <c r="X310" s="42"/>
      <c r="Y310" s="42"/>
      <c r="Z310" s="42"/>
      <c r="AA310" s="42"/>
      <c r="AB310" s="43"/>
    </row>
    <row r="311" customFormat="false" ht="18" hidden="false" customHeight="true" outlineLevel="0" collapsed="false">
      <c r="A311" s="42"/>
      <c r="B311" s="42"/>
      <c r="C311" s="42"/>
      <c r="D311" s="42"/>
      <c r="E311" s="42"/>
      <c r="F311" s="42"/>
      <c r="G311" s="42"/>
      <c r="H311" s="43"/>
      <c r="I311" s="44"/>
      <c r="J311" s="45"/>
      <c r="K311" s="46" t="str">
        <f aca="false">IF(OR(I311="ALI",I311="AIE"),IF(ISNA(VLOOKUP(H311,'Funções de Dados - Detalhe'!$C$7:$F$126,2,0)),"",VLOOKUP(H311,'Funções de Dados - Detalhe'!$C$7:$F$126,2,0)),IF(OR(I311="EE",I311="SE",I311="CE"),IF(ISNA(VLOOKUP(H311,'Funções de Transação - Detalhe'!$C$7:$F$126,2,0)), "",VLOOKUP(H311,'Funções de Transação - Detalhe'!$C$7:$F$126,2,0)),""))</f>
        <v/>
      </c>
      <c r="L311" s="46" t="str">
        <f aca="false">IF(OR(I311="ALI",I311="AIE"),IF(ISNA(VLOOKUP(H311,'Funções de Dados - Detalhe'!$C$7:$F$126,4,0)), "",VLOOKUP(H311,'Funções de Dados - Detalhe'!$C$7:$F$126,4,0)),IF(OR(I311="EE",I311="SE",I311="CE"),IF(ISNA(VLOOKUP(H311,'Funções de Transação - Detalhe'!$C$7:$F$126,4,0)), "",VLOOKUP(H311,'Funções de Transação - Detalhe'!$C$7:$F$126,4,0)),""))</f>
        <v/>
      </c>
      <c r="M311" s="47" t="str">
        <f aca="false">CONCATENATE(I311,N311)</f>
        <v/>
      </c>
      <c r="N311" s="48" t="str">
        <f aca="false">IF(OR(I311="ALI",I311="AIE"),"L", IF(OR(I311="EE",I311="SE",I311="CE"),"A",""))</f>
        <v/>
      </c>
      <c r="O311" s="47" t="str">
        <f aca="false">CONCATENATE(I311,P311)</f>
        <v/>
      </c>
      <c r="P311" s="49" t="str">
        <f aca="false">IF(OR(ISBLANK(K311),K311="",ISBLANK(L311),L311=""),IF(OR(I311="ALI",I311="AIE"),"",IF(OR(ISBLANK(I311),L311=""),"","A")),IF(I311="EE",IF(L311&gt;=3,IF(K311&gt;=5,"H","A"),IF(L311&gt;=2,IF(K311&gt;=16,"H",IF(K311&lt;=4,"L","A")),IF(K311&lt;=15,"L","A"))),IF(OR(I311="SE",I311="CE"),IF(L311&gt;=4,IF(K311&gt;=6,"H","A"),IF(L311&gt;=2,IF(K311&gt;=20,"H",IF(K311&lt;=5,"L","A")),IF(K311&lt;=19,"L","A"))),IF(OR(I311="ALI",I311="AIE"),IF(L311&gt;=6,IF(K311&gt;=20,"H","A"),IF(L311&gt;=2,IF(K311&gt;=51,"H",IF(K311&lt;=19,"L","A")),IF(K311&lt;=50,"L","A")))))))</f>
        <v/>
      </c>
      <c r="Q311" s="50" t="str">
        <f aca="false">IF(N311="L","Baixa",IF(N311="A","Média",IF(N311="","","Alta")))</f>
        <v/>
      </c>
      <c r="R311" s="50" t="str">
        <f aca="false">IF(P311="L","Baixa",IF(P311="A","Média",IF(P311="H","Alta","")))</f>
        <v/>
      </c>
      <c r="S311" s="46" t="str">
        <f aca="false">IF(J311="C",0.6,IF(OR(ISBLANK(I311),ISBLANK(N311)),"",IF(I311="ALI",IF(N311="L",7,IF(N311="A",10,15)),IF(I311="AIE",IF(N311="L",5,IF(N311="A",7,10)),IF(I311="SE",IF(N311="L",4,IF(N311="A",5,7)),IF(OR(I311="EE",I311="CE"),IF(N311="L",3,IF(N311="A",4,6))))))))</f>
        <v/>
      </c>
      <c r="T311" s="51" t="str">
        <f aca="false">IF(OR(ISBLANK(I311),ISBLANK(P311),I311="",P311=""),S311,IF(I311="ALI",IF(P311="L",7,IF(P311="A",10,15)),IF(I311="AIE",IF(P311="L",5,IF(P311="A",7,10)),IF(I311="SE",IF(P311="L",4,IF(P311="A",5,7)),IF(OR(I311="EE",I311="CE"),IF(P311="L",3,IF(P311="A",4,6)))))))</f>
        <v/>
      </c>
      <c r="U311" s="52" t="str">
        <f aca="false">IF(J311="","",IF(OR(J311="I",J311="C"),100%,IF(J311="E",40%,IF(J311="T",15%,50%))))</f>
        <v/>
      </c>
      <c r="V311" s="53" t="str">
        <f aca="false">IF(AND(S311&lt;&gt;"",U311&lt;&gt;""),S311*U311,"")</f>
        <v/>
      </c>
      <c r="W311" s="53" t="str">
        <f aca="false">IF(AND(T311&lt;&gt;"",U311&lt;&gt;""),T311*U311,"")</f>
        <v/>
      </c>
      <c r="X311" s="42"/>
      <c r="Y311" s="42"/>
      <c r="Z311" s="42"/>
      <c r="AA311" s="42"/>
      <c r="AB311" s="43"/>
    </row>
    <row r="312" customFormat="false" ht="18" hidden="false" customHeight="true" outlineLevel="0" collapsed="false">
      <c r="A312" s="42"/>
      <c r="B312" s="42"/>
      <c r="C312" s="42"/>
      <c r="D312" s="42"/>
      <c r="E312" s="42"/>
      <c r="F312" s="42"/>
      <c r="G312" s="42"/>
      <c r="H312" s="43"/>
      <c r="I312" s="44"/>
      <c r="J312" s="45"/>
      <c r="K312" s="46" t="str">
        <f aca="false">IF(OR(I312="ALI",I312="AIE"),IF(ISNA(VLOOKUP(H312,'Funções de Dados - Detalhe'!$C$7:$F$126,2,0)),"",VLOOKUP(H312,'Funções de Dados - Detalhe'!$C$7:$F$126,2,0)),IF(OR(I312="EE",I312="SE",I312="CE"),IF(ISNA(VLOOKUP(H312,'Funções de Transação - Detalhe'!$C$7:$F$126,2,0)), "",VLOOKUP(H312,'Funções de Transação - Detalhe'!$C$7:$F$126,2,0)),""))</f>
        <v/>
      </c>
      <c r="L312" s="46" t="str">
        <f aca="false">IF(OR(I312="ALI",I312="AIE"),IF(ISNA(VLOOKUP(H312,'Funções de Dados - Detalhe'!$C$7:$F$126,4,0)), "",VLOOKUP(H312,'Funções de Dados - Detalhe'!$C$7:$F$126,4,0)),IF(OR(I312="EE",I312="SE",I312="CE"),IF(ISNA(VLOOKUP(H312,'Funções de Transação - Detalhe'!$C$7:$F$126,4,0)), "",VLOOKUP(H312,'Funções de Transação - Detalhe'!$C$7:$F$126,4,0)),""))</f>
        <v/>
      </c>
      <c r="M312" s="47" t="str">
        <f aca="false">CONCATENATE(I312,N312)</f>
        <v/>
      </c>
      <c r="N312" s="48" t="str">
        <f aca="false">IF(OR(I312="ALI",I312="AIE"),"L", IF(OR(I312="EE",I312="SE",I312="CE"),"A",""))</f>
        <v/>
      </c>
      <c r="O312" s="47" t="str">
        <f aca="false">CONCATENATE(I312,P312)</f>
        <v/>
      </c>
      <c r="P312" s="49" t="str">
        <f aca="false">IF(OR(ISBLANK(K312),K312="",ISBLANK(L312),L312=""),IF(OR(I312="ALI",I312="AIE"),"",IF(OR(ISBLANK(I312),L312=""),"","A")),IF(I312="EE",IF(L312&gt;=3,IF(K312&gt;=5,"H","A"),IF(L312&gt;=2,IF(K312&gt;=16,"H",IF(K312&lt;=4,"L","A")),IF(K312&lt;=15,"L","A"))),IF(OR(I312="SE",I312="CE"),IF(L312&gt;=4,IF(K312&gt;=6,"H","A"),IF(L312&gt;=2,IF(K312&gt;=20,"H",IF(K312&lt;=5,"L","A")),IF(K312&lt;=19,"L","A"))),IF(OR(I312="ALI",I312="AIE"),IF(L312&gt;=6,IF(K312&gt;=20,"H","A"),IF(L312&gt;=2,IF(K312&gt;=51,"H",IF(K312&lt;=19,"L","A")),IF(K312&lt;=50,"L","A")))))))</f>
        <v/>
      </c>
      <c r="Q312" s="50" t="str">
        <f aca="false">IF(N312="L","Baixa",IF(N312="A","Média",IF(N312="","","Alta")))</f>
        <v/>
      </c>
      <c r="R312" s="50" t="str">
        <f aca="false">IF(P312="L","Baixa",IF(P312="A","Média",IF(P312="H","Alta","")))</f>
        <v/>
      </c>
      <c r="S312" s="46" t="str">
        <f aca="false">IF(J312="C",0.6,IF(OR(ISBLANK(I312),ISBLANK(N312)),"",IF(I312="ALI",IF(N312="L",7,IF(N312="A",10,15)),IF(I312="AIE",IF(N312="L",5,IF(N312="A",7,10)),IF(I312="SE",IF(N312="L",4,IF(N312="A",5,7)),IF(OR(I312="EE",I312="CE"),IF(N312="L",3,IF(N312="A",4,6))))))))</f>
        <v/>
      </c>
      <c r="T312" s="51" t="str">
        <f aca="false">IF(OR(ISBLANK(I312),ISBLANK(P312),I312="",P312=""),S312,IF(I312="ALI",IF(P312="L",7,IF(P312="A",10,15)),IF(I312="AIE",IF(P312="L",5,IF(P312="A",7,10)),IF(I312="SE",IF(P312="L",4,IF(P312="A",5,7)),IF(OR(I312="EE",I312="CE"),IF(P312="L",3,IF(P312="A",4,6)))))))</f>
        <v/>
      </c>
      <c r="U312" s="52" t="str">
        <f aca="false">IF(J312="","",IF(OR(J312="I",J312="C"),100%,IF(J312="E",40%,IF(J312="T",15%,50%))))</f>
        <v/>
      </c>
      <c r="V312" s="53" t="str">
        <f aca="false">IF(AND(S312&lt;&gt;"",U312&lt;&gt;""),S312*U312,"")</f>
        <v/>
      </c>
      <c r="W312" s="53" t="str">
        <f aca="false">IF(AND(T312&lt;&gt;"",U312&lt;&gt;""),T312*U312,"")</f>
        <v/>
      </c>
      <c r="X312" s="42"/>
      <c r="Y312" s="42"/>
      <c r="Z312" s="42"/>
      <c r="AA312" s="42"/>
      <c r="AB312" s="43"/>
    </row>
    <row r="313" customFormat="false" ht="18" hidden="false" customHeight="true" outlineLevel="0" collapsed="false">
      <c r="A313" s="42"/>
      <c r="B313" s="42"/>
      <c r="C313" s="42"/>
      <c r="D313" s="42"/>
      <c r="E313" s="42"/>
      <c r="F313" s="42"/>
      <c r="G313" s="42"/>
      <c r="H313" s="43"/>
      <c r="I313" s="44"/>
      <c r="J313" s="45"/>
      <c r="K313" s="46" t="str">
        <f aca="false">IF(OR(I313="ALI",I313="AIE"),IF(ISNA(VLOOKUP(H313,'Funções de Dados - Detalhe'!$C$7:$F$126,2,0)),"",VLOOKUP(H313,'Funções de Dados - Detalhe'!$C$7:$F$126,2,0)),IF(OR(I313="EE",I313="SE",I313="CE"),IF(ISNA(VLOOKUP(H313,'Funções de Transação - Detalhe'!$C$7:$F$126,2,0)), "",VLOOKUP(H313,'Funções de Transação - Detalhe'!$C$7:$F$126,2,0)),""))</f>
        <v/>
      </c>
      <c r="L313" s="46" t="str">
        <f aca="false">IF(OR(I313="ALI",I313="AIE"),IF(ISNA(VLOOKUP(H313,'Funções de Dados - Detalhe'!$C$7:$F$126,4,0)), "",VLOOKUP(H313,'Funções de Dados - Detalhe'!$C$7:$F$126,4,0)),IF(OR(I313="EE",I313="SE",I313="CE"),IF(ISNA(VLOOKUP(H313,'Funções de Transação - Detalhe'!$C$7:$F$126,4,0)), "",VLOOKUP(H313,'Funções de Transação - Detalhe'!$C$7:$F$126,4,0)),""))</f>
        <v/>
      </c>
      <c r="M313" s="47" t="str">
        <f aca="false">CONCATENATE(I313,N313)</f>
        <v/>
      </c>
      <c r="N313" s="48" t="str">
        <f aca="false">IF(OR(I313="ALI",I313="AIE"),"L", IF(OR(I313="EE",I313="SE",I313="CE"),"A",""))</f>
        <v/>
      </c>
      <c r="O313" s="47" t="str">
        <f aca="false">CONCATENATE(I313,P313)</f>
        <v/>
      </c>
      <c r="P313" s="49" t="str">
        <f aca="false">IF(OR(ISBLANK(K313),K313="",ISBLANK(L313),L313=""),IF(OR(I313="ALI",I313="AIE"),"",IF(OR(ISBLANK(I313),L313=""),"","A")),IF(I313="EE",IF(L313&gt;=3,IF(K313&gt;=5,"H","A"),IF(L313&gt;=2,IF(K313&gt;=16,"H",IF(K313&lt;=4,"L","A")),IF(K313&lt;=15,"L","A"))),IF(OR(I313="SE",I313="CE"),IF(L313&gt;=4,IF(K313&gt;=6,"H","A"),IF(L313&gt;=2,IF(K313&gt;=20,"H",IF(K313&lt;=5,"L","A")),IF(K313&lt;=19,"L","A"))),IF(OR(I313="ALI",I313="AIE"),IF(L313&gt;=6,IF(K313&gt;=20,"H","A"),IF(L313&gt;=2,IF(K313&gt;=51,"H",IF(K313&lt;=19,"L","A")),IF(K313&lt;=50,"L","A")))))))</f>
        <v/>
      </c>
      <c r="Q313" s="50" t="str">
        <f aca="false">IF(N313="L","Baixa",IF(N313="A","Média",IF(N313="","","Alta")))</f>
        <v/>
      </c>
      <c r="R313" s="50" t="str">
        <f aca="false">IF(P313="L","Baixa",IF(P313="A","Média",IF(P313="H","Alta","")))</f>
        <v/>
      </c>
      <c r="S313" s="46" t="str">
        <f aca="false">IF(J313="C",0.6,IF(OR(ISBLANK(I313),ISBLANK(N313)),"",IF(I313="ALI",IF(N313="L",7,IF(N313="A",10,15)),IF(I313="AIE",IF(N313="L",5,IF(N313="A",7,10)),IF(I313="SE",IF(N313="L",4,IF(N313="A",5,7)),IF(OR(I313="EE",I313="CE"),IF(N313="L",3,IF(N313="A",4,6))))))))</f>
        <v/>
      </c>
      <c r="T313" s="51" t="str">
        <f aca="false">IF(OR(ISBLANK(I313),ISBLANK(P313),I313="",P313=""),S313,IF(I313="ALI",IF(P313="L",7,IF(P313="A",10,15)),IF(I313="AIE",IF(P313="L",5,IF(P313="A",7,10)),IF(I313="SE",IF(P313="L",4,IF(P313="A",5,7)),IF(OR(I313="EE",I313="CE"),IF(P313="L",3,IF(P313="A",4,6)))))))</f>
        <v/>
      </c>
      <c r="U313" s="52" t="str">
        <f aca="false">IF(J313="","",IF(OR(J313="I",J313="C"),100%,IF(J313="E",40%,IF(J313="T",15%,50%))))</f>
        <v/>
      </c>
      <c r="V313" s="53" t="str">
        <f aca="false">IF(AND(S313&lt;&gt;"",U313&lt;&gt;""),S313*U313,"")</f>
        <v/>
      </c>
      <c r="W313" s="53" t="str">
        <f aca="false">IF(AND(T313&lt;&gt;"",U313&lt;&gt;""),T313*U313,"")</f>
        <v/>
      </c>
      <c r="X313" s="42"/>
      <c r="Y313" s="42"/>
      <c r="Z313" s="42"/>
      <c r="AA313" s="42"/>
      <c r="AB313" s="43"/>
    </row>
    <row r="314" customFormat="false" ht="18" hidden="false" customHeight="true" outlineLevel="0" collapsed="false">
      <c r="A314" s="42"/>
      <c r="B314" s="42"/>
      <c r="C314" s="42"/>
      <c r="D314" s="42"/>
      <c r="E314" s="42"/>
      <c r="F314" s="42"/>
      <c r="G314" s="42"/>
      <c r="H314" s="43"/>
      <c r="I314" s="44"/>
      <c r="J314" s="45"/>
      <c r="K314" s="46" t="str">
        <f aca="false">IF(OR(I314="ALI",I314="AIE"),IF(ISNA(VLOOKUP(H314,'Funções de Dados - Detalhe'!$C$7:$F$126,2,0)),"",VLOOKUP(H314,'Funções de Dados - Detalhe'!$C$7:$F$126,2,0)),IF(OR(I314="EE",I314="SE",I314="CE"),IF(ISNA(VLOOKUP(H314,'Funções de Transação - Detalhe'!$C$7:$F$126,2,0)), "",VLOOKUP(H314,'Funções de Transação - Detalhe'!$C$7:$F$126,2,0)),""))</f>
        <v/>
      </c>
      <c r="L314" s="46" t="str">
        <f aca="false">IF(OR(I314="ALI",I314="AIE"),IF(ISNA(VLOOKUP(H314,'Funções de Dados - Detalhe'!$C$7:$F$126,4,0)), "",VLOOKUP(H314,'Funções de Dados - Detalhe'!$C$7:$F$126,4,0)),IF(OR(I314="EE",I314="SE",I314="CE"),IF(ISNA(VLOOKUP(H314,'Funções de Transação - Detalhe'!$C$7:$F$126,4,0)), "",VLOOKUP(H314,'Funções de Transação - Detalhe'!$C$7:$F$126,4,0)),""))</f>
        <v/>
      </c>
      <c r="M314" s="47" t="str">
        <f aca="false">CONCATENATE(I314,N314)</f>
        <v/>
      </c>
      <c r="N314" s="48" t="str">
        <f aca="false">IF(OR(I314="ALI",I314="AIE"),"L", IF(OR(I314="EE",I314="SE",I314="CE"),"A",""))</f>
        <v/>
      </c>
      <c r="O314" s="47" t="str">
        <f aca="false">CONCATENATE(I314,P314)</f>
        <v/>
      </c>
      <c r="P314" s="49" t="str">
        <f aca="false">IF(OR(ISBLANK(K314),K314="",ISBLANK(L314),L314=""),IF(OR(I314="ALI",I314="AIE"),"",IF(OR(ISBLANK(I314),L314=""),"","A")),IF(I314="EE",IF(L314&gt;=3,IF(K314&gt;=5,"H","A"),IF(L314&gt;=2,IF(K314&gt;=16,"H",IF(K314&lt;=4,"L","A")),IF(K314&lt;=15,"L","A"))),IF(OR(I314="SE",I314="CE"),IF(L314&gt;=4,IF(K314&gt;=6,"H","A"),IF(L314&gt;=2,IF(K314&gt;=20,"H",IF(K314&lt;=5,"L","A")),IF(K314&lt;=19,"L","A"))),IF(OR(I314="ALI",I314="AIE"),IF(L314&gt;=6,IF(K314&gt;=20,"H","A"),IF(L314&gt;=2,IF(K314&gt;=51,"H",IF(K314&lt;=19,"L","A")),IF(K314&lt;=50,"L","A")))))))</f>
        <v/>
      </c>
      <c r="Q314" s="50" t="str">
        <f aca="false">IF(N314="L","Baixa",IF(N314="A","Média",IF(N314="","","Alta")))</f>
        <v/>
      </c>
      <c r="R314" s="50" t="str">
        <f aca="false">IF(P314="L","Baixa",IF(P314="A","Média",IF(P314="H","Alta","")))</f>
        <v/>
      </c>
      <c r="S314" s="46" t="str">
        <f aca="false">IF(J314="C",0.6,IF(OR(ISBLANK(I314),ISBLANK(N314)),"",IF(I314="ALI",IF(N314="L",7,IF(N314="A",10,15)),IF(I314="AIE",IF(N314="L",5,IF(N314="A",7,10)),IF(I314="SE",IF(N314="L",4,IF(N314="A",5,7)),IF(OR(I314="EE",I314="CE"),IF(N314="L",3,IF(N314="A",4,6))))))))</f>
        <v/>
      </c>
      <c r="T314" s="51" t="str">
        <f aca="false">IF(OR(ISBLANK(I314),ISBLANK(P314),I314="",P314=""),S314,IF(I314="ALI",IF(P314="L",7,IF(P314="A",10,15)),IF(I314="AIE",IF(P314="L",5,IF(P314="A",7,10)),IF(I314="SE",IF(P314="L",4,IF(P314="A",5,7)),IF(OR(I314="EE",I314="CE"),IF(P314="L",3,IF(P314="A",4,6)))))))</f>
        <v/>
      </c>
      <c r="U314" s="52" t="str">
        <f aca="false">IF(J314="","",IF(OR(J314="I",J314="C"),100%,IF(J314="E",40%,IF(J314="T",15%,50%))))</f>
        <v/>
      </c>
      <c r="V314" s="53" t="str">
        <f aca="false">IF(AND(S314&lt;&gt;"",U314&lt;&gt;""),S314*U314,"")</f>
        <v/>
      </c>
      <c r="W314" s="53" t="str">
        <f aca="false">IF(AND(T314&lt;&gt;"",U314&lt;&gt;""),T314*U314,"")</f>
        <v/>
      </c>
      <c r="X314" s="42"/>
      <c r="Y314" s="42"/>
      <c r="Z314" s="42"/>
      <c r="AA314" s="42"/>
      <c r="AB314" s="43"/>
    </row>
    <row r="315" customFormat="false" ht="18" hidden="false" customHeight="true" outlineLevel="0" collapsed="false">
      <c r="A315" s="42"/>
      <c r="B315" s="42"/>
      <c r="C315" s="42"/>
      <c r="D315" s="42"/>
      <c r="E315" s="42"/>
      <c r="F315" s="42"/>
      <c r="G315" s="42"/>
      <c r="H315" s="43"/>
      <c r="I315" s="44"/>
      <c r="J315" s="45"/>
      <c r="K315" s="46" t="str">
        <f aca="false">IF(OR(I315="ALI",I315="AIE"),IF(ISNA(VLOOKUP(H315,'Funções de Dados - Detalhe'!$C$7:$F$126,2,0)),"",VLOOKUP(H315,'Funções de Dados - Detalhe'!$C$7:$F$126,2,0)),IF(OR(I315="EE",I315="SE",I315="CE"),IF(ISNA(VLOOKUP(H315,'Funções de Transação - Detalhe'!$C$7:$F$126,2,0)), "",VLOOKUP(H315,'Funções de Transação - Detalhe'!$C$7:$F$126,2,0)),""))</f>
        <v/>
      </c>
      <c r="L315" s="46" t="str">
        <f aca="false">IF(OR(I315="ALI",I315="AIE"),IF(ISNA(VLOOKUP(H315,'Funções de Dados - Detalhe'!$C$7:$F$126,4,0)), "",VLOOKUP(H315,'Funções de Dados - Detalhe'!$C$7:$F$126,4,0)),IF(OR(I315="EE",I315="SE",I315="CE"),IF(ISNA(VLOOKUP(H315,'Funções de Transação - Detalhe'!$C$7:$F$126,4,0)), "",VLOOKUP(H315,'Funções de Transação - Detalhe'!$C$7:$F$126,4,0)),""))</f>
        <v/>
      </c>
      <c r="M315" s="47" t="str">
        <f aca="false">CONCATENATE(I315,N315)</f>
        <v/>
      </c>
      <c r="N315" s="48" t="str">
        <f aca="false">IF(OR(I315="ALI",I315="AIE"),"L", IF(OR(I315="EE",I315="SE",I315="CE"),"A",""))</f>
        <v/>
      </c>
      <c r="O315" s="47" t="str">
        <f aca="false">CONCATENATE(I315,P315)</f>
        <v/>
      </c>
      <c r="P315" s="49" t="str">
        <f aca="false">IF(OR(ISBLANK(K315),K315="",ISBLANK(L315),L315=""),IF(OR(I315="ALI",I315="AIE"),"",IF(OR(ISBLANK(I315),L315=""),"","A")),IF(I315="EE",IF(L315&gt;=3,IF(K315&gt;=5,"H","A"),IF(L315&gt;=2,IF(K315&gt;=16,"H",IF(K315&lt;=4,"L","A")),IF(K315&lt;=15,"L","A"))),IF(OR(I315="SE",I315="CE"),IF(L315&gt;=4,IF(K315&gt;=6,"H","A"),IF(L315&gt;=2,IF(K315&gt;=20,"H",IF(K315&lt;=5,"L","A")),IF(K315&lt;=19,"L","A"))),IF(OR(I315="ALI",I315="AIE"),IF(L315&gt;=6,IF(K315&gt;=20,"H","A"),IF(L315&gt;=2,IF(K315&gt;=51,"H",IF(K315&lt;=19,"L","A")),IF(K315&lt;=50,"L","A")))))))</f>
        <v/>
      </c>
      <c r="Q315" s="50" t="str">
        <f aca="false">IF(N315="L","Baixa",IF(N315="A","Média",IF(N315="","","Alta")))</f>
        <v/>
      </c>
      <c r="R315" s="50" t="str">
        <f aca="false">IF(P315="L","Baixa",IF(P315="A","Média",IF(P315="H","Alta","")))</f>
        <v/>
      </c>
      <c r="S315" s="46" t="str">
        <f aca="false">IF(J315="C",0.6,IF(OR(ISBLANK(I315),ISBLANK(N315)),"",IF(I315="ALI",IF(N315="L",7,IF(N315="A",10,15)),IF(I315="AIE",IF(N315="L",5,IF(N315="A",7,10)),IF(I315="SE",IF(N315="L",4,IF(N315="A",5,7)),IF(OR(I315="EE",I315="CE"),IF(N315="L",3,IF(N315="A",4,6))))))))</f>
        <v/>
      </c>
      <c r="T315" s="51" t="str">
        <f aca="false">IF(OR(ISBLANK(I315),ISBLANK(P315),I315="",P315=""),S315,IF(I315="ALI",IF(P315="L",7,IF(P315="A",10,15)),IF(I315="AIE",IF(P315="L",5,IF(P315="A",7,10)),IF(I315="SE",IF(P315="L",4,IF(P315="A",5,7)),IF(OR(I315="EE",I315="CE"),IF(P315="L",3,IF(P315="A",4,6)))))))</f>
        <v/>
      </c>
      <c r="U315" s="52" t="str">
        <f aca="false">IF(J315="","",IF(OR(J315="I",J315="C"),100%,IF(J315="E",40%,IF(J315="T",15%,50%))))</f>
        <v/>
      </c>
      <c r="V315" s="53" t="str">
        <f aca="false">IF(AND(S315&lt;&gt;"",U315&lt;&gt;""),S315*U315,"")</f>
        <v/>
      </c>
      <c r="W315" s="53" t="str">
        <f aca="false">IF(AND(T315&lt;&gt;"",U315&lt;&gt;""),T315*U315,"")</f>
        <v/>
      </c>
      <c r="X315" s="42"/>
      <c r="Y315" s="42"/>
      <c r="Z315" s="42"/>
      <c r="AA315" s="42"/>
      <c r="AB315" s="43"/>
    </row>
    <row r="316" customFormat="false" ht="18" hidden="false" customHeight="true" outlineLevel="0" collapsed="false">
      <c r="A316" s="42"/>
      <c r="B316" s="42"/>
      <c r="C316" s="42"/>
      <c r="D316" s="42"/>
      <c r="E316" s="42"/>
      <c r="F316" s="42"/>
      <c r="G316" s="42"/>
      <c r="H316" s="43"/>
      <c r="I316" s="44"/>
      <c r="J316" s="45"/>
      <c r="K316" s="46" t="str">
        <f aca="false">IF(OR(I316="ALI",I316="AIE"),IF(ISNA(VLOOKUP(H316,'Funções de Dados - Detalhe'!$C$7:$F$126,2,0)),"",VLOOKUP(H316,'Funções de Dados - Detalhe'!$C$7:$F$126,2,0)),IF(OR(I316="EE",I316="SE",I316="CE"),IF(ISNA(VLOOKUP(H316,'Funções de Transação - Detalhe'!$C$7:$F$126,2,0)), "",VLOOKUP(H316,'Funções de Transação - Detalhe'!$C$7:$F$126,2,0)),""))</f>
        <v/>
      </c>
      <c r="L316" s="46" t="str">
        <f aca="false">IF(OR(I316="ALI",I316="AIE"),IF(ISNA(VLOOKUP(H316,'Funções de Dados - Detalhe'!$C$7:$F$126,4,0)), "",VLOOKUP(H316,'Funções de Dados - Detalhe'!$C$7:$F$126,4,0)),IF(OR(I316="EE",I316="SE",I316="CE"),IF(ISNA(VLOOKUP(H316,'Funções de Transação - Detalhe'!$C$7:$F$126,4,0)), "",VLOOKUP(H316,'Funções de Transação - Detalhe'!$C$7:$F$126,4,0)),""))</f>
        <v/>
      </c>
      <c r="M316" s="47" t="str">
        <f aca="false">CONCATENATE(I316,N316)</f>
        <v/>
      </c>
      <c r="N316" s="48" t="str">
        <f aca="false">IF(OR(I316="ALI",I316="AIE"),"L", IF(OR(I316="EE",I316="SE",I316="CE"),"A",""))</f>
        <v/>
      </c>
      <c r="O316" s="47" t="str">
        <f aca="false">CONCATENATE(I316,P316)</f>
        <v/>
      </c>
      <c r="P316" s="49" t="str">
        <f aca="false">IF(OR(ISBLANK(K316),K316="",ISBLANK(L316),L316=""),IF(OR(I316="ALI",I316="AIE"),"",IF(OR(ISBLANK(I316),L316=""),"","A")),IF(I316="EE",IF(L316&gt;=3,IF(K316&gt;=5,"H","A"),IF(L316&gt;=2,IF(K316&gt;=16,"H",IF(K316&lt;=4,"L","A")),IF(K316&lt;=15,"L","A"))),IF(OR(I316="SE",I316="CE"),IF(L316&gt;=4,IF(K316&gt;=6,"H","A"),IF(L316&gt;=2,IF(K316&gt;=20,"H",IF(K316&lt;=5,"L","A")),IF(K316&lt;=19,"L","A"))),IF(OR(I316="ALI",I316="AIE"),IF(L316&gt;=6,IF(K316&gt;=20,"H","A"),IF(L316&gt;=2,IF(K316&gt;=51,"H",IF(K316&lt;=19,"L","A")),IF(K316&lt;=50,"L","A")))))))</f>
        <v/>
      </c>
      <c r="Q316" s="50" t="str">
        <f aca="false">IF(N316="L","Baixa",IF(N316="A","Média",IF(N316="","","Alta")))</f>
        <v/>
      </c>
      <c r="R316" s="50" t="str">
        <f aca="false">IF(P316="L","Baixa",IF(P316="A","Média",IF(P316="H","Alta","")))</f>
        <v/>
      </c>
      <c r="S316" s="46" t="str">
        <f aca="false">IF(J316="C",0.6,IF(OR(ISBLANK(I316),ISBLANK(N316)),"",IF(I316="ALI",IF(N316="L",7,IF(N316="A",10,15)),IF(I316="AIE",IF(N316="L",5,IF(N316="A",7,10)),IF(I316="SE",IF(N316="L",4,IF(N316="A",5,7)),IF(OR(I316="EE",I316="CE"),IF(N316="L",3,IF(N316="A",4,6))))))))</f>
        <v/>
      </c>
      <c r="T316" s="51" t="str">
        <f aca="false">IF(OR(ISBLANK(I316),ISBLANK(P316),I316="",P316=""),S316,IF(I316="ALI",IF(P316="L",7,IF(P316="A",10,15)),IF(I316="AIE",IF(P316="L",5,IF(P316="A",7,10)),IF(I316="SE",IF(P316="L",4,IF(P316="A",5,7)),IF(OR(I316="EE",I316="CE"),IF(P316="L",3,IF(P316="A",4,6)))))))</f>
        <v/>
      </c>
      <c r="U316" s="52" t="str">
        <f aca="false">IF(J316="","",IF(OR(J316="I",J316="C"),100%,IF(J316="E",40%,IF(J316="T",15%,50%))))</f>
        <v/>
      </c>
      <c r="V316" s="53" t="str">
        <f aca="false">IF(AND(S316&lt;&gt;"",U316&lt;&gt;""),S316*U316,"")</f>
        <v/>
      </c>
      <c r="W316" s="53" t="str">
        <f aca="false">IF(AND(T316&lt;&gt;"",U316&lt;&gt;""),T316*U316,"")</f>
        <v/>
      </c>
      <c r="X316" s="42"/>
      <c r="Y316" s="42"/>
      <c r="Z316" s="42"/>
      <c r="AA316" s="42"/>
      <c r="AB316" s="43"/>
    </row>
    <row r="317" customFormat="false" ht="18" hidden="false" customHeight="true" outlineLevel="0" collapsed="false">
      <c r="A317" s="42"/>
      <c r="B317" s="42"/>
      <c r="C317" s="42"/>
      <c r="D317" s="42"/>
      <c r="E317" s="42"/>
      <c r="F317" s="42"/>
      <c r="G317" s="42"/>
      <c r="H317" s="43"/>
      <c r="I317" s="44"/>
      <c r="J317" s="45"/>
      <c r="K317" s="46" t="str">
        <f aca="false">IF(OR(I317="ALI",I317="AIE"),IF(ISNA(VLOOKUP(H317,'Funções de Dados - Detalhe'!$C$7:$F$126,2,0)),"",VLOOKUP(H317,'Funções de Dados - Detalhe'!$C$7:$F$126,2,0)),IF(OR(I317="EE",I317="SE",I317="CE"),IF(ISNA(VLOOKUP(H317,'Funções de Transação - Detalhe'!$C$7:$F$126,2,0)), "",VLOOKUP(H317,'Funções de Transação - Detalhe'!$C$7:$F$126,2,0)),""))</f>
        <v/>
      </c>
      <c r="L317" s="46" t="str">
        <f aca="false">IF(OR(I317="ALI",I317="AIE"),IF(ISNA(VLOOKUP(H317,'Funções de Dados - Detalhe'!$C$7:$F$126,4,0)), "",VLOOKUP(H317,'Funções de Dados - Detalhe'!$C$7:$F$126,4,0)),IF(OR(I317="EE",I317="SE",I317="CE"),IF(ISNA(VLOOKUP(H317,'Funções de Transação - Detalhe'!$C$7:$F$126,4,0)), "",VLOOKUP(H317,'Funções de Transação - Detalhe'!$C$7:$F$126,4,0)),""))</f>
        <v/>
      </c>
      <c r="M317" s="47" t="str">
        <f aca="false">CONCATENATE(I317,N317)</f>
        <v/>
      </c>
      <c r="N317" s="48" t="str">
        <f aca="false">IF(OR(I317="ALI",I317="AIE"),"L", IF(OR(I317="EE",I317="SE",I317="CE"),"A",""))</f>
        <v/>
      </c>
      <c r="O317" s="47" t="str">
        <f aca="false">CONCATENATE(I317,P317)</f>
        <v/>
      </c>
      <c r="P317" s="49" t="str">
        <f aca="false">IF(OR(ISBLANK(K317),K317="",ISBLANK(L317),L317=""),IF(OR(I317="ALI",I317="AIE"),"",IF(OR(ISBLANK(I317),L317=""),"","A")),IF(I317="EE",IF(L317&gt;=3,IF(K317&gt;=5,"H","A"),IF(L317&gt;=2,IF(K317&gt;=16,"H",IF(K317&lt;=4,"L","A")),IF(K317&lt;=15,"L","A"))),IF(OR(I317="SE",I317="CE"),IF(L317&gt;=4,IF(K317&gt;=6,"H","A"),IF(L317&gt;=2,IF(K317&gt;=20,"H",IF(K317&lt;=5,"L","A")),IF(K317&lt;=19,"L","A"))),IF(OR(I317="ALI",I317="AIE"),IF(L317&gt;=6,IF(K317&gt;=20,"H","A"),IF(L317&gt;=2,IF(K317&gt;=51,"H",IF(K317&lt;=19,"L","A")),IF(K317&lt;=50,"L","A")))))))</f>
        <v/>
      </c>
      <c r="Q317" s="50" t="str">
        <f aca="false">IF(N317="L","Baixa",IF(N317="A","Média",IF(N317="","","Alta")))</f>
        <v/>
      </c>
      <c r="R317" s="50" t="str">
        <f aca="false">IF(P317="L","Baixa",IF(P317="A","Média",IF(P317="H","Alta","")))</f>
        <v/>
      </c>
      <c r="S317" s="46" t="str">
        <f aca="false">IF(J317="C",0.6,IF(OR(ISBLANK(I317),ISBLANK(N317)),"",IF(I317="ALI",IF(N317="L",7,IF(N317="A",10,15)),IF(I317="AIE",IF(N317="L",5,IF(N317="A",7,10)),IF(I317="SE",IF(N317="L",4,IF(N317="A",5,7)),IF(OR(I317="EE",I317="CE"),IF(N317="L",3,IF(N317="A",4,6))))))))</f>
        <v/>
      </c>
      <c r="T317" s="51" t="str">
        <f aca="false">IF(OR(ISBLANK(I317),ISBLANK(P317),I317="",P317=""),S317,IF(I317="ALI",IF(P317="L",7,IF(P317="A",10,15)),IF(I317="AIE",IF(P317="L",5,IF(P317="A",7,10)),IF(I317="SE",IF(P317="L",4,IF(P317="A",5,7)),IF(OR(I317="EE",I317="CE"),IF(P317="L",3,IF(P317="A",4,6)))))))</f>
        <v/>
      </c>
      <c r="U317" s="52" t="str">
        <f aca="false">IF(J317="","",IF(OR(J317="I",J317="C"),100%,IF(J317="E",40%,IF(J317="T",15%,50%))))</f>
        <v/>
      </c>
      <c r="V317" s="53" t="str">
        <f aca="false">IF(AND(S317&lt;&gt;"",U317&lt;&gt;""),S317*U317,"")</f>
        <v/>
      </c>
      <c r="W317" s="53" t="str">
        <f aca="false">IF(AND(T317&lt;&gt;"",U317&lt;&gt;""),T317*U317,"")</f>
        <v/>
      </c>
      <c r="X317" s="42"/>
      <c r="Y317" s="42"/>
      <c r="Z317" s="42"/>
      <c r="AA317" s="42"/>
      <c r="AB317" s="43"/>
    </row>
    <row r="318" customFormat="false" ht="18" hidden="false" customHeight="true" outlineLevel="0" collapsed="false">
      <c r="A318" s="42"/>
      <c r="B318" s="42"/>
      <c r="C318" s="42"/>
      <c r="D318" s="42"/>
      <c r="E318" s="42"/>
      <c r="F318" s="42"/>
      <c r="G318" s="42"/>
      <c r="H318" s="43"/>
      <c r="I318" s="44"/>
      <c r="J318" s="45"/>
      <c r="K318" s="46" t="str">
        <f aca="false">IF(OR(I318="ALI",I318="AIE"),IF(ISNA(VLOOKUP(H318,'Funções de Dados - Detalhe'!$C$7:$F$126,2,0)),"",VLOOKUP(H318,'Funções de Dados - Detalhe'!$C$7:$F$126,2,0)),IF(OR(I318="EE",I318="SE",I318="CE"),IF(ISNA(VLOOKUP(H318,'Funções de Transação - Detalhe'!$C$7:$F$126,2,0)), "",VLOOKUP(H318,'Funções de Transação - Detalhe'!$C$7:$F$126,2,0)),""))</f>
        <v/>
      </c>
      <c r="L318" s="46" t="str">
        <f aca="false">IF(OR(I318="ALI",I318="AIE"),IF(ISNA(VLOOKUP(H318,'Funções de Dados - Detalhe'!$C$7:$F$126,4,0)), "",VLOOKUP(H318,'Funções de Dados - Detalhe'!$C$7:$F$126,4,0)),IF(OR(I318="EE",I318="SE",I318="CE"),IF(ISNA(VLOOKUP(H318,'Funções de Transação - Detalhe'!$C$7:$F$126,4,0)), "",VLOOKUP(H318,'Funções de Transação - Detalhe'!$C$7:$F$126,4,0)),""))</f>
        <v/>
      </c>
      <c r="M318" s="47" t="str">
        <f aca="false">CONCATENATE(I318,N318)</f>
        <v/>
      </c>
      <c r="N318" s="48" t="str">
        <f aca="false">IF(OR(I318="ALI",I318="AIE"),"L", IF(OR(I318="EE",I318="SE",I318="CE"),"A",""))</f>
        <v/>
      </c>
      <c r="O318" s="47" t="str">
        <f aca="false">CONCATENATE(I318,P318)</f>
        <v/>
      </c>
      <c r="P318" s="49" t="str">
        <f aca="false">IF(OR(ISBLANK(K318),K318="",ISBLANK(L318),L318=""),IF(OR(I318="ALI",I318="AIE"),"",IF(OR(ISBLANK(I318),L318=""),"","A")),IF(I318="EE",IF(L318&gt;=3,IF(K318&gt;=5,"H","A"),IF(L318&gt;=2,IF(K318&gt;=16,"H",IF(K318&lt;=4,"L","A")),IF(K318&lt;=15,"L","A"))),IF(OR(I318="SE",I318="CE"),IF(L318&gt;=4,IF(K318&gt;=6,"H","A"),IF(L318&gt;=2,IF(K318&gt;=20,"H",IF(K318&lt;=5,"L","A")),IF(K318&lt;=19,"L","A"))),IF(OR(I318="ALI",I318="AIE"),IF(L318&gt;=6,IF(K318&gt;=20,"H","A"),IF(L318&gt;=2,IF(K318&gt;=51,"H",IF(K318&lt;=19,"L","A")),IF(K318&lt;=50,"L","A")))))))</f>
        <v/>
      </c>
      <c r="Q318" s="50" t="str">
        <f aca="false">IF(N318="L","Baixa",IF(N318="A","Média",IF(N318="","","Alta")))</f>
        <v/>
      </c>
      <c r="R318" s="50" t="str">
        <f aca="false">IF(P318="L","Baixa",IF(P318="A","Média",IF(P318="H","Alta","")))</f>
        <v/>
      </c>
      <c r="S318" s="46" t="str">
        <f aca="false">IF(J318="C",0.6,IF(OR(ISBLANK(I318),ISBLANK(N318)),"",IF(I318="ALI",IF(N318="L",7,IF(N318="A",10,15)),IF(I318="AIE",IF(N318="L",5,IF(N318="A",7,10)),IF(I318="SE",IF(N318="L",4,IF(N318="A",5,7)),IF(OR(I318="EE",I318="CE"),IF(N318="L",3,IF(N318="A",4,6))))))))</f>
        <v/>
      </c>
      <c r="T318" s="51" t="str">
        <f aca="false">IF(OR(ISBLANK(I318),ISBLANK(P318),I318="",P318=""),S318,IF(I318="ALI",IF(P318="L",7,IF(P318="A",10,15)),IF(I318="AIE",IF(P318="L",5,IF(P318="A",7,10)),IF(I318="SE",IF(P318="L",4,IF(P318="A",5,7)),IF(OR(I318="EE",I318="CE"),IF(P318="L",3,IF(P318="A",4,6)))))))</f>
        <v/>
      </c>
      <c r="U318" s="52" t="str">
        <f aca="false">IF(J318="","",IF(OR(J318="I",J318="C"),100%,IF(J318="E",40%,IF(J318="T",15%,50%))))</f>
        <v/>
      </c>
      <c r="V318" s="53" t="str">
        <f aca="false">IF(AND(S318&lt;&gt;"",U318&lt;&gt;""),S318*U318,"")</f>
        <v/>
      </c>
      <c r="W318" s="53" t="str">
        <f aca="false">IF(AND(T318&lt;&gt;"",U318&lt;&gt;""),T318*U318,"")</f>
        <v/>
      </c>
      <c r="X318" s="42"/>
      <c r="Y318" s="42"/>
      <c r="Z318" s="42"/>
      <c r="AA318" s="42"/>
      <c r="AB318" s="43"/>
    </row>
    <row r="319" customFormat="false" ht="18" hidden="false" customHeight="true" outlineLevel="0" collapsed="false">
      <c r="A319" s="42"/>
      <c r="B319" s="42"/>
      <c r="C319" s="42"/>
      <c r="D319" s="42"/>
      <c r="E319" s="42"/>
      <c r="F319" s="42"/>
      <c r="G319" s="42"/>
      <c r="H319" s="43"/>
      <c r="I319" s="44"/>
      <c r="J319" s="45"/>
      <c r="K319" s="46" t="str">
        <f aca="false">IF(OR(I319="ALI",I319="AIE"),IF(ISNA(VLOOKUP(H319,'Funções de Dados - Detalhe'!$C$7:$F$126,2,0)),"",VLOOKUP(H319,'Funções de Dados - Detalhe'!$C$7:$F$126,2,0)),IF(OR(I319="EE",I319="SE",I319="CE"),IF(ISNA(VLOOKUP(H319,'Funções de Transação - Detalhe'!$C$7:$F$126,2,0)), "",VLOOKUP(H319,'Funções de Transação - Detalhe'!$C$7:$F$126,2,0)),""))</f>
        <v/>
      </c>
      <c r="L319" s="46" t="str">
        <f aca="false">IF(OR(I319="ALI",I319="AIE"),IF(ISNA(VLOOKUP(H319,'Funções de Dados - Detalhe'!$C$7:$F$126,4,0)), "",VLOOKUP(H319,'Funções de Dados - Detalhe'!$C$7:$F$126,4,0)),IF(OR(I319="EE",I319="SE",I319="CE"),IF(ISNA(VLOOKUP(H319,'Funções de Transação - Detalhe'!$C$7:$F$126,4,0)), "",VLOOKUP(H319,'Funções de Transação - Detalhe'!$C$7:$F$126,4,0)),""))</f>
        <v/>
      </c>
      <c r="M319" s="47" t="str">
        <f aca="false">CONCATENATE(I319,N319)</f>
        <v/>
      </c>
      <c r="N319" s="48" t="str">
        <f aca="false">IF(OR(I319="ALI",I319="AIE"),"L", IF(OR(I319="EE",I319="SE",I319="CE"),"A",""))</f>
        <v/>
      </c>
      <c r="O319" s="47" t="str">
        <f aca="false">CONCATENATE(I319,P319)</f>
        <v/>
      </c>
      <c r="P319" s="49" t="str">
        <f aca="false">IF(OR(ISBLANK(K319),K319="",ISBLANK(L319),L319=""),IF(OR(I319="ALI",I319="AIE"),"",IF(OR(ISBLANK(I319),L319=""),"","A")),IF(I319="EE",IF(L319&gt;=3,IF(K319&gt;=5,"H","A"),IF(L319&gt;=2,IF(K319&gt;=16,"H",IF(K319&lt;=4,"L","A")),IF(K319&lt;=15,"L","A"))),IF(OR(I319="SE",I319="CE"),IF(L319&gt;=4,IF(K319&gt;=6,"H","A"),IF(L319&gt;=2,IF(K319&gt;=20,"H",IF(K319&lt;=5,"L","A")),IF(K319&lt;=19,"L","A"))),IF(OR(I319="ALI",I319="AIE"),IF(L319&gt;=6,IF(K319&gt;=20,"H","A"),IF(L319&gt;=2,IF(K319&gt;=51,"H",IF(K319&lt;=19,"L","A")),IF(K319&lt;=50,"L","A")))))))</f>
        <v/>
      </c>
      <c r="Q319" s="50" t="str">
        <f aca="false">IF(N319="L","Baixa",IF(N319="A","Média",IF(N319="","","Alta")))</f>
        <v/>
      </c>
      <c r="R319" s="50" t="str">
        <f aca="false">IF(P319="L","Baixa",IF(P319="A","Média",IF(P319="H","Alta","")))</f>
        <v/>
      </c>
      <c r="S319" s="46" t="str">
        <f aca="false">IF(J319="C",0.6,IF(OR(ISBLANK(I319),ISBLANK(N319)),"",IF(I319="ALI",IF(N319="L",7,IF(N319="A",10,15)),IF(I319="AIE",IF(N319="L",5,IF(N319="A",7,10)),IF(I319="SE",IF(N319="L",4,IF(N319="A",5,7)),IF(OR(I319="EE",I319="CE"),IF(N319="L",3,IF(N319="A",4,6))))))))</f>
        <v/>
      </c>
      <c r="T319" s="51" t="str">
        <f aca="false">IF(OR(ISBLANK(I319),ISBLANK(P319),I319="",P319=""),S319,IF(I319="ALI",IF(P319="L",7,IF(P319="A",10,15)),IF(I319="AIE",IF(P319="L",5,IF(P319="A",7,10)),IF(I319="SE",IF(P319="L",4,IF(P319="A",5,7)),IF(OR(I319="EE",I319="CE"),IF(P319="L",3,IF(P319="A",4,6)))))))</f>
        <v/>
      </c>
      <c r="U319" s="52" t="str">
        <f aca="false">IF(J319="","",IF(OR(J319="I",J319="C"),100%,IF(J319="E",40%,IF(J319="T",15%,50%))))</f>
        <v/>
      </c>
      <c r="V319" s="53" t="str">
        <f aca="false">IF(AND(S319&lt;&gt;"",U319&lt;&gt;""),S319*U319,"")</f>
        <v/>
      </c>
      <c r="W319" s="53" t="str">
        <f aca="false">IF(AND(T319&lt;&gt;"",U319&lt;&gt;""),T319*U319,"")</f>
        <v/>
      </c>
      <c r="X319" s="42"/>
      <c r="Y319" s="42"/>
      <c r="Z319" s="42"/>
      <c r="AA319" s="42"/>
      <c r="AB319" s="43"/>
    </row>
    <row r="320" customFormat="false" ht="18" hidden="false" customHeight="true" outlineLevel="0" collapsed="false">
      <c r="A320" s="42"/>
      <c r="B320" s="42"/>
      <c r="C320" s="42"/>
      <c r="D320" s="42"/>
      <c r="E320" s="42"/>
      <c r="F320" s="42"/>
      <c r="G320" s="42"/>
      <c r="H320" s="43"/>
      <c r="I320" s="44"/>
      <c r="J320" s="45"/>
      <c r="K320" s="46" t="str">
        <f aca="false">IF(OR(I320="ALI",I320="AIE"),IF(ISNA(VLOOKUP(H320,'Funções de Dados - Detalhe'!$C$7:$F$126,2,0)),"",VLOOKUP(H320,'Funções de Dados - Detalhe'!$C$7:$F$126,2,0)),IF(OR(I320="EE",I320="SE",I320="CE"),IF(ISNA(VLOOKUP(H320,'Funções de Transação - Detalhe'!$C$7:$F$126,2,0)), "",VLOOKUP(H320,'Funções de Transação - Detalhe'!$C$7:$F$126,2,0)),""))</f>
        <v/>
      </c>
      <c r="L320" s="46" t="str">
        <f aca="false">IF(OR(I320="ALI",I320="AIE"),IF(ISNA(VLOOKUP(H320,'Funções de Dados - Detalhe'!$C$7:$F$126,4,0)), "",VLOOKUP(H320,'Funções de Dados - Detalhe'!$C$7:$F$126,4,0)),IF(OR(I320="EE",I320="SE",I320="CE"),IF(ISNA(VLOOKUP(H320,'Funções de Transação - Detalhe'!$C$7:$F$126,4,0)), "",VLOOKUP(H320,'Funções de Transação - Detalhe'!$C$7:$F$126,4,0)),""))</f>
        <v/>
      </c>
      <c r="M320" s="47" t="str">
        <f aca="false">CONCATENATE(I320,N320)</f>
        <v/>
      </c>
      <c r="N320" s="48" t="str">
        <f aca="false">IF(OR(I320="ALI",I320="AIE"),"L", IF(OR(I320="EE",I320="SE",I320="CE"),"A",""))</f>
        <v/>
      </c>
      <c r="O320" s="47" t="str">
        <f aca="false">CONCATENATE(I320,P320)</f>
        <v/>
      </c>
      <c r="P320" s="49" t="str">
        <f aca="false">IF(OR(ISBLANK(K320),K320="",ISBLANK(L320),L320=""),IF(OR(I320="ALI",I320="AIE"),"",IF(OR(ISBLANK(I320),L320=""),"","A")),IF(I320="EE",IF(L320&gt;=3,IF(K320&gt;=5,"H","A"),IF(L320&gt;=2,IF(K320&gt;=16,"H",IF(K320&lt;=4,"L","A")),IF(K320&lt;=15,"L","A"))),IF(OR(I320="SE",I320="CE"),IF(L320&gt;=4,IF(K320&gt;=6,"H","A"),IF(L320&gt;=2,IF(K320&gt;=20,"H",IF(K320&lt;=5,"L","A")),IF(K320&lt;=19,"L","A"))),IF(OR(I320="ALI",I320="AIE"),IF(L320&gt;=6,IF(K320&gt;=20,"H","A"),IF(L320&gt;=2,IF(K320&gt;=51,"H",IF(K320&lt;=19,"L","A")),IF(K320&lt;=50,"L","A")))))))</f>
        <v/>
      </c>
      <c r="Q320" s="50" t="str">
        <f aca="false">IF(N320="L","Baixa",IF(N320="A","Média",IF(N320="","","Alta")))</f>
        <v/>
      </c>
      <c r="R320" s="50" t="str">
        <f aca="false">IF(P320="L","Baixa",IF(P320="A","Média",IF(P320="H","Alta","")))</f>
        <v/>
      </c>
      <c r="S320" s="46" t="str">
        <f aca="false">IF(J320="C",0.6,IF(OR(ISBLANK(I320),ISBLANK(N320)),"",IF(I320="ALI",IF(N320="L",7,IF(N320="A",10,15)),IF(I320="AIE",IF(N320="L",5,IF(N320="A",7,10)),IF(I320="SE",IF(N320="L",4,IF(N320="A",5,7)),IF(OR(I320="EE",I320="CE"),IF(N320="L",3,IF(N320="A",4,6))))))))</f>
        <v/>
      </c>
      <c r="T320" s="51" t="str">
        <f aca="false">IF(OR(ISBLANK(I320),ISBLANK(P320),I320="",P320=""),S320,IF(I320="ALI",IF(P320="L",7,IF(P320="A",10,15)),IF(I320="AIE",IF(P320="L",5,IF(P320="A",7,10)),IF(I320="SE",IF(P320="L",4,IF(P320="A",5,7)),IF(OR(I320="EE",I320="CE"),IF(P320="L",3,IF(P320="A",4,6)))))))</f>
        <v/>
      </c>
      <c r="U320" s="52" t="str">
        <f aca="false">IF(J320="","",IF(OR(J320="I",J320="C"),100%,IF(J320="E",40%,IF(J320="T",15%,50%))))</f>
        <v/>
      </c>
      <c r="V320" s="53" t="str">
        <f aca="false">IF(AND(S320&lt;&gt;"",U320&lt;&gt;""),S320*U320,"")</f>
        <v/>
      </c>
      <c r="W320" s="53" t="str">
        <f aca="false">IF(AND(T320&lt;&gt;"",U320&lt;&gt;""),T320*U320,"")</f>
        <v/>
      </c>
      <c r="X320" s="42"/>
      <c r="Y320" s="42"/>
      <c r="Z320" s="42"/>
      <c r="AA320" s="42"/>
      <c r="AB320" s="43"/>
    </row>
    <row r="321" customFormat="false" ht="18" hidden="false" customHeight="true" outlineLevel="0" collapsed="false">
      <c r="A321" s="42"/>
      <c r="B321" s="42"/>
      <c r="C321" s="42"/>
      <c r="D321" s="42"/>
      <c r="E321" s="42"/>
      <c r="F321" s="42"/>
      <c r="G321" s="42"/>
      <c r="H321" s="43"/>
      <c r="I321" s="44"/>
      <c r="J321" s="45"/>
      <c r="K321" s="46" t="str">
        <f aca="false">IF(OR(I321="ALI",I321="AIE"),IF(ISNA(VLOOKUP(H321,'Funções de Dados - Detalhe'!$C$7:$F$126,2,0)),"",VLOOKUP(H321,'Funções de Dados - Detalhe'!$C$7:$F$126,2,0)),IF(OR(I321="EE",I321="SE",I321="CE"),IF(ISNA(VLOOKUP(H321,'Funções de Transação - Detalhe'!$C$7:$F$126,2,0)), "",VLOOKUP(H321,'Funções de Transação - Detalhe'!$C$7:$F$126,2,0)),""))</f>
        <v/>
      </c>
      <c r="L321" s="46" t="str">
        <f aca="false">IF(OR(I321="ALI",I321="AIE"),IF(ISNA(VLOOKUP(H321,'Funções de Dados - Detalhe'!$C$7:$F$126,4,0)), "",VLOOKUP(H321,'Funções de Dados - Detalhe'!$C$7:$F$126,4,0)),IF(OR(I321="EE",I321="SE",I321="CE"),IF(ISNA(VLOOKUP(H321,'Funções de Transação - Detalhe'!$C$7:$F$126,4,0)), "",VLOOKUP(H321,'Funções de Transação - Detalhe'!$C$7:$F$126,4,0)),""))</f>
        <v/>
      </c>
      <c r="M321" s="47" t="str">
        <f aca="false">CONCATENATE(I321,N321)</f>
        <v/>
      </c>
      <c r="N321" s="48" t="str">
        <f aca="false">IF(OR(I321="ALI",I321="AIE"),"L", IF(OR(I321="EE",I321="SE",I321="CE"),"A",""))</f>
        <v/>
      </c>
      <c r="O321" s="47" t="str">
        <f aca="false">CONCATENATE(I321,P321)</f>
        <v/>
      </c>
      <c r="P321" s="49" t="str">
        <f aca="false">IF(OR(ISBLANK(K321),K321="",ISBLANK(L321),L321=""),IF(OR(I321="ALI",I321="AIE"),"",IF(OR(ISBLANK(I321),L321=""),"","A")),IF(I321="EE",IF(L321&gt;=3,IF(K321&gt;=5,"H","A"),IF(L321&gt;=2,IF(K321&gt;=16,"H",IF(K321&lt;=4,"L","A")),IF(K321&lt;=15,"L","A"))),IF(OR(I321="SE",I321="CE"),IF(L321&gt;=4,IF(K321&gt;=6,"H","A"),IF(L321&gt;=2,IF(K321&gt;=20,"H",IF(K321&lt;=5,"L","A")),IF(K321&lt;=19,"L","A"))),IF(OR(I321="ALI",I321="AIE"),IF(L321&gt;=6,IF(K321&gt;=20,"H","A"),IF(L321&gt;=2,IF(K321&gt;=51,"H",IF(K321&lt;=19,"L","A")),IF(K321&lt;=50,"L","A")))))))</f>
        <v/>
      </c>
      <c r="Q321" s="50" t="str">
        <f aca="false">IF(N321="L","Baixa",IF(N321="A","Média",IF(N321="","","Alta")))</f>
        <v/>
      </c>
      <c r="R321" s="50" t="str">
        <f aca="false">IF(P321="L","Baixa",IF(P321="A","Média",IF(P321="H","Alta","")))</f>
        <v/>
      </c>
      <c r="S321" s="46" t="str">
        <f aca="false">IF(J321="C",0.6,IF(OR(ISBLANK(I321),ISBLANK(N321)),"",IF(I321="ALI",IF(N321="L",7,IF(N321="A",10,15)),IF(I321="AIE",IF(N321="L",5,IF(N321="A",7,10)),IF(I321="SE",IF(N321="L",4,IF(N321="A",5,7)),IF(OR(I321="EE",I321="CE"),IF(N321="L",3,IF(N321="A",4,6))))))))</f>
        <v/>
      </c>
      <c r="T321" s="51" t="str">
        <f aca="false">IF(OR(ISBLANK(I321),ISBLANK(P321),I321="",P321=""),S321,IF(I321="ALI",IF(P321="L",7,IF(P321="A",10,15)),IF(I321="AIE",IF(P321="L",5,IF(P321="A",7,10)),IF(I321="SE",IF(P321="L",4,IF(P321="A",5,7)),IF(OR(I321="EE",I321="CE"),IF(P321="L",3,IF(P321="A",4,6)))))))</f>
        <v/>
      </c>
      <c r="U321" s="52" t="str">
        <f aca="false">IF(J321="","",IF(OR(J321="I",J321="C"),100%,IF(J321="E",40%,IF(J321="T",15%,50%))))</f>
        <v/>
      </c>
      <c r="V321" s="53" t="str">
        <f aca="false">IF(AND(S321&lt;&gt;"",U321&lt;&gt;""),S321*U321,"")</f>
        <v/>
      </c>
      <c r="W321" s="53" t="str">
        <f aca="false">IF(AND(T321&lt;&gt;"",U321&lt;&gt;""),T321*U321,"")</f>
        <v/>
      </c>
      <c r="X321" s="42"/>
      <c r="Y321" s="42"/>
      <c r="Z321" s="42"/>
      <c r="AA321" s="42"/>
      <c r="AB321" s="43"/>
    </row>
    <row r="322" customFormat="false" ht="18" hidden="false" customHeight="true" outlineLevel="0" collapsed="false">
      <c r="A322" s="42"/>
      <c r="B322" s="42"/>
      <c r="C322" s="42"/>
      <c r="D322" s="42"/>
      <c r="E322" s="42"/>
      <c r="F322" s="42"/>
      <c r="G322" s="42"/>
      <c r="H322" s="43"/>
      <c r="I322" s="44"/>
      <c r="J322" s="45"/>
      <c r="K322" s="46" t="str">
        <f aca="false">IF(OR(I322="ALI",I322="AIE"),IF(ISNA(VLOOKUP(H322,'Funções de Dados - Detalhe'!$C$7:$F$126,2,0)),"",VLOOKUP(H322,'Funções de Dados - Detalhe'!$C$7:$F$126,2,0)),IF(OR(I322="EE",I322="SE",I322="CE"),IF(ISNA(VLOOKUP(H322,'Funções de Transação - Detalhe'!$C$7:$F$126,2,0)), "",VLOOKUP(H322,'Funções de Transação - Detalhe'!$C$7:$F$126,2,0)),""))</f>
        <v/>
      </c>
      <c r="L322" s="46" t="str">
        <f aca="false">IF(OR(I322="ALI",I322="AIE"),IF(ISNA(VLOOKUP(H322,'Funções de Dados - Detalhe'!$C$7:$F$126,4,0)), "",VLOOKUP(H322,'Funções de Dados - Detalhe'!$C$7:$F$126,4,0)),IF(OR(I322="EE",I322="SE",I322="CE"),IF(ISNA(VLOOKUP(H322,'Funções de Transação - Detalhe'!$C$7:$F$126,4,0)), "",VLOOKUP(H322,'Funções de Transação - Detalhe'!$C$7:$F$126,4,0)),""))</f>
        <v/>
      </c>
      <c r="M322" s="47" t="str">
        <f aca="false">CONCATENATE(I322,N322)</f>
        <v/>
      </c>
      <c r="N322" s="48" t="str">
        <f aca="false">IF(OR(I322="ALI",I322="AIE"),"L", IF(OR(I322="EE",I322="SE",I322="CE"),"A",""))</f>
        <v/>
      </c>
      <c r="O322" s="47" t="str">
        <f aca="false">CONCATENATE(I322,P322)</f>
        <v/>
      </c>
      <c r="P322" s="49" t="str">
        <f aca="false">IF(OR(ISBLANK(K322),K322="",ISBLANK(L322),L322=""),IF(OR(I322="ALI",I322="AIE"),"",IF(OR(ISBLANK(I322),L322=""),"","A")),IF(I322="EE",IF(L322&gt;=3,IF(K322&gt;=5,"H","A"),IF(L322&gt;=2,IF(K322&gt;=16,"H",IF(K322&lt;=4,"L","A")),IF(K322&lt;=15,"L","A"))),IF(OR(I322="SE",I322="CE"),IF(L322&gt;=4,IF(K322&gt;=6,"H","A"),IF(L322&gt;=2,IF(K322&gt;=20,"H",IF(K322&lt;=5,"L","A")),IF(K322&lt;=19,"L","A"))),IF(OR(I322="ALI",I322="AIE"),IF(L322&gt;=6,IF(K322&gt;=20,"H","A"),IF(L322&gt;=2,IF(K322&gt;=51,"H",IF(K322&lt;=19,"L","A")),IF(K322&lt;=50,"L","A")))))))</f>
        <v/>
      </c>
      <c r="Q322" s="50" t="str">
        <f aca="false">IF(N322="L","Baixa",IF(N322="A","Média",IF(N322="","","Alta")))</f>
        <v/>
      </c>
      <c r="R322" s="50" t="str">
        <f aca="false">IF(P322="L","Baixa",IF(P322="A","Média",IF(P322="H","Alta","")))</f>
        <v/>
      </c>
      <c r="S322" s="46" t="str">
        <f aca="false">IF(J322="C",0.6,IF(OR(ISBLANK(I322),ISBLANK(N322)),"",IF(I322="ALI",IF(N322="L",7,IF(N322="A",10,15)),IF(I322="AIE",IF(N322="L",5,IF(N322="A",7,10)),IF(I322="SE",IF(N322="L",4,IF(N322="A",5,7)),IF(OR(I322="EE",I322="CE"),IF(N322="L",3,IF(N322="A",4,6))))))))</f>
        <v/>
      </c>
      <c r="T322" s="51" t="str">
        <f aca="false">IF(OR(ISBLANK(I322),ISBLANK(P322),I322="",P322=""),S322,IF(I322="ALI",IF(P322="L",7,IF(P322="A",10,15)),IF(I322="AIE",IF(P322="L",5,IF(P322="A",7,10)),IF(I322="SE",IF(P322="L",4,IF(P322="A",5,7)),IF(OR(I322="EE",I322="CE"),IF(P322="L",3,IF(P322="A",4,6)))))))</f>
        <v/>
      </c>
      <c r="U322" s="52" t="str">
        <f aca="false">IF(J322="","",IF(OR(J322="I",J322="C"),100%,IF(J322="E",40%,IF(J322="T",15%,50%))))</f>
        <v/>
      </c>
      <c r="V322" s="53" t="str">
        <f aca="false">IF(AND(S322&lt;&gt;"",U322&lt;&gt;""),S322*U322,"")</f>
        <v/>
      </c>
      <c r="W322" s="53" t="str">
        <f aca="false">IF(AND(T322&lt;&gt;"",U322&lt;&gt;""),T322*U322,"")</f>
        <v/>
      </c>
      <c r="X322" s="42"/>
      <c r="Y322" s="42"/>
      <c r="Z322" s="42"/>
      <c r="AA322" s="42"/>
      <c r="AB322" s="43"/>
    </row>
    <row r="323" customFormat="false" ht="18" hidden="false" customHeight="true" outlineLevel="0" collapsed="false">
      <c r="A323" s="42"/>
      <c r="B323" s="42"/>
      <c r="C323" s="42"/>
      <c r="D323" s="42"/>
      <c r="E323" s="42"/>
      <c r="F323" s="42"/>
      <c r="G323" s="42"/>
      <c r="H323" s="43"/>
      <c r="I323" s="44"/>
      <c r="J323" s="45"/>
      <c r="K323" s="46" t="str">
        <f aca="false">IF(OR(I323="ALI",I323="AIE"),IF(ISNA(VLOOKUP(H323,'Funções de Dados - Detalhe'!$C$7:$F$126,2,0)),"",VLOOKUP(H323,'Funções de Dados - Detalhe'!$C$7:$F$126,2,0)),IF(OR(I323="EE",I323="SE",I323="CE"),IF(ISNA(VLOOKUP(H323,'Funções de Transação - Detalhe'!$C$7:$F$126,2,0)), "",VLOOKUP(H323,'Funções de Transação - Detalhe'!$C$7:$F$126,2,0)),""))</f>
        <v/>
      </c>
      <c r="L323" s="46" t="str">
        <f aca="false">IF(OR(I323="ALI",I323="AIE"),IF(ISNA(VLOOKUP(H323,'Funções de Dados - Detalhe'!$C$7:$F$126,4,0)), "",VLOOKUP(H323,'Funções de Dados - Detalhe'!$C$7:$F$126,4,0)),IF(OR(I323="EE",I323="SE",I323="CE"),IF(ISNA(VLOOKUP(H323,'Funções de Transação - Detalhe'!$C$7:$F$126,4,0)), "",VLOOKUP(H323,'Funções de Transação - Detalhe'!$C$7:$F$126,4,0)),""))</f>
        <v/>
      </c>
      <c r="M323" s="47" t="str">
        <f aca="false">CONCATENATE(I323,N323)</f>
        <v/>
      </c>
      <c r="N323" s="48" t="str">
        <f aca="false">IF(OR(I323="ALI",I323="AIE"),"L", IF(OR(I323="EE",I323="SE",I323="CE"),"A",""))</f>
        <v/>
      </c>
      <c r="O323" s="47" t="str">
        <f aca="false">CONCATENATE(I323,P323)</f>
        <v/>
      </c>
      <c r="P323" s="49" t="str">
        <f aca="false">IF(OR(ISBLANK(K323),K323="",ISBLANK(L323),L323=""),IF(OR(I323="ALI",I323="AIE"),"",IF(OR(ISBLANK(I323),L323=""),"","A")),IF(I323="EE",IF(L323&gt;=3,IF(K323&gt;=5,"H","A"),IF(L323&gt;=2,IF(K323&gt;=16,"H",IF(K323&lt;=4,"L","A")),IF(K323&lt;=15,"L","A"))),IF(OR(I323="SE",I323="CE"),IF(L323&gt;=4,IF(K323&gt;=6,"H","A"),IF(L323&gt;=2,IF(K323&gt;=20,"H",IF(K323&lt;=5,"L","A")),IF(K323&lt;=19,"L","A"))),IF(OR(I323="ALI",I323="AIE"),IF(L323&gt;=6,IF(K323&gt;=20,"H","A"),IF(L323&gt;=2,IF(K323&gt;=51,"H",IF(K323&lt;=19,"L","A")),IF(K323&lt;=50,"L","A")))))))</f>
        <v/>
      </c>
      <c r="Q323" s="50" t="str">
        <f aca="false">IF(N323="L","Baixa",IF(N323="A","Média",IF(N323="","","Alta")))</f>
        <v/>
      </c>
      <c r="R323" s="50" t="str">
        <f aca="false">IF(P323="L","Baixa",IF(P323="A","Média",IF(P323="H","Alta","")))</f>
        <v/>
      </c>
      <c r="S323" s="46" t="str">
        <f aca="false">IF(J323="C",0.6,IF(OR(ISBLANK(I323),ISBLANK(N323)),"",IF(I323="ALI",IF(N323="L",7,IF(N323="A",10,15)),IF(I323="AIE",IF(N323="L",5,IF(N323="A",7,10)),IF(I323="SE",IF(N323="L",4,IF(N323="A",5,7)),IF(OR(I323="EE",I323="CE"),IF(N323="L",3,IF(N323="A",4,6))))))))</f>
        <v/>
      </c>
      <c r="T323" s="51" t="str">
        <f aca="false">IF(OR(ISBLANK(I323),ISBLANK(P323),I323="",P323=""),S323,IF(I323="ALI",IF(P323="L",7,IF(P323="A",10,15)),IF(I323="AIE",IF(P323="L",5,IF(P323="A",7,10)),IF(I323="SE",IF(P323="L",4,IF(P323="A",5,7)),IF(OR(I323="EE",I323="CE"),IF(P323="L",3,IF(P323="A",4,6)))))))</f>
        <v/>
      </c>
      <c r="U323" s="52" t="str">
        <f aca="false">IF(J323="","",IF(OR(J323="I",J323="C"),100%,IF(J323="E",40%,IF(J323="T",15%,50%))))</f>
        <v/>
      </c>
      <c r="V323" s="53" t="str">
        <f aca="false">IF(AND(S323&lt;&gt;"",U323&lt;&gt;""),S323*U323,"")</f>
        <v/>
      </c>
      <c r="W323" s="53" t="str">
        <f aca="false">IF(AND(T323&lt;&gt;"",U323&lt;&gt;""),T323*U323,"")</f>
        <v/>
      </c>
      <c r="X323" s="42"/>
      <c r="Y323" s="42"/>
      <c r="Z323" s="42"/>
      <c r="AA323" s="42"/>
      <c r="AB323" s="43"/>
    </row>
    <row r="324" customFormat="false" ht="18" hidden="false" customHeight="true" outlineLevel="0" collapsed="false">
      <c r="A324" s="42"/>
      <c r="B324" s="42"/>
      <c r="C324" s="42"/>
      <c r="D324" s="42"/>
      <c r="E324" s="42"/>
      <c r="F324" s="42"/>
      <c r="G324" s="42"/>
      <c r="H324" s="43" t="str">
        <f aca="false">A324&amp;G324</f>
        <v/>
      </c>
      <c r="I324" s="44"/>
      <c r="J324" s="45"/>
      <c r="K324" s="46" t="str">
        <f aca="false">IF(OR(I324="ALI",I324="AIE"),IF(ISNA(VLOOKUP(H324,'Funções de Dados - Detalhe'!$C$7:$F$126,2,0)),"",VLOOKUP(H324,'Funções de Dados - Detalhe'!$C$7:$F$126,2,0)),IF(OR(I324="EE",I324="SE",I324="CE"),IF(ISNA(VLOOKUP(H324,'Funções de Transação - Detalhe'!$C$7:$F$126,2,0)), "",VLOOKUP(H324,'Funções de Transação - Detalhe'!$C$7:$F$126,2,0)),""))</f>
        <v/>
      </c>
      <c r="L324" s="46" t="str">
        <f aca="false">IF(OR(I324="ALI",I324="AIE"),IF(ISNA(VLOOKUP(H324,'Funções de Dados - Detalhe'!$C$7:$F$126,4,0)), "",VLOOKUP(H324,'Funções de Dados - Detalhe'!$C$7:$F$126,4,0)),IF(OR(I324="EE",I324="SE",I324="CE"),IF(ISNA(VLOOKUP(H324,'Funções de Transação - Detalhe'!$C$7:$F$126,4,0)), "",VLOOKUP(H324,'Funções de Transação - Detalhe'!$C$7:$F$126,4,0)),""))</f>
        <v/>
      </c>
      <c r="M324" s="47" t="str">
        <f aca="false">CONCATENATE(I324,N324)</f>
        <v/>
      </c>
      <c r="N324" s="48" t="str">
        <f aca="false">IF(OR(I324="ALI",I324="AIE"),"L", IF(OR(I324="EE",I324="SE",I324="CE"),"A",""))</f>
        <v/>
      </c>
      <c r="O324" s="47" t="str">
        <f aca="false">CONCATENATE(I324,P324)</f>
        <v/>
      </c>
      <c r="P324" s="49" t="str">
        <f aca="false">IF(OR(ISBLANK(K324),K324="",ISBLANK(L324),L324=""),IF(OR(I324="ALI",I324="AIE"),"",IF(OR(ISBLANK(I324),L324=""),"","A")),IF(I324="EE",IF(L324&gt;=3,IF(K324&gt;=5,"H","A"),IF(L324&gt;=2,IF(K324&gt;=16,"H",IF(K324&lt;=4,"L","A")),IF(K324&lt;=15,"L","A"))),IF(OR(I324="SE",I324="CE"),IF(L324&gt;=4,IF(K324&gt;=6,"H","A"),IF(L324&gt;=2,IF(K324&gt;=20,"H",IF(K324&lt;=5,"L","A")),IF(K324&lt;=19,"L","A"))),IF(OR(I324="ALI",I324="AIE"),IF(L324&gt;=6,IF(K324&gt;=20,"H","A"),IF(L324&gt;=2,IF(K324&gt;=51,"H",IF(K324&lt;=19,"L","A")),IF(K324&lt;=50,"L","A")))))))</f>
        <v/>
      </c>
      <c r="Q324" s="50" t="str">
        <f aca="false">IF(N324="L","Baixa",IF(N324="A","Média",IF(N324="","","Alta")))</f>
        <v/>
      </c>
      <c r="R324" s="50" t="str">
        <f aca="false">IF(P324="L","Baixa",IF(P324="A","Média",IF(P324="H","Alta","")))</f>
        <v/>
      </c>
      <c r="S324" s="46" t="str">
        <f aca="false">IF(J324="C",0.6,IF(OR(ISBLANK(I324),ISBLANK(N324)),"",IF(I324="ALI",IF(N324="L",7,IF(N324="A",10,15)),IF(I324="AIE",IF(N324="L",5,IF(N324="A",7,10)),IF(I324="SE",IF(N324="L",4,IF(N324="A",5,7)),IF(OR(I324="EE",I324="CE"),IF(N324="L",3,IF(N324="A",4,6))))))))</f>
        <v/>
      </c>
      <c r="T324" s="51" t="str">
        <f aca="false">IF(OR(ISBLANK(I324),ISBLANK(P324),I324="",P324=""),S324,IF(I324="ALI",IF(P324="L",7,IF(P324="A",10,15)),IF(I324="AIE",IF(P324="L",5,IF(P324="A",7,10)),IF(I324="SE",IF(P324="L",4,IF(P324="A",5,7)),IF(OR(I324="EE",I324="CE"),IF(P324="L",3,IF(P324="A",4,6)))))))</f>
        <v/>
      </c>
      <c r="U324" s="52" t="str">
        <f aca="false">IF(J324="","",IF(OR(J324="I",J324="C"),100%,IF(J324="E",40%,IF(J324="T",15%,50%))))</f>
        <v/>
      </c>
      <c r="V324" s="53" t="str">
        <f aca="false">IF(AND(S324&lt;&gt;"",U324&lt;&gt;""),S324*U324,"")</f>
        <v/>
      </c>
      <c r="W324" s="53" t="str">
        <f aca="false">IF(AND(T324&lt;&gt;"",U324&lt;&gt;""),T324*U324,"")</f>
        <v/>
      </c>
      <c r="X324" s="42"/>
      <c r="Y324" s="42"/>
      <c r="Z324" s="42"/>
      <c r="AA324" s="42"/>
      <c r="AB324" s="43"/>
    </row>
    <row r="325" customFormat="false" ht="18" hidden="false" customHeight="true" outlineLevel="0" collapsed="false">
      <c r="A325" s="42"/>
      <c r="B325" s="42"/>
      <c r="C325" s="42"/>
      <c r="D325" s="42"/>
      <c r="E325" s="42"/>
      <c r="F325" s="42"/>
      <c r="G325" s="42"/>
      <c r="H325" s="43" t="str">
        <f aca="false">A325&amp;G325</f>
        <v/>
      </c>
      <c r="I325" s="44"/>
      <c r="J325" s="45"/>
      <c r="K325" s="46" t="str">
        <f aca="false">IF(OR(I325="ALI",I325="AIE"),IF(ISNA(VLOOKUP(H325,'Funções de Dados - Detalhe'!$C$7:$F$126,2,0)),"",VLOOKUP(H325,'Funções de Dados - Detalhe'!$C$7:$F$126,2,0)),IF(OR(I325="EE",I325="SE",I325="CE"),IF(ISNA(VLOOKUP(H325,'Funções de Transação - Detalhe'!$C$7:$F$126,2,0)), "",VLOOKUP(H325,'Funções de Transação - Detalhe'!$C$7:$F$126,2,0)),""))</f>
        <v/>
      </c>
      <c r="L325" s="46" t="str">
        <f aca="false">IF(OR(I325="ALI",I325="AIE"),IF(ISNA(VLOOKUP(H325,'Funções de Dados - Detalhe'!$C$7:$F$126,4,0)), "",VLOOKUP(H325,'Funções de Dados - Detalhe'!$C$7:$F$126,4,0)),IF(OR(I325="EE",I325="SE",I325="CE"),IF(ISNA(VLOOKUP(H325,'Funções de Transação - Detalhe'!$C$7:$F$126,4,0)), "",VLOOKUP(H325,'Funções de Transação - Detalhe'!$C$7:$F$126,4,0)),""))</f>
        <v/>
      </c>
      <c r="M325" s="47" t="str">
        <f aca="false">CONCATENATE(I325,N325)</f>
        <v/>
      </c>
      <c r="N325" s="48" t="str">
        <f aca="false">IF(OR(I325="ALI",I325="AIE"),"L", IF(OR(I325="EE",I325="SE",I325="CE"),"A",""))</f>
        <v/>
      </c>
      <c r="O325" s="47" t="str">
        <f aca="false">CONCATENATE(I325,P325)</f>
        <v/>
      </c>
      <c r="P325" s="49" t="str">
        <f aca="false">IF(OR(ISBLANK(K325),K325="",ISBLANK(L325),L325=""),IF(OR(I325="ALI",I325="AIE"),"",IF(OR(ISBLANK(I325),L325=""),"","A")),IF(I325="EE",IF(L325&gt;=3,IF(K325&gt;=5,"H","A"),IF(L325&gt;=2,IF(K325&gt;=16,"H",IF(K325&lt;=4,"L","A")),IF(K325&lt;=15,"L","A"))),IF(OR(I325="SE",I325="CE"),IF(L325&gt;=4,IF(K325&gt;=6,"H","A"),IF(L325&gt;=2,IF(K325&gt;=20,"H",IF(K325&lt;=5,"L","A")),IF(K325&lt;=19,"L","A"))),IF(OR(I325="ALI",I325="AIE"),IF(L325&gt;=6,IF(K325&gt;=20,"H","A"),IF(L325&gt;=2,IF(K325&gt;=51,"H",IF(K325&lt;=19,"L","A")),IF(K325&lt;=50,"L","A")))))))</f>
        <v/>
      </c>
      <c r="Q325" s="50" t="str">
        <f aca="false">IF(N325="L","Baixa",IF(N325="A","Média",IF(N325="","","Alta")))</f>
        <v/>
      </c>
      <c r="R325" s="50" t="str">
        <f aca="false">IF(P325="L","Baixa",IF(P325="A","Média",IF(P325="H","Alta","")))</f>
        <v/>
      </c>
      <c r="S325" s="46" t="str">
        <f aca="false">IF(J325="C",0.6,IF(OR(ISBLANK(I325),ISBLANK(N325)),"",IF(I325="ALI",IF(N325="L",7,IF(N325="A",10,15)),IF(I325="AIE",IF(N325="L",5,IF(N325="A",7,10)),IF(I325="SE",IF(N325="L",4,IF(N325="A",5,7)),IF(OR(I325="EE",I325="CE"),IF(N325="L",3,IF(N325="A",4,6))))))))</f>
        <v/>
      </c>
      <c r="T325" s="51" t="str">
        <f aca="false">IF(OR(ISBLANK(I325),ISBLANK(P325),I325="",P325=""),S325,IF(I325="ALI",IF(P325="L",7,IF(P325="A",10,15)),IF(I325="AIE",IF(P325="L",5,IF(P325="A",7,10)),IF(I325="SE",IF(P325="L",4,IF(P325="A",5,7)),IF(OR(I325="EE",I325="CE"),IF(P325="L",3,IF(P325="A",4,6)))))))</f>
        <v/>
      </c>
      <c r="U325" s="52" t="str">
        <f aca="false">IF(J325="","",IF(OR(J325="I",J325="C"),100%,IF(J325="E",40%,IF(J325="T",15%,50%))))</f>
        <v/>
      </c>
      <c r="V325" s="53" t="str">
        <f aca="false">IF(AND(S325&lt;&gt;"",U325&lt;&gt;""),S325*U325,"")</f>
        <v/>
      </c>
      <c r="W325" s="53" t="str">
        <f aca="false">IF(AND(T325&lt;&gt;"",U325&lt;&gt;""),T325*U325,"")</f>
        <v/>
      </c>
      <c r="X325" s="42"/>
      <c r="Y325" s="42"/>
      <c r="Z325" s="42"/>
      <c r="AA325" s="42"/>
      <c r="AB325" s="43"/>
    </row>
    <row r="326" customFormat="false" ht="18" hidden="false" customHeight="true" outlineLevel="0" collapsed="false">
      <c r="A326" s="42"/>
      <c r="B326" s="42"/>
      <c r="C326" s="42"/>
      <c r="D326" s="42"/>
      <c r="E326" s="42"/>
      <c r="F326" s="42"/>
      <c r="G326" s="42"/>
      <c r="H326" s="43" t="str">
        <f aca="false">A326&amp;G326</f>
        <v/>
      </c>
      <c r="I326" s="44"/>
      <c r="J326" s="45"/>
      <c r="K326" s="46" t="str">
        <f aca="false">IF(OR(I326="ALI",I326="AIE"),IF(ISNA(VLOOKUP(H326,'Funções de Dados - Detalhe'!$C$7:$F$126,2,0)),"",VLOOKUP(H326,'Funções de Dados - Detalhe'!$C$7:$F$126,2,0)),IF(OR(I326="EE",I326="SE",I326="CE"),IF(ISNA(VLOOKUP(H326,'Funções de Transação - Detalhe'!$C$7:$F$126,2,0)), "",VLOOKUP(H326,'Funções de Transação - Detalhe'!$C$7:$F$126,2,0)),""))</f>
        <v/>
      </c>
      <c r="L326" s="46" t="str">
        <f aca="false">IF(OR(I326="ALI",I326="AIE"),IF(ISNA(VLOOKUP(H326,'Funções de Dados - Detalhe'!$C$7:$F$126,4,0)), "",VLOOKUP(H326,'Funções de Dados - Detalhe'!$C$7:$F$126,4,0)),IF(OR(I326="EE",I326="SE",I326="CE"),IF(ISNA(VLOOKUP(H326,'Funções de Transação - Detalhe'!$C$7:$F$126,4,0)), "",VLOOKUP(H326,'Funções de Transação - Detalhe'!$C$7:$F$126,4,0)),""))</f>
        <v/>
      </c>
      <c r="M326" s="47" t="str">
        <f aca="false">CONCATENATE(I326,N326)</f>
        <v/>
      </c>
      <c r="N326" s="48" t="str">
        <f aca="false">IF(OR(I326="ALI",I326="AIE"),"L", IF(OR(I326="EE",I326="SE",I326="CE"),"A",""))</f>
        <v/>
      </c>
      <c r="O326" s="47" t="str">
        <f aca="false">CONCATENATE(I326,P326)</f>
        <v/>
      </c>
      <c r="P326" s="49" t="str">
        <f aca="false">IF(OR(ISBLANK(K326),K326="",ISBLANK(L326),L326=""),IF(OR(I326="ALI",I326="AIE"),"",IF(OR(ISBLANK(I326),L326=""),"","A")),IF(I326="EE",IF(L326&gt;=3,IF(K326&gt;=5,"H","A"),IF(L326&gt;=2,IF(K326&gt;=16,"H",IF(K326&lt;=4,"L","A")),IF(K326&lt;=15,"L","A"))),IF(OR(I326="SE",I326="CE"),IF(L326&gt;=4,IF(K326&gt;=6,"H","A"),IF(L326&gt;=2,IF(K326&gt;=20,"H",IF(K326&lt;=5,"L","A")),IF(K326&lt;=19,"L","A"))),IF(OR(I326="ALI",I326="AIE"),IF(L326&gt;=6,IF(K326&gt;=20,"H","A"),IF(L326&gt;=2,IF(K326&gt;=51,"H",IF(K326&lt;=19,"L","A")),IF(K326&lt;=50,"L","A")))))))</f>
        <v/>
      </c>
      <c r="Q326" s="50" t="str">
        <f aca="false">IF(N326="L","Baixa",IF(N326="A","Média",IF(N326="","","Alta")))</f>
        <v/>
      </c>
      <c r="R326" s="50" t="str">
        <f aca="false">IF(P326="L","Baixa",IF(P326="A","Média",IF(P326="H","Alta","")))</f>
        <v/>
      </c>
      <c r="S326" s="46" t="str">
        <f aca="false">IF(J326="C",0.6,IF(OR(ISBLANK(I326),ISBLANK(N326)),"",IF(I326="ALI",IF(N326="L",7,IF(N326="A",10,15)),IF(I326="AIE",IF(N326="L",5,IF(N326="A",7,10)),IF(I326="SE",IF(N326="L",4,IF(N326="A",5,7)),IF(OR(I326="EE",I326="CE"),IF(N326="L",3,IF(N326="A",4,6))))))))</f>
        <v/>
      </c>
      <c r="T326" s="51" t="str">
        <f aca="false">IF(OR(ISBLANK(I326),ISBLANK(P326),I326="",P326=""),S326,IF(I326="ALI",IF(P326="L",7,IF(P326="A",10,15)),IF(I326="AIE",IF(P326="L",5,IF(P326="A",7,10)),IF(I326="SE",IF(P326="L",4,IF(P326="A",5,7)),IF(OR(I326="EE",I326="CE"),IF(P326="L",3,IF(P326="A",4,6)))))))</f>
        <v/>
      </c>
      <c r="U326" s="52" t="str">
        <f aca="false">IF(J326="","",IF(OR(J326="I",J326="C"),100%,IF(J326="E",40%,IF(J326="T",15%,50%))))</f>
        <v/>
      </c>
      <c r="V326" s="53" t="str">
        <f aca="false">IF(AND(S326&lt;&gt;"",U326&lt;&gt;""),S326*U326,"")</f>
        <v/>
      </c>
      <c r="W326" s="53" t="str">
        <f aca="false">IF(AND(T326&lt;&gt;"",U326&lt;&gt;""),T326*U326,"")</f>
        <v/>
      </c>
      <c r="X326" s="42"/>
      <c r="Y326" s="42"/>
      <c r="Z326" s="42"/>
      <c r="AA326" s="42"/>
      <c r="AB326" s="43"/>
    </row>
    <row r="327" customFormat="false" ht="18" hidden="false" customHeight="true" outlineLevel="0" collapsed="false">
      <c r="A327" s="42"/>
      <c r="B327" s="42"/>
      <c r="C327" s="42"/>
      <c r="D327" s="42"/>
      <c r="E327" s="42"/>
      <c r="F327" s="42"/>
      <c r="G327" s="42"/>
      <c r="H327" s="43" t="str">
        <f aca="false">A327&amp;G327</f>
        <v/>
      </c>
      <c r="I327" s="44"/>
      <c r="J327" s="45"/>
      <c r="K327" s="46" t="str">
        <f aca="false">IF(OR(I327="ALI",I327="AIE"),IF(ISNA(VLOOKUP(H327,'Funções de Dados - Detalhe'!$C$7:$F$126,2,0)),"",VLOOKUP(H327,'Funções de Dados - Detalhe'!$C$7:$F$126,2,0)),IF(OR(I327="EE",I327="SE",I327="CE"),IF(ISNA(VLOOKUP(H327,'Funções de Transação - Detalhe'!$C$7:$F$126,2,0)), "",VLOOKUP(H327,'Funções de Transação - Detalhe'!$C$7:$F$126,2,0)),""))</f>
        <v/>
      </c>
      <c r="L327" s="46" t="str">
        <f aca="false">IF(OR(I327="ALI",I327="AIE"),IF(ISNA(VLOOKUP(H327,'Funções de Dados - Detalhe'!$C$7:$F$126,4,0)), "",VLOOKUP(H327,'Funções de Dados - Detalhe'!$C$7:$F$126,4,0)),IF(OR(I327="EE",I327="SE",I327="CE"),IF(ISNA(VLOOKUP(H327,'Funções de Transação - Detalhe'!$C$7:$F$126,4,0)), "",VLOOKUP(H327,'Funções de Transação - Detalhe'!$C$7:$F$126,4,0)),""))</f>
        <v/>
      </c>
      <c r="M327" s="47" t="str">
        <f aca="false">CONCATENATE(I327,N327)</f>
        <v/>
      </c>
      <c r="N327" s="48" t="str">
        <f aca="false">IF(OR(I327="ALI",I327="AIE"),"L", IF(OR(I327="EE",I327="SE",I327="CE"),"A",""))</f>
        <v/>
      </c>
      <c r="O327" s="47" t="str">
        <f aca="false">CONCATENATE(I327,P327)</f>
        <v/>
      </c>
      <c r="P327" s="49" t="str">
        <f aca="false">IF(OR(ISBLANK(K327),K327="",ISBLANK(L327),L327=""),IF(OR(I327="ALI",I327="AIE"),"",IF(OR(ISBLANK(I327),L327=""),"","A")),IF(I327="EE",IF(L327&gt;=3,IF(K327&gt;=5,"H","A"),IF(L327&gt;=2,IF(K327&gt;=16,"H",IF(K327&lt;=4,"L","A")),IF(K327&lt;=15,"L","A"))),IF(OR(I327="SE",I327="CE"),IF(L327&gt;=4,IF(K327&gt;=6,"H","A"),IF(L327&gt;=2,IF(K327&gt;=20,"H",IF(K327&lt;=5,"L","A")),IF(K327&lt;=19,"L","A"))),IF(OR(I327="ALI",I327="AIE"),IF(L327&gt;=6,IF(K327&gt;=20,"H","A"),IF(L327&gt;=2,IF(K327&gt;=51,"H",IF(K327&lt;=19,"L","A")),IF(K327&lt;=50,"L","A")))))))</f>
        <v/>
      </c>
      <c r="Q327" s="50" t="str">
        <f aca="false">IF(N327="L","Baixa",IF(N327="A","Média",IF(N327="","","Alta")))</f>
        <v/>
      </c>
      <c r="R327" s="50" t="str">
        <f aca="false">IF(P327="L","Baixa",IF(P327="A","Média",IF(P327="H","Alta","")))</f>
        <v/>
      </c>
      <c r="S327" s="46" t="str">
        <f aca="false">IF(J327="C",0.6,IF(OR(ISBLANK(I327),ISBLANK(N327)),"",IF(I327="ALI",IF(N327="L",7,IF(N327="A",10,15)),IF(I327="AIE",IF(N327="L",5,IF(N327="A",7,10)),IF(I327="SE",IF(N327="L",4,IF(N327="A",5,7)),IF(OR(I327="EE",I327="CE"),IF(N327="L",3,IF(N327="A",4,6))))))))</f>
        <v/>
      </c>
      <c r="T327" s="51" t="str">
        <f aca="false">IF(OR(ISBLANK(I327),ISBLANK(P327),I327="",P327=""),S327,IF(I327="ALI",IF(P327="L",7,IF(P327="A",10,15)),IF(I327="AIE",IF(P327="L",5,IF(P327="A",7,10)),IF(I327="SE",IF(P327="L",4,IF(P327="A",5,7)),IF(OR(I327="EE",I327="CE"),IF(P327="L",3,IF(P327="A",4,6)))))))</f>
        <v/>
      </c>
      <c r="U327" s="52" t="str">
        <f aca="false">IF(J327="","",IF(OR(J327="I",J327="C"),100%,IF(J327="E",40%,IF(J327="T",15%,50%))))</f>
        <v/>
      </c>
      <c r="V327" s="53" t="str">
        <f aca="false">IF(AND(S327&lt;&gt;"",U327&lt;&gt;""),S327*U327,"")</f>
        <v/>
      </c>
      <c r="W327" s="53" t="str">
        <f aca="false">IF(AND(T327&lt;&gt;"",U327&lt;&gt;""),T327*U327,"")</f>
        <v/>
      </c>
      <c r="X327" s="42"/>
      <c r="Y327" s="42"/>
      <c r="Z327" s="42"/>
      <c r="AA327" s="42"/>
      <c r="AB327" s="43"/>
    </row>
    <row r="328" customFormat="false" ht="18" hidden="false" customHeight="true" outlineLevel="0" collapsed="false">
      <c r="A328" s="42"/>
      <c r="B328" s="42"/>
      <c r="C328" s="42"/>
      <c r="D328" s="42"/>
      <c r="E328" s="42"/>
      <c r="F328" s="42"/>
      <c r="G328" s="42"/>
      <c r="H328" s="43" t="str">
        <f aca="false">A328&amp;G328</f>
        <v/>
      </c>
      <c r="I328" s="44"/>
      <c r="J328" s="45"/>
      <c r="K328" s="46" t="str">
        <f aca="false">IF(OR(I328="ALI",I328="AIE"),IF(ISNA(VLOOKUP(H328,'Funções de Dados - Detalhe'!$C$7:$F$126,2,0)),"",VLOOKUP(H328,'Funções de Dados - Detalhe'!$C$7:$F$126,2,0)),IF(OR(I328="EE",I328="SE",I328="CE"),IF(ISNA(VLOOKUP(H328,'Funções de Transação - Detalhe'!$C$7:$F$126,2,0)), "",VLOOKUP(H328,'Funções de Transação - Detalhe'!$C$7:$F$126,2,0)),""))</f>
        <v/>
      </c>
      <c r="L328" s="46" t="str">
        <f aca="false">IF(OR(I328="ALI",I328="AIE"),IF(ISNA(VLOOKUP(H328,'Funções de Dados - Detalhe'!$C$7:$F$126,4,0)), "",VLOOKUP(H328,'Funções de Dados - Detalhe'!$C$7:$F$126,4,0)),IF(OR(I328="EE",I328="SE",I328="CE"),IF(ISNA(VLOOKUP(H328,'Funções de Transação - Detalhe'!$C$7:$F$126,4,0)), "",VLOOKUP(H328,'Funções de Transação - Detalhe'!$C$7:$F$126,4,0)),""))</f>
        <v/>
      </c>
      <c r="M328" s="47" t="str">
        <f aca="false">CONCATENATE(I328,N328)</f>
        <v/>
      </c>
      <c r="N328" s="48" t="str">
        <f aca="false">IF(OR(I328="ALI",I328="AIE"),"L", IF(OR(I328="EE",I328="SE",I328="CE"),"A",""))</f>
        <v/>
      </c>
      <c r="O328" s="47" t="str">
        <f aca="false">CONCATENATE(I328,P328)</f>
        <v/>
      </c>
      <c r="P328" s="49" t="str">
        <f aca="false">IF(OR(ISBLANK(K328),K328="",ISBLANK(L328),L328=""),IF(OR(I328="ALI",I328="AIE"),"",IF(OR(ISBLANK(I328),L328=""),"","A")),IF(I328="EE",IF(L328&gt;=3,IF(K328&gt;=5,"H","A"),IF(L328&gt;=2,IF(K328&gt;=16,"H",IF(K328&lt;=4,"L","A")),IF(K328&lt;=15,"L","A"))),IF(OR(I328="SE",I328="CE"),IF(L328&gt;=4,IF(K328&gt;=6,"H","A"),IF(L328&gt;=2,IF(K328&gt;=20,"H",IF(K328&lt;=5,"L","A")),IF(K328&lt;=19,"L","A"))),IF(OR(I328="ALI",I328="AIE"),IF(L328&gt;=6,IF(K328&gt;=20,"H","A"),IF(L328&gt;=2,IF(K328&gt;=51,"H",IF(K328&lt;=19,"L","A")),IF(K328&lt;=50,"L","A")))))))</f>
        <v/>
      </c>
      <c r="Q328" s="50" t="str">
        <f aca="false">IF(N328="L","Baixa",IF(N328="A","Média",IF(N328="","","Alta")))</f>
        <v/>
      </c>
      <c r="R328" s="50" t="str">
        <f aca="false">IF(P328="L","Baixa",IF(P328="A","Média",IF(P328="H","Alta","")))</f>
        <v/>
      </c>
      <c r="S328" s="46" t="str">
        <f aca="false">IF(J328="C",0.6,IF(OR(ISBLANK(I328),ISBLANK(N328)),"",IF(I328="ALI",IF(N328="L",7,IF(N328="A",10,15)),IF(I328="AIE",IF(N328="L",5,IF(N328="A",7,10)),IF(I328="SE",IF(N328="L",4,IF(N328="A",5,7)),IF(OR(I328="EE",I328="CE"),IF(N328="L",3,IF(N328="A",4,6))))))))</f>
        <v/>
      </c>
      <c r="T328" s="51" t="str">
        <f aca="false">IF(OR(ISBLANK(I328),ISBLANK(P328),I328="",P328=""),S328,IF(I328="ALI",IF(P328="L",7,IF(P328="A",10,15)),IF(I328="AIE",IF(P328="L",5,IF(P328="A",7,10)),IF(I328="SE",IF(P328="L",4,IF(P328="A",5,7)),IF(OR(I328="EE",I328="CE"),IF(P328="L",3,IF(P328="A",4,6)))))))</f>
        <v/>
      </c>
      <c r="U328" s="52" t="str">
        <f aca="false">IF(J328="","",IF(OR(J328="I",J328="C"),100%,IF(J328="E",40%,IF(J328="T",15%,50%))))</f>
        <v/>
      </c>
      <c r="V328" s="53" t="str">
        <f aca="false">IF(AND(S328&lt;&gt;"",U328&lt;&gt;""),S328*U328,"")</f>
        <v/>
      </c>
      <c r="W328" s="53" t="str">
        <f aca="false">IF(AND(T328&lt;&gt;"",U328&lt;&gt;""),T328*U328,"")</f>
        <v/>
      </c>
      <c r="X328" s="42"/>
      <c r="Y328" s="42"/>
      <c r="Z328" s="42"/>
      <c r="AA328" s="42"/>
      <c r="AB328" s="43"/>
    </row>
    <row r="329" customFormat="false" ht="18" hidden="false" customHeight="true" outlineLevel="0" collapsed="false">
      <c r="A329" s="42"/>
      <c r="B329" s="42"/>
      <c r="C329" s="42"/>
      <c r="D329" s="42"/>
      <c r="E329" s="42"/>
      <c r="F329" s="42"/>
      <c r="G329" s="42"/>
      <c r="H329" s="43" t="str">
        <f aca="false">A329&amp;G329</f>
        <v/>
      </c>
      <c r="I329" s="44"/>
      <c r="J329" s="45"/>
      <c r="K329" s="46" t="str">
        <f aca="false">IF(OR(I329="ALI",I329="AIE"),IF(ISNA(VLOOKUP(H329,'Funções de Dados - Detalhe'!$C$7:$F$126,2,0)),"",VLOOKUP(H329,'Funções de Dados - Detalhe'!$C$7:$F$126,2,0)),IF(OR(I329="EE",I329="SE",I329="CE"),IF(ISNA(VLOOKUP(H329,'Funções de Transação - Detalhe'!$C$7:$F$126,2,0)), "",VLOOKUP(H329,'Funções de Transação - Detalhe'!$C$7:$F$126,2,0)),""))</f>
        <v/>
      </c>
      <c r="L329" s="46" t="str">
        <f aca="false">IF(OR(I329="ALI",I329="AIE"),IF(ISNA(VLOOKUP(H329,'Funções de Dados - Detalhe'!$C$7:$F$126,4,0)), "",VLOOKUP(H329,'Funções de Dados - Detalhe'!$C$7:$F$126,4,0)),IF(OR(I329="EE",I329="SE",I329="CE"),IF(ISNA(VLOOKUP(H329,'Funções de Transação - Detalhe'!$C$7:$F$126,4,0)), "",VLOOKUP(H329,'Funções de Transação - Detalhe'!$C$7:$F$126,4,0)),""))</f>
        <v/>
      </c>
      <c r="M329" s="47" t="str">
        <f aca="false">CONCATENATE(I329,N329)</f>
        <v/>
      </c>
      <c r="N329" s="48" t="str">
        <f aca="false">IF(OR(I329="ALI",I329="AIE"),"L", IF(OR(I329="EE",I329="SE",I329="CE"),"A",""))</f>
        <v/>
      </c>
      <c r="O329" s="47" t="str">
        <f aca="false">CONCATENATE(I329,P329)</f>
        <v/>
      </c>
      <c r="P329" s="49" t="str">
        <f aca="false">IF(OR(ISBLANK(K329),K329="",ISBLANK(L329),L329=""),IF(OR(I329="ALI",I329="AIE"),"",IF(OR(ISBLANK(I329),L329=""),"","A")),IF(I329="EE",IF(L329&gt;=3,IF(K329&gt;=5,"H","A"),IF(L329&gt;=2,IF(K329&gt;=16,"H",IF(K329&lt;=4,"L","A")),IF(K329&lt;=15,"L","A"))),IF(OR(I329="SE",I329="CE"),IF(L329&gt;=4,IF(K329&gt;=6,"H","A"),IF(L329&gt;=2,IF(K329&gt;=20,"H",IF(K329&lt;=5,"L","A")),IF(K329&lt;=19,"L","A"))),IF(OR(I329="ALI",I329="AIE"),IF(L329&gt;=6,IF(K329&gt;=20,"H","A"),IF(L329&gt;=2,IF(K329&gt;=51,"H",IF(K329&lt;=19,"L","A")),IF(K329&lt;=50,"L","A")))))))</f>
        <v/>
      </c>
      <c r="Q329" s="50" t="str">
        <f aca="false">IF(N329="L","Baixa",IF(N329="A","Média",IF(N329="","","Alta")))</f>
        <v/>
      </c>
      <c r="R329" s="50" t="str">
        <f aca="false">IF(P329="L","Baixa",IF(P329="A","Média",IF(P329="H","Alta","")))</f>
        <v/>
      </c>
      <c r="S329" s="46" t="str">
        <f aca="false">IF(J329="C",0.6,IF(OR(ISBLANK(I329),ISBLANK(N329)),"",IF(I329="ALI",IF(N329="L",7,IF(N329="A",10,15)),IF(I329="AIE",IF(N329="L",5,IF(N329="A",7,10)),IF(I329="SE",IF(N329="L",4,IF(N329="A",5,7)),IF(OR(I329="EE",I329="CE"),IF(N329="L",3,IF(N329="A",4,6))))))))</f>
        <v/>
      </c>
      <c r="T329" s="51" t="str">
        <f aca="false">IF(OR(ISBLANK(I329),ISBLANK(P329),I329="",P329=""),S329,IF(I329="ALI",IF(P329="L",7,IF(P329="A",10,15)),IF(I329="AIE",IF(P329="L",5,IF(P329="A",7,10)),IF(I329="SE",IF(P329="L",4,IF(P329="A",5,7)),IF(OR(I329="EE",I329="CE"),IF(P329="L",3,IF(P329="A",4,6)))))))</f>
        <v/>
      </c>
      <c r="U329" s="52" t="str">
        <f aca="false">IF(J329="","",IF(OR(J329="I",J329="C"),100%,IF(J329="E",40%,IF(J329="T",15%,50%))))</f>
        <v/>
      </c>
      <c r="V329" s="53" t="str">
        <f aca="false">IF(AND(S329&lt;&gt;"",U329&lt;&gt;""),S329*U329,"")</f>
        <v/>
      </c>
      <c r="W329" s="53" t="str">
        <f aca="false">IF(AND(T329&lt;&gt;"",U329&lt;&gt;""),T329*U329,"")</f>
        <v/>
      </c>
      <c r="X329" s="42"/>
      <c r="Y329" s="42"/>
      <c r="Z329" s="42"/>
      <c r="AA329" s="42"/>
      <c r="AB329" s="43"/>
    </row>
    <row r="330" customFormat="false" ht="18" hidden="false" customHeight="true" outlineLevel="0" collapsed="false">
      <c r="A330" s="42"/>
      <c r="B330" s="42"/>
      <c r="C330" s="42"/>
      <c r="D330" s="42"/>
      <c r="E330" s="42"/>
      <c r="F330" s="42"/>
      <c r="G330" s="42"/>
      <c r="H330" s="43" t="str">
        <f aca="false">A330&amp;G330</f>
        <v/>
      </c>
      <c r="I330" s="44"/>
      <c r="J330" s="45"/>
      <c r="K330" s="46" t="str">
        <f aca="false">IF(OR(I330="ALI",I330="AIE"),IF(ISNA(VLOOKUP(H330,'Funções de Dados - Detalhe'!$C$7:$F$126,2,0)),"",VLOOKUP(H330,'Funções de Dados - Detalhe'!$C$7:$F$126,2,0)),IF(OR(I330="EE",I330="SE",I330="CE"),IF(ISNA(VLOOKUP(H330,'Funções de Transação - Detalhe'!$C$7:$F$126,2,0)), "",VLOOKUP(H330,'Funções de Transação - Detalhe'!$C$7:$F$126,2,0)),""))</f>
        <v/>
      </c>
      <c r="L330" s="46" t="str">
        <f aca="false">IF(OR(I330="ALI",I330="AIE"),IF(ISNA(VLOOKUP(H330,'Funções de Dados - Detalhe'!$C$7:$F$126,4,0)), "",VLOOKUP(H330,'Funções de Dados - Detalhe'!$C$7:$F$126,4,0)),IF(OR(I330="EE",I330="SE",I330="CE"),IF(ISNA(VLOOKUP(H330,'Funções de Transação - Detalhe'!$C$7:$F$126,4,0)), "",VLOOKUP(H330,'Funções de Transação - Detalhe'!$C$7:$F$126,4,0)),""))</f>
        <v/>
      </c>
      <c r="M330" s="47" t="str">
        <f aca="false">CONCATENATE(I330,N330)</f>
        <v/>
      </c>
      <c r="N330" s="48" t="str">
        <f aca="false">IF(OR(I330="ALI",I330="AIE"),"L", IF(OR(I330="EE",I330="SE",I330="CE"),"A",""))</f>
        <v/>
      </c>
      <c r="O330" s="47" t="str">
        <f aca="false">CONCATENATE(I330,P330)</f>
        <v/>
      </c>
      <c r="P330" s="49" t="str">
        <f aca="false">IF(OR(ISBLANK(K330),K330="",ISBLANK(L330),L330=""),IF(OR(I330="ALI",I330="AIE"),"",IF(OR(ISBLANK(I330),L330=""),"","A")),IF(I330="EE",IF(L330&gt;=3,IF(K330&gt;=5,"H","A"),IF(L330&gt;=2,IF(K330&gt;=16,"H",IF(K330&lt;=4,"L","A")),IF(K330&lt;=15,"L","A"))),IF(OR(I330="SE",I330="CE"),IF(L330&gt;=4,IF(K330&gt;=6,"H","A"),IF(L330&gt;=2,IF(K330&gt;=20,"H",IF(K330&lt;=5,"L","A")),IF(K330&lt;=19,"L","A"))),IF(OR(I330="ALI",I330="AIE"),IF(L330&gt;=6,IF(K330&gt;=20,"H","A"),IF(L330&gt;=2,IF(K330&gt;=51,"H",IF(K330&lt;=19,"L","A")),IF(K330&lt;=50,"L","A")))))))</f>
        <v/>
      </c>
      <c r="Q330" s="50" t="str">
        <f aca="false">IF(N330="L","Baixa",IF(N330="A","Média",IF(N330="","","Alta")))</f>
        <v/>
      </c>
      <c r="R330" s="50" t="str">
        <f aca="false">IF(P330="L","Baixa",IF(P330="A","Média",IF(P330="H","Alta","")))</f>
        <v/>
      </c>
      <c r="S330" s="46" t="str">
        <f aca="false">IF(J330="C",0.6,IF(OR(ISBLANK(I330),ISBLANK(N330)),"",IF(I330="ALI",IF(N330="L",7,IF(N330="A",10,15)),IF(I330="AIE",IF(N330="L",5,IF(N330="A",7,10)),IF(I330="SE",IF(N330="L",4,IF(N330="A",5,7)),IF(OR(I330="EE",I330="CE"),IF(N330="L",3,IF(N330="A",4,6))))))))</f>
        <v/>
      </c>
      <c r="T330" s="51" t="str">
        <f aca="false">IF(OR(ISBLANK(I330),ISBLANK(P330),I330="",P330=""),S330,IF(I330="ALI",IF(P330="L",7,IF(P330="A",10,15)),IF(I330="AIE",IF(P330="L",5,IF(P330="A",7,10)),IF(I330="SE",IF(P330="L",4,IF(P330="A",5,7)),IF(OR(I330="EE",I330="CE"),IF(P330="L",3,IF(P330="A",4,6)))))))</f>
        <v/>
      </c>
      <c r="U330" s="52" t="str">
        <f aca="false">IF(J330="","",IF(OR(J330="I",J330="C"),100%,IF(J330="E",40%,IF(J330="T",15%,50%))))</f>
        <v/>
      </c>
      <c r="V330" s="53" t="str">
        <f aca="false">IF(AND(S330&lt;&gt;"",U330&lt;&gt;""),S330*U330,"")</f>
        <v/>
      </c>
      <c r="W330" s="53" t="str">
        <f aca="false">IF(AND(T330&lt;&gt;"",U330&lt;&gt;""),T330*U330,"")</f>
        <v/>
      </c>
      <c r="X330" s="42"/>
      <c r="Y330" s="42"/>
      <c r="Z330" s="42"/>
      <c r="AA330" s="42"/>
      <c r="AB330" s="43"/>
    </row>
    <row r="331" customFormat="false" ht="18" hidden="false" customHeight="true" outlineLevel="0" collapsed="false">
      <c r="A331" s="42"/>
      <c r="B331" s="42"/>
      <c r="C331" s="42"/>
      <c r="D331" s="42"/>
      <c r="E331" s="42"/>
      <c r="F331" s="42"/>
      <c r="G331" s="42"/>
      <c r="H331" s="43" t="str">
        <f aca="false">A331&amp;G331</f>
        <v/>
      </c>
      <c r="I331" s="44"/>
      <c r="J331" s="45"/>
      <c r="K331" s="46" t="str">
        <f aca="false">IF(OR(I331="ALI",I331="AIE"),IF(ISNA(VLOOKUP(H331,'Funções de Dados - Detalhe'!$C$7:$F$126,2,0)),"",VLOOKUP(H331,'Funções de Dados - Detalhe'!$C$7:$F$126,2,0)),IF(OR(I331="EE",I331="SE",I331="CE"),IF(ISNA(VLOOKUP(H331,'Funções de Transação - Detalhe'!$C$7:$F$126,2,0)), "",VLOOKUP(H331,'Funções de Transação - Detalhe'!$C$7:$F$126,2,0)),""))</f>
        <v/>
      </c>
      <c r="L331" s="46" t="str">
        <f aca="false">IF(OR(I331="ALI",I331="AIE"),IF(ISNA(VLOOKUP(H331,'Funções de Dados - Detalhe'!$C$7:$F$126,4,0)), "",VLOOKUP(H331,'Funções de Dados - Detalhe'!$C$7:$F$126,4,0)),IF(OR(I331="EE",I331="SE",I331="CE"),IF(ISNA(VLOOKUP(H331,'Funções de Transação - Detalhe'!$C$7:$F$126,4,0)), "",VLOOKUP(H331,'Funções de Transação - Detalhe'!$C$7:$F$126,4,0)),""))</f>
        <v/>
      </c>
      <c r="M331" s="47" t="str">
        <f aca="false">CONCATENATE(I331,N331)</f>
        <v/>
      </c>
      <c r="N331" s="48" t="str">
        <f aca="false">IF(OR(I331="ALI",I331="AIE"),"L", IF(OR(I331="EE",I331="SE",I331="CE"),"A",""))</f>
        <v/>
      </c>
      <c r="O331" s="47" t="str">
        <f aca="false">CONCATENATE(I331,P331)</f>
        <v/>
      </c>
      <c r="P331" s="49" t="str">
        <f aca="false">IF(OR(ISBLANK(K331),K331="",ISBLANK(L331),L331=""),IF(OR(I331="ALI",I331="AIE"),"",IF(OR(ISBLANK(I331),L331=""),"","A")),IF(I331="EE",IF(L331&gt;=3,IF(K331&gt;=5,"H","A"),IF(L331&gt;=2,IF(K331&gt;=16,"H",IF(K331&lt;=4,"L","A")),IF(K331&lt;=15,"L","A"))),IF(OR(I331="SE",I331="CE"),IF(L331&gt;=4,IF(K331&gt;=6,"H","A"),IF(L331&gt;=2,IF(K331&gt;=20,"H",IF(K331&lt;=5,"L","A")),IF(K331&lt;=19,"L","A"))),IF(OR(I331="ALI",I331="AIE"),IF(L331&gt;=6,IF(K331&gt;=20,"H","A"),IF(L331&gt;=2,IF(K331&gt;=51,"H",IF(K331&lt;=19,"L","A")),IF(K331&lt;=50,"L","A")))))))</f>
        <v/>
      </c>
      <c r="Q331" s="50" t="str">
        <f aca="false">IF(N331="L","Baixa",IF(N331="A","Média",IF(N331="","","Alta")))</f>
        <v/>
      </c>
      <c r="R331" s="50" t="str">
        <f aca="false">IF(P331="L","Baixa",IF(P331="A","Média",IF(P331="H","Alta","")))</f>
        <v/>
      </c>
      <c r="S331" s="46" t="str">
        <f aca="false">IF(J331="C",0.6,IF(OR(ISBLANK(I331),ISBLANK(N331)),"",IF(I331="ALI",IF(N331="L",7,IF(N331="A",10,15)),IF(I331="AIE",IF(N331="L",5,IF(N331="A",7,10)),IF(I331="SE",IF(N331="L",4,IF(N331="A",5,7)),IF(OR(I331="EE",I331="CE"),IF(N331="L",3,IF(N331="A",4,6))))))))</f>
        <v/>
      </c>
      <c r="T331" s="51" t="str">
        <f aca="false">IF(OR(ISBLANK(I331),ISBLANK(P331),I331="",P331=""),S331,IF(I331="ALI",IF(P331="L",7,IF(P331="A",10,15)),IF(I331="AIE",IF(P331="L",5,IF(P331="A",7,10)),IF(I331="SE",IF(P331="L",4,IF(P331="A",5,7)),IF(OR(I331="EE",I331="CE"),IF(P331="L",3,IF(P331="A",4,6)))))))</f>
        <v/>
      </c>
      <c r="U331" s="52" t="str">
        <f aca="false">IF(J331="","",IF(OR(J331="I",J331="C"),100%,IF(J331="E",40%,IF(J331="T",15%,50%))))</f>
        <v/>
      </c>
      <c r="V331" s="53" t="str">
        <f aca="false">IF(AND(S331&lt;&gt;"",U331&lt;&gt;""),S331*U331,"")</f>
        <v/>
      </c>
      <c r="W331" s="53" t="str">
        <f aca="false">IF(AND(T331&lt;&gt;"",U331&lt;&gt;""),T331*U331,"")</f>
        <v/>
      </c>
      <c r="X331" s="42"/>
      <c r="Y331" s="42"/>
      <c r="Z331" s="42"/>
      <c r="AA331" s="42"/>
      <c r="AB331" s="43"/>
    </row>
    <row r="332" customFormat="false" ht="18" hidden="false" customHeight="true" outlineLevel="0" collapsed="false">
      <c r="A332" s="42"/>
      <c r="B332" s="42"/>
      <c r="C332" s="42"/>
      <c r="D332" s="42"/>
      <c r="E332" s="42"/>
      <c r="F332" s="42"/>
      <c r="G332" s="42"/>
      <c r="H332" s="43" t="str">
        <f aca="false">A332&amp;G332</f>
        <v/>
      </c>
      <c r="I332" s="44"/>
      <c r="J332" s="45"/>
      <c r="K332" s="46" t="str">
        <f aca="false">IF(OR(I332="ALI",I332="AIE"),IF(ISNA(VLOOKUP(H332,'Funções de Dados - Detalhe'!$C$7:$F$126,2,0)),"",VLOOKUP(H332,'Funções de Dados - Detalhe'!$C$7:$F$126,2,0)),IF(OR(I332="EE",I332="SE",I332="CE"),IF(ISNA(VLOOKUP(H332,'Funções de Transação - Detalhe'!$C$7:$F$126,2,0)), "",VLOOKUP(H332,'Funções de Transação - Detalhe'!$C$7:$F$126,2,0)),""))</f>
        <v/>
      </c>
      <c r="L332" s="46" t="str">
        <f aca="false">IF(OR(I332="ALI",I332="AIE"),IF(ISNA(VLOOKUP(H332,'Funções de Dados - Detalhe'!$C$7:$F$126,4,0)), "",VLOOKUP(H332,'Funções de Dados - Detalhe'!$C$7:$F$126,4,0)),IF(OR(I332="EE",I332="SE",I332="CE"),IF(ISNA(VLOOKUP(H332,'Funções de Transação - Detalhe'!$C$7:$F$126,4,0)), "",VLOOKUP(H332,'Funções de Transação - Detalhe'!$C$7:$F$126,4,0)),""))</f>
        <v/>
      </c>
      <c r="M332" s="47" t="str">
        <f aca="false">CONCATENATE(I332,N332)</f>
        <v/>
      </c>
      <c r="N332" s="48" t="str">
        <f aca="false">IF(OR(I332="ALI",I332="AIE"),"L", IF(OR(I332="EE",I332="SE",I332="CE"),"A",""))</f>
        <v/>
      </c>
      <c r="O332" s="47" t="str">
        <f aca="false">CONCATENATE(I332,P332)</f>
        <v/>
      </c>
      <c r="P332" s="49" t="str">
        <f aca="false">IF(OR(ISBLANK(K332),K332="",ISBLANK(L332),L332=""),IF(OR(I332="ALI",I332="AIE"),"",IF(OR(ISBLANK(I332),L332=""),"","A")),IF(I332="EE",IF(L332&gt;=3,IF(K332&gt;=5,"H","A"),IF(L332&gt;=2,IF(K332&gt;=16,"H",IF(K332&lt;=4,"L","A")),IF(K332&lt;=15,"L","A"))),IF(OR(I332="SE",I332="CE"),IF(L332&gt;=4,IF(K332&gt;=6,"H","A"),IF(L332&gt;=2,IF(K332&gt;=20,"H",IF(K332&lt;=5,"L","A")),IF(K332&lt;=19,"L","A"))),IF(OR(I332="ALI",I332="AIE"),IF(L332&gt;=6,IF(K332&gt;=20,"H","A"),IF(L332&gt;=2,IF(K332&gt;=51,"H",IF(K332&lt;=19,"L","A")),IF(K332&lt;=50,"L","A")))))))</f>
        <v/>
      </c>
      <c r="Q332" s="50" t="str">
        <f aca="false">IF(N332="L","Baixa",IF(N332="A","Média",IF(N332="","","Alta")))</f>
        <v/>
      </c>
      <c r="R332" s="50" t="str">
        <f aca="false">IF(P332="L","Baixa",IF(P332="A","Média",IF(P332="H","Alta","")))</f>
        <v/>
      </c>
      <c r="S332" s="46" t="str">
        <f aca="false">IF(J332="C",0.6,IF(OR(ISBLANK(I332),ISBLANK(N332)),"",IF(I332="ALI",IF(N332="L",7,IF(N332="A",10,15)),IF(I332="AIE",IF(N332="L",5,IF(N332="A",7,10)),IF(I332="SE",IF(N332="L",4,IF(N332="A",5,7)),IF(OR(I332="EE",I332="CE"),IF(N332="L",3,IF(N332="A",4,6))))))))</f>
        <v/>
      </c>
      <c r="T332" s="51" t="str">
        <f aca="false">IF(OR(ISBLANK(I332),ISBLANK(P332),I332="",P332=""),S332,IF(I332="ALI",IF(P332="L",7,IF(P332="A",10,15)),IF(I332="AIE",IF(P332="L",5,IF(P332="A",7,10)),IF(I332="SE",IF(P332="L",4,IF(P332="A",5,7)),IF(OR(I332="EE",I332="CE"),IF(P332="L",3,IF(P332="A",4,6)))))))</f>
        <v/>
      </c>
      <c r="U332" s="52" t="str">
        <f aca="false">IF(J332="","",IF(OR(J332="I",J332="C"),100%,IF(J332="E",40%,IF(J332="T",15%,50%))))</f>
        <v/>
      </c>
      <c r="V332" s="53" t="str">
        <f aca="false">IF(AND(S332&lt;&gt;"",U332&lt;&gt;""),S332*U332,"")</f>
        <v/>
      </c>
      <c r="W332" s="53" t="str">
        <f aca="false">IF(AND(T332&lt;&gt;"",U332&lt;&gt;""),T332*U332,"")</f>
        <v/>
      </c>
      <c r="X332" s="42"/>
      <c r="Y332" s="42"/>
      <c r="Z332" s="42"/>
      <c r="AA332" s="42"/>
      <c r="AB332" s="43"/>
    </row>
    <row r="333" customFormat="false" ht="18" hidden="false" customHeight="true" outlineLevel="0" collapsed="false">
      <c r="A333" s="42"/>
      <c r="B333" s="42"/>
      <c r="C333" s="42"/>
      <c r="D333" s="42"/>
      <c r="E333" s="42"/>
      <c r="F333" s="42"/>
      <c r="G333" s="42"/>
      <c r="H333" s="43" t="str">
        <f aca="false">A333&amp;G333</f>
        <v/>
      </c>
      <c r="I333" s="44"/>
      <c r="J333" s="45"/>
      <c r="K333" s="46" t="str">
        <f aca="false">IF(OR(I333="ALI",I333="AIE"),IF(ISNA(VLOOKUP(H333,'Funções de Dados - Detalhe'!$C$7:$F$126,2,0)),"",VLOOKUP(H333,'Funções de Dados - Detalhe'!$C$7:$F$126,2,0)),IF(OR(I333="EE",I333="SE",I333="CE"),IF(ISNA(VLOOKUP(H333,'Funções de Transação - Detalhe'!$C$7:$F$126,2,0)), "",VLOOKUP(H333,'Funções de Transação - Detalhe'!$C$7:$F$126,2,0)),""))</f>
        <v/>
      </c>
      <c r="L333" s="46" t="str">
        <f aca="false">IF(OR(I333="ALI",I333="AIE"),IF(ISNA(VLOOKUP(H333,'Funções de Dados - Detalhe'!$C$7:$F$126,4,0)), "",VLOOKUP(H333,'Funções de Dados - Detalhe'!$C$7:$F$126,4,0)),IF(OR(I333="EE",I333="SE",I333="CE"),IF(ISNA(VLOOKUP(H333,'Funções de Transação - Detalhe'!$C$7:$F$126,4,0)), "",VLOOKUP(H333,'Funções de Transação - Detalhe'!$C$7:$F$126,4,0)),""))</f>
        <v/>
      </c>
      <c r="M333" s="47" t="str">
        <f aca="false">CONCATENATE(I333,N333)</f>
        <v/>
      </c>
      <c r="N333" s="48" t="str">
        <f aca="false">IF(OR(I333="ALI",I333="AIE"),"L", IF(OR(I333="EE",I333="SE",I333="CE"),"A",""))</f>
        <v/>
      </c>
      <c r="O333" s="47" t="str">
        <f aca="false">CONCATENATE(I333,P333)</f>
        <v/>
      </c>
      <c r="P333" s="49" t="str">
        <f aca="false">IF(OR(ISBLANK(K333),K333="",ISBLANK(L333),L333=""),IF(OR(I333="ALI",I333="AIE"),"",IF(OR(ISBLANK(I333),L333=""),"","A")),IF(I333="EE",IF(L333&gt;=3,IF(K333&gt;=5,"H","A"),IF(L333&gt;=2,IF(K333&gt;=16,"H",IF(K333&lt;=4,"L","A")),IF(K333&lt;=15,"L","A"))),IF(OR(I333="SE",I333="CE"),IF(L333&gt;=4,IF(K333&gt;=6,"H","A"),IF(L333&gt;=2,IF(K333&gt;=20,"H",IF(K333&lt;=5,"L","A")),IF(K333&lt;=19,"L","A"))),IF(OR(I333="ALI",I333="AIE"),IF(L333&gt;=6,IF(K333&gt;=20,"H","A"),IF(L333&gt;=2,IF(K333&gt;=51,"H",IF(K333&lt;=19,"L","A")),IF(K333&lt;=50,"L","A")))))))</f>
        <v/>
      </c>
      <c r="Q333" s="50" t="str">
        <f aca="false">IF(N333="L","Baixa",IF(N333="A","Média",IF(N333="","","Alta")))</f>
        <v/>
      </c>
      <c r="R333" s="50" t="str">
        <f aca="false">IF(P333="L","Baixa",IF(P333="A","Média",IF(P333="H","Alta","")))</f>
        <v/>
      </c>
      <c r="S333" s="46" t="str">
        <f aca="false">IF(J333="C",0.6,IF(OR(ISBLANK(I333),ISBLANK(N333)),"",IF(I333="ALI",IF(N333="L",7,IF(N333="A",10,15)),IF(I333="AIE",IF(N333="L",5,IF(N333="A",7,10)),IF(I333="SE",IF(N333="L",4,IF(N333="A",5,7)),IF(OR(I333="EE",I333="CE"),IF(N333="L",3,IF(N333="A",4,6))))))))</f>
        <v/>
      </c>
      <c r="T333" s="51" t="str">
        <f aca="false">IF(OR(ISBLANK(I333),ISBLANK(P333),I333="",P333=""),S333,IF(I333="ALI",IF(P333="L",7,IF(P333="A",10,15)),IF(I333="AIE",IF(P333="L",5,IF(P333="A",7,10)),IF(I333="SE",IF(P333="L",4,IF(P333="A",5,7)),IF(OR(I333="EE",I333="CE"),IF(P333="L",3,IF(P333="A",4,6)))))))</f>
        <v/>
      </c>
      <c r="U333" s="52" t="str">
        <f aca="false">IF(J333="","",IF(OR(J333="I",J333="C"),100%,IF(J333="E",40%,IF(J333="T",15%,50%))))</f>
        <v/>
      </c>
      <c r="V333" s="53" t="str">
        <f aca="false">IF(AND(S333&lt;&gt;"",U333&lt;&gt;""),S333*U333,"")</f>
        <v/>
      </c>
      <c r="W333" s="53" t="str">
        <f aca="false">IF(AND(T333&lt;&gt;"",U333&lt;&gt;""),T333*U333,"")</f>
        <v/>
      </c>
      <c r="X333" s="42"/>
      <c r="Y333" s="42"/>
      <c r="Z333" s="42"/>
      <c r="AA333" s="42"/>
      <c r="AB333" s="43"/>
    </row>
    <row r="334" customFormat="false" ht="18" hidden="false" customHeight="true" outlineLevel="0" collapsed="false">
      <c r="A334" s="42"/>
      <c r="B334" s="42"/>
      <c r="C334" s="42"/>
      <c r="D334" s="42"/>
      <c r="E334" s="42"/>
      <c r="F334" s="42"/>
      <c r="G334" s="42"/>
      <c r="H334" s="43" t="str">
        <f aca="false">A334&amp;G334</f>
        <v/>
      </c>
      <c r="I334" s="44"/>
      <c r="J334" s="45"/>
      <c r="K334" s="46" t="str">
        <f aca="false">IF(OR(I334="ALI",I334="AIE"),IF(ISNA(VLOOKUP(H334,'Funções de Dados - Detalhe'!$C$7:$F$126,2,0)),"",VLOOKUP(H334,'Funções de Dados - Detalhe'!$C$7:$F$126,2,0)),IF(OR(I334="EE",I334="SE",I334="CE"),IF(ISNA(VLOOKUP(H334,'Funções de Transação - Detalhe'!$C$7:$F$126,2,0)), "",VLOOKUP(H334,'Funções de Transação - Detalhe'!$C$7:$F$126,2,0)),""))</f>
        <v/>
      </c>
      <c r="L334" s="46" t="str">
        <f aca="false">IF(OR(I334="ALI",I334="AIE"),IF(ISNA(VLOOKUP(H334,'Funções de Dados - Detalhe'!$C$7:$F$126,4,0)), "",VLOOKUP(H334,'Funções de Dados - Detalhe'!$C$7:$F$126,4,0)),IF(OR(I334="EE",I334="SE",I334="CE"),IF(ISNA(VLOOKUP(H334,'Funções de Transação - Detalhe'!$C$7:$F$126,4,0)), "",VLOOKUP(H334,'Funções de Transação - Detalhe'!$C$7:$F$126,4,0)),""))</f>
        <v/>
      </c>
      <c r="M334" s="47" t="str">
        <f aca="false">CONCATENATE(I334,N334)</f>
        <v/>
      </c>
      <c r="N334" s="48" t="str">
        <f aca="false">IF(OR(I334="ALI",I334="AIE"),"L", IF(OR(I334="EE",I334="SE",I334="CE"),"A",""))</f>
        <v/>
      </c>
      <c r="O334" s="47" t="str">
        <f aca="false">CONCATENATE(I334,P334)</f>
        <v/>
      </c>
      <c r="P334" s="49" t="str">
        <f aca="false">IF(OR(ISBLANK(K334),K334="",ISBLANK(L334),L334=""),IF(OR(I334="ALI",I334="AIE"),"",IF(OR(ISBLANK(I334),L334=""),"","A")),IF(I334="EE",IF(L334&gt;=3,IF(K334&gt;=5,"H","A"),IF(L334&gt;=2,IF(K334&gt;=16,"H",IF(K334&lt;=4,"L","A")),IF(K334&lt;=15,"L","A"))),IF(OR(I334="SE",I334="CE"),IF(L334&gt;=4,IF(K334&gt;=6,"H","A"),IF(L334&gt;=2,IF(K334&gt;=20,"H",IF(K334&lt;=5,"L","A")),IF(K334&lt;=19,"L","A"))),IF(OR(I334="ALI",I334="AIE"),IF(L334&gt;=6,IF(K334&gt;=20,"H","A"),IF(L334&gt;=2,IF(K334&gt;=51,"H",IF(K334&lt;=19,"L","A")),IF(K334&lt;=50,"L","A")))))))</f>
        <v/>
      </c>
      <c r="Q334" s="50" t="str">
        <f aca="false">IF(N334="L","Baixa",IF(N334="A","Média",IF(N334="","","Alta")))</f>
        <v/>
      </c>
      <c r="R334" s="50" t="str">
        <f aca="false">IF(P334="L","Baixa",IF(P334="A","Média",IF(P334="H","Alta","")))</f>
        <v/>
      </c>
      <c r="S334" s="46" t="str">
        <f aca="false">IF(J334="C",0.6,IF(OR(ISBLANK(I334),ISBLANK(N334)),"",IF(I334="ALI",IF(N334="L",7,IF(N334="A",10,15)),IF(I334="AIE",IF(N334="L",5,IF(N334="A",7,10)),IF(I334="SE",IF(N334="L",4,IF(N334="A",5,7)),IF(OR(I334="EE",I334="CE"),IF(N334="L",3,IF(N334="A",4,6))))))))</f>
        <v/>
      </c>
      <c r="T334" s="51" t="str">
        <f aca="false">IF(OR(ISBLANK(I334),ISBLANK(P334),I334="",P334=""),S334,IF(I334="ALI",IF(P334="L",7,IF(P334="A",10,15)),IF(I334="AIE",IF(P334="L",5,IF(P334="A",7,10)),IF(I334="SE",IF(P334="L",4,IF(P334="A",5,7)),IF(OR(I334="EE",I334="CE"),IF(P334="L",3,IF(P334="A",4,6)))))))</f>
        <v/>
      </c>
      <c r="U334" s="52" t="str">
        <f aca="false">IF(J334="","",IF(OR(J334="I",J334="C"),100%,IF(J334="E",40%,IF(J334="T",15%,50%))))</f>
        <v/>
      </c>
      <c r="V334" s="53" t="str">
        <f aca="false">IF(AND(S334&lt;&gt;"",U334&lt;&gt;""),S334*U334,"")</f>
        <v/>
      </c>
      <c r="W334" s="53" t="str">
        <f aca="false">IF(AND(T334&lt;&gt;"",U334&lt;&gt;""),T334*U334,"")</f>
        <v/>
      </c>
      <c r="X334" s="42"/>
      <c r="Y334" s="42"/>
      <c r="Z334" s="42"/>
      <c r="AA334" s="42"/>
      <c r="AB334" s="43"/>
    </row>
  </sheetData>
  <mergeCells count="663">
    <mergeCell ref="A1:L3"/>
    <mergeCell ref="A4:G4"/>
    <mergeCell ref="I4:AB4"/>
    <mergeCell ref="A5:G5"/>
    <mergeCell ref="I5:AB5"/>
    <mergeCell ref="A6:F6"/>
    <mergeCell ref="X6:AB6"/>
    <mergeCell ref="A7:F7"/>
    <mergeCell ref="X7:AA7"/>
    <mergeCell ref="A8:F8"/>
    <mergeCell ref="X8:AA8"/>
    <mergeCell ref="A9:F9"/>
    <mergeCell ref="X9:AA9"/>
    <mergeCell ref="A10:F10"/>
    <mergeCell ref="X10:AA10"/>
    <mergeCell ref="A11:F11"/>
    <mergeCell ref="X11:AA11"/>
    <mergeCell ref="A12:F12"/>
    <mergeCell ref="X12:AA12"/>
    <mergeCell ref="A13:F13"/>
    <mergeCell ref="X13:AA13"/>
    <mergeCell ref="A14:F14"/>
    <mergeCell ref="X14:AA14"/>
    <mergeCell ref="A15:F15"/>
    <mergeCell ref="X15:AA15"/>
    <mergeCell ref="A16:F16"/>
    <mergeCell ref="X16:AA16"/>
    <mergeCell ref="A17:F17"/>
    <mergeCell ref="X17:AA17"/>
    <mergeCell ref="A18:F18"/>
    <mergeCell ref="X18:AA18"/>
    <mergeCell ref="A19:F19"/>
    <mergeCell ref="X19:AA19"/>
    <mergeCell ref="A20:F20"/>
    <mergeCell ref="X20:AA20"/>
    <mergeCell ref="A21:F21"/>
    <mergeCell ref="X21:AA21"/>
    <mergeCell ref="A22:F22"/>
    <mergeCell ref="X22:AA22"/>
    <mergeCell ref="A23:F23"/>
    <mergeCell ref="X23:AA23"/>
    <mergeCell ref="A24:F24"/>
    <mergeCell ref="X24:AA24"/>
    <mergeCell ref="A25:F25"/>
    <mergeCell ref="X25:AA25"/>
    <mergeCell ref="A26:F26"/>
    <mergeCell ref="X26:AA26"/>
    <mergeCell ref="A27:F27"/>
    <mergeCell ref="X27:AA27"/>
    <mergeCell ref="A28:F28"/>
    <mergeCell ref="X28:AA28"/>
    <mergeCell ref="A29:F29"/>
    <mergeCell ref="X29:AA29"/>
    <mergeCell ref="A30:F30"/>
    <mergeCell ref="X30:AA30"/>
    <mergeCell ref="A31:F31"/>
    <mergeCell ref="X31:AA31"/>
    <mergeCell ref="A32:F32"/>
    <mergeCell ref="X32:AA32"/>
    <mergeCell ref="A33:F33"/>
    <mergeCell ref="X33:AA33"/>
    <mergeCell ref="A34:F34"/>
    <mergeCell ref="X34:AA34"/>
    <mergeCell ref="A35:F35"/>
    <mergeCell ref="X35:AA35"/>
    <mergeCell ref="A36:F36"/>
    <mergeCell ref="X36:AA36"/>
    <mergeCell ref="A37:F37"/>
    <mergeCell ref="X37:AA37"/>
    <mergeCell ref="A38:F38"/>
    <mergeCell ref="X38:AA38"/>
    <mergeCell ref="A39:F39"/>
    <mergeCell ref="X39:AA39"/>
    <mergeCell ref="A40:F40"/>
    <mergeCell ref="X40:AA40"/>
    <mergeCell ref="A41:F41"/>
    <mergeCell ref="X41:AA41"/>
    <mergeCell ref="A42:F42"/>
    <mergeCell ref="X42:AA42"/>
    <mergeCell ref="A43:F43"/>
    <mergeCell ref="X43:AA43"/>
    <mergeCell ref="A44:F44"/>
    <mergeCell ref="X44:AA44"/>
    <mergeCell ref="A45:F45"/>
    <mergeCell ref="X45:AA45"/>
    <mergeCell ref="A46:F46"/>
    <mergeCell ref="X46:AA46"/>
    <mergeCell ref="A47:F47"/>
    <mergeCell ref="X47:AA47"/>
    <mergeCell ref="A48:F48"/>
    <mergeCell ref="X48:AA48"/>
    <mergeCell ref="A49:F49"/>
    <mergeCell ref="X49:AA49"/>
    <mergeCell ref="A50:F50"/>
    <mergeCell ref="X50:AA50"/>
    <mergeCell ref="A51:F51"/>
    <mergeCell ref="X51:AA51"/>
    <mergeCell ref="A52:F52"/>
    <mergeCell ref="X52:AA52"/>
    <mergeCell ref="A53:F53"/>
    <mergeCell ref="X53:AA53"/>
    <mergeCell ref="A54:F54"/>
    <mergeCell ref="X54:AA54"/>
    <mergeCell ref="A55:F55"/>
    <mergeCell ref="X55:AA55"/>
    <mergeCell ref="A56:F56"/>
    <mergeCell ref="X56:AA56"/>
    <mergeCell ref="A57:F57"/>
    <mergeCell ref="X57:AA57"/>
    <mergeCell ref="A58:F58"/>
    <mergeCell ref="X58:AA58"/>
    <mergeCell ref="A59:F59"/>
    <mergeCell ref="X59:AA59"/>
    <mergeCell ref="A60:F60"/>
    <mergeCell ref="X60:AA60"/>
    <mergeCell ref="A61:F61"/>
    <mergeCell ref="X61:AA61"/>
    <mergeCell ref="A62:F62"/>
    <mergeCell ref="X62:AA62"/>
    <mergeCell ref="A63:F63"/>
    <mergeCell ref="X63:AA63"/>
    <mergeCell ref="A64:F64"/>
    <mergeCell ref="X64:AA64"/>
    <mergeCell ref="A65:F65"/>
    <mergeCell ref="X65:AA65"/>
    <mergeCell ref="A66:F66"/>
    <mergeCell ref="X66:AA66"/>
    <mergeCell ref="A67:F67"/>
    <mergeCell ref="X67:AA67"/>
    <mergeCell ref="A68:F68"/>
    <mergeCell ref="X68:AA68"/>
    <mergeCell ref="A69:F69"/>
    <mergeCell ref="X69:AA69"/>
    <mergeCell ref="A70:F70"/>
    <mergeCell ref="X70:AA70"/>
    <mergeCell ref="A71:F71"/>
    <mergeCell ref="X71:AA71"/>
    <mergeCell ref="A72:F72"/>
    <mergeCell ref="X72:AA72"/>
    <mergeCell ref="A73:F73"/>
    <mergeCell ref="X73:AA73"/>
    <mergeCell ref="A74:F74"/>
    <mergeCell ref="X74:AA74"/>
    <mergeCell ref="A75:F75"/>
    <mergeCell ref="X75:AA75"/>
    <mergeCell ref="A76:F76"/>
    <mergeCell ref="X76:AA76"/>
    <mergeCell ref="A77:F77"/>
    <mergeCell ref="X77:AA77"/>
    <mergeCell ref="A78:F78"/>
    <mergeCell ref="X78:AA78"/>
    <mergeCell ref="A79:F79"/>
    <mergeCell ref="X79:AA79"/>
    <mergeCell ref="A80:F80"/>
    <mergeCell ref="X80:AA80"/>
    <mergeCell ref="A81:F81"/>
    <mergeCell ref="X81:AA81"/>
    <mergeCell ref="A82:F82"/>
    <mergeCell ref="X82:AA82"/>
    <mergeCell ref="A83:F83"/>
    <mergeCell ref="X83:AA83"/>
    <mergeCell ref="A84:F84"/>
    <mergeCell ref="X84:AA84"/>
    <mergeCell ref="A85:F85"/>
    <mergeCell ref="X85:AA85"/>
    <mergeCell ref="A86:F86"/>
    <mergeCell ref="X86:AA86"/>
    <mergeCell ref="A87:F87"/>
    <mergeCell ref="X87:AA87"/>
    <mergeCell ref="A88:F88"/>
    <mergeCell ref="X88:AA88"/>
    <mergeCell ref="A89:F89"/>
    <mergeCell ref="X89:AA89"/>
    <mergeCell ref="A90:F90"/>
    <mergeCell ref="X90:AA90"/>
    <mergeCell ref="A91:F91"/>
    <mergeCell ref="X91:AA91"/>
    <mergeCell ref="A92:F92"/>
    <mergeCell ref="X92:AA92"/>
    <mergeCell ref="A93:F93"/>
    <mergeCell ref="X93:AA93"/>
    <mergeCell ref="A94:F94"/>
    <mergeCell ref="X94:AA94"/>
    <mergeCell ref="A95:F95"/>
    <mergeCell ref="X95:AA95"/>
    <mergeCell ref="A96:F96"/>
    <mergeCell ref="X96:AA96"/>
    <mergeCell ref="A97:F97"/>
    <mergeCell ref="X97:AA97"/>
    <mergeCell ref="A98:F98"/>
    <mergeCell ref="X98:AA98"/>
    <mergeCell ref="A99:F99"/>
    <mergeCell ref="X99:AA99"/>
    <mergeCell ref="A100:F100"/>
    <mergeCell ref="X100:AA100"/>
    <mergeCell ref="A101:F101"/>
    <mergeCell ref="X101:AA101"/>
    <mergeCell ref="A102:F102"/>
    <mergeCell ref="X102:AA102"/>
    <mergeCell ref="A103:F103"/>
    <mergeCell ref="X103:AA103"/>
    <mergeCell ref="A104:F104"/>
    <mergeCell ref="X104:AA104"/>
    <mergeCell ref="A105:F105"/>
    <mergeCell ref="X105:AA105"/>
    <mergeCell ref="A106:F106"/>
    <mergeCell ref="X106:AA106"/>
    <mergeCell ref="A107:F107"/>
    <mergeCell ref="X107:AA107"/>
    <mergeCell ref="A108:F108"/>
    <mergeCell ref="X108:AA108"/>
    <mergeCell ref="A109:F109"/>
    <mergeCell ref="X109:AA109"/>
    <mergeCell ref="A110:F110"/>
    <mergeCell ref="X110:AA110"/>
    <mergeCell ref="A111:F111"/>
    <mergeCell ref="X111:AA111"/>
    <mergeCell ref="A112:F112"/>
    <mergeCell ref="X112:AA112"/>
    <mergeCell ref="A113:F113"/>
    <mergeCell ref="X113:AA113"/>
    <mergeCell ref="A114:F114"/>
    <mergeCell ref="X114:AA114"/>
    <mergeCell ref="A115:F115"/>
    <mergeCell ref="X115:AA115"/>
    <mergeCell ref="A116:F116"/>
    <mergeCell ref="X116:AA116"/>
    <mergeCell ref="A117:F117"/>
    <mergeCell ref="X117:AA117"/>
    <mergeCell ref="A118:F118"/>
    <mergeCell ref="X118:AA118"/>
    <mergeCell ref="A119:F119"/>
    <mergeCell ref="X119:AA119"/>
    <mergeCell ref="A120:F120"/>
    <mergeCell ref="X120:AA120"/>
    <mergeCell ref="A121:F121"/>
    <mergeCell ref="X121:AA121"/>
    <mergeCell ref="A122:F122"/>
    <mergeCell ref="X122:AA122"/>
    <mergeCell ref="A123:F123"/>
    <mergeCell ref="X123:AA123"/>
    <mergeCell ref="A124:F124"/>
    <mergeCell ref="X124:AA124"/>
    <mergeCell ref="A125:F125"/>
    <mergeCell ref="X125:AA125"/>
    <mergeCell ref="A126:F126"/>
    <mergeCell ref="X126:AA126"/>
    <mergeCell ref="A127:F127"/>
    <mergeCell ref="X127:AA127"/>
    <mergeCell ref="A128:F128"/>
    <mergeCell ref="X128:AA128"/>
    <mergeCell ref="A129:F129"/>
    <mergeCell ref="X129:AA129"/>
    <mergeCell ref="A130:F130"/>
    <mergeCell ref="X130:AA130"/>
    <mergeCell ref="A131:F131"/>
    <mergeCell ref="X131:AA131"/>
    <mergeCell ref="A132:F132"/>
    <mergeCell ref="X132:AA132"/>
    <mergeCell ref="A133:F133"/>
    <mergeCell ref="X133:AA133"/>
    <mergeCell ref="A134:F134"/>
    <mergeCell ref="X134:AA134"/>
    <mergeCell ref="A135:F135"/>
    <mergeCell ref="X135:AA135"/>
    <mergeCell ref="A136:F136"/>
    <mergeCell ref="X136:AA136"/>
    <mergeCell ref="A137:F137"/>
    <mergeCell ref="X137:AA137"/>
    <mergeCell ref="A138:F138"/>
    <mergeCell ref="X138:AA138"/>
    <mergeCell ref="A139:F139"/>
    <mergeCell ref="X139:AA139"/>
    <mergeCell ref="A140:F140"/>
    <mergeCell ref="X140:AA140"/>
    <mergeCell ref="A141:F141"/>
    <mergeCell ref="X141:AA141"/>
    <mergeCell ref="A142:F142"/>
    <mergeCell ref="X142:AA142"/>
    <mergeCell ref="A143:F143"/>
    <mergeCell ref="X143:AA143"/>
    <mergeCell ref="A144:F144"/>
    <mergeCell ref="X144:AA144"/>
    <mergeCell ref="A145:F145"/>
    <mergeCell ref="X145:AA145"/>
    <mergeCell ref="A146:F146"/>
    <mergeCell ref="X146:AA146"/>
    <mergeCell ref="A147:F147"/>
    <mergeCell ref="X147:AA147"/>
    <mergeCell ref="A148:F148"/>
    <mergeCell ref="X148:AA148"/>
    <mergeCell ref="A149:F149"/>
    <mergeCell ref="X149:AA149"/>
    <mergeCell ref="A150:F150"/>
    <mergeCell ref="X150:AA150"/>
    <mergeCell ref="A151:F151"/>
    <mergeCell ref="X151:AA151"/>
    <mergeCell ref="A152:F152"/>
    <mergeCell ref="X152:AA152"/>
    <mergeCell ref="A153:F153"/>
    <mergeCell ref="X153:AA153"/>
    <mergeCell ref="A154:F154"/>
    <mergeCell ref="X154:AA154"/>
    <mergeCell ref="A155:F155"/>
    <mergeCell ref="X155:AA155"/>
    <mergeCell ref="A156:F156"/>
    <mergeCell ref="X156:AA156"/>
    <mergeCell ref="A157:F157"/>
    <mergeCell ref="X157:AA157"/>
    <mergeCell ref="A158:F158"/>
    <mergeCell ref="X158:AA158"/>
    <mergeCell ref="A159:F159"/>
    <mergeCell ref="X159:AA159"/>
    <mergeCell ref="A160:F160"/>
    <mergeCell ref="X160:AA160"/>
    <mergeCell ref="A161:F161"/>
    <mergeCell ref="X161:AA161"/>
    <mergeCell ref="A162:F162"/>
    <mergeCell ref="X162:AA162"/>
    <mergeCell ref="A163:F163"/>
    <mergeCell ref="X163:AA163"/>
    <mergeCell ref="A164:F164"/>
    <mergeCell ref="X164:AA164"/>
    <mergeCell ref="A165:F165"/>
    <mergeCell ref="X165:AA165"/>
    <mergeCell ref="A166:F166"/>
    <mergeCell ref="X166:AA166"/>
    <mergeCell ref="A167:F167"/>
    <mergeCell ref="X167:AA167"/>
    <mergeCell ref="A168:F168"/>
    <mergeCell ref="X168:AA168"/>
    <mergeCell ref="A169:F169"/>
    <mergeCell ref="X169:AA169"/>
    <mergeCell ref="A170:F170"/>
    <mergeCell ref="X170:AA170"/>
    <mergeCell ref="A171:F171"/>
    <mergeCell ref="X171:AA171"/>
    <mergeCell ref="A172:F172"/>
    <mergeCell ref="X172:AA172"/>
    <mergeCell ref="A173:F173"/>
    <mergeCell ref="X173:AA173"/>
    <mergeCell ref="A174:F174"/>
    <mergeCell ref="X174:AA174"/>
    <mergeCell ref="A175:F175"/>
    <mergeCell ref="X175:AA175"/>
    <mergeCell ref="A176:F176"/>
    <mergeCell ref="X176:AA176"/>
    <mergeCell ref="A177:F177"/>
    <mergeCell ref="X177:AA177"/>
    <mergeCell ref="A178:F178"/>
    <mergeCell ref="X178:AA178"/>
    <mergeCell ref="A179:F179"/>
    <mergeCell ref="X179:AA179"/>
    <mergeCell ref="A180:F180"/>
    <mergeCell ref="X180:AA180"/>
    <mergeCell ref="A181:F181"/>
    <mergeCell ref="X181:AA181"/>
    <mergeCell ref="A182:F182"/>
    <mergeCell ref="X182:AA182"/>
    <mergeCell ref="A183:F183"/>
    <mergeCell ref="X183:AA183"/>
    <mergeCell ref="A184:F184"/>
    <mergeCell ref="X184:AA184"/>
    <mergeCell ref="A185:F185"/>
    <mergeCell ref="X185:AA185"/>
    <mergeCell ref="A186:F186"/>
    <mergeCell ref="X186:AA186"/>
    <mergeCell ref="A187:F187"/>
    <mergeCell ref="X187:AA187"/>
    <mergeCell ref="A188:F188"/>
    <mergeCell ref="X188:AA188"/>
    <mergeCell ref="A189:F189"/>
    <mergeCell ref="X189:AA189"/>
    <mergeCell ref="A190:F190"/>
    <mergeCell ref="X190:AA190"/>
    <mergeCell ref="A191:F191"/>
    <mergeCell ref="X191:AA191"/>
    <mergeCell ref="A192:F192"/>
    <mergeCell ref="X192:AA192"/>
    <mergeCell ref="A193:F193"/>
    <mergeCell ref="X193:AA193"/>
    <mergeCell ref="A194:F194"/>
    <mergeCell ref="X194:AA194"/>
    <mergeCell ref="A195:F195"/>
    <mergeCell ref="X195:AA195"/>
    <mergeCell ref="A196:F196"/>
    <mergeCell ref="X196:AA196"/>
    <mergeCell ref="A197:F197"/>
    <mergeCell ref="X197:AA197"/>
    <mergeCell ref="A198:F198"/>
    <mergeCell ref="X198:AA198"/>
    <mergeCell ref="A199:F199"/>
    <mergeCell ref="X199:AA199"/>
    <mergeCell ref="A200:F200"/>
    <mergeCell ref="X200:AA200"/>
    <mergeCell ref="A201:F201"/>
    <mergeCell ref="X201:AA201"/>
    <mergeCell ref="A202:F202"/>
    <mergeCell ref="X202:AA202"/>
    <mergeCell ref="A203:F203"/>
    <mergeCell ref="X203:AA203"/>
    <mergeCell ref="A204:F204"/>
    <mergeCell ref="X204:AA204"/>
    <mergeCell ref="A205:F205"/>
    <mergeCell ref="X205:AA205"/>
    <mergeCell ref="A206:F206"/>
    <mergeCell ref="X206:AA206"/>
    <mergeCell ref="A207:F207"/>
    <mergeCell ref="X207:AA207"/>
    <mergeCell ref="A208:F208"/>
    <mergeCell ref="X208:AA208"/>
    <mergeCell ref="A209:F209"/>
    <mergeCell ref="X209:AA209"/>
    <mergeCell ref="A210:F210"/>
    <mergeCell ref="X210:AA210"/>
    <mergeCell ref="A211:F211"/>
    <mergeCell ref="X211:AA211"/>
    <mergeCell ref="A212:F212"/>
    <mergeCell ref="X212:AA212"/>
    <mergeCell ref="A213:F213"/>
    <mergeCell ref="X213:AA213"/>
    <mergeCell ref="A214:F214"/>
    <mergeCell ref="X214:AA214"/>
    <mergeCell ref="A215:F215"/>
    <mergeCell ref="X215:AA215"/>
    <mergeCell ref="A216:F216"/>
    <mergeCell ref="X216:AA216"/>
    <mergeCell ref="A217:F217"/>
    <mergeCell ref="X217:AA217"/>
    <mergeCell ref="A218:F218"/>
    <mergeCell ref="X218:AA218"/>
    <mergeCell ref="A219:F219"/>
    <mergeCell ref="X219:AA219"/>
    <mergeCell ref="A220:F220"/>
    <mergeCell ref="X220:AA220"/>
    <mergeCell ref="A221:F221"/>
    <mergeCell ref="X221:AA221"/>
    <mergeCell ref="A222:F222"/>
    <mergeCell ref="X222:AA222"/>
    <mergeCell ref="A223:F223"/>
    <mergeCell ref="X223:AA223"/>
    <mergeCell ref="A224:F224"/>
    <mergeCell ref="X224:AA224"/>
    <mergeCell ref="A225:F225"/>
    <mergeCell ref="X225:AA225"/>
    <mergeCell ref="A226:F226"/>
    <mergeCell ref="X226:AA226"/>
    <mergeCell ref="A227:F227"/>
    <mergeCell ref="X227:AA227"/>
    <mergeCell ref="A228:F228"/>
    <mergeCell ref="X228:AA228"/>
    <mergeCell ref="A229:F229"/>
    <mergeCell ref="X229:AA229"/>
    <mergeCell ref="A230:F230"/>
    <mergeCell ref="X230:AA230"/>
    <mergeCell ref="A231:F231"/>
    <mergeCell ref="X231:AA231"/>
    <mergeCell ref="A232:F232"/>
    <mergeCell ref="X232:AA232"/>
    <mergeCell ref="A233:F233"/>
    <mergeCell ref="X233:AA233"/>
    <mergeCell ref="A234:F234"/>
    <mergeCell ref="X234:AA234"/>
    <mergeCell ref="A235:F235"/>
    <mergeCell ref="X235:AA235"/>
    <mergeCell ref="A236:F236"/>
    <mergeCell ref="X236:AA236"/>
    <mergeCell ref="A237:F237"/>
    <mergeCell ref="X237:AA237"/>
    <mergeCell ref="A238:F238"/>
    <mergeCell ref="X238:AA238"/>
    <mergeCell ref="A239:F239"/>
    <mergeCell ref="X239:AA239"/>
    <mergeCell ref="A240:F240"/>
    <mergeCell ref="X240:AA240"/>
    <mergeCell ref="A241:F241"/>
    <mergeCell ref="X241:AA241"/>
    <mergeCell ref="A242:F242"/>
    <mergeCell ref="X242:AA242"/>
    <mergeCell ref="A243:F243"/>
    <mergeCell ref="X243:AA243"/>
    <mergeCell ref="A244:F244"/>
    <mergeCell ref="X244:AA244"/>
    <mergeCell ref="A245:F245"/>
    <mergeCell ref="X245:AA245"/>
    <mergeCell ref="A246:F246"/>
    <mergeCell ref="X246:AA246"/>
    <mergeCell ref="A247:F247"/>
    <mergeCell ref="X247:AA247"/>
    <mergeCell ref="A248:F248"/>
    <mergeCell ref="X248:AA248"/>
    <mergeCell ref="A249:F249"/>
    <mergeCell ref="X249:AA249"/>
    <mergeCell ref="A250:F250"/>
    <mergeCell ref="X250:AA250"/>
    <mergeCell ref="A251:F251"/>
    <mergeCell ref="X251:AA251"/>
    <mergeCell ref="A252:F252"/>
    <mergeCell ref="X252:AA252"/>
    <mergeCell ref="A253:F253"/>
    <mergeCell ref="X253:AA253"/>
    <mergeCell ref="A254:F254"/>
    <mergeCell ref="X254:AA254"/>
    <mergeCell ref="A255:F255"/>
    <mergeCell ref="X255:AA255"/>
    <mergeCell ref="A256:F256"/>
    <mergeCell ref="X256:AA256"/>
    <mergeCell ref="A257:F257"/>
    <mergeCell ref="X257:AA257"/>
    <mergeCell ref="A258:F258"/>
    <mergeCell ref="X258:AA258"/>
    <mergeCell ref="A259:F259"/>
    <mergeCell ref="X259:AA259"/>
    <mergeCell ref="A260:F260"/>
    <mergeCell ref="X260:AA260"/>
    <mergeCell ref="A261:F261"/>
    <mergeCell ref="X261:AA261"/>
    <mergeCell ref="A262:F262"/>
    <mergeCell ref="X262:AA262"/>
    <mergeCell ref="A263:F263"/>
    <mergeCell ref="X263:AA263"/>
    <mergeCell ref="A264:F264"/>
    <mergeCell ref="X264:AA264"/>
    <mergeCell ref="A265:F265"/>
    <mergeCell ref="X265:AA265"/>
    <mergeCell ref="A266:F266"/>
    <mergeCell ref="X266:AA266"/>
    <mergeCell ref="A267:F267"/>
    <mergeCell ref="X267:AA267"/>
    <mergeCell ref="A268:F268"/>
    <mergeCell ref="X268:AA268"/>
    <mergeCell ref="A269:F269"/>
    <mergeCell ref="X269:AA269"/>
    <mergeCell ref="A270:F270"/>
    <mergeCell ref="X270:AA270"/>
    <mergeCell ref="A271:F271"/>
    <mergeCell ref="X271:AA271"/>
    <mergeCell ref="A272:F272"/>
    <mergeCell ref="X272:AA272"/>
    <mergeCell ref="A273:F273"/>
    <mergeCell ref="X273:AA273"/>
    <mergeCell ref="A274:F274"/>
    <mergeCell ref="X274:AA274"/>
    <mergeCell ref="A275:F275"/>
    <mergeCell ref="X275:AA275"/>
    <mergeCell ref="A276:F276"/>
    <mergeCell ref="X276:AA276"/>
    <mergeCell ref="A277:F277"/>
    <mergeCell ref="X277:AA277"/>
    <mergeCell ref="A278:F278"/>
    <mergeCell ref="X278:AA278"/>
    <mergeCell ref="A279:F279"/>
    <mergeCell ref="X279:AA279"/>
    <mergeCell ref="A280:F280"/>
    <mergeCell ref="X280:AA280"/>
    <mergeCell ref="A281:F281"/>
    <mergeCell ref="X281:AA281"/>
    <mergeCell ref="A282:F282"/>
    <mergeCell ref="X282:AA282"/>
    <mergeCell ref="A283:F283"/>
    <mergeCell ref="X283:AA283"/>
    <mergeCell ref="A284:F284"/>
    <mergeCell ref="X284:AA284"/>
    <mergeCell ref="A285:F285"/>
    <mergeCell ref="X285:AA285"/>
    <mergeCell ref="A286:F286"/>
    <mergeCell ref="X286:AA286"/>
    <mergeCell ref="A287:F287"/>
    <mergeCell ref="X287:AA287"/>
    <mergeCell ref="A288:F288"/>
    <mergeCell ref="X288:AA288"/>
    <mergeCell ref="A289:F289"/>
    <mergeCell ref="X289:AA289"/>
    <mergeCell ref="A290:F290"/>
    <mergeCell ref="X290:AA290"/>
    <mergeCell ref="A291:F291"/>
    <mergeCell ref="X291:AA291"/>
    <mergeCell ref="A292:F292"/>
    <mergeCell ref="X292:AA292"/>
    <mergeCell ref="A293:F293"/>
    <mergeCell ref="X293:AA293"/>
    <mergeCell ref="A294:F294"/>
    <mergeCell ref="X294:AA294"/>
    <mergeCell ref="A295:F295"/>
    <mergeCell ref="X295:AA295"/>
    <mergeCell ref="A296:F296"/>
    <mergeCell ref="X296:AA296"/>
    <mergeCell ref="A297:F297"/>
    <mergeCell ref="X297:AA297"/>
    <mergeCell ref="A298:F298"/>
    <mergeCell ref="X298:AA298"/>
    <mergeCell ref="A299:F299"/>
    <mergeCell ref="X299:AA299"/>
    <mergeCell ref="A300:F300"/>
    <mergeCell ref="X300:AA300"/>
    <mergeCell ref="A301:F301"/>
    <mergeCell ref="X301:AA301"/>
    <mergeCell ref="A302:F302"/>
    <mergeCell ref="X302:AA302"/>
    <mergeCell ref="A303:F303"/>
    <mergeCell ref="X303:AA303"/>
    <mergeCell ref="A304:F304"/>
    <mergeCell ref="X304:AA304"/>
    <mergeCell ref="A305:F305"/>
    <mergeCell ref="X305:AA305"/>
    <mergeCell ref="A306:F306"/>
    <mergeCell ref="X306:AA306"/>
    <mergeCell ref="A307:F307"/>
    <mergeCell ref="X307:AA307"/>
    <mergeCell ref="A308:F308"/>
    <mergeCell ref="X308:AA308"/>
    <mergeCell ref="A309:F309"/>
    <mergeCell ref="X309:AA309"/>
    <mergeCell ref="A310:F310"/>
    <mergeCell ref="X310:AA310"/>
    <mergeCell ref="A311:F311"/>
    <mergeCell ref="X311:AA311"/>
    <mergeCell ref="A312:F312"/>
    <mergeCell ref="X312:AA312"/>
    <mergeCell ref="A313:F313"/>
    <mergeCell ref="X313:AA313"/>
    <mergeCell ref="A314:F314"/>
    <mergeCell ref="X314:AA314"/>
    <mergeCell ref="A315:F315"/>
    <mergeCell ref="X315:AA315"/>
    <mergeCell ref="A316:F316"/>
    <mergeCell ref="X316:AA316"/>
    <mergeCell ref="A317:F317"/>
    <mergeCell ref="X317:AA317"/>
    <mergeCell ref="A318:F318"/>
    <mergeCell ref="X318:AA318"/>
    <mergeCell ref="A319:F319"/>
    <mergeCell ref="X319:AA319"/>
    <mergeCell ref="A320:F320"/>
    <mergeCell ref="X320:AA320"/>
    <mergeCell ref="A321:F321"/>
    <mergeCell ref="X321:AA321"/>
    <mergeCell ref="A322:F322"/>
    <mergeCell ref="X322:AA322"/>
    <mergeCell ref="A323:F323"/>
    <mergeCell ref="X323:AA323"/>
    <mergeCell ref="A324:F324"/>
    <mergeCell ref="X324:AA324"/>
    <mergeCell ref="A325:F325"/>
    <mergeCell ref="X325:AA325"/>
    <mergeCell ref="A326:F326"/>
    <mergeCell ref="X326:AA326"/>
    <mergeCell ref="A327:F327"/>
    <mergeCell ref="X327:AA327"/>
    <mergeCell ref="A328:F328"/>
    <mergeCell ref="X328:AA328"/>
    <mergeCell ref="A329:F329"/>
    <mergeCell ref="X329:AA329"/>
    <mergeCell ref="A330:F330"/>
    <mergeCell ref="X330:AA330"/>
    <mergeCell ref="A331:F331"/>
    <mergeCell ref="X331:AA331"/>
    <mergeCell ref="A332:F332"/>
    <mergeCell ref="X332:AA332"/>
    <mergeCell ref="A333:F333"/>
    <mergeCell ref="X333:AA333"/>
    <mergeCell ref="A334:F334"/>
    <mergeCell ref="X334:AA334"/>
  </mergeCells>
  <conditionalFormatting sqref="J7:J334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conditionalFormatting sqref="J7:J334">
    <cfRule type="cellIs" priority="5" operator="equal" aboveAverage="0" equalAverage="0" bottom="0" percent="0" rank="0" text="" dxfId="3">
      <formula>"T"</formula>
    </cfRule>
  </conditionalFormatting>
  <dataValidations count="3">
    <dataValidation allowBlank="true" operator="between" prompt="ALI, AIE, EE, SE, CE" promptTitle="Tipo da Função" showDropDown="false" showErrorMessage="true" showInputMessage="true" sqref="I7:I334" type="list">
      <formula1>"ALI,AIE,EE,CE,SE"</formula1>
      <formula2>0</formula2>
    </dataValidation>
    <dataValidation allowBlank="true" operator="between" showDropDown="false" showErrorMessage="true" showInputMessage="true" sqref="G7:G334" type="list">
      <formula1>#ref!</formula1>
      <formula2>0</formula2>
    </dataValidation>
    <dataValidation allowBlank="true" operator="between" prompt="I - Inclusão  &#10;A - Alteração  &#10;E - Exclusão  &#10;C - Cosmético&#10;T - Teste" promptTitle="Tipo da Manutenção na Função" showDropDown="false" showErrorMessage="true" showInputMessage="true" sqref="J7:J334" type="list">
      <formula1>"I,A,E,C,T"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D7" activeCellId="0" sqref="D7"/>
    </sheetView>
  </sheetViews>
  <sheetFormatPr defaultRowHeight="12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6.71"/>
    <col collapsed="false" customWidth="true" hidden="true" outlineLevel="0" max="3" min="3" style="25" width="39.01"/>
    <col collapsed="false" customWidth="true" hidden="false" outlineLevel="0" max="4" min="4" style="26" width="10.58"/>
    <col collapsed="false" customWidth="true" hidden="false" outlineLevel="0" max="5" min="5" style="25" width="25.86"/>
    <col collapsed="false" customWidth="true" hidden="false" outlineLevel="0" max="6" min="6" style="25" width="10.14"/>
    <col collapsed="false" customWidth="true" hidden="false" outlineLevel="0" max="7" min="7" style="25" width="29.71"/>
    <col collapsed="false" customWidth="true" hidden="false" outlineLevel="0" max="8" min="8" style="25" width="43"/>
    <col collapsed="false" customWidth="true" hidden="false" outlineLevel="0" max="9" min="9" style="25" width="9.71"/>
    <col collapsed="false" customWidth="true" hidden="false" outlineLevel="0" max="10" min="10" style="25" width="51.42"/>
    <col collapsed="false" customWidth="true" hidden="false" outlineLevel="0" max="1025" min="11" style="25" width="9.14"/>
  </cols>
  <sheetData>
    <row r="1" s="1" customFormat="true" ht="15" hidden="false" customHeight="true" outlineLevel="0" collapsed="false">
      <c r="A1" s="56" t="s">
        <v>33</v>
      </c>
      <c r="B1" s="56"/>
      <c r="C1" s="56"/>
      <c r="D1" s="56"/>
      <c r="E1" s="56"/>
      <c r="F1" s="56"/>
      <c r="G1" s="56"/>
      <c r="H1" s="56"/>
      <c r="I1" s="56"/>
      <c r="J1" s="56"/>
    </row>
    <row r="2" s="1" customFormat="true" ht="15" hidden="false" customHeight="true" outlineLevel="0" collapsed="false">
      <c r="A2" s="56"/>
      <c r="B2" s="56"/>
      <c r="C2" s="56"/>
      <c r="D2" s="56"/>
      <c r="E2" s="56"/>
      <c r="F2" s="56"/>
      <c r="G2" s="56"/>
      <c r="H2" s="56"/>
      <c r="I2" s="56"/>
      <c r="J2" s="56"/>
    </row>
    <row r="3" s="1" customFormat="true" ht="15" hidden="false" customHeight="true" outlineLevel="0" collapsed="false">
      <c r="A3" s="56"/>
      <c r="B3" s="56"/>
      <c r="C3" s="56"/>
      <c r="D3" s="56"/>
      <c r="E3" s="56"/>
      <c r="F3" s="56"/>
      <c r="G3" s="56"/>
      <c r="H3" s="56"/>
      <c r="I3" s="56"/>
      <c r="J3" s="56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 </v>
      </c>
      <c r="I4" s="3"/>
      <c r="J4" s="3"/>
    </row>
    <row r="5" s="35" customFormat="true" ht="15" hidden="false" customHeight="true" outlineLevel="0" collapsed="false">
      <c r="A5" s="57" t="str">
        <f aca="false">Identificação!A7&amp;" : "&amp;Identificação!F7</f>
        <v>Responsável : </v>
      </c>
      <c r="B5" s="57"/>
      <c r="C5" s="57"/>
      <c r="D5" s="57"/>
      <c r="E5" s="57"/>
      <c r="F5" s="57"/>
      <c r="G5" s="57"/>
      <c r="H5" s="3" t="str">
        <f aca="false">Identificação!A8&amp;" : "&amp;Identificação!F8</f>
        <v>Revisor : </v>
      </c>
      <c r="I5" s="3"/>
      <c r="J5" s="3"/>
    </row>
    <row r="6" s="35" customFormat="true" ht="13.9" hidden="false" customHeight="true" outlineLevel="0" collapsed="false">
      <c r="A6" s="58" t="s">
        <v>34</v>
      </c>
      <c r="B6" s="59" t="s">
        <v>16</v>
      </c>
      <c r="C6" s="59" t="s">
        <v>35</v>
      </c>
      <c r="D6" s="58" t="s">
        <v>36</v>
      </c>
      <c r="E6" s="58" t="s">
        <v>37</v>
      </c>
      <c r="F6" s="58" t="s">
        <v>38</v>
      </c>
      <c r="G6" s="58" t="s">
        <v>39</v>
      </c>
      <c r="H6" s="60" t="s">
        <v>40</v>
      </c>
      <c r="I6" s="61" t="s">
        <v>41</v>
      </c>
      <c r="J6" s="60" t="s">
        <v>13</v>
      </c>
    </row>
    <row r="7" customFormat="false" ht="18" hidden="false" customHeight="true" outlineLevel="0" collapsed="false">
      <c r="A7" s="62"/>
      <c r="B7" s="62"/>
      <c r="C7" s="63" t="str">
        <f aca="false">A7&amp;B7</f>
        <v/>
      </c>
      <c r="D7" s="64" t="str">
        <f aca="false">IF(COUNTBLANK($E7:$E21) = (ROW(E21)-ROW($E7)+1),"",ROW(E21)-ROW($E7)+1-COUNTBLANK($E7:$E21))</f>
        <v/>
      </c>
      <c r="E7" s="4"/>
      <c r="F7" s="65" t="str">
        <f aca="false">IF(COUNTBLANK($G7:$G21) = (ROW(G21)-ROW($G7)+1),"",ROW(G21)-ROW($G7)+1-COUNTBLANK($G7:$G21))</f>
        <v/>
      </c>
      <c r="G7" s="66"/>
      <c r="H7" s="67"/>
      <c r="I7" s="67"/>
      <c r="J7" s="68"/>
    </row>
    <row r="8" customFormat="false" ht="18" hidden="false" customHeight="true" outlineLevel="0" collapsed="false">
      <c r="A8" s="62"/>
      <c r="B8" s="62"/>
      <c r="C8" s="63"/>
      <c r="D8" s="64"/>
      <c r="E8" s="4"/>
      <c r="F8" s="65"/>
      <c r="G8" s="69"/>
      <c r="H8" s="67"/>
      <c r="I8" s="67"/>
      <c r="J8" s="68"/>
    </row>
    <row r="9" customFormat="false" ht="18" hidden="false" customHeight="true" outlineLevel="0" collapsed="false">
      <c r="A9" s="62"/>
      <c r="B9" s="62"/>
      <c r="C9" s="63"/>
      <c r="D9" s="64"/>
      <c r="E9" s="4"/>
      <c r="F9" s="65"/>
      <c r="G9" s="69"/>
      <c r="H9" s="67"/>
      <c r="I9" s="67"/>
      <c r="J9" s="68"/>
    </row>
    <row r="10" customFormat="false" ht="18" hidden="false" customHeight="true" outlineLevel="0" collapsed="false">
      <c r="A10" s="62"/>
      <c r="B10" s="62"/>
      <c r="C10" s="63"/>
      <c r="D10" s="64"/>
      <c r="E10" s="4"/>
      <c r="F10" s="65"/>
      <c r="G10" s="69"/>
      <c r="H10" s="67"/>
      <c r="I10" s="67"/>
      <c r="J10" s="68"/>
    </row>
    <row r="11" customFormat="false" ht="18" hidden="false" customHeight="true" outlineLevel="0" collapsed="false">
      <c r="A11" s="62"/>
      <c r="B11" s="62"/>
      <c r="C11" s="63"/>
      <c r="D11" s="64"/>
      <c r="E11" s="4"/>
      <c r="F11" s="65"/>
      <c r="G11" s="69"/>
      <c r="H11" s="67"/>
      <c r="I11" s="67"/>
      <c r="J11" s="68"/>
    </row>
    <row r="12" customFormat="false" ht="18" hidden="false" customHeight="true" outlineLevel="0" collapsed="false">
      <c r="A12" s="62"/>
      <c r="B12" s="62"/>
      <c r="C12" s="63"/>
      <c r="D12" s="64"/>
      <c r="E12" s="4"/>
      <c r="F12" s="65"/>
      <c r="G12" s="69"/>
      <c r="H12" s="67"/>
      <c r="I12" s="67"/>
      <c r="J12" s="68"/>
    </row>
    <row r="13" customFormat="false" ht="18" hidden="false" customHeight="true" outlineLevel="0" collapsed="false">
      <c r="A13" s="62"/>
      <c r="B13" s="62"/>
      <c r="C13" s="63"/>
      <c r="D13" s="64"/>
      <c r="E13" s="4"/>
      <c r="F13" s="65"/>
      <c r="G13" s="69"/>
      <c r="H13" s="67"/>
      <c r="I13" s="67"/>
      <c r="J13" s="68"/>
    </row>
    <row r="14" customFormat="false" ht="18" hidden="false" customHeight="true" outlineLevel="0" collapsed="false">
      <c r="A14" s="62"/>
      <c r="B14" s="62"/>
      <c r="C14" s="63"/>
      <c r="D14" s="64"/>
      <c r="E14" s="4"/>
      <c r="F14" s="65"/>
      <c r="G14" s="69"/>
      <c r="H14" s="67"/>
      <c r="I14" s="67"/>
      <c r="J14" s="68"/>
    </row>
    <row r="15" customFormat="false" ht="18" hidden="false" customHeight="true" outlineLevel="0" collapsed="false">
      <c r="A15" s="62"/>
      <c r="B15" s="62"/>
      <c r="C15" s="63"/>
      <c r="D15" s="64"/>
      <c r="E15" s="4"/>
      <c r="F15" s="65"/>
      <c r="G15" s="69"/>
      <c r="H15" s="67"/>
      <c r="I15" s="67"/>
      <c r="J15" s="68"/>
    </row>
    <row r="16" customFormat="false" ht="18" hidden="false" customHeight="true" outlineLevel="0" collapsed="false">
      <c r="A16" s="62"/>
      <c r="B16" s="62"/>
      <c r="C16" s="63"/>
      <c r="D16" s="64"/>
      <c r="E16" s="4"/>
      <c r="F16" s="65"/>
      <c r="G16" s="69"/>
      <c r="H16" s="67"/>
      <c r="I16" s="67"/>
      <c r="J16" s="68"/>
    </row>
    <row r="17" customFormat="false" ht="18" hidden="false" customHeight="true" outlineLevel="0" collapsed="false">
      <c r="A17" s="62"/>
      <c r="B17" s="62"/>
      <c r="C17" s="63"/>
      <c r="D17" s="64"/>
      <c r="E17" s="4"/>
      <c r="F17" s="65"/>
      <c r="G17" s="69"/>
      <c r="H17" s="67"/>
      <c r="I17" s="67"/>
      <c r="J17" s="68"/>
    </row>
    <row r="18" customFormat="false" ht="18" hidden="false" customHeight="true" outlineLevel="0" collapsed="false">
      <c r="A18" s="62"/>
      <c r="B18" s="62"/>
      <c r="C18" s="63"/>
      <c r="D18" s="64"/>
      <c r="E18" s="4"/>
      <c r="F18" s="65"/>
      <c r="G18" s="69"/>
      <c r="H18" s="67"/>
      <c r="I18" s="67"/>
      <c r="J18" s="68"/>
    </row>
    <row r="19" customFormat="false" ht="18" hidden="false" customHeight="true" outlineLevel="0" collapsed="false">
      <c r="A19" s="62"/>
      <c r="B19" s="62"/>
      <c r="C19" s="63"/>
      <c r="D19" s="64"/>
      <c r="E19" s="4"/>
      <c r="F19" s="65"/>
      <c r="G19" s="69"/>
      <c r="H19" s="67"/>
      <c r="I19" s="67"/>
      <c r="J19" s="68"/>
    </row>
    <row r="20" customFormat="false" ht="18" hidden="false" customHeight="true" outlineLevel="0" collapsed="false">
      <c r="A20" s="62"/>
      <c r="B20" s="62"/>
      <c r="C20" s="63"/>
      <c r="D20" s="64"/>
      <c r="E20" s="4"/>
      <c r="F20" s="65"/>
      <c r="G20" s="69"/>
      <c r="H20" s="67"/>
      <c r="I20" s="67"/>
      <c r="J20" s="68"/>
    </row>
    <row r="21" customFormat="false" ht="18" hidden="false" customHeight="true" outlineLevel="0" collapsed="false">
      <c r="A21" s="62"/>
      <c r="B21" s="62"/>
      <c r="C21" s="63"/>
      <c r="D21" s="64"/>
      <c r="E21" s="4"/>
      <c r="F21" s="65"/>
      <c r="G21" s="70"/>
      <c r="H21" s="67"/>
      <c r="I21" s="67"/>
      <c r="J21" s="68"/>
    </row>
    <row r="22" customFormat="false" ht="18" hidden="false" customHeight="true" outlineLevel="0" collapsed="false">
      <c r="A22" s="62"/>
      <c r="B22" s="62"/>
      <c r="C22" s="63" t="str">
        <f aca="false">A22&amp;B22</f>
        <v/>
      </c>
      <c r="D22" s="64" t="str">
        <f aca="false">IF(COUNTBLANK($E22:$E36) = (ROW(E36)-ROW($E22)+1),"",ROW(E36)-ROW($E22)+1-COUNTBLANK($E22:$E36))</f>
        <v/>
      </c>
      <c r="E22" s="4"/>
      <c r="F22" s="65" t="str">
        <f aca="false">IF(COUNTBLANK($G22:$G36) = (ROW(G36)-ROW($G22)+1),"",ROW(G36)-ROW($G22)+1-COUNTBLANK($G22:$G36))</f>
        <v/>
      </c>
      <c r="G22" s="69"/>
      <c r="H22" s="67"/>
      <c r="I22" s="67"/>
      <c r="J22" s="68"/>
    </row>
    <row r="23" customFormat="false" ht="18" hidden="false" customHeight="true" outlineLevel="0" collapsed="false">
      <c r="A23" s="62"/>
      <c r="B23" s="62"/>
      <c r="C23" s="63"/>
      <c r="D23" s="64"/>
      <c r="E23" s="4"/>
      <c r="F23" s="65"/>
      <c r="G23" s="69"/>
      <c r="H23" s="67"/>
      <c r="I23" s="67"/>
      <c r="J23" s="68"/>
    </row>
    <row r="24" customFormat="false" ht="18" hidden="false" customHeight="true" outlineLevel="0" collapsed="false">
      <c r="A24" s="62"/>
      <c r="B24" s="62"/>
      <c r="C24" s="63"/>
      <c r="D24" s="64"/>
      <c r="E24" s="4"/>
      <c r="F24" s="65"/>
      <c r="G24" s="69"/>
      <c r="H24" s="67"/>
      <c r="I24" s="67"/>
      <c r="J24" s="68"/>
    </row>
    <row r="25" customFormat="false" ht="18" hidden="false" customHeight="true" outlineLevel="0" collapsed="false">
      <c r="A25" s="62"/>
      <c r="B25" s="62"/>
      <c r="C25" s="63"/>
      <c r="D25" s="64"/>
      <c r="E25" s="4"/>
      <c r="F25" s="65"/>
      <c r="G25" s="69"/>
      <c r="H25" s="67"/>
      <c r="I25" s="67"/>
      <c r="J25" s="68"/>
    </row>
    <row r="26" customFormat="false" ht="18" hidden="false" customHeight="true" outlineLevel="0" collapsed="false">
      <c r="A26" s="62"/>
      <c r="B26" s="62"/>
      <c r="C26" s="63"/>
      <c r="D26" s="64"/>
      <c r="E26" s="4"/>
      <c r="F26" s="65"/>
      <c r="G26" s="69"/>
      <c r="H26" s="67"/>
      <c r="I26" s="67"/>
      <c r="J26" s="68"/>
    </row>
    <row r="27" customFormat="false" ht="18" hidden="false" customHeight="true" outlineLevel="0" collapsed="false">
      <c r="A27" s="62"/>
      <c r="B27" s="62"/>
      <c r="C27" s="63"/>
      <c r="D27" s="64"/>
      <c r="E27" s="4"/>
      <c r="F27" s="65"/>
      <c r="G27" s="69"/>
      <c r="H27" s="67"/>
      <c r="I27" s="67"/>
      <c r="J27" s="68"/>
    </row>
    <row r="28" customFormat="false" ht="18" hidden="false" customHeight="true" outlineLevel="0" collapsed="false">
      <c r="A28" s="62"/>
      <c r="B28" s="62"/>
      <c r="C28" s="63"/>
      <c r="D28" s="64"/>
      <c r="E28" s="4"/>
      <c r="F28" s="65"/>
      <c r="G28" s="69"/>
      <c r="H28" s="67"/>
      <c r="I28" s="67"/>
      <c r="J28" s="68"/>
    </row>
    <row r="29" customFormat="false" ht="18" hidden="false" customHeight="true" outlineLevel="0" collapsed="false">
      <c r="A29" s="62"/>
      <c r="B29" s="62"/>
      <c r="C29" s="63"/>
      <c r="D29" s="64"/>
      <c r="E29" s="4"/>
      <c r="F29" s="65"/>
      <c r="G29" s="69"/>
      <c r="H29" s="67"/>
      <c r="I29" s="67"/>
      <c r="J29" s="68"/>
    </row>
    <row r="30" customFormat="false" ht="18" hidden="false" customHeight="true" outlineLevel="0" collapsed="false">
      <c r="A30" s="62"/>
      <c r="B30" s="62"/>
      <c r="C30" s="63"/>
      <c r="D30" s="64"/>
      <c r="E30" s="4"/>
      <c r="F30" s="65"/>
      <c r="G30" s="69"/>
      <c r="H30" s="67"/>
      <c r="I30" s="67"/>
      <c r="J30" s="68"/>
    </row>
    <row r="31" customFormat="false" ht="18" hidden="false" customHeight="true" outlineLevel="0" collapsed="false">
      <c r="A31" s="62"/>
      <c r="B31" s="62"/>
      <c r="C31" s="63"/>
      <c r="D31" s="64"/>
      <c r="E31" s="4"/>
      <c r="F31" s="65"/>
      <c r="G31" s="69"/>
      <c r="H31" s="67"/>
      <c r="I31" s="67"/>
      <c r="J31" s="68"/>
    </row>
    <row r="32" customFormat="false" ht="18" hidden="false" customHeight="true" outlineLevel="0" collapsed="false">
      <c r="A32" s="62"/>
      <c r="B32" s="62"/>
      <c r="C32" s="63"/>
      <c r="D32" s="64"/>
      <c r="E32" s="4"/>
      <c r="F32" s="65"/>
      <c r="G32" s="69"/>
      <c r="H32" s="67"/>
      <c r="I32" s="67"/>
      <c r="J32" s="68"/>
    </row>
    <row r="33" customFormat="false" ht="18" hidden="false" customHeight="true" outlineLevel="0" collapsed="false">
      <c r="A33" s="62"/>
      <c r="B33" s="62"/>
      <c r="C33" s="63"/>
      <c r="D33" s="64"/>
      <c r="E33" s="4"/>
      <c r="F33" s="65"/>
      <c r="G33" s="69"/>
      <c r="H33" s="67"/>
      <c r="I33" s="67"/>
      <c r="J33" s="68"/>
    </row>
    <row r="34" customFormat="false" ht="18" hidden="false" customHeight="true" outlineLevel="0" collapsed="false">
      <c r="A34" s="62"/>
      <c r="B34" s="62"/>
      <c r="C34" s="63"/>
      <c r="D34" s="64"/>
      <c r="E34" s="4"/>
      <c r="F34" s="65"/>
      <c r="G34" s="69"/>
      <c r="H34" s="67"/>
      <c r="I34" s="67"/>
      <c r="J34" s="68"/>
    </row>
    <row r="35" customFormat="false" ht="18" hidden="false" customHeight="true" outlineLevel="0" collapsed="false">
      <c r="A35" s="62"/>
      <c r="B35" s="62"/>
      <c r="C35" s="63"/>
      <c r="D35" s="64"/>
      <c r="E35" s="4"/>
      <c r="F35" s="65"/>
      <c r="G35" s="69"/>
      <c r="H35" s="67"/>
      <c r="I35" s="67"/>
      <c r="J35" s="68"/>
    </row>
    <row r="36" customFormat="false" ht="18" hidden="false" customHeight="true" outlineLevel="0" collapsed="false">
      <c r="A36" s="62"/>
      <c r="B36" s="62"/>
      <c r="C36" s="63"/>
      <c r="D36" s="64"/>
      <c r="E36" s="4"/>
      <c r="F36" s="65"/>
      <c r="G36" s="70"/>
      <c r="H36" s="67"/>
      <c r="I36" s="67"/>
      <c r="J36" s="68"/>
    </row>
    <row r="37" customFormat="false" ht="18" hidden="false" customHeight="true" outlineLevel="0" collapsed="false">
      <c r="A37" s="62"/>
      <c r="B37" s="62"/>
      <c r="C37" s="63" t="str">
        <f aca="false">A37&amp;B37</f>
        <v/>
      </c>
      <c r="D37" s="64" t="str">
        <f aca="false">IF(COUNTBLANK($E37:$E51) = (ROW(E51)-ROW($E37)+1),"",ROW(E51)-ROW($E37)+1-COUNTBLANK($E37:$E51))</f>
        <v/>
      </c>
      <c r="E37" s="4"/>
      <c r="F37" s="65" t="str">
        <f aca="false">IF(COUNTBLANK($G37:$G51) = (ROW(G51)-ROW($G37)+1),"",ROW(G51)-ROW($G37)+1-COUNTBLANK($G37:$G51))</f>
        <v/>
      </c>
      <c r="G37" s="69"/>
      <c r="H37" s="67"/>
      <c r="I37" s="67"/>
      <c r="J37" s="68"/>
    </row>
    <row r="38" customFormat="false" ht="18" hidden="false" customHeight="true" outlineLevel="0" collapsed="false">
      <c r="A38" s="62"/>
      <c r="B38" s="62"/>
      <c r="C38" s="63"/>
      <c r="D38" s="64"/>
      <c r="E38" s="4"/>
      <c r="F38" s="65"/>
      <c r="G38" s="69"/>
      <c r="H38" s="67"/>
      <c r="I38" s="67"/>
      <c r="J38" s="68"/>
    </row>
    <row r="39" customFormat="false" ht="18" hidden="false" customHeight="true" outlineLevel="0" collapsed="false">
      <c r="A39" s="62"/>
      <c r="B39" s="62"/>
      <c r="C39" s="63"/>
      <c r="D39" s="64"/>
      <c r="E39" s="4"/>
      <c r="F39" s="65"/>
      <c r="G39" s="69"/>
      <c r="H39" s="67"/>
      <c r="I39" s="67"/>
      <c r="J39" s="68"/>
    </row>
    <row r="40" customFormat="false" ht="18" hidden="false" customHeight="true" outlineLevel="0" collapsed="false">
      <c r="A40" s="62"/>
      <c r="B40" s="62"/>
      <c r="C40" s="63"/>
      <c r="D40" s="64"/>
      <c r="E40" s="4"/>
      <c r="F40" s="65"/>
      <c r="G40" s="69"/>
      <c r="H40" s="67"/>
      <c r="I40" s="67"/>
      <c r="J40" s="68"/>
    </row>
    <row r="41" customFormat="false" ht="18" hidden="false" customHeight="true" outlineLevel="0" collapsed="false">
      <c r="A41" s="62"/>
      <c r="B41" s="62"/>
      <c r="C41" s="63"/>
      <c r="D41" s="64"/>
      <c r="E41" s="4"/>
      <c r="F41" s="65"/>
      <c r="G41" s="69"/>
      <c r="H41" s="67"/>
      <c r="I41" s="67"/>
      <c r="J41" s="68"/>
    </row>
    <row r="42" customFormat="false" ht="18" hidden="false" customHeight="true" outlineLevel="0" collapsed="false">
      <c r="A42" s="62"/>
      <c r="B42" s="62"/>
      <c r="C42" s="63"/>
      <c r="D42" s="64"/>
      <c r="E42" s="4"/>
      <c r="F42" s="65"/>
      <c r="G42" s="69"/>
      <c r="H42" s="67"/>
      <c r="I42" s="67"/>
      <c r="J42" s="68"/>
    </row>
    <row r="43" customFormat="false" ht="18" hidden="false" customHeight="true" outlineLevel="0" collapsed="false">
      <c r="A43" s="62"/>
      <c r="B43" s="62"/>
      <c r="C43" s="63"/>
      <c r="D43" s="64"/>
      <c r="E43" s="4"/>
      <c r="F43" s="65"/>
      <c r="G43" s="69"/>
      <c r="H43" s="67"/>
      <c r="I43" s="67"/>
      <c r="J43" s="68"/>
    </row>
    <row r="44" customFormat="false" ht="18" hidden="false" customHeight="true" outlineLevel="0" collapsed="false">
      <c r="A44" s="62"/>
      <c r="B44" s="62"/>
      <c r="C44" s="63"/>
      <c r="D44" s="64"/>
      <c r="E44" s="4"/>
      <c r="F44" s="65"/>
      <c r="G44" s="69"/>
      <c r="H44" s="67"/>
      <c r="I44" s="67"/>
      <c r="J44" s="68"/>
    </row>
    <row r="45" customFormat="false" ht="18" hidden="false" customHeight="true" outlineLevel="0" collapsed="false">
      <c r="A45" s="62"/>
      <c r="B45" s="62"/>
      <c r="C45" s="63"/>
      <c r="D45" s="64"/>
      <c r="E45" s="4"/>
      <c r="F45" s="65"/>
      <c r="G45" s="69"/>
      <c r="H45" s="67"/>
      <c r="I45" s="67"/>
      <c r="J45" s="68"/>
    </row>
    <row r="46" customFormat="false" ht="18" hidden="false" customHeight="true" outlineLevel="0" collapsed="false">
      <c r="A46" s="62"/>
      <c r="B46" s="62"/>
      <c r="C46" s="63"/>
      <c r="D46" s="64"/>
      <c r="E46" s="4"/>
      <c r="F46" s="65"/>
      <c r="G46" s="69"/>
      <c r="H46" s="67"/>
      <c r="I46" s="67"/>
      <c r="J46" s="68"/>
    </row>
    <row r="47" customFormat="false" ht="18" hidden="false" customHeight="true" outlineLevel="0" collapsed="false">
      <c r="A47" s="62"/>
      <c r="B47" s="62"/>
      <c r="C47" s="63"/>
      <c r="D47" s="64"/>
      <c r="E47" s="4"/>
      <c r="F47" s="65"/>
      <c r="G47" s="69"/>
      <c r="H47" s="67"/>
      <c r="I47" s="67"/>
      <c r="J47" s="68"/>
    </row>
    <row r="48" customFormat="false" ht="18" hidden="false" customHeight="true" outlineLevel="0" collapsed="false">
      <c r="A48" s="62"/>
      <c r="B48" s="62"/>
      <c r="C48" s="63"/>
      <c r="D48" s="64"/>
      <c r="E48" s="4"/>
      <c r="F48" s="65"/>
      <c r="G48" s="69"/>
      <c r="H48" s="67"/>
      <c r="I48" s="67"/>
      <c r="J48" s="68"/>
    </row>
    <row r="49" customFormat="false" ht="18" hidden="false" customHeight="true" outlineLevel="0" collapsed="false">
      <c r="A49" s="62"/>
      <c r="B49" s="62"/>
      <c r="C49" s="63"/>
      <c r="D49" s="64"/>
      <c r="E49" s="4"/>
      <c r="F49" s="65"/>
      <c r="G49" s="69"/>
      <c r="H49" s="67"/>
      <c r="I49" s="67"/>
      <c r="J49" s="68"/>
    </row>
    <row r="50" customFormat="false" ht="18" hidden="false" customHeight="true" outlineLevel="0" collapsed="false">
      <c r="A50" s="62"/>
      <c r="B50" s="62"/>
      <c r="C50" s="63"/>
      <c r="D50" s="64"/>
      <c r="E50" s="4"/>
      <c r="F50" s="65"/>
      <c r="G50" s="69"/>
      <c r="H50" s="67"/>
      <c r="I50" s="67"/>
      <c r="J50" s="68"/>
    </row>
    <row r="51" customFormat="false" ht="18" hidden="false" customHeight="true" outlineLevel="0" collapsed="false">
      <c r="A51" s="62"/>
      <c r="B51" s="62"/>
      <c r="C51" s="63"/>
      <c r="D51" s="64"/>
      <c r="E51" s="4"/>
      <c r="F51" s="65"/>
      <c r="G51" s="70"/>
      <c r="H51" s="67"/>
      <c r="I51" s="67"/>
      <c r="J51" s="68"/>
    </row>
    <row r="52" customFormat="false" ht="18" hidden="false" customHeight="true" outlineLevel="0" collapsed="false">
      <c r="A52" s="62"/>
      <c r="B52" s="62"/>
      <c r="C52" s="63" t="str">
        <f aca="false">A52&amp;B52</f>
        <v/>
      </c>
      <c r="D52" s="64" t="str">
        <f aca="false">IF(COUNTBLANK($E52:$E66) = (ROW(E66)-ROW($E52)+1),"",ROW(E66)-ROW($E52)+1-COUNTBLANK($E52:$E66))</f>
        <v/>
      </c>
      <c r="E52" s="4"/>
      <c r="F52" s="65" t="str">
        <f aca="false">IF(COUNTBLANK($G52:$G66) = (ROW(G66)-ROW($G52)+1),"",ROW(G66)-ROW($G52)+1-COUNTBLANK($G52:$G66))</f>
        <v/>
      </c>
      <c r="G52" s="69"/>
      <c r="H52" s="67"/>
      <c r="I52" s="67"/>
      <c r="J52" s="68"/>
    </row>
    <row r="53" customFormat="false" ht="18" hidden="false" customHeight="true" outlineLevel="0" collapsed="false">
      <c r="A53" s="62"/>
      <c r="B53" s="62"/>
      <c r="C53" s="63"/>
      <c r="D53" s="64"/>
      <c r="E53" s="4"/>
      <c r="F53" s="65"/>
      <c r="G53" s="69"/>
      <c r="H53" s="67"/>
      <c r="I53" s="67"/>
      <c r="J53" s="68"/>
    </row>
    <row r="54" customFormat="false" ht="18" hidden="false" customHeight="true" outlineLevel="0" collapsed="false">
      <c r="A54" s="62"/>
      <c r="B54" s="62"/>
      <c r="C54" s="63"/>
      <c r="D54" s="64"/>
      <c r="E54" s="4"/>
      <c r="F54" s="65"/>
      <c r="G54" s="69"/>
      <c r="H54" s="67"/>
      <c r="I54" s="67"/>
      <c r="J54" s="68"/>
    </row>
    <row r="55" customFormat="false" ht="18" hidden="false" customHeight="true" outlineLevel="0" collapsed="false">
      <c r="A55" s="62"/>
      <c r="B55" s="62"/>
      <c r="C55" s="63"/>
      <c r="D55" s="64"/>
      <c r="E55" s="4"/>
      <c r="F55" s="65"/>
      <c r="G55" s="69"/>
      <c r="H55" s="67"/>
      <c r="I55" s="67"/>
      <c r="J55" s="68"/>
    </row>
    <row r="56" customFormat="false" ht="18" hidden="false" customHeight="true" outlineLevel="0" collapsed="false">
      <c r="A56" s="62"/>
      <c r="B56" s="62"/>
      <c r="C56" s="63"/>
      <c r="D56" s="64"/>
      <c r="E56" s="4"/>
      <c r="F56" s="65"/>
      <c r="G56" s="69"/>
      <c r="H56" s="67"/>
      <c r="I56" s="67"/>
      <c r="J56" s="68"/>
    </row>
    <row r="57" customFormat="false" ht="18" hidden="false" customHeight="true" outlineLevel="0" collapsed="false">
      <c r="A57" s="62"/>
      <c r="B57" s="62"/>
      <c r="C57" s="63"/>
      <c r="D57" s="64"/>
      <c r="E57" s="4"/>
      <c r="F57" s="65"/>
      <c r="G57" s="69"/>
      <c r="H57" s="67"/>
      <c r="I57" s="67"/>
      <c r="J57" s="68"/>
    </row>
    <row r="58" customFormat="false" ht="18" hidden="false" customHeight="true" outlineLevel="0" collapsed="false">
      <c r="A58" s="62"/>
      <c r="B58" s="62"/>
      <c r="C58" s="63"/>
      <c r="D58" s="64"/>
      <c r="E58" s="4"/>
      <c r="F58" s="65"/>
      <c r="G58" s="69"/>
      <c r="H58" s="67"/>
      <c r="I58" s="67"/>
      <c r="J58" s="68"/>
    </row>
    <row r="59" customFormat="false" ht="18" hidden="false" customHeight="true" outlineLevel="0" collapsed="false">
      <c r="A59" s="62"/>
      <c r="B59" s="62"/>
      <c r="C59" s="63"/>
      <c r="D59" s="64"/>
      <c r="E59" s="4"/>
      <c r="F59" s="65"/>
      <c r="G59" s="69"/>
      <c r="H59" s="67"/>
      <c r="I59" s="67"/>
      <c r="J59" s="68"/>
    </row>
    <row r="60" customFormat="false" ht="18" hidden="false" customHeight="true" outlineLevel="0" collapsed="false">
      <c r="A60" s="62"/>
      <c r="B60" s="62"/>
      <c r="C60" s="63"/>
      <c r="D60" s="64"/>
      <c r="E60" s="4"/>
      <c r="F60" s="65"/>
      <c r="G60" s="69"/>
      <c r="H60" s="67"/>
      <c r="I60" s="67"/>
      <c r="J60" s="68"/>
    </row>
    <row r="61" customFormat="false" ht="18" hidden="false" customHeight="true" outlineLevel="0" collapsed="false">
      <c r="A61" s="62"/>
      <c r="B61" s="62"/>
      <c r="C61" s="63"/>
      <c r="D61" s="64"/>
      <c r="E61" s="4"/>
      <c r="F61" s="65"/>
      <c r="G61" s="69"/>
      <c r="H61" s="67"/>
      <c r="I61" s="67"/>
      <c r="J61" s="68"/>
    </row>
    <row r="62" customFormat="false" ht="18" hidden="false" customHeight="true" outlineLevel="0" collapsed="false">
      <c r="A62" s="62"/>
      <c r="B62" s="62"/>
      <c r="C62" s="63"/>
      <c r="D62" s="64"/>
      <c r="E62" s="4"/>
      <c r="F62" s="65"/>
      <c r="G62" s="69"/>
      <c r="H62" s="67"/>
      <c r="I62" s="67"/>
      <c r="J62" s="68"/>
    </row>
    <row r="63" customFormat="false" ht="18" hidden="false" customHeight="true" outlineLevel="0" collapsed="false">
      <c r="A63" s="62"/>
      <c r="B63" s="62"/>
      <c r="C63" s="63"/>
      <c r="D63" s="64"/>
      <c r="E63" s="4"/>
      <c r="F63" s="65"/>
      <c r="G63" s="69"/>
      <c r="H63" s="67"/>
      <c r="I63" s="67"/>
      <c r="J63" s="68"/>
    </row>
    <row r="64" customFormat="false" ht="18" hidden="false" customHeight="true" outlineLevel="0" collapsed="false">
      <c r="A64" s="62"/>
      <c r="B64" s="62"/>
      <c r="C64" s="63"/>
      <c r="D64" s="64"/>
      <c r="E64" s="4"/>
      <c r="F64" s="65"/>
      <c r="G64" s="69"/>
      <c r="H64" s="67"/>
      <c r="I64" s="67"/>
      <c r="J64" s="68"/>
    </row>
    <row r="65" customFormat="false" ht="18" hidden="false" customHeight="true" outlineLevel="0" collapsed="false">
      <c r="A65" s="62"/>
      <c r="B65" s="62"/>
      <c r="C65" s="63"/>
      <c r="D65" s="64"/>
      <c r="E65" s="4"/>
      <c r="F65" s="65"/>
      <c r="G65" s="69"/>
      <c r="H65" s="67"/>
      <c r="I65" s="67"/>
      <c r="J65" s="68"/>
    </row>
    <row r="66" customFormat="false" ht="18" hidden="false" customHeight="true" outlineLevel="0" collapsed="false">
      <c r="A66" s="62"/>
      <c r="B66" s="62"/>
      <c r="C66" s="63"/>
      <c r="D66" s="64"/>
      <c r="E66" s="4"/>
      <c r="F66" s="65"/>
      <c r="G66" s="70"/>
      <c r="H66" s="67"/>
      <c r="I66" s="67"/>
      <c r="J66" s="68"/>
    </row>
    <row r="67" customFormat="false" ht="18" hidden="false" customHeight="true" outlineLevel="0" collapsed="false">
      <c r="A67" s="62"/>
      <c r="B67" s="62"/>
      <c r="C67" s="63" t="str">
        <f aca="false">A67&amp;B67</f>
        <v/>
      </c>
      <c r="D67" s="64" t="str">
        <f aca="false">IF(COUNTBLANK($E67:$E81) = (ROW(E81)-ROW($E67)+1),"",ROW(E81)-ROW($E67)+1-COUNTBLANK($E67:$E81))</f>
        <v/>
      </c>
      <c r="E67" s="4"/>
      <c r="F67" s="65" t="str">
        <f aca="false">IF(COUNTBLANK($G67:$G81) = (ROW(G81)-ROW($G67)+1),"",ROW(G81)-ROW($G67)+1-COUNTBLANK($G67:$G81))</f>
        <v/>
      </c>
      <c r="G67" s="69"/>
      <c r="H67" s="67"/>
      <c r="I67" s="67"/>
      <c r="J67" s="68"/>
    </row>
    <row r="68" customFormat="false" ht="18" hidden="false" customHeight="true" outlineLevel="0" collapsed="false">
      <c r="A68" s="62"/>
      <c r="B68" s="62"/>
      <c r="C68" s="63"/>
      <c r="D68" s="64"/>
      <c r="E68" s="4"/>
      <c r="F68" s="65"/>
      <c r="G68" s="69"/>
      <c r="H68" s="67"/>
      <c r="I68" s="67"/>
      <c r="J68" s="68"/>
    </row>
    <row r="69" customFormat="false" ht="18" hidden="false" customHeight="true" outlineLevel="0" collapsed="false">
      <c r="A69" s="62"/>
      <c r="B69" s="62"/>
      <c r="C69" s="63"/>
      <c r="D69" s="64"/>
      <c r="E69" s="4"/>
      <c r="F69" s="65"/>
      <c r="G69" s="69"/>
      <c r="H69" s="67"/>
      <c r="I69" s="67"/>
      <c r="J69" s="68"/>
    </row>
    <row r="70" customFormat="false" ht="18" hidden="false" customHeight="true" outlineLevel="0" collapsed="false">
      <c r="A70" s="62"/>
      <c r="B70" s="62"/>
      <c r="C70" s="63"/>
      <c r="D70" s="64"/>
      <c r="E70" s="4"/>
      <c r="F70" s="65"/>
      <c r="G70" s="69"/>
      <c r="H70" s="67"/>
      <c r="I70" s="67"/>
      <c r="J70" s="68"/>
    </row>
    <row r="71" customFormat="false" ht="18" hidden="false" customHeight="true" outlineLevel="0" collapsed="false">
      <c r="A71" s="62"/>
      <c r="B71" s="62"/>
      <c r="C71" s="63"/>
      <c r="D71" s="64"/>
      <c r="E71" s="4"/>
      <c r="F71" s="65"/>
      <c r="G71" s="69"/>
      <c r="H71" s="67"/>
      <c r="I71" s="67"/>
      <c r="J71" s="68"/>
    </row>
    <row r="72" customFormat="false" ht="18" hidden="false" customHeight="true" outlineLevel="0" collapsed="false">
      <c r="A72" s="62"/>
      <c r="B72" s="62"/>
      <c r="C72" s="63"/>
      <c r="D72" s="64"/>
      <c r="E72" s="4"/>
      <c r="F72" s="65"/>
      <c r="G72" s="69"/>
      <c r="H72" s="67"/>
      <c r="I72" s="67"/>
      <c r="J72" s="68"/>
    </row>
    <row r="73" customFormat="false" ht="18" hidden="false" customHeight="true" outlineLevel="0" collapsed="false">
      <c r="A73" s="62"/>
      <c r="B73" s="62"/>
      <c r="C73" s="63"/>
      <c r="D73" s="64"/>
      <c r="E73" s="4"/>
      <c r="F73" s="65"/>
      <c r="G73" s="69"/>
      <c r="H73" s="67"/>
      <c r="I73" s="67"/>
      <c r="J73" s="68"/>
    </row>
    <row r="74" customFormat="false" ht="18" hidden="false" customHeight="true" outlineLevel="0" collapsed="false">
      <c r="A74" s="62"/>
      <c r="B74" s="62"/>
      <c r="C74" s="63"/>
      <c r="D74" s="64"/>
      <c r="E74" s="4"/>
      <c r="F74" s="65"/>
      <c r="G74" s="69"/>
      <c r="H74" s="67"/>
      <c r="I74" s="67"/>
      <c r="J74" s="68"/>
    </row>
    <row r="75" customFormat="false" ht="18" hidden="false" customHeight="true" outlineLevel="0" collapsed="false">
      <c r="A75" s="62"/>
      <c r="B75" s="62"/>
      <c r="C75" s="63"/>
      <c r="D75" s="64"/>
      <c r="E75" s="4"/>
      <c r="F75" s="65"/>
      <c r="G75" s="69"/>
      <c r="H75" s="67"/>
      <c r="I75" s="67"/>
      <c r="J75" s="68"/>
    </row>
    <row r="76" customFormat="false" ht="18" hidden="false" customHeight="true" outlineLevel="0" collapsed="false">
      <c r="A76" s="62"/>
      <c r="B76" s="62"/>
      <c r="C76" s="63"/>
      <c r="D76" s="64"/>
      <c r="E76" s="4"/>
      <c r="F76" s="65"/>
      <c r="G76" s="69"/>
      <c r="H76" s="67"/>
      <c r="I76" s="67"/>
      <c r="J76" s="68"/>
    </row>
    <row r="77" customFormat="false" ht="18" hidden="false" customHeight="true" outlineLevel="0" collapsed="false">
      <c r="A77" s="62"/>
      <c r="B77" s="62"/>
      <c r="C77" s="63"/>
      <c r="D77" s="64"/>
      <c r="E77" s="4"/>
      <c r="F77" s="65"/>
      <c r="G77" s="69"/>
      <c r="H77" s="67"/>
      <c r="I77" s="67"/>
      <c r="J77" s="68"/>
    </row>
    <row r="78" customFormat="false" ht="18" hidden="false" customHeight="true" outlineLevel="0" collapsed="false">
      <c r="A78" s="62"/>
      <c r="B78" s="62"/>
      <c r="C78" s="63"/>
      <c r="D78" s="64"/>
      <c r="E78" s="4"/>
      <c r="F78" s="65"/>
      <c r="G78" s="69"/>
      <c r="H78" s="67"/>
      <c r="I78" s="67"/>
      <c r="J78" s="68"/>
    </row>
    <row r="79" customFormat="false" ht="18" hidden="false" customHeight="true" outlineLevel="0" collapsed="false">
      <c r="A79" s="62"/>
      <c r="B79" s="62"/>
      <c r="C79" s="63"/>
      <c r="D79" s="64"/>
      <c r="E79" s="4"/>
      <c r="F79" s="65"/>
      <c r="G79" s="69"/>
      <c r="H79" s="67"/>
      <c r="I79" s="67"/>
      <c r="J79" s="68"/>
    </row>
    <row r="80" customFormat="false" ht="18" hidden="false" customHeight="true" outlineLevel="0" collapsed="false">
      <c r="A80" s="62"/>
      <c r="B80" s="62"/>
      <c r="C80" s="63"/>
      <c r="D80" s="64"/>
      <c r="E80" s="4"/>
      <c r="F80" s="65"/>
      <c r="G80" s="69"/>
      <c r="H80" s="67"/>
      <c r="I80" s="67"/>
      <c r="J80" s="68"/>
    </row>
    <row r="81" customFormat="false" ht="18" hidden="false" customHeight="true" outlineLevel="0" collapsed="false">
      <c r="A81" s="62"/>
      <c r="B81" s="62"/>
      <c r="C81" s="63"/>
      <c r="D81" s="64"/>
      <c r="E81" s="4"/>
      <c r="F81" s="65"/>
      <c r="G81" s="70"/>
      <c r="H81" s="67"/>
      <c r="I81" s="67"/>
      <c r="J81" s="68"/>
    </row>
    <row r="82" customFormat="false" ht="18" hidden="false" customHeight="true" outlineLevel="0" collapsed="false">
      <c r="A82" s="62"/>
      <c r="B82" s="62"/>
      <c r="C82" s="63" t="str">
        <f aca="false">A82&amp;B82</f>
        <v/>
      </c>
      <c r="D82" s="64" t="str">
        <f aca="false">IF(COUNTBLANK($E82:$E96) = (ROW(E96)-ROW($E82)+1),"",ROW(E96)-ROW($E82)+1-COUNTBLANK($E82:$E96))</f>
        <v/>
      </c>
      <c r="E82" s="4"/>
      <c r="F82" s="65" t="str">
        <f aca="false">IF(COUNTBLANK($G82:$G96) = (ROW(G96)-ROW($G82)+1),"",ROW(G96)-ROW($G82)+1-COUNTBLANK($G82:$G96))</f>
        <v/>
      </c>
      <c r="G82" s="69"/>
      <c r="H82" s="67"/>
      <c r="I82" s="67"/>
      <c r="J82" s="68"/>
    </row>
    <row r="83" customFormat="false" ht="18" hidden="false" customHeight="true" outlineLevel="0" collapsed="false">
      <c r="A83" s="62"/>
      <c r="B83" s="62"/>
      <c r="C83" s="63"/>
      <c r="D83" s="64"/>
      <c r="E83" s="4"/>
      <c r="F83" s="65"/>
      <c r="G83" s="69"/>
      <c r="H83" s="67"/>
      <c r="I83" s="67"/>
      <c r="J83" s="68"/>
    </row>
    <row r="84" customFormat="false" ht="18" hidden="false" customHeight="true" outlineLevel="0" collapsed="false">
      <c r="A84" s="62"/>
      <c r="B84" s="62"/>
      <c r="C84" s="63"/>
      <c r="D84" s="64"/>
      <c r="E84" s="4"/>
      <c r="F84" s="65"/>
      <c r="G84" s="69"/>
      <c r="H84" s="67"/>
      <c r="I84" s="67"/>
      <c r="J84" s="68"/>
    </row>
    <row r="85" customFormat="false" ht="18" hidden="false" customHeight="true" outlineLevel="0" collapsed="false">
      <c r="A85" s="62"/>
      <c r="B85" s="62"/>
      <c r="C85" s="63"/>
      <c r="D85" s="64"/>
      <c r="E85" s="4"/>
      <c r="F85" s="65"/>
      <c r="G85" s="69"/>
      <c r="H85" s="67"/>
      <c r="I85" s="67"/>
      <c r="J85" s="68"/>
    </row>
    <row r="86" customFormat="false" ht="18" hidden="false" customHeight="true" outlineLevel="0" collapsed="false">
      <c r="A86" s="62"/>
      <c r="B86" s="62"/>
      <c r="C86" s="63"/>
      <c r="D86" s="64"/>
      <c r="E86" s="4"/>
      <c r="F86" s="65"/>
      <c r="G86" s="69"/>
      <c r="H86" s="67"/>
      <c r="I86" s="67"/>
      <c r="J86" s="68"/>
    </row>
    <row r="87" customFormat="false" ht="18" hidden="false" customHeight="true" outlineLevel="0" collapsed="false">
      <c r="A87" s="62"/>
      <c r="B87" s="62"/>
      <c r="C87" s="63"/>
      <c r="D87" s="64"/>
      <c r="E87" s="4"/>
      <c r="F87" s="65"/>
      <c r="G87" s="69"/>
      <c r="H87" s="67"/>
      <c r="I87" s="67"/>
      <c r="J87" s="68"/>
    </row>
    <row r="88" customFormat="false" ht="18" hidden="false" customHeight="true" outlineLevel="0" collapsed="false">
      <c r="A88" s="62"/>
      <c r="B88" s="62"/>
      <c r="C88" s="63"/>
      <c r="D88" s="64"/>
      <c r="E88" s="4"/>
      <c r="F88" s="65"/>
      <c r="G88" s="69"/>
      <c r="H88" s="67"/>
      <c r="I88" s="67"/>
      <c r="J88" s="68"/>
    </row>
    <row r="89" customFormat="false" ht="18" hidden="false" customHeight="true" outlineLevel="0" collapsed="false">
      <c r="A89" s="62"/>
      <c r="B89" s="62"/>
      <c r="C89" s="63"/>
      <c r="D89" s="64"/>
      <c r="E89" s="4"/>
      <c r="F89" s="65"/>
      <c r="G89" s="69"/>
      <c r="H89" s="67"/>
      <c r="I89" s="67"/>
      <c r="J89" s="68"/>
    </row>
    <row r="90" customFormat="false" ht="18" hidden="false" customHeight="true" outlineLevel="0" collapsed="false">
      <c r="A90" s="62"/>
      <c r="B90" s="62"/>
      <c r="C90" s="63"/>
      <c r="D90" s="64"/>
      <c r="E90" s="4"/>
      <c r="F90" s="65"/>
      <c r="G90" s="69"/>
      <c r="H90" s="67"/>
      <c r="I90" s="67"/>
      <c r="J90" s="68"/>
    </row>
    <row r="91" customFormat="false" ht="18" hidden="false" customHeight="true" outlineLevel="0" collapsed="false">
      <c r="A91" s="62"/>
      <c r="B91" s="62"/>
      <c r="C91" s="63"/>
      <c r="D91" s="64"/>
      <c r="E91" s="4"/>
      <c r="F91" s="65"/>
      <c r="G91" s="69"/>
      <c r="H91" s="67"/>
      <c r="I91" s="67"/>
      <c r="J91" s="68"/>
    </row>
    <row r="92" customFormat="false" ht="18" hidden="false" customHeight="true" outlineLevel="0" collapsed="false">
      <c r="A92" s="62"/>
      <c r="B92" s="62"/>
      <c r="C92" s="63"/>
      <c r="D92" s="64"/>
      <c r="E92" s="4"/>
      <c r="F92" s="65"/>
      <c r="G92" s="69"/>
      <c r="H92" s="67"/>
      <c r="I92" s="67"/>
      <c r="J92" s="68"/>
    </row>
    <row r="93" customFormat="false" ht="18" hidden="false" customHeight="true" outlineLevel="0" collapsed="false">
      <c r="A93" s="62"/>
      <c r="B93" s="62"/>
      <c r="C93" s="63"/>
      <c r="D93" s="64"/>
      <c r="E93" s="4"/>
      <c r="F93" s="65"/>
      <c r="G93" s="69"/>
      <c r="H93" s="67"/>
      <c r="I93" s="67"/>
      <c r="J93" s="68"/>
    </row>
    <row r="94" customFormat="false" ht="18" hidden="false" customHeight="true" outlineLevel="0" collapsed="false">
      <c r="A94" s="62"/>
      <c r="B94" s="62"/>
      <c r="C94" s="63"/>
      <c r="D94" s="64"/>
      <c r="E94" s="4"/>
      <c r="F94" s="65"/>
      <c r="G94" s="69"/>
      <c r="H94" s="67"/>
      <c r="I94" s="67"/>
      <c r="J94" s="68"/>
    </row>
    <row r="95" customFormat="false" ht="18" hidden="false" customHeight="true" outlineLevel="0" collapsed="false">
      <c r="A95" s="62"/>
      <c r="B95" s="62"/>
      <c r="C95" s="63"/>
      <c r="D95" s="64"/>
      <c r="E95" s="4"/>
      <c r="F95" s="65"/>
      <c r="G95" s="69"/>
      <c r="H95" s="67"/>
      <c r="I95" s="67"/>
      <c r="J95" s="68"/>
    </row>
    <row r="96" customFormat="false" ht="18" hidden="false" customHeight="true" outlineLevel="0" collapsed="false">
      <c r="A96" s="62"/>
      <c r="B96" s="62"/>
      <c r="C96" s="63"/>
      <c r="D96" s="64"/>
      <c r="E96" s="4"/>
      <c r="F96" s="65"/>
      <c r="G96" s="70"/>
      <c r="H96" s="67"/>
      <c r="I96" s="67"/>
      <c r="J96" s="68"/>
    </row>
    <row r="97" customFormat="false" ht="18" hidden="false" customHeight="true" outlineLevel="0" collapsed="false">
      <c r="A97" s="62"/>
      <c r="B97" s="62"/>
      <c r="C97" s="63" t="str">
        <f aca="false">A97&amp;B97</f>
        <v/>
      </c>
      <c r="D97" s="64" t="str">
        <f aca="false">IF(COUNTBLANK($E97:$E111) = (ROW(E111)-ROW($E97)+1),"",ROW(E111)-ROW($E97)+1-COUNTBLANK($E97:$E111))</f>
        <v/>
      </c>
      <c r="E97" s="4"/>
      <c r="F97" s="65" t="str">
        <f aca="false">IF(COUNTBLANK($G97:$G111) = (ROW(G111)-ROW($G97)+1),"",ROW(G111)-ROW($G97)+1-COUNTBLANK($G97:$G111))</f>
        <v/>
      </c>
      <c r="G97" s="69"/>
      <c r="H97" s="67"/>
      <c r="I97" s="67"/>
      <c r="J97" s="68"/>
    </row>
    <row r="98" customFormat="false" ht="18" hidden="false" customHeight="true" outlineLevel="0" collapsed="false">
      <c r="A98" s="62"/>
      <c r="B98" s="62"/>
      <c r="C98" s="63"/>
      <c r="D98" s="64"/>
      <c r="E98" s="4"/>
      <c r="F98" s="65"/>
      <c r="G98" s="69"/>
      <c r="H98" s="67"/>
      <c r="I98" s="67"/>
      <c r="J98" s="68"/>
    </row>
    <row r="99" customFormat="false" ht="18" hidden="false" customHeight="true" outlineLevel="0" collapsed="false">
      <c r="A99" s="62"/>
      <c r="B99" s="62"/>
      <c r="C99" s="63"/>
      <c r="D99" s="64"/>
      <c r="E99" s="4"/>
      <c r="F99" s="65"/>
      <c r="G99" s="69"/>
      <c r="H99" s="67"/>
      <c r="I99" s="67"/>
      <c r="J99" s="68"/>
    </row>
    <row r="100" customFormat="false" ht="18" hidden="false" customHeight="true" outlineLevel="0" collapsed="false">
      <c r="A100" s="62"/>
      <c r="B100" s="62"/>
      <c r="C100" s="63"/>
      <c r="D100" s="64"/>
      <c r="E100" s="4"/>
      <c r="F100" s="65"/>
      <c r="G100" s="69"/>
      <c r="H100" s="67"/>
      <c r="I100" s="67"/>
      <c r="J100" s="68"/>
    </row>
    <row r="101" customFormat="false" ht="18" hidden="false" customHeight="true" outlineLevel="0" collapsed="false">
      <c r="A101" s="62"/>
      <c r="B101" s="62"/>
      <c r="C101" s="63"/>
      <c r="D101" s="64"/>
      <c r="E101" s="4"/>
      <c r="F101" s="65"/>
      <c r="G101" s="69"/>
      <c r="H101" s="67"/>
      <c r="I101" s="67"/>
      <c r="J101" s="68"/>
    </row>
    <row r="102" customFormat="false" ht="18" hidden="false" customHeight="true" outlineLevel="0" collapsed="false">
      <c r="A102" s="62"/>
      <c r="B102" s="62"/>
      <c r="C102" s="63"/>
      <c r="D102" s="64"/>
      <c r="E102" s="4"/>
      <c r="F102" s="65"/>
      <c r="G102" s="69"/>
      <c r="H102" s="67"/>
      <c r="I102" s="67"/>
      <c r="J102" s="68"/>
    </row>
    <row r="103" customFormat="false" ht="18" hidden="false" customHeight="true" outlineLevel="0" collapsed="false">
      <c r="A103" s="62"/>
      <c r="B103" s="62"/>
      <c r="C103" s="63"/>
      <c r="D103" s="64"/>
      <c r="E103" s="4"/>
      <c r="F103" s="65"/>
      <c r="G103" s="69"/>
      <c r="H103" s="67"/>
      <c r="I103" s="67"/>
      <c r="J103" s="68"/>
    </row>
    <row r="104" customFormat="false" ht="18" hidden="false" customHeight="true" outlineLevel="0" collapsed="false">
      <c r="A104" s="62"/>
      <c r="B104" s="62"/>
      <c r="C104" s="63"/>
      <c r="D104" s="64"/>
      <c r="E104" s="4"/>
      <c r="F104" s="65"/>
      <c r="G104" s="69"/>
      <c r="H104" s="67"/>
      <c r="I104" s="67"/>
      <c r="J104" s="68"/>
    </row>
    <row r="105" customFormat="false" ht="18" hidden="false" customHeight="true" outlineLevel="0" collapsed="false">
      <c r="A105" s="62"/>
      <c r="B105" s="62"/>
      <c r="C105" s="63"/>
      <c r="D105" s="64"/>
      <c r="E105" s="4"/>
      <c r="F105" s="65"/>
      <c r="G105" s="69"/>
      <c r="H105" s="67"/>
      <c r="I105" s="67"/>
      <c r="J105" s="68"/>
    </row>
    <row r="106" customFormat="false" ht="18" hidden="false" customHeight="true" outlineLevel="0" collapsed="false">
      <c r="A106" s="62"/>
      <c r="B106" s="62"/>
      <c r="C106" s="63"/>
      <c r="D106" s="64"/>
      <c r="E106" s="4"/>
      <c r="F106" s="65"/>
      <c r="G106" s="69"/>
      <c r="H106" s="67"/>
      <c r="I106" s="67"/>
      <c r="J106" s="68"/>
    </row>
    <row r="107" customFormat="false" ht="18" hidden="false" customHeight="true" outlineLevel="0" collapsed="false">
      <c r="A107" s="62"/>
      <c r="B107" s="62"/>
      <c r="C107" s="63"/>
      <c r="D107" s="64"/>
      <c r="E107" s="4"/>
      <c r="F107" s="65"/>
      <c r="G107" s="69"/>
      <c r="H107" s="67"/>
      <c r="I107" s="67"/>
      <c r="J107" s="68"/>
    </row>
    <row r="108" customFormat="false" ht="18" hidden="false" customHeight="true" outlineLevel="0" collapsed="false">
      <c r="A108" s="62"/>
      <c r="B108" s="62"/>
      <c r="C108" s="63"/>
      <c r="D108" s="64"/>
      <c r="E108" s="4"/>
      <c r="F108" s="65"/>
      <c r="G108" s="69"/>
      <c r="H108" s="67"/>
      <c r="I108" s="67"/>
      <c r="J108" s="68"/>
    </row>
    <row r="109" customFormat="false" ht="18" hidden="false" customHeight="true" outlineLevel="0" collapsed="false">
      <c r="A109" s="62"/>
      <c r="B109" s="62"/>
      <c r="C109" s="63"/>
      <c r="D109" s="64"/>
      <c r="E109" s="4"/>
      <c r="F109" s="65"/>
      <c r="G109" s="69"/>
      <c r="H109" s="67"/>
      <c r="I109" s="67"/>
      <c r="J109" s="68"/>
    </row>
    <row r="110" customFormat="false" ht="18" hidden="false" customHeight="true" outlineLevel="0" collapsed="false">
      <c r="A110" s="62"/>
      <c r="B110" s="62"/>
      <c r="C110" s="63"/>
      <c r="D110" s="64"/>
      <c r="E110" s="4"/>
      <c r="F110" s="65"/>
      <c r="G110" s="69"/>
      <c r="H110" s="67"/>
      <c r="I110" s="67"/>
      <c r="J110" s="68"/>
    </row>
    <row r="111" customFormat="false" ht="18" hidden="false" customHeight="true" outlineLevel="0" collapsed="false">
      <c r="A111" s="62"/>
      <c r="B111" s="62"/>
      <c r="C111" s="63"/>
      <c r="D111" s="64"/>
      <c r="E111" s="4"/>
      <c r="F111" s="65"/>
      <c r="G111" s="70"/>
      <c r="H111" s="67"/>
      <c r="I111" s="67"/>
      <c r="J111" s="68"/>
    </row>
    <row r="112" customFormat="false" ht="18" hidden="false" customHeight="true" outlineLevel="0" collapsed="false">
      <c r="A112" s="62"/>
      <c r="B112" s="62"/>
      <c r="C112" s="63" t="str">
        <f aca="false">A112&amp;B112</f>
        <v/>
      </c>
      <c r="D112" s="64" t="str">
        <f aca="false">IF(COUNTBLANK($E112:$E126) = (ROW(E126)-ROW($E112)+1),"",ROW(E126)-ROW($E112)+1-COUNTBLANK($E112:$E126))</f>
        <v/>
      </c>
      <c r="E112" s="4"/>
      <c r="F112" s="65" t="str">
        <f aca="false">IF(COUNTBLANK($G112:$G126) = (ROW(G126)-ROW($G112)+1),"",ROW(G126)-ROW($G112)+1-COUNTBLANK($G112:$G126))</f>
        <v/>
      </c>
      <c r="G112" s="69"/>
      <c r="H112" s="67"/>
      <c r="I112" s="67"/>
      <c r="J112" s="68"/>
    </row>
    <row r="113" customFormat="false" ht="18" hidden="false" customHeight="true" outlineLevel="0" collapsed="false">
      <c r="A113" s="62"/>
      <c r="B113" s="62"/>
      <c r="C113" s="63"/>
      <c r="D113" s="64"/>
      <c r="E113" s="4"/>
      <c r="F113" s="65"/>
      <c r="G113" s="69"/>
      <c r="H113" s="67"/>
      <c r="I113" s="67"/>
      <c r="J113" s="68"/>
    </row>
    <row r="114" customFormat="false" ht="18" hidden="false" customHeight="true" outlineLevel="0" collapsed="false">
      <c r="A114" s="62"/>
      <c r="B114" s="62"/>
      <c r="C114" s="63"/>
      <c r="D114" s="64"/>
      <c r="E114" s="4"/>
      <c r="F114" s="65"/>
      <c r="G114" s="69"/>
      <c r="H114" s="67"/>
      <c r="I114" s="67"/>
      <c r="J114" s="68"/>
    </row>
    <row r="115" customFormat="false" ht="18" hidden="false" customHeight="true" outlineLevel="0" collapsed="false">
      <c r="A115" s="62"/>
      <c r="B115" s="62"/>
      <c r="C115" s="63"/>
      <c r="D115" s="64"/>
      <c r="E115" s="4"/>
      <c r="F115" s="65"/>
      <c r="G115" s="69"/>
      <c r="H115" s="67"/>
      <c r="I115" s="67"/>
      <c r="J115" s="68"/>
    </row>
    <row r="116" customFormat="false" ht="18" hidden="false" customHeight="true" outlineLevel="0" collapsed="false">
      <c r="A116" s="62"/>
      <c r="B116" s="62"/>
      <c r="C116" s="63"/>
      <c r="D116" s="64"/>
      <c r="E116" s="4"/>
      <c r="F116" s="65"/>
      <c r="G116" s="69"/>
      <c r="H116" s="67"/>
      <c r="I116" s="67"/>
      <c r="J116" s="68"/>
    </row>
    <row r="117" customFormat="false" ht="12.75" hidden="false" customHeight="true" outlineLevel="0" collapsed="false">
      <c r="A117" s="62"/>
      <c r="B117" s="62"/>
      <c r="C117" s="63"/>
      <c r="D117" s="64"/>
      <c r="E117" s="4"/>
      <c r="F117" s="65"/>
      <c r="G117" s="69"/>
      <c r="H117" s="67"/>
      <c r="I117" s="67"/>
      <c r="J117" s="68"/>
    </row>
    <row r="118" customFormat="false" ht="12.75" hidden="false" customHeight="true" outlineLevel="0" collapsed="false">
      <c r="A118" s="62"/>
      <c r="B118" s="62"/>
      <c r="C118" s="63"/>
      <c r="D118" s="64"/>
      <c r="E118" s="4"/>
      <c r="F118" s="65"/>
      <c r="G118" s="69"/>
      <c r="H118" s="67"/>
      <c r="I118" s="67"/>
      <c r="J118" s="68"/>
    </row>
    <row r="119" customFormat="false" ht="12.75" hidden="false" customHeight="true" outlineLevel="0" collapsed="false">
      <c r="A119" s="62"/>
      <c r="B119" s="62"/>
      <c r="C119" s="63"/>
      <c r="D119" s="64"/>
      <c r="E119" s="4"/>
      <c r="F119" s="65"/>
      <c r="G119" s="69"/>
      <c r="H119" s="67"/>
      <c r="I119" s="67"/>
      <c r="J119" s="68"/>
    </row>
    <row r="120" customFormat="false" ht="12.75" hidden="false" customHeight="true" outlineLevel="0" collapsed="false">
      <c r="A120" s="62"/>
      <c r="B120" s="62"/>
      <c r="C120" s="63"/>
      <c r="D120" s="64"/>
      <c r="E120" s="4"/>
      <c r="F120" s="65"/>
      <c r="G120" s="69"/>
      <c r="H120" s="67"/>
      <c r="I120" s="67"/>
      <c r="J120" s="68"/>
    </row>
    <row r="121" customFormat="false" ht="12.75" hidden="false" customHeight="true" outlineLevel="0" collapsed="false">
      <c r="A121" s="62"/>
      <c r="B121" s="62"/>
      <c r="C121" s="63"/>
      <c r="D121" s="64"/>
      <c r="E121" s="4"/>
      <c r="F121" s="65"/>
      <c r="G121" s="69"/>
      <c r="H121" s="67"/>
      <c r="I121" s="67"/>
      <c r="J121" s="68"/>
    </row>
    <row r="122" customFormat="false" ht="12.75" hidden="false" customHeight="true" outlineLevel="0" collapsed="false">
      <c r="A122" s="62"/>
      <c r="B122" s="62"/>
      <c r="C122" s="63"/>
      <c r="D122" s="64"/>
      <c r="E122" s="4"/>
      <c r="F122" s="65"/>
      <c r="G122" s="69"/>
      <c r="H122" s="67"/>
      <c r="I122" s="67"/>
      <c r="J122" s="68"/>
    </row>
    <row r="123" customFormat="false" ht="12.75" hidden="false" customHeight="true" outlineLevel="0" collapsed="false">
      <c r="A123" s="62"/>
      <c r="B123" s="62"/>
      <c r="C123" s="63"/>
      <c r="D123" s="64"/>
      <c r="E123" s="4"/>
      <c r="F123" s="65"/>
      <c r="G123" s="69"/>
      <c r="H123" s="67"/>
      <c r="I123" s="67"/>
      <c r="J123" s="68"/>
    </row>
    <row r="124" customFormat="false" ht="12.75" hidden="false" customHeight="true" outlineLevel="0" collapsed="false">
      <c r="A124" s="62"/>
      <c r="B124" s="62"/>
      <c r="C124" s="63"/>
      <c r="D124" s="64"/>
      <c r="E124" s="4"/>
      <c r="F124" s="65"/>
      <c r="G124" s="69"/>
      <c r="H124" s="67"/>
      <c r="I124" s="67"/>
      <c r="J124" s="68"/>
    </row>
    <row r="125" customFormat="false" ht="12.75" hidden="false" customHeight="true" outlineLevel="0" collapsed="false">
      <c r="A125" s="62"/>
      <c r="B125" s="62"/>
      <c r="C125" s="63"/>
      <c r="D125" s="64"/>
      <c r="E125" s="4"/>
      <c r="F125" s="65"/>
      <c r="G125" s="69"/>
      <c r="H125" s="67"/>
      <c r="I125" s="67"/>
      <c r="J125" s="68"/>
    </row>
    <row r="126" customFormat="false" ht="12.75" hidden="false" customHeight="true" outlineLevel="0" collapsed="false">
      <c r="A126" s="62"/>
      <c r="B126" s="62"/>
      <c r="C126" s="63"/>
      <c r="D126" s="64"/>
      <c r="E126" s="4"/>
      <c r="F126" s="65"/>
      <c r="G126" s="69"/>
      <c r="H126" s="67"/>
      <c r="I126" s="67"/>
      <c r="J126" s="68"/>
    </row>
  </sheetData>
  <mergeCells count="45">
    <mergeCell ref="A1:J3"/>
    <mergeCell ref="A4:G4"/>
    <mergeCell ref="H4:J4"/>
    <mergeCell ref="A5:G5"/>
    <mergeCell ref="H5:J5"/>
    <mergeCell ref="A7:A21"/>
    <mergeCell ref="B7:B21"/>
    <mergeCell ref="C7:C21"/>
    <mergeCell ref="D7:D21"/>
    <mergeCell ref="F7:F21"/>
    <mergeCell ref="A22:A36"/>
    <mergeCell ref="B22:B36"/>
    <mergeCell ref="C22:C36"/>
    <mergeCell ref="D22:D36"/>
    <mergeCell ref="F22:F36"/>
    <mergeCell ref="A37:A51"/>
    <mergeCell ref="B37:B51"/>
    <mergeCell ref="C37:C51"/>
    <mergeCell ref="D37:D51"/>
    <mergeCell ref="F37:F51"/>
    <mergeCell ref="A52:A66"/>
    <mergeCell ref="B52:B66"/>
    <mergeCell ref="C52:C66"/>
    <mergeCell ref="D52:D66"/>
    <mergeCell ref="F52:F66"/>
    <mergeCell ref="A67:A81"/>
    <mergeCell ref="B67:B81"/>
    <mergeCell ref="C67:C81"/>
    <mergeCell ref="D67:D81"/>
    <mergeCell ref="F67:F81"/>
    <mergeCell ref="A82:A96"/>
    <mergeCell ref="B82:B96"/>
    <mergeCell ref="C82:C96"/>
    <mergeCell ref="D82:D96"/>
    <mergeCell ref="F82:F96"/>
    <mergeCell ref="A97:A111"/>
    <mergeCell ref="B97:B111"/>
    <mergeCell ref="C97:C111"/>
    <mergeCell ref="D97:D111"/>
    <mergeCell ref="F97:F111"/>
    <mergeCell ref="A112:A126"/>
    <mergeCell ref="B112:B126"/>
    <mergeCell ref="C112:C126"/>
    <mergeCell ref="D112:D126"/>
    <mergeCell ref="F112:F126"/>
  </mergeCells>
  <dataValidations count="2">
    <dataValidation allowBlank="true" operator="between" showDropDown="false" showErrorMessage="true" showInputMessage="true" sqref="B7:B126" type="list">
      <formula1>#ref!</formula1>
      <formula2>0</formula2>
    </dataValidation>
    <dataValidation allowBlank="true" operator="between" showDropDown="false" showErrorMessage="true" showInputMessage="true" sqref="A7:A126" type="list">
      <formula1>Planilha!$A$7:$A10218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2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E20" activeCellId="0" sqref="E20"/>
    </sheetView>
  </sheetViews>
  <sheetFormatPr defaultRowHeight="12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8.42"/>
    <col collapsed="false" customWidth="true" hidden="true" outlineLevel="0" max="3" min="3" style="25" width="39.57"/>
    <col collapsed="false" customWidth="true" hidden="false" outlineLevel="0" max="4" min="4" style="25" width="12.42"/>
    <col collapsed="false" customWidth="true" hidden="false" outlineLevel="0" max="5" min="5" style="25" width="27.99"/>
    <col collapsed="false" customWidth="true" hidden="false" outlineLevel="0" max="6" min="6" style="25" width="6.71"/>
    <col collapsed="false" customWidth="true" hidden="false" outlineLevel="0" max="7" min="7" style="25" width="39.01"/>
    <col collapsed="false" customWidth="true" hidden="false" outlineLevel="0" max="8" min="8" style="25" width="34"/>
    <col collapsed="false" customWidth="true" hidden="false" outlineLevel="0" max="9" min="9" style="25" width="36.57"/>
    <col collapsed="false" customWidth="true" hidden="false" outlineLevel="0" max="10" min="10" style="25" width="42.86"/>
    <col collapsed="false" customWidth="true" hidden="false" outlineLevel="0" max="1025" min="11" style="25" width="9.14"/>
  </cols>
  <sheetData>
    <row r="1" s="1" customFormat="true" ht="15" hidden="false" customHeight="true" outlineLevel="0" collapsed="false">
      <c r="A1" s="71" t="s">
        <v>42</v>
      </c>
      <c r="B1" s="71"/>
      <c r="C1" s="71"/>
      <c r="D1" s="71"/>
      <c r="E1" s="71"/>
      <c r="F1" s="71"/>
      <c r="G1" s="71"/>
      <c r="H1" s="71"/>
      <c r="I1" s="71"/>
      <c r="J1" s="71"/>
    </row>
    <row r="2" s="1" customFormat="true" ht="15" hidden="false" customHeight="true" outlineLevel="0" collapsed="false">
      <c r="A2" s="71"/>
      <c r="B2" s="71"/>
      <c r="C2" s="71"/>
      <c r="D2" s="71"/>
      <c r="E2" s="71"/>
      <c r="F2" s="71"/>
      <c r="G2" s="71"/>
      <c r="H2" s="71"/>
      <c r="I2" s="71"/>
      <c r="J2" s="71"/>
    </row>
    <row r="3" s="1" customFormat="true" ht="15" hidden="false" customHeight="true" outlineLevel="0" collapsed="false">
      <c r="A3" s="71"/>
      <c r="B3" s="71"/>
      <c r="C3" s="71"/>
      <c r="D3" s="71"/>
      <c r="E3" s="71"/>
      <c r="F3" s="71"/>
      <c r="G3" s="71"/>
      <c r="H3" s="71"/>
      <c r="I3" s="71"/>
      <c r="J3" s="71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 t="str">
        <f aca="false">Identificação!A5&amp;" : "&amp;Identificação!F5</f>
        <v>Projeto/Fase : </v>
      </c>
      <c r="H4" s="3"/>
      <c r="I4" s="3"/>
      <c r="J4" s="3"/>
    </row>
    <row r="5" s="35" customFormat="true" ht="15" hidden="false" customHeight="true" outlineLevel="0" collapsed="false">
      <c r="A5" s="57" t="str">
        <f aca="false">Identificação!A7&amp;" : "&amp;Identificação!F7</f>
        <v>Responsável : </v>
      </c>
      <c r="B5" s="57"/>
      <c r="C5" s="57"/>
      <c r="D5" s="57"/>
      <c r="E5" s="57"/>
      <c r="F5" s="57"/>
      <c r="G5" s="3" t="str">
        <f aca="false">Identificação!A8&amp;" : "&amp;Identificação!F8</f>
        <v>Revisor : </v>
      </c>
      <c r="H5" s="3"/>
      <c r="I5" s="3"/>
      <c r="J5" s="3"/>
    </row>
    <row r="6" s="35" customFormat="true" ht="13.9" hidden="false" customHeight="true" outlineLevel="0" collapsed="false">
      <c r="A6" s="58" t="s">
        <v>43</v>
      </c>
      <c r="B6" s="59" t="s">
        <v>16</v>
      </c>
      <c r="C6" s="59" t="s">
        <v>35</v>
      </c>
      <c r="D6" s="58" t="s">
        <v>36</v>
      </c>
      <c r="E6" s="58" t="s">
        <v>37</v>
      </c>
      <c r="F6" s="58" t="s">
        <v>44</v>
      </c>
      <c r="G6" s="72" t="s">
        <v>45</v>
      </c>
      <c r="H6" s="61" t="s">
        <v>40</v>
      </c>
      <c r="I6" s="61" t="s">
        <v>41</v>
      </c>
      <c r="J6" s="61" t="s">
        <v>13</v>
      </c>
    </row>
    <row r="7" customFormat="false" ht="18" hidden="false" customHeight="true" outlineLevel="0" collapsed="false">
      <c r="A7" s="73"/>
      <c r="B7" s="62"/>
      <c r="C7" s="74" t="str">
        <f aca="false">A7&amp;B7</f>
        <v/>
      </c>
      <c r="D7" s="75" t="str">
        <f aca="false">IF(COUNTBLANK($E7:$E21) = (ROW(E21)-ROW($E7)+1),"",ROW(E21)-ROW($E7)+1-COUNTBLANK($E7:$E21))</f>
        <v/>
      </c>
      <c r="E7" s="76"/>
      <c r="F7" s="65" t="str">
        <f aca="false">IF(COUNTBLANK($G7:$G21) = (ROW(G21)-ROW($G7)+1),"",ROW(G21)-ROW($G7)+1-COUNTBLANK($G7:$G21))</f>
        <v/>
      </c>
      <c r="G7" s="76"/>
      <c r="H7" s="77"/>
      <c r="J7" s="78"/>
    </row>
    <row r="8" customFormat="false" ht="18" hidden="false" customHeight="true" outlineLevel="0" collapsed="false">
      <c r="A8" s="73"/>
      <c r="B8" s="62"/>
      <c r="C8" s="74"/>
      <c r="D8" s="75"/>
      <c r="E8" s="79"/>
      <c r="F8" s="65"/>
      <c r="G8" s="76"/>
      <c r="H8" s="77"/>
      <c r="I8" s="77"/>
      <c r="J8" s="78"/>
    </row>
    <row r="9" customFormat="false" ht="18" hidden="false" customHeight="true" outlineLevel="0" collapsed="false">
      <c r="A9" s="73"/>
      <c r="B9" s="62"/>
      <c r="C9" s="74"/>
      <c r="D9" s="75"/>
      <c r="E9" s="79"/>
      <c r="F9" s="65"/>
      <c r="G9" s="79"/>
      <c r="H9" s="77"/>
      <c r="I9" s="77"/>
      <c r="J9" s="78"/>
    </row>
    <row r="10" customFormat="false" ht="18" hidden="false" customHeight="true" outlineLevel="0" collapsed="false">
      <c r="A10" s="73"/>
      <c r="B10" s="62"/>
      <c r="C10" s="74"/>
      <c r="D10" s="75"/>
      <c r="E10" s="79"/>
      <c r="F10" s="65"/>
      <c r="G10" s="79"/>
      <c r="H10" s="77"/>
      <c r="I10" s="77"/>
      <c r="J10" s="78"/>
    </row>
    <row r="11" customFormat="false" ht="18" hidden="false" customHeight="true" outlineLevel="0" collapsed="false">
      <c r="A11" s="73"/>
      <c r="B11" s="62"/>
      <c r="C11" s="74"/>
      <c r="D11" s="75"/>
      <c r="E11" s="79"/>
      <c r="F11" s="65"/>
      <c r="G11" s="79"/>
      <c r="H11" s="77"/>
      <c r="I11" s="77"/>
      <c r="J11" s="78"/>
    </row>
    <row r="12" customFormat="false" ht="18" hidden="false" customHeight="true" outlineLevel="0" collapsed="false">
      <c r="A12" s="73"/>
      <c r="B12" s="62"/>
      <c r="C12" s="74"/>
      <c r="D12" s="75"/>
      <c r="E12" s="79"/>
      <c r="F12" s="65"/>
      <c r="G12" s="79"/>
      <c r="H12" s="77"/>
      <c r="I12" s="77"/>
      <c r="J12" s="78"/>
    </row>
    <row r="13" customFormat="false" ht="18" hidden="false" customHeight="true" outlineLevel="0" collapsed="false">
      <c r="A13" s="73"/>
      <c r="B13" s="62"/>
      <c r="C13" s="74"/>
      <c r="D13" s="75"/>
      <c r="E13" s="79"/>
      <c r="F13" s="65"/>
      <c r="G13" s="79"/>
      <c r="H13" s="77"/>
      <c r="I13" s="77"/>
      <c r="J13" s="78"/>
    </row>
    <row r="14" customFormat="false" ht="18" hidden="false" customHeight="true" outlineLevel="0" collapsed="false">
      <c r="A14" s="73"/>
      <c r="B14" s="62"/>
      <c r="C14" s="74"/>
      <c r="D14" s="75"/>
      <c r="E14" s="79"/>
      <c r="F14" s="65"/>
      <c r="G14" s="79"/>
      <c r="H14" s="77"/>
      <c r="I14" s="77"/>
      <c r="J14" s="78"/>
    </row>
    <row r="15" customFormat="false" ht="18" hidden="false" customHeight="true" outlineLevel="0" collapsed="false">
      <c r="A15" s="73"/>
      <c r="B15" s="62"/>
      <c r="C15" s="74"/>
      <c r="D15" s="75"/>
      <c r="E15" s="79"/>
      <c r="F15" s="65"/>
      <c r="G15" s="79"/>
      <c r="H15" s="77"/>
      <c r="I15" s="77"/>
      <c r="J15" s="78"/>
    </row>
    <row r="16" customFormat="false" ht="18" hidden="false" customHeight="true" outlineLevel="0" collapsed="false">
      <c r="A16" s="73"/>
      <c r="B16" s="62"/>
      <c r="C16" s="74"/>
      <c r="D16" s="75"/>
      <c r="E16" s="79"/>
      <c r="F16" s="65"/>
      <c r="G16" s="79"/>
      <c r="H16" s="77"/>
      <c r="I16" s="77"/>
      <c r="J16" s="78"/>
    </row>
    <row r="17" customFormat="false" ht="18" hidden="false" customHeight="true" outlineLevel="0" collapsed="false">
      <c r="A17" s="73"/>
      <c r="B17" s="62"/>
      <c r="C17" s="74"/>
      <c r="D17" s="75"/>
      <c r="E17" s="79"/>
      <c r="F17" s="65"/>
      <c r="G17" s="79"/>
      <c r="H17" s="77"/>
      <c r="I17" s="77"/>
      <c r="J17" s="78"/>
    </row>
    <row r="18" customFormat="false" ht="18" hidden="false" customHeight="true" outlineLevel="0" collapsed="false">
      <c r="A18" s="73"/>
      <c r="B18" s="62"/>
      <c r="C18" s="74"/>
      <c r="D18" s="75"/>
      <c r="E18" s="79"/>
      <c r="F18" s="65"/>
      <c r="G18" s="79"/>
      <c r="H18" s="77"/>
      <c r="I18" s="77"/>
      <c r="J18" s="78"/>
    </row>
    <row r="19" customFormat="false" ht="18" hidden="false" customHeight="true" outlineLevel="0" collapsed="false">
      <c r="A19" s="73"/>
      <c r="B19" s="62"/>
      <c r="C19" s="74"/>
      <c r="D19" s="75"/>
      <c r="E19" s="79"/>
      <c r="F19" s="65"/>
      <c r="G19" s="79"/>
      <c r="H19" s="77"/>
      <c r="I19" s="77"/>
      <c r="J19" s="78"/>
    </row>
    <row r="20" customFormat="false" ht="18" hidden="false" customHeight="true" outlineLevel="0" collapsed="false">
      <c r="A20" s="73"/>
      <c r="B20" s="62"/>
      <c r="C20" s="74"/>
      <c r="D20" s="75"/>
      <c r="E20" s="79"/>
      <c r="F20" s="65"/>
      <c r="G20" s="80"/>
      <c r="H20" s="81"/>
      <c r="I20" s="77"/>
      <c r="J20" s="78"/>
    </row>
    <row r="21" customFormat="false" ht="18" hidden="false" customHeight="true" outlineLevel="0" collapsed="false">
      <c r="A21" s="73"/>
      <c r="B21" s="62"/>
      <c r="C21" s="74"/>
      <c r="D21" s="75"/>
      <c r="E21" s="79"/>
      <c r="F21" s="65"/>
      <c r="G21" s="4"/>
      <c r="H21" s="77"/>
      <c r="I21" s="77"/>
      <c r="J21" s="78"/>
    </row>
    <row r="22" customFormat="false" ht="18" hidden="false" customHeight="true" outlineLevel="0" collapsed="false">
      <c r="A22" s="73"/>
      <c r="B22" s="62"/>
      <c r="C22" s="74"/>
      <c r="D22" s="82"/>
      <c r="E22" s="4"/>
      <c r="F22" s="83"/>
      <c r="G22" s="76"/>
      <c r="H22" s="84"/>
      <c r="I22" s="85"/>
      <c r="J22" s="78"/>
    </row>
    <row r="23" customFormat="false" ht="18" hidden="false" customHeight="true" outlineLevel="0" collapsed="false">
      <c r="A23" s="73"/>
      <c r="B23" s="62"/>
      <c r="C23" s="74"/>
      <c r="D23" s="82"/>
      <c r="E23" s="86"/>
      <c r="F23" s="83"/>
      <c r="G23" s="79"/>
      <c r="H23" s="77"/>
      <c r="I23" s="77"/>
      <c r="J23" s="78"/>
    </row>
    <row r="24" customFormat="false" ht="18" hidden="false" customHeight="true" outlineLevel="0" collapsed="false">
      <c r="A24" s="73"/>
      <c r="B24" s="62"/>
      <c r="C24" s="74"/>
      <c r="D24" s="82"/>
      <c r="E24" s="4"/>
      <c r="F24" s="83"/>
      <c r="G24" s="79"/>
      <c r="H24" s="77"/>
      <c r="I24" s="77"/>
      <c r="J24" s="78"/>
    </row>
    <row r="25" customFormat="false" ht="18" hidden="false" customHeight="true" outlineLevel="0" collapsed="false">
      <c r="A25" s="73"/>
      <c r="B25" s="62"/>
      <c r="C25" s="74"/>
      <c r="D25" s="82"/>
      <c r="E25" s="4"/>
      <c r="F25" s="83"/>
      <c r="G25" s="79"/>
      <c r="H25" s="77"/>
      <c r="I25" s="77"/>
      <c r="J25" s="78"/>
    </row>
    <row r="26" customFormat="false" ht="18" hidden="false" customHeight="true" outlineLevel="0" collapsed="false">
      <c r="A26" s="73"/>
      <c r="B26" s="62"/>
      <c r="C26" s="74"/>
      <c r="D26" s="82"/>
      <c r="E26" s="4"/>
      <c r="F26" s="83"/>
      <c r="G26" s="79"/>
      <c r="H26" s="77"/>
      <c r="I26" s="77"/>
      <c r="J26" s="78"/>
    </row>
    <row r="27" customFormat="false" ht="18" hidden="false" customHeight="true" outlineLevel="0" collapsed="false">
      <c r="A27" s="73"/>
      <c r="B27" s="62"/>
      <c r="C27" s="74"/>
      <c r="D27" s="82"/>
      <c r="E27" s="4"/>
      <c r="F27" s="83"/>
      <c r="G27" s="79"/>
      <c r="H27" s="77"/>
      <c r="I27" s="77"/>
      <c r="J27" s="78"/>
    </row>
    <row r="28" customFormat="false" ht="18" hidden="false" customHeight="true" outlineLevel="0" collapsed="false">
      <c r="A28" s="73"/>
      <c r="B28" s="62"/>
      <c r="C28" s="74"/>
      <c r="D28" s="82"/>
      <c r="E28" s="4"/>
      <c r="F28" s="83"/>
      <c r="G28" s="79"/>
      <c r="H28" s="77"/>
      <c r="I28" s="77"/>
      <c r="J28" s="78"/>
    </row>
    <row r="29" customFormat="false" ht="18" hidden="false" customHeight="true" outlineLevel="0" collapsed="false">
      <c r="A29" s="73"/>
      <c r="B29" s="62"/>
      <c r="C29" s="74"/>
      <c r="D29" s="82"/>
      <c r="E29" s="4"/>
      <c r="F29" s="83"/>
      <c r="G29" s="79"/>
      <c r="H29" s="77"/>
      <c r="I29" s="77"/>
      <c r="J29" s="78"/>
    </row>
    <row r="30" customFormat="false" ht="18" hidden="false" customHeight="true" outlineLevel="0" collapsed="false">
      <c r="A30" s="73"/>
      <c r="B30" s="62"/>
      <c r="C30" s="74"/>
      <c r="D30" s="82"/>
      <c r="E30" s="4"/>
      <c r="F30" s="83"/>
      <c r="G30" s="79"/>
      <c r="H30" s="77"/>
      <c r="I30" s="77"/>
      <c r="J30" s="78"/>
    </row>
    <row r="31" customFormat="false" ht="18" hidden="false" customHeight="true" outlineLevel="0" collapsed="false">
      <c r="A31" s="73"/>
      <c r="B31" s="62"/>
      <c r="C31" s="74"/>
      <c r="D31" s="82"/>
      <c r="E31" s="4"/>
      <c r="F31" s="83"/>
      <c r="G31" s="79"/>
      <c r="H31" s="77"/>
      <c r="I31" s="77"/>
      <c r="J31" s="78"/>
    </row>
    <row r="32" customFormat="false" ht="18" hidden="false" customHeight="true" outlineLevel="0" collapsed="false">
      <c r="A32" s="73"/>
      <c r="B32" s="62"/>
      <c r="C32" s="74"/>
      <c r="D32" s="82"/>
      <c r="E32" s="4"/>
      <c r="F32" s="83"/>
      <c r="G32" s="79"/>
      <c r="H32" s="77"/>
      <c r="I32" s="77"/>
      <c r="J32" s="78"/>
    </row>
    <row r="33" customFormat="false" ht="18" hidden="false" customHeight="true" outlineLevel="0" collapsed="false">
      <c r="A33" s="73"/>
      <c r="B33" s="62"/>
      <c r="C33" s="74"/>
      <c r="D33" s="82"/>
      <c r="E33" s="4"/>
      <c r="F33" s="83"/>
      <c r="G33" s="79"/>
      <c r="H33" s="77"/>
      <c r="I33" s="77"/>
      <c r="J33" s="78"/>
    </row>
    <row r="34" customFormat="false" ht="18" hidden="false" customHeight="true" outlineLevel="0" collapsed="false">
      <c r="A34" s="73"/>
      <c r="B34" s="62"/>
      <c r="C34" s="74"/>
      <c r="D34" s="82"/>
      <c r="E34" s="4"/>
      <c r="F34" s="83"/>
      <c r="G34" s="79"/>
      <c r="H34" s="77"/>
      <c r="I34" s="77"/>
      <c r="J34" s="78"/>
    </row>
    <row r="35" customFormat="false" ht="18" hidden="false" customHeight="true" outlineLevel="0" collapsed="false">
      <c r="A35" s="73"/>
      <c r="B35" s="62"/>
      <c r="C35" s="74"/>
      <c r="D35" s="82"/>
      <c r="E35" s="4"/>
      <c r="F35" s="83"/>
      <c r="G35" s="79"/>
      <c r="H35" s="77"/>
      <c r="I35" s="77"/>
      <c r="J35" s="78"/>
    </row>
    <row r="36" customFormat="false" ht="18" hidden="false" customHeight="true" outlineLevel="0" collapsed="false">
      <c r="A36" s="73"/>
      <c r="B36" s="62"/>
      <c r="C36" s="74"/>
      <c r="D36" s="82"/>
      <c r="E36" s="10"/>
      <c r="F36" s="83"/>
      <c r="G36" s="80"/>
      <c r="H36" s="77"/>
      <c r="I36" s="77"/>
      <c r="J36" s="78"/>
    </row>
    <row r="37" customFormat="false" ht="18" hidden="false" customHeight="true" outlineLevel="0" collapsed="false">
      <c r="A37" s="73"/>
      <c r="B37" s="62"/>
      <c r="C37" s="74"/>
      <c r="D37" s="65"/>
      <c r="E37" s="4"/>
      <c r="F37" s="65"/>
      <c r="G37" s="79"/>
      <c r="H37" s="84"/>
      <c r="I37" s="77"/>
      <c r="J37" s="78"/>
    </row>
    <row r="38" customFormat="false" ht="18" hidden="false" customHeight="true" outlineLevel="0" collapsed="false">
      <c r="A38" s="73"/>
      <c r="B38" s="62"/>
      <c r="C38" s="74"/>
      <c r="D38" s="65"/>
      <c r="E38" s="4"/>
      <c r="F38" s="65"/>
      <c r="G38" s="79"/>
      <c r="H38" s="77"/>
      <c r="I38" s="77"/>
      <c r="J38" s="78"/>
    </row>
    <row r="39" customFormat="false" ht="18" hidden="false" customHeight="true" outlineLevel="0" collapsed="false">
      <c r="A39" s="73"/>
      <c r="B39" s="62"/>
      <c r="C39" s="74"/>
      <c r="D39" s="65"/>
      <c r="E39" s="4"/>
      <c r="F39" s="65"/>
      <c r="G39" s="79"/>
      <c r="H39" s="77"/>
      <c r="I39" s="77"/>
      <c r="J39" s="78"/>
    </row>
    <row r="40" customFormat="false" ht="18" hidden="false" customHeight="true" outlineLevel="0" collapsed="false">
      <c r="A40" s="73"/>
      <c r="B40" s="62"/>
      <c r="C40" s="74"/>
      <c r="D40" s="65"/>
      <c r="E40" s="4"/>
      <c r="F40" s="65"/>
      <c r="G40" s="79"/>
      <c r="H40" s="77"/>
      <c r="I40" s="77"/>
      <c r="J40" s="78"/>
    </row>
    <row r="41" customFormat="false" ht="18" hidden="false" customHeight="true" outlineLevel="0" collapsed="false">
      <c r="A41" s="73"/>
      <c r="B41" s="62"/>
      <c r="C41" s="74"/>
      <c r="D41" s="65"/>
      <c r="E41" s="4"/>
      <c r="F41" s="65"/>
      <c r="G41" s="79"/>
      <c r="H41" s="77"/>
      <c r="I41" s="77"/>
      <c r="J41" s="78"/>
    </row>
    <row r="42" customFormat="false" ht="18" hidden="false" customHeight="true" outlineLevel="0" collapsed="false">
      <c r="A42" s="73"/>
      <c r="B42" s="62"/>
      <c r="C42" s="74"/>
      <c r="D42" s="65"/>
      <c r="E42" s="4"/>
      <c r="F42" s="65"/>
      <c r="G42" s="79"/>
      <c r="H42" s="77"/>
      <c r="I42" s="77"/>
      <c r="J42" s="78"/>
    </row>
    <row r="43" customFormat="false" ht="18" hidden="false" customHeight="true" outlineLevel="0" collapsed="false">
      <c r="A43" s="73"/>
      <c r="B43" s="62"/>
      <c r="C43" s="74"/>
      <c r="D43" s="65"/>
      <c r="E43" s="4"/>
      <c r="F43" s="65"/>
      <c r="G43" s="79"/>
      <c r="H43" s="77"/>
      <c r="I43" s="77"/>
      <c r="J43" s="78"/>
    </row>
    <row r="44" customFormat="false" ht="18" hidden="false" customHeight="true" outlineLevel="0" collapsed="false">
      <c r="A44" s="73"/>
      <c r="B44" s="62"/>
      <c r="C44" s="74"/>
      <c r="D44" s="65"/>
      <c r="E44" s="4"/>
      <c r="F44" s="65"/>
      <c r="G44" s="79"/>
      <c r="H44" s="77"/>
      <c r="I44" s="77"/>
      <c r="J44" s="78"/>
    </row>
    <row r="45" customFormat="false" ht="18" hidden="false" customHeight="true" outlineLevel="0" collapsed="false">
      <c r="A45" s="73"/>
      <c r="B45" s="62"/>
      <c r="C45" s="74"/>
      <c r="D45" s="65"/>
      <c r="E45" s="4"/>
      <c r="F45" s="65"/>
      <c r="G45" s="79"/>
      <c r="H45" s="77"/>
      <c r="I45" s="77"/>
      <c r="J45" s="78"/>
    </row>
    <row r="46" customFormat="false" ht="18" hidden="false" customHeight="true" outlineLevel="0" collapsed="false">
      <c r="A46" s="73"/>
      <c r="B46" s="62"/>
      <c r="C46" s="74"/>
      <c r="D46" s="65"/>
      <c r="E46" s="4"/>
      <c r="F46" s="65"/>
      <c r="G46" s="79"/>
      <c r="H46" s="77"/>
      <c r="I46" s="77"/>
      <c r="J46" s="78"/>
    </row>
    <row r="47" customFormat="false" ht="18" hidden="false" customHeight="true" outlineLevel="0" collapsed="false">
      <c r="A47" s="73"/>
      <c r="B47" s="62"/>
      <c r="C47" s="74"/>
      <c r="D47" s="65"/>
      <c r="E47" s="4"/>
      <c r="F47" s="65"/>
      <c r="G47" s="79"/>
      <c r="H47" s="77"/>
      <c r="I47" s="77"/>
      <c r="J47" s="78"/>
    </row>
    <row r="48" customFormat="false" ht="18" hidden="false" customHeight="true" outlineLevel="0" collapsed="false">
      <c r="A48" s="73"/>
      <c r="B48" s="62"/>
      <c r="C48" s="74"/>
      <c r="D48" s="65"/>
      <c r="E48" s="4"/>
      <c r="F48" s="65"/>
      <c r="G48" s="79"/>
      <c r="H48" s="77"/>
      <c r="I48" s="77"/>
      <c r="J48" s="78"/>
    </row>
    <row r="49" customFormat="false" ht="18" hidden="false" customHeight="true" outlineLevel="0" collapsed="false">
      <c r="A49" s="73"/>
      <c r="B49" s="62"/>
      <c r="C49" s="74"/>
      <c r="D49" s="65"/>
      <c r="E49" s="4"/>
      <c r="F49" s="65"/>
      <c r="G49" s="79"/>
      <c r="H49" s="77"/>
      <c r="I49" s="77"/>
      <c r="J49" s="78"/>
    </row>
    <row r="50" customFormat="false" ht="18" hidden="false" customHeight="true" outlineLevel="0" collapsed="false">
      <c r="A50" s="73"/>
      <c r="B50" s="62"/>
      <c r="C50" s="74"/>
      <c r="D50" s="65"/>
      <c r="E50" s="4"/>
      <c r="F50" s="65"/>
      <c r="G50" s="79"/>
      <c r="H50" s="77"/>
      <c r="I50" s="77"/>
      <c r="J50" s="78"/>
    </row>
    <row r="51" customFormat="false" ht="18" hidden="false" customHeight="true" outlineLevel="0" collapsed="false">
      <c r="A51" s="73"/>
      <c r="B51" s="62"/>
      <c r="C51" s="74"/>
      <c r="D51" s="65"/>
      <c r="E51" s="10"/>
      <c r="F51" s="65"/>
      <c r="G51" s="80"/>
      <c r="H51" s="77"/>
      <c r="I51" s="77"/>
      <c r="J51" s="78"/>
    </row>
    <row r="52" customFormat="false" ht="18" hidden="false" customHeight="true" outlineLevel="0" collapsed="false">
      <c r="A52" s="73"/>
      <c r="B52" s="62"/>
      <c r="C52" s="74"/>
      <c r="D52" s="83"/>
      <c r="E52" s="4"/>
      <c r="F52" s="87"/>
      <c r="G52" s="79"/>
      <c r="H52" s="84"/>
      <c r="I52" s="77"/>
      <c r="J52" s="78"/>
    </row>
    <row r="53" customFormat="false" ht="18" hidden="false" customHeight="true" outlineLevel="0" collapsed="false">
      <c r="A53" s="73"/>
      <c r="B53" s="62"/>
      <c r="C53" s="74"/>
      <c r="D53" s="83"/>
      <c r="E53" s="4"/>
      <c r="F53" s="87"/>
      <c r="G53" s="79"/>
      <c r="H53" s="77"/>
      <c r="I53" s="77"/>
      <c r="J53" s="78"/>
    </row>
    <row r="54" customFormat="false" ht="18" hidden="false" customHeight="true" outlineLevel="0" collapsed="false">
      <c r="A54" s="73"/>
      <c r="B54" s="62"/>
      <c r="C54" s="74"/>
      <c r="D54" s="83"/>
      <c r="E54" s="4"/>
      <c r="F54" s="87"/>
      <c r="G54" s="79"/>
      <c r="H54" s="77"/>
      <c r="I54" s="77"/>
      <c r="J54" s="78"/>
    </row>
    <row r="55" customFormat="false" ht="18" hidden="false" customHeight="true" outlineLevel="0" collapsed="false">
      <c r="A55" s="73"/>
      <c r="B55" s="62"/>
      <c r="C55" s="74"/>
      <c r="D55" s="83"/>
      <c r="E55" s="4"/>
      <c r="F55" s="87"/>
      <c r="G55" s="79"/>
      <c r="H55" s="77"/>
      <c r="I55" s="77"/>
      <c r="J55" s="78"/>
    </row>
    <row r="56" customFormat="false" ht="18" hidden="false" customHeight="true" outlineLevel="0" collapsed="false">
      <c r="A56" s="73"/>
      <c r="B56" s="62"/>
      <c r="C56" s="74"/>
      <c r="D56" s="83"/>
      <c r="E56" s="4"/>
      <c r="F56" s="87"/>
      <c r="G56" s="79"/>
      <c r="H56" s="77"/>
      <c r="I56" s="77"/>
      <c r="J56" s="78"/>
    </row>
    <row r="57" customFormat="false" ht="18" hidden="false" customHeight="true" outlineLevel="0" collapsed="false">
      <c r="A57" s="73"/>
      <c r="B57" s="62"/>
      <c r="C57" s="74"/>
      <c r="D57" s="83"/>
      <c r="E57" s="4"/>
      <c r="F57" s="87"/>
      <c r="G57" s="79"/>
      <c r="H57" s="77"/>
      <c r="I57" s="77"/>
      <c r="J57" s="78"/>
    </row>
    <row r="58" customFormat="false" ht="18" hidden="false" customHeight="true" outlineLevel="0" collapsed="false">
      <c r="A58" s="73"/>
      <c r="B58" s="62"/>
      <c r="C58" s="74"/>
      <c r="D58" s="83"/>
      <c r="E58" s="4"/>
      <c r="F58" s="87"/>
      <c r="G58" s="79"/>
      <c r="H58" s="77"/>
      <c r="I58" s="77"/>
      <c r="J58" s="78"/>
    </row>
    <row r="59" customFormat="false" ht="18" hidden="false" customHeight="true" outlineLevel="0" collapsed="false">
      <c r="A59" s="73"/>
      <c r="B59" s="62"/>
      <c r="C59" s="74"/>
      <c r="D59" s="83"/>
      <c r="E59" s="4"/>
      <c r="F59" s="87"/>
      <c r="G59" s="79"/>
      <c r="H59" s="77"/>
      <c r="I59" s="77"/>
      <c r="J59" s="78"/>
    </row>
    <row r="60" customFormat="false" ht="18" hidden="false" customHeight="true" outlineLevel="0" collapsed="false">
      <c r="A60" s="73"/>
      <c r="B60" s="62"/>
      <c r="C60" s="74"/>
      <c r="D60" s="83"/>
      <c r="E60" s="4"/>
      <c r="F60" s="87"/>
      <c r="G60" s="79"/>
      <c r="H60" s="77"/>
      <c r="I60" s="77"/>
      <c r="J60" s="78"/>
    </row>
    <row r="61" customFormat="false" ht="18" hidden="false" customHeight="true" outlineLevel="0" collapsed="false">
      <c r="A61" s="73"/>
      <c r="B61" s="62"/>
      <c r="C61" s="74"/>
      <c r="D61" s="83"/>
      <c r="E61" s="4"/>
      <c r="F61" s="87"/>
      <c r="G61" s="79"/>
      <c r="H61" s="77"/>
      <c r="I61" s="77"/>
      <c r="J61" s="78"/>
    </row>
    <row r="62" customFormat="false" ht="18" hidden="false" customHeight="true" outlineLevel="0" collapsed="false">
      <c r="A62" s="73"/>
      <c r="B62" s="62"/>
      <c r="C62" s="74"/>
      <c r="D62" s="83"/>
      <c r="E62" s="4"/>
      <c r="F62" s="87"/>
      <c r="G62" s="79"/>
      <c r="H62" s="77"/>
      <c r="I62" s="77"/>
      <c r="J62" s="78"/>
    </row>
    <row r="63" customFormat="false" ht="18" hidden="false" customHeight="true" outlineLevel="0" collapsed="false">
      <c r="A63" s="73"/>
      <c r="B63" s="62"/>
      <c r="C63" s="74"/>
      <c r="D63" s="83"/>
      <c r="E63" s="4"/>
      <c r="F63" s="87"/>
      <c r="G63" s="79"/>
      <c r="H63" s="77"/>
      <c r="I63" s="77"/>
      <c r="J63" s="78"/>
    </row>
    <row r="64" customFormat="false" ht="18" hidden="false" customHeight="true" outlineLevel="0" collapsed="false">
      <c r="A64" s="73"/>
      <c r="B64" s="62"/>
      <c r="C64" s="74"/>
      <c r="D64" s="83"/>
      <c r="E64" s="4"/>
      <c r="F64" s="87"/>
      <c r="G64" s="79"/>
      <c r="H64" s="77"/>
      <c r="I64" s="77"/>
      <c r="J64" s="78"/>
    </row>
    <row r="65" customFormat="false" ht="18" hidden="false" customHeight="true" outlineLevel="0" collapsed="false">
      <c r="A65" s="73"/>
      <c r="B65" s="62"/>
      <c r="C65" s="74"/>
      <c r="D65" s="83"/>
      <c r="E65" s="4"/>
      <c r="F65" s="87"/>
      <c r="G65" s="79"/>
      <c r="H65" s="77"/>
      <c r="I65" s="77"/>
      <c r="J65" s="78"/>
    </row>
    <row r="66" customFormat="false" ht="18" hidden="false" customHeight="true" outlineLevel="0" collapsed="false">
      <c r="A66" s="73"/>
      <c r="B66" s="62"/>
      <c r="C66" s="74"/>
      <c r="D66" s="83"/>
      <c r="E66" s="10"/>
      <c r="F66" s="87"/>
      <c r="G66" s="80"/>
      <c r="H66" s="77"/>
      <c r="I66" s="77"/>
      <c r="J66" s="78"/>
    </row>
    <row r="67" customFormat="false" ht="18" hidden="false" customHeight="true" outlineLevel="0" collapsed="false">
      <c r="A67" s="73"/>
      <c r="B67" s="62"/>
      <c r="C67" s="74"/>
      <c r="D67" s="83"/>
      <c r="E67" s="4"/>
      <c r="F67" s="87"/>
      <c r="G67" s="79"/>
      <c r="H67" s="77"/>
      <c r="I67" s="77"/>
      <c r="J67" s="78"/>
    </row>
    <row r="68" customFormat="false" ht="18" hidden="false" customHeight="true" outlineLevel="0" collapsed="false">
      <c r="A68" s="73"/>
      <c r="B68" s="62"/>
      <c r="C68" s="74"/>
      <c r="D68" s="83"/>
      <c r="E68" s="4"/>
      <c r="F68" s="87"/>
      <c r="G68" s="79"/>
      <c r="H68" s="77"/>
      <c r="I68" s="77"/>
      <c r="J68" s="78"/>
    </row>
    <row r="69" customFormat="false" ht="18" hidden="false" customHeight="true" outlineLevel="0" collapsed="false">
      <c r="A69" s="73"/>
      <c r="B69" s="62"/>
      <c r="C69" s="74"/>
      <c r="D69" s="83"/>
      <c r="E69" s="4"/>
      <c r="F69" s="87"/>
      <c r="G69" s="79"/>
      <c r="H69" s="77"/>
      <c r="I69" s="77"/>
      <c r="J69" s="78"/>
    </row>
    <row r="70" customFormat="false" ht="18" hidden="false" customHeight="true" outlineLevel="0" collapsed="false">
      <c r="A70" s="73"/>
      <c r="B70" s="62"/>
      <c r="C70" s="74"/>
      <c r="D70" s="83"/>
      <c r="E70" s="4"/>
      <c r="F70" s="87"/>
      <c r="G70" s="79"/>
      <c r="H70" s="77"/>
      <c r="I70" s="77"/>
      <c r="J70" s="78"/>
    </row>
    <row r="71" customFormat="false" ht="18" hidden="false" customHeight="true" outlineLevel="0" collapsed="false">
      <c r="A71" s="73"/>
      <c r="B71" s="62"/>
      <c r="C71" s="74"/>
      <c r="D71" s="83"/>
      <c r="E71" s="4"/>
      <c r="F71" s="87"/>
      <c r="G71" s="79"/>
      <c r="H71" s="77"/>
      <c r="I71" s="77"/>
      <c r="J71" s="78"/>
    </row>
    <row r="72" customFormat="false" ht="18" hidden="false" customHeight="true" outlineLevel="0" collapsed="false">
      <c r="A72" s="73"/>
      <c r="B72" s="62"/>
      <c r="C72" s="74"/>
      <c r="D72" s="83"/>
      <c r="E72" s="4"/>
      <c r="F72" s="87"/>
      <c r="G72" s="79"/>
      <c r="H72" s="77"/>
      <c r="I72" s="77"/>
      <c r="J72" s="78"/>
    </row>
    <row r="73" customFormat="false" ht="18" hidden="false" customHeight="true" outlineLevel="0" collapsed="false">
      <c r="A73" s="73"/>
      <c r="B73" s="62"/>
      <c r="C73" s="74"/>
      <c r="D73" s="83"/>
      <c r="E73" s="4"/>
      <c r="F73" s="87"/>
      <c r="G73" s="79"/>
      <c r="H73" s="77"/>
      <c r="I73" s="77"/>
      <c r="J73" s="78"/>
    </row>
    <row r="74" customFormat="false" ht="18" hidden="false" customHeight="true" outlineLevel="0" collapsed="false">
      <c r="A74" s="73"/>
      <c r="B74" s="62"/>
      <c r="C74" s="74"/>
      <c r="D74" s="83"/>
      <c r="E74" s="4"/>
      <c r="F74" s="87"/>
      <c r="G74" s="79"/>
      <c r="H74" s="77"/>
      <c r="I74" s="77"/>
      <c r="J74" s="78"/>
    </row>
    <row r="75" customFormat="false" ht="18" hidden="false" customHeight="true" outlineLevel="0" collapsed="false">
      <c r="A75" s="73"/>
      <c r="B75" s="62"/>
      <c r="C75" s="74"/>
      <c r="D75" s="83"/>
      <c r="E75" s="4"/>
      <c r="F75" s="87"/>
      <c r="G75" s="79"/>
      <c r="H75" s="77"/>
      <c r="I75" s="77"/>
      <c r="J75" s="78"/>
    </row>
    <row r="76" customFormat="false" ht="18" hidden="false" customHeight="true" outlineLevel="0" collapsed="false">
      <c r="A76" s="73"/>
      <c r="B76" s="62"/>
      <c r="C76" s="74"/>
      <c r="D76" s="83"/>
      <c r="E76" s="4"/>
      <c r="F76" s="87"/>
      <c r="G76" s="79"/>
      <c r="H76" s="77"/>
      <c r="I76" s="77"/>
      <c r="J76" s="78"/>
    </row>
    <row r="77" customFormat="false" ht="18" hidden="false" customHeight="true" outlineLevel="0" collapsed="false">
      <c r="A77" s="73"/>
      <c r="B77" s="62"/>
      <c r="C77" s="74"/>
      <c r="D77" s="83"/>
      <c r="E77" s="4"/>
      <c r="F77" s="87"/>
      <c r="G77" s="79"/>
      <c r="H77" s="77"/>
      <c r="I77" s="77"/>
      <c r="J77" s="78"/>
    </row>
    <row r="78" customFormat="false" ht="18" hidden="false" customHeight="true" outlineLevel="0" collapsed="false">
      <c r="A78" s="73"/>
      <c r="B78" s="62"/>
      <c r="C78" s="74"/>
      <c r="D78" s="83"/>
      <c r="E78" s="4"/>
      <c r="F78" s="87"/>
      <c r="G78" s="79"/>
      <c r="H78" s="77"/>
      <c r="I78" s="77"/>
      <c r="J78" s="78"/>
    </row>
    <row r="79" customFormat="false" ht="18" hidden="false" customHeight="true" outlineLevel="0" collapsed="false">
      <c r="A79" s="73"/>
      <c r="B79" s="62"/>
      <c r="C79" s="74"/>
      <c r="D79" s="83"/>
      <c r="E79" s="4"/>
      <c r="F79" s="87"/>
      <c r="G79" s="79"/>
      <c r="H79" s="77"/>
      <c r="I79" s="77"/>
      <c r="J79" s="78"/>
    </row>
    <row r="80" customFormat="false" ht="18" hidden="false" customHeight="true" outlineLevel="0" collapsed="false">
      <c r="A80" s="73"/>
      <c r="B80" s="62"/>
      <c r="C80" s="74"/>
      <c r="D80" s="83"/>
      <c r="E80" s="4"/>
      <c r="F80" s="87"/>
      <c r="G80" s="79"/>
      <c r="H80" s="77"/>
      <c r="I80" s="77"/>
      <c r="J80" s="78"/>
    </row>
    <row r="81" customFormat="false" ht="18" hidden="false" customHeight="true" outlineLevel="0" collapsed="false">
      <c r="A81" s="73"/>
      <c r="B81" s="62"/>
      <c r="C81" s="74"/>
      <c r="D81" s="83"/>
      <c r="E81" s="10"/>
      <c r="F81" s="87"/>
      <c r="G81" s="80"/>
      <c r="H81" s="77"/>
      <c r="I81" s="77"/>
      <c r="J81" s="78"/>
    </row>
    <row r="82" customFormat="false" ht="18" hidden="false" customHeight="true" outlineLevel="0" collapsed="false">
      <c r="A82" s="73"/>
      <c r="B82" s="62"/>
      <c r="C82" s="74" t="str">
        <f aca="false">A82&amp;B82</f>
        <v/>
      </c>
      <c r="D82" s="83" t="str">
        <f aca="false">IF(COUNTBLANK($E82:$E96) = (ROW(E96)-ROW($E82)+1),"",ROW(E96)-ROW($E82)+1-COUNTBLANK($E82:$E96))</f>
        <v/>
      </c>
      <c r="E82" s="4"/>
      <c r="F82" s="87" t="str">
        <f aca="false">IF(COUNTBLANK($G82:$G96) = (ROW(G96)-ROW($G82)+1),"",ROW(G96)-ROW($G82)+1-COUNTBLANK($G82:$G96))</f>
        <v/>
      </c>
      <c r="G82" s="79"/>
      <c r="H82" s="77"/>
      <c r="I82" s="77"/>
      <c r="J82" s="78"/>
    </row>
    <row r="83" customFormat="false" ht="18" hidden="false" customHeight="true" outlineLevel="0" collapsed="false">
      <c r="A83" s="73"/>
      <c r="B83" s="62"/>
      <c r="C83" s="74"/>
      <c r="D83" s="83"/>
      <c r="E83" s="4"/>
      <c r="F83" s="87"/>
      <c r="G83" s="79"/>
      <c r="H83" s="77"/>
      <c r="I83" s="77"/>
      <c r="J83" s="78"/>
    </row>
    <row r="84" customFormat="false" ht="18" hidden="false" customHeight="true" outlineLevel="0" collapsed="false">
      <c r="A84" s="73"/>
      <c r="B84" s="62"/>
      <c r="C84" s="74"/>
      <c r="D84" s="83"/>
      <c r="E84" s="4"/>
      <c r="F84" s="87"/>
      <c r="G84" s="79"/>
      <c r="H84" s="77"/>
      <c r="I84" s="77"/>
      <c r="J84" s="78"/>
    </row>
    <row r="85" customFormat="false" ht="18" hidden="false" customHeight="true" outlineLevel="0" collapsed="false">
      <c r="A85" s="73"/>
      <c r="B85" s="62"/>
      <c r="C85" s="74"/>
      <c r="D85" s="83"/>
      <c r="E85" s="4"/>
      <c r="F85" s="87"/>
      <c r="G85" s="79"/>
      <c r="H85" s="77"/>
      <c r="I85" s="77"/>
      <c r="J85" s="78"/>
    </row>
    <row r="86" customFormat="false" ht="18" hidden="false" customHeight="true" outlineLevel="0" collapsed="false">
      <c r="A86" s="73"/>
      <c r="B86" s="62"/>
      <c r="C86" s="74"/>
      <c r="D86" s="83"/>
      <c r="E86" s="4"/>
      <c r="F86" s="87"/>
      <c r="G86" s="79"/>
      <c r="H86" s="77"/>
      <c r="I86" s="77"/>
      <c r="J86" s="78"/>
    </row>
    <row r="87" customFormat="false" ht="18" hidden="false" customHeight="true" outlineLevel="0" collapsed="false">
      <c r="A87" s="73"/>
      <c r="B87" s="62"/>
      <c r="C87" s="74"/>
      <c r="D87" s="83"/>
      <c r="E87" s="4"/>
      <c r="F87" s="87"/>
      <c r="G87" s="79"/>
      <c r="H87" s="77"/>
      <c r="I87" s="77"/>
      <c r="J87" s="78"/>
    </row>
    <row r="88" customFormat="false" ht="18" hidden="false" customHeight="true" outlineLevel="0" collapsed="false">
      <c r="A88" s="73"/>
      <c r="B88" s="62"/>
      <c r="C88" s="74"/>
      <c r="D88" s="83"/>
      <c r="E88" s="4"/>
      <c r="F88" s="87"/>
      <c r="G88" s="79"/>
      <c r="H88" s="77"/>
      <c r="I88" s="77"/>
      <c r="J88" s="78"/>
    </row>
    <row r="89" customFormat="false" ht="18" hidden="false" customHeight="true" outlineLevel="0" collapsed="false">
      <c r="A89" s="73"/>
      <c r="B89" s="62"/>
      <c r="C89" s="74"/>
      <c r="D89" s="83"/>
      <c r="E89" s="4"/>
      <c r="F89" s="87"/>
      <c r="G89" s="79"/>
      <c r="H89" s="77"/>
      <c r="I89" s="77"/>
      <c r="J89" s="78"/>
    </row>
    <row r="90" customFormat="false" ht="18" hidden="false" customHeight="true" outlineLevel="0" collapsed="false">
      <c r="A90" s="73"/>
      <c r="B90" s="62"/>
      <c r="C90" s="74"/>
      <c r="D90" s="83"/>
      <c r="E90" s="4"/>
      <c r="F90" s="87"/>
      <c r="G90" s="79"/>
      <c r="H90" s="77"/>
      <c r="I90" s="77"/>
      <c r="J90" s="78"/>
    </row>
    <row r="91" customFormat="false" ht="18" hidden="false" customHeight="true" outlineLevel="0" collapsed="false">
      <c r="A91" s="73"/>
      <c r="B91" s="62"/>
      <c r="C91" s="74"/>
      <c r="D91" s="83"/>
      <c r="E91" s="4"/>
      <c r="F91" s="87"/>
      <c r="G91" s="79"/>
      <c r="H91" s="77"/>
      <c r="I91" s="77"/>
      <c r="J91" s="78"/>
    </row>
    <row r="92" customFormat="false" ht="18" hidden="false" customHeight="true" outlineLevel="0" collapsed="false">
      <c r="A92" s="73"/>
      <c r="B92" s="62"/>
      <c r="C92" s="74"/>
      <c r="D92" s="83"/>
      <c r="E92" s="4"/>
      <c r="F92" s="87"/>
      <c r="G92" s="79"/>
      <c r="H92" s="77"/>
      <c r="I92" s="77"/>
      <c r="J92" s="78"/>
    </row>
    <row r="93" customFormat="false" ht="18" hidden="false" customHeight="true" outlineLevel="0" collapsed="false">
      <c r="A93" s="73"/>
      <c r="B93" s="62"/>
      <c r="C93" s="74"/>
      <c r="D93" s="83"/>
      <c r="E93" s="4"/>
      <c r="F93" s="87"/>
      <c r="G93" s="79"/>
      <c r="H93" s="77"/>
      <c r="I93" s="77"/>
      <c r="J93" s="78"/>
    </row>
    <row r="94" customFormat="false" ht="18" hidden="false" customHeight="true" outlineLevel="0" collapsed="false">
      <c r="A94" s="73"/>
      <c r="B94" s="62"/>
      <c r="C94" s="74"/>
      <c r="D94" s="83"/>
      <c r="E94" s="4"/>
      <c r="F94" s="87"/>
      <c r="G94" s="79"/>
      <c r="H94" s="77"/>
      <c r="I94" s="77"/>
      <c r="J94" s="78"/>
    </row>
    <row r="95" customFormat="false" ht="18" hidden="false" customHeight="true" outlineLevel="0" collapsed="false">
      <c r="A95" s="73"/>
      <c r="B95" s="62"/>
      <c r="C95" s="74"/>
      <c r="D95" s="83"/>
      <c r="E95" s="4"/>
      <c r="F95" s="87"/>
      <c r="G95" s="79"/>
      <c r="H95" s="77"/>
      <c r="I95" s="77"/>
      <c r="J95" s="78"/>
    </row>
    <row r="96" customFormat="false" ht="18" hidden="false" customHeight="true" outlineLevel="0" collapsed="false">
      <c r="A96" s="73"/>
      <c r="B96" s="62"/>
      <c r="C96" s="74"/>
      <c r="D96" s="83"/>
      <c r="E96" s="10"/>
      <c r="F96" s="87"/>
      <c r="G96" s="80"/>
      <c r="H96" s="77"/>
      <c r="I96" s="77"/>
      <c r="J96" s="78"/>
    </row>
    <row r="97" customFormat="false" ht="18" hidden="false" customHeight="true" outlineLevel="0" collapsed="false">
      <c r="A97" s="73"/>
      <c r="B97" s="62"/>
      <c r="C97" s="74" t="str">
        <f aca="false">A97&amp;B97</f>
        <v/>
      </c>
      <c r="D97" s="83" t="str">
        <f aca="false">IF(COUNTBLANK($E97:$E111) = (ROW(E111)-ROW($E97)+1),"",ROW(E111)-ROW($E97)+1-COUNTBLANK($E97:$E111))</f>
        <v/>
      </c>
      <c r="E97" s="4"/>
      <c r="F97" s="87" t="str">
        <f aca="false">IF(COUNTBLANK($G97:$G111) = (ROW(G111)-ROW($G97)+1),"",ROW(G111)-ROW($G97)+1-COUNTBLANK($G97:$G111))</f>
        <v/>
      </c>
      <c r="G97" s="79"/>
      <c r="H97" s="77"/>
      <c r="I97" s="77"/>
      <c r="J97" s="78"/>
    </row>
    <row r="98" customFormat="false" ht="18" hidden="false" customHeight="true" outlineLevel="0" collapsed="false">
      <c r="A98" s="73"/>
      <c r="B98" s="62"/>
      <c r="C98" s="74"/>
      <c r="D98" s="83"/>
      <c r="E98" s="4"/>
      <c r="F98" s="87"/>
      <c r="G98" s="79"/>
      <c r="H98" s="77"/>
      <c r="I98" s="77"/>
      <c r="J98" s="78"/>
    </row>
    <row r="99" customFormat="false" ht="18" hidden="false" customHeight="true" outlineLevel="0" collapsed="false">
      <c r="A99" s="73"/>
      <c r="B99" s="62"/>
      <c r="C99" s="74"/>
      <c r="D99" s="83"/>
      <c r="E99" s="4"/>
      <c r="F99" s="87"/>
      <c r="G99" s="79"/>
      <c r="H99" s="77"/>
      <c r="I99" s="77"/>
      <c r="J99" s="78"/>
    </row>
    <row r="100" customFormat="false" ht="18" hidden="false" customHeight="true" outlineLevel="0" collapsed="false">
      <c r="A100" s="73"/>
      <c r="B100" s="62"/>
      <c r="C100" s="74"/>
      <c r="D100" s="83"/>
      <c r="E100" s="4"/>
      <c r="F100" s="87"/>
      <c r="G100" s="79"/>
      <c r="H100" s="77"/>
      <c r="I100" s="77"/>
      <c r="J100" s="78"/>
    </row>
    <row r="101" customFormat="false" ht="18" hidden="false" customHeight="true" outlineLevel="0" collapsed="false">
      <c r="A101" s="73"/>
      <c r="B101" s="62"/>
      <c r="C101" s="74"/>
      <c r="D101" s="83"/>
      <c r="E101" s="4"/>
      <c r="F101" s="87"/>
      <c r="G101" s="79"/>
      <c r="H101" s="77"/>
      <c r="I101" s="77"/>
      <c r="J101" s="78"/>
    </row>
    <row r="102" customFormat="false" ht="18" hidden="false" customHeight="true" outlineLevel="0" collapsed="false">
      <c r="A102" s="73"/>
      <c r="B102" s="62"/>
      <c r="C102" s="74"/>
      <c r="D102" s="83"/>
      <c r="E102" s="4"/>
      <c r="F102" s="87"/>
      <c r="G102" s="79"/>
      <c r="H102" s="77"/>
      <c r="I102" s="77"/>
      <c r="J102" s="78"/>
    </row>
    <row r="103" customFormat="false" ht="18" hidden="false" customHeight="true" outlineLevel="0" collapsed="false">
      <c r="A103" s="73"/>
      <c r="B103" s="62"/>
      <c r="C103" s="74"/>
      <c r="D103" s="83"/>
      <c r="E103" s="4"/>
      <c r="F103" s="87"/>
      <c r="G103" s="79"/>
      <c r="H103" s="77"/>
      <c r="I103" s="77"/>
      <c r="J103" s="78"/>
    </row>
    <row r="104" customFormat="false" ht="18" hidden="false" customHeight="true" outlineLevel="0" collapsed="false">
      <c r="A104" s="73"/>
      <c r="B104" s="62"/>
      <c r="C104" s="74"/>
      <c r="D104" s="83"/>
      <c r="E104" s="4"/>
      <c r="F104" s="87"/>
      <c r="G104" s="79"/>
      <c r="H104" s="77"/>
      <c r="I104" s="77"/>
      <c r="J104" s="78"/>
    </row>
    <row r="105" customFormat="false" ht="18" hidden="false" customHeight="true" outlineLevel="0" collapsed="false">
      <c r="A105" s="73"/>
      <c r="B105" s="62"/>
      <c r="C105" s="74"/>
      <c r="D105" s="83"/>
      <c r="E105" s="4"/>
      <c r="F105" s="87"/>
      <c r="G105" s="79"/>
      <c r="H105" s="77"/>
      <c r="I105" s="77"/>
      <c r="J105" s="78"/>
    </row>
    <row r="106" customFormat="false" ht="18" hidden="false" customHeight="true" outlineLevel="0" collapsed="false">
      <c r="A106" s="73"/>
      <c r="B106" s="62"/>
      <c r="C106" s="74"/>
      <c r="D106" s="83"/>
      <c r="E106" s="4"/>
      <c r="F106" s="87"/>
      <c r="G106" s="79"/>
      <c r="H106" s="77"/>
      <c r="I106" s="77"/>
      <c r="J106" s="78"/>
    </row>
    <row r="107" customFormat="false" ht="18" hidden="false" customHeight="true" outlineLevel="0" collapsed="false">
      <c r="A107" s="73"/>
      <c r="B107" s="62"/>
      <c r="C107" s="74"/>
      <c r="D107" s="83"/>
      <c r="E107" s="4"/>
      <c r="F107" s="87"/>
      <c r="G107" s="79"/>
      <c r="H107" s="77"/>
      <c r="I107" s="77"/>
      <c r="J107" s="78"/>
    </row>
    <row r="108" customFormat="false" ht="18" hidden="false" customHeight="true" outlineLevel="0" collapsed="false">
      <c r="A108" s="73"/>
      <c r="B108" s="62"/>
      <c r="C108" s="74"/>
      <c r="D108" s="83"/>
      <c r="E108" s="4"/>
      <c r="F108" s="87"/>
      <c r="G108" s="79"/>
      <c r="H108" s="77"/>
      <c r="I108" s="77"/>
      <c r="J108" s="78"/>
    </row>
    <row r="109" customFormat="false" ht="18" hidden="false" customHeight="true" outlineLevel="0" collapsed="false">
      <c r="A109" s="73"/>
      <c r="B109" s="62"/>
      <c r="C109" s="74"/>
      <c r="D109" s="83"/>
      <c r="E109" s="4"/>
      <c r="F109" s="87"/>
      <c r="G109" s="79"/>
      <c r="H109" s="77"/>
      <c r="I109" s="77"/>
      <c r="J109" s="78"/>
    </row>
    <row r="110" customFormat="false" ht="18" hidden="false" customHeight="true" outlineLevel="0" collapsed="false">
      <c r="A110" s="73"/>
      <c r="B110" s="62"/>
      <c r="C110" s="74"/>
      <c r="D110" s="83"/>
      <c r="E110" s="4"/>
      <c r="F110" s="87"/>
      <c r="G110" s="79"/>
      <c r="H110" s="77"/>
      <c r="I110" s="77"/>
      <c r="J110" s="78"/>
    </row>
    <row r="111" customFormat="false" ht="18" hidden="false" customHeight="true" outlineLevel="0" collapsed="false">
      <c r="A111" s="73"/>
      <c r="B111" s="62"/>
      <c r="C111" s="74"/>
      <c r="D111" s="83"/>
      <c r="E111" s="10"/>
      <c r="F111" s="87"/>
      <c r="G111" s="80"/>
      <c r="H111" s="77"/>
      <c r="I111" s="77"/>
      <c r="J111" s="78"/>
    </row>
    <row r="112" customFormat="false" ht="18" hidden="false" customHeight="true" outlineLevel="0" collapsed="false">
      <c r="A112" s="73"/>
      <c r="B112" s="62"/>
      <c r="C112" s="74" t="str">
        <f aca="false">A112&amp;B112</f>
        <v/>
      </c>
      <c r="D112" s="88" t="str">
        <f aca="false">IF(COUNTBLANK($E112:$E126) = (ROW(E126)-ROW($E112)+1),"",ROW(E126)-ROW($E112)+1-COUNTBLANK($E112:$E126))</f>
        <v/>
      </c>
      <c r="E112" s="4"/>
      <c r="F112" s="65" t="str">
        <f aca="false">IF(COUNTBLANK($G112:$G126) = (ROW(G126)-ROW($G112)+1),"",ROW(G126)-ROW($G112)+1-COUNTBLANK($G112:$G126))</f>
        <v/>
      </c>
      <c r="G112" s="79"/>
      <c r="H112" s="77"/>
      <c r="I112" s="77"/>
      <c r="J112" s="78"/>
    </row>
    <row r="113" customFormat="false" ht="18" hidden="false" customHeight="true" outlineLevel="0" collapsed="false">
      <c r="A113" s="73"/>
      <c r="B113" s="62"/>
      <c r="C113" s="74"/>
      <c r="D113" s="88"/>
      <c r="E113" s="4"/>
      <c r="F113" s="65"/>
      <c r="G113" s="79"/>
      <c r="H113" s="77"/>
      <c r="I113" s="77"/>
      <c r="J113" s="78"/>
    </row>
    <row r="114" customFormat="false" ht="18" hidden="false" customHeight="true" outlineLevel="0" collapsed="false">
      <c r="A114" s="73"/>
      <c r="B114" s="62"/>
      <c r="C114" s="74"/>
      <c r="D114" s="88"/>
      <c r="E114" s="4"/>
      <c r="F114" s="65"/>
      <c r="G114" s="79"/>
      <c r="H114" s="77"/>
      <c r="I114" s="77"/>
      <c r="J114" s="78"/>
    </row>
    <row r="115" customFormat="false" ht="18" hidden="false" customHeight="true" outlineLevel="0" collapsed="false">
      <c r="A115" s="73"/>
      <c r="B115" s="62"/>
      <c r="C115" s="74"/>
      <c r="D115" s="88"/>
      <c r="E115" s="4"/>
      <c r="F115" s="65"/>
      <c r="G115" s="79"/>
      <c r="H115" s="77"/>
      <c r="I115" s="77"/>
      <c r="J115" s="78"/>
    </row>
    <row r="116" customFormat="false" ht="18" hidden="false" customHeight="true" outlineLevel="0" collapsed="false">
      <c r="A116" s="73"/>
      <c r="B116" s="62"/>
      <c r="C116" s="74"/>
      <c r="D116" s="88"/>
      <c r="E116" s="4"/>
      <c r="F116" s="65"/>
      <c r="G116" s="79"/>
      <c r="H116" s="77"/>
      <c r="I116" s="77"/>
      <c r="J116" s="78"/>
    </row>
    <row r="117" customFormat="false" ht="17.25" hidden="false" customHeight="true" outlineLevel="0" collapsed="false">
      <c r="A117" s="73"/>
      <c r="B117" s="62"/>
      <c r="C117" s="74"/>
      <c r="D117" s="88"/>
      <c r="E117" s="4"/>
      <c r="F117" s="65"/>
      <c r="G117" s="79"/>
      <c r="H117" s="77"/>
      <c r="I117" s="77"/>
      <c r="J117" s="78"/>
    </row>
    <row r="118" customFormat="false" ht="17.25" hidden="false" customHeight="true" outlineLevel="0" collapsed="false">
      <c r="A118" s="73"/>
      <c r="B118" s="62"/>
      <c r="C118" s="74"/>
      <c r="D118" s="88"/>
      <c r="E118" s="4"/>
      <c r="F118" s="65"/>
      <c r="G118" s="79"/>
      <c r="H118" s="77"/>
      <c r="I118" s="77"/>
      <c r="J118" s="78"/>
    </row>
    <row r="119" customFormat="false" ht="18" hidden="false" customHeight="true" outlineLevel="0" collapsed="false">
      <c r="A119" s="73"/>
      <c r="B119" s="62"/>
      <c r="C119" s="74"/>
      <c r="D119" s="88"/>
      <c r="E119" s="4"/>
      <c r="F119" s="65"/>
      <c r="G119" s="79"/>
      <c r="H119" s="77"/>
      <c r="I119" s="77"/>
      <c r="J119" s="78"/>
    </row>
    <row r="120" customFormat="false" ht="16.5" hidden="false" customHeight="true" outlineLevel="0" collapsed="false">
      <c r="A120" s="73"/>
      <c r="B120" s="62"/>
      <c r="C120" s="74"/>
      <c r="D120" s="88"/>
      <c r="E120" s="4"/>
      <c r="F120" s="65"/>
      <c r="G120" s="79"/>
      <c r="H120" s="77"/>
      <c r="I120" s="77"/>
      <c r="J120" s="78"/>
    </row>
    <row r="121" customFormat="false" ht="16.5" hidden="false" customHeight="true" outlineLevel="0" collapsed="false">
      <c r="A121" s="73"/>
      <c r="B121" s="62"/>
      <c r="C121" s="74"/>
      <c r="D121" s="88"/>
      <c r="E121" s="4"/>
      <c r="F121" s="65"/>
      <c r="G121" s="79"/>
      <c r="H121" s="77"/>
      <c r="I121" s="77"/>
      <c r="J121" s="78"/>
    </row>
    <row r="122" customFormat="false" ht="16.5" hidden="false" customHeight="true" outlineLevel="0" collapsed="false">
      <c r="A122" s="73"/>
      <c r="B122" s="62"/>
      <c r="C122" s="74"/>
      <c r="D122" s="88"/>
      <c r="E122" s="4"/>
      <c r="F122" s="65"/>
      <c r="G122" s="79"/>
      <c r="H122" s="77"/>
      <c r="I122" s="77"/>
      <c r="J122" s="78"/>
    </row>
    <row r="123" customFormat="false" ht="18.75" hidden="false" customHeight="true" outlineLevel="0" collapsed="false">
      <c r="A123" s="73"/>
      <c r="B123" s="62"/>
      <c r="C123" s="74"/>
      <c r="D123" s="88"/>
      <c r="E123" s="4"/>
      <c r="F123" s="65"/>
      <c r="G123" s="79"/>
      <c r="H123" s="77"/>
      <c r="I123" s="77"/>
      <c r="J123" s="78"/>
    </row>
    <row r="124" customFormat="false" ht="17.25" hidden="false" customHeight="true" outlineLevel="0" collapsed="false">
      <c r="A124" s="73"/>
      <c r="B124" s="62"/>
      <c r="C124" s="74"/>
      <c r="D124" s="88"/>
      <c r="E124" s="4"/>
      <c r="F124" s="65"/>
      <c r="G124" s="79"/>
      <c r="H124" s="77"/>
      <c r="I124" s="77"/>
      <c r="J124" s="78"/>
    </row>
    <row r="125" customFormat="false" ht="15.75" hidden="false" customHeight="true" outlineLevel="0" collapsed="false">
      <c r="A125" s="73"/>
      <c r="B125" s="62"/>
      <c r="C125" s="74"/>
      <c r="D125" s="88"/>
      <c r="E125" s="4"/>
      <c r="F125" s="65"/>
      <c r="G125" s="79"/>
      <c r="H125" s="77"/>
      <c r="I125" s="77"/>
      <c r="J125" s="78"/>
    </row>
    <row r="126" customFormat="false" ht="16.5" hidden="false" customHeight="true" outlineLevel="0" collapsed="false">
      <c r="A126" s="73"/>
      <c r="B126" s="62"/>
      <c r="C126" s="74"/>
      <c r="D126" s="88"/>
      <c r="E126" s="4"/>
      <c r="F126" s="65"/>
      <c r="G126" s="79"/>
      <c r="H126" s="77"/>
      <c r="I126" s="77"/>
      <c r="J126" s="78"/>
    </row>
  </sheetData>
  <mergeCells count="45">
    <mergeCell ref="A1:J3"/>
    <mergeCell ref="A4:F4"/>
    <mergeCell ref="G4:J4"/>
    <mergeCell ref="A5:F5"/>
    <mergeCell ref="G5:J5"/>
    <mergeCell ref="A7:A21"/>
    <mergeCell ref="B7:B21"/>
    <mergeCell ref="C7:C21"/>
    <mergeCell ref="D7:D21"/>
    <mergeCell ref="F7:F21"/>
    <mergeCell ref="A22:A36"/>
    <mergeCell ref="B22:B36"/>
    <mergeCell ref="C22:C36"/>
    <mergeCell ref="D22:D36"/>
    <mergeCell ref="F22:F36"/>
    <mergeCell ref="A37:A51"/>
    <mergeCell ref="B37:B51"/>
    <mergeCell ref="C37:C51"/>
    <mergeCell ref="D37:D51"/>
    <mergeCell ref="F37:F51"/>
    <mergeCell ref="A52:A66"/>
    <mergeCell ref="B52:B66"/>
    <mergeCell ref="C52:C66"/>
    <mergeCell ref="D52:D66"/>
    <mergeCell ref="F52:F66"/>
    <mergeCell ref="A67:A81"/>
    <mergeCell ref="B67:B81"/>
    <mergeCell ref="C67:C81"/>
    <mergeCell ref="D67:D81"/>
    <mergeCell ref="F67:F81"/>
    <mergeCell ref="A82:A96"/>
    <mergeCell ref="B82:B96"/>
    <mergeCell ref="C82:C96"/>
    <mergeCell ref="D82:D96"/>
    <mergeCell ref="F82:F96"/>
    <mergeCell ref="A97:A111"/>
    <mergeCell ref="B97:B111"/>
    <mergeCell ref="C97:C111"/>
    <mergeCell ref="D97:D111"/>
    <mergeCell ref="F97:F111"/>
    <mergeCell ref="A112:A126"/>
    <mergeCell ref="B112:B126"/>
    <mergeCell ref="C112:C126"/>
    <mergeCell ref="D112:D126"/>
    <mergeCell ref="F112:F126"/>
  </mergeCells>
  <dataValidations count="2">
    <dataValidation allowBlank="true" operator="between" showDropDown="false" showErrorMessage="true" showInputMessage="true" sqref="B7:B126" type="list">
      <formula1>#ref!</formula1>
      <formula2>0</formula2>
    </dataValidation>
    <dataValidation allowBlank="true" operator="between" showDropDown="false" showErrorMessage="true" showInputMessage="true" sqref="A7:A126" type="list">
      <formula1>Planilha!$A$7:$A10218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6" topLeftCell="A7" activePane="bottomLeft" state="frozen"/>
      <selection pane="topLeft" activeCell="C1" activeCellId="0" sqref="C1"/>
      <selection pane="bottomLeft" activeCell="T116" activeCellId="0" sqref="T116"/>
    </sheetView>
  </sheetViews>
  <sheetFormatPr defaultRowHeight="12" zeroHeight="false" outlineLevelRow="0" outlineLevelCol="0"/>
  <cols>
    <col collapsed="false" customWidth="true" hidden="false" outlineLevel="0" max="5" min="1" style="25" width="7.71"/>
    <col collapsed="false" customWidth="true" hidden="false" outlineLevel="0" max="6" min="6" style="25" width="27.58"/>
    <col collapsed="false" customWidth="true" hidden="false" outlineLevel="0" max="7" min="7" style="25" width="28.42"/>
    <col collapsed="false" customWidth="true" hidden="false" outlineLevel="0" max="8" min="8" style="25" width="5.57"/>
    <col collapsed="false" customWidth="true" hidden="false" outlineLevel="0" max="9" min="9" style="25" width="7"/>
    <col collapsed="false" customWidth="true" hidden="true" outlineLevel="0" max="11" min="10" style="25" width="6.15"/>
    <col collapsed="false" customWidth="true" hidden="false" outlineLevel="0" max="12" min="12" style="25" width="13.14"/>
    <col collapsed="false" customWidth="true" hidden="false" outlineLevel="0" max="13" min="13" style="25" width="9.71"/>
    <col collapsed="false" customWidth="true" hidden="false" outlineLevel="0" max="14" min="14" style="25" width="7.57"/>
    <col collapsed="false" customWidth="true" hidden="false" outlineLevel="0" max="15" min="15" style="25" width="9.42"/>
    <col collapsed="false" customWidth="true" hidden="false" outlineLevel="0" max="16" min="16" style="25" width="11.14"/>
    <col collapsed="false" customWidth="true" hidden="true" outlineLevel="0" max="17" min="17" style="25" width="14.15"/>
    <col collapsed="false" customWidth="true" hidden="false" outlineLevel="0" max="18" min="18" style="25" width="13.86"/>
    <col collapsed="false" customWidth="true" hidden="false" outlineLevel="0" max="19" min="19" style="25" width="7"/>
    <col collapsed="false" customWidth="true" hidden="false" outlineLevel="0" max="20" min="20" style="25" width="55.14"/>
    <col collapsed="false" customWidth="true" hidden="true" outlineLevel="0" max="21" min="21" style="25" width="16.71"/>
    <col collapsed="false" customWidth="true" hidden="false" outlineLevel="0" max="1025" min="22" style="25" width="9.14"/>
  </cols>
  <sheetData>
    <row r="1" s="1" customFormat="true" ht="15" hidden="false" customHeight="true" outlineLevel="0" collapsed="false">
      <c r="A1" s="89" t="s">
        <v>46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32"/>
      <c r="N1" s="32"/>
      <c r="O1" s="32"/>
      <c r="P1" s="32"/>
      <c r="Q1" s="32"/>
      <c r="R1" s="32"/>
      <c r="S1" s="32"/>
      <c r="T1" s="32"/>
      <c r="U1" s="32"/>
    </row>
    <row r="2" s="1" customFormat="true" ht="15" hidden="false" customHeight="true" outlineLevel="0" collapsed="false">
      <c r="A2" s="89"/>
      <c r="B2" s="89"/>
      <c r="C2" s="89"/>
      <c r="D2" s="89"/>
      <c r="E2" s="89"/>
      <c r="F2" s="89"/>
      <c r="G2" s="89"/>
      <c r="H2" s="89"/>
      <c r="I2" s="89"/>
      <c r="J2" s="89"/>
      <c r="K2" s="89"/>
      <c r="L2" s="89"/>
      <c r="M2" s="32"/>
      <c r="N2" s="32"/>
      <c r="O2" s="32"/>
      <c r="P2" s="32"/>
      <c r="Q2" s="32"/>
      <c r="R2" s="32"/>
      <c r="S2" s="32"/>
      <c r="T2" s="32"/>
      <c r="U2" s="32"/>
    </row>
    <row r="3" s="1" customFormat="true" ht="15" hidden="false" customHeight="true" outlineLevel="0" collapsed="false">
      <c r="A3" s="89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32"/>
      <c r="N3" s="32"/>
      <c r="O3" s="32"/>
      <c r="P3" s="32"/>
      <c r="Q3" s="32"/>
      <c r="R3" s="32"/>
      <c r="S3" s="32"/>
      <c r="T3" s="32"/>
      <c r="U3" s="32"/>
    </row>
    <row r="4" s="1" customFormat="true" ht="15" hidden="false" customHeight="true" outlineLevel="0" collapsed="false">
      <c r="A4" s="3" t="str">
        <f aca="false">Identificação!A4&amp;" : "&amp;Identificação!F4</f>
        <v>Aplicação : 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 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="35" customFormat="true" ht="15" hidden="false" customHeight="true" outlineLevel="0" collapsed="false">
      <c r="A5" s="57" t="str">
        <f aca="false">Identificação!A7&amp;" : "&amp;Identificação!F7</f>
        <v>Responsável : </v>
      </c>
      <c r="B5" s="57"/>
      <c r="C5" s="57"/>
      <c r="D5" s="57"/>
      <c r="E5" s="57"/>
      <c r="F5" s="57"/>
      <c r="G5" s="57"/>
      <c r="H5" s="3" t="str">
        <f aca="false">Identificação!A8&amp;" : "&amp;Identificação!F8</f>
        <v>Revisor : 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="35" customFormat="true" ht="13.5" hidden="false" customHeight="true" outlineLevel="0" collapsed="false">
      <c r="A6" s="90" t="s">
        <v>15</v>
      </c>
      <c r="B6" s="90"/>
      <c r="C6" s="90"/>
      <c r="D6" s="90"/>
      <c r="E6" s="90"/>
      <c r="F6" s="90"/>
      <c r="G6" s="36" t="s">
        <v>16</v>
      </c>
      <c r="H6" s="61" t="s">
        <v>18</v>
      </c>
      <c r="I6" s="61" t="s">
        <v>47</v>
      </c>
      <c r="J6" s="40" t="s">
        <v>48</v>
      </c>
      <c r="K6" s="40" t="s">
        <v>49</v>
      </c>
      <c r="L6" s="40" t="s">
        <v>50</v>
      </c>
      <c r="M6" s="40" t="s">
        <v>51</v>
      </c>
      <c r="N6" s="40" t="s">
        <v>52</v>
      </c>
      <c r="O6" s="40" t="s">
        <v>18</v>
      </c>
      <c r="P6" s="91" t="s">
        <v>53</v>
      </c>
      <c r="Q6" s="40" t="s">
        <v>54</v>
      </c>
      <c r="R6" s="40" t="s">
        <v>55</v>
      </c>
      <c r="S6" s="91" t="s">
        <v>56</v>
      </c>
      <c r="T6" s="40" t="s">
        <v>13</v>
      </c>
      <c r="U6" s="40"/>
    </row>
    <row r="7" customFormat="false" ht="18.6" hidden="false" customHeight="true" outlineLevel="0" collapsed="false">
      <c r="A7" s="42"/>
      <c r="B7" s="42"/>
      <c r="C7" s="42"/>
      <c r="D7" s="42"/>
      <c r="E7" s="42"/>
      <c r="F7" s="42"/>
      <c r="G7" s="42"/>
      <c r="H7" s="44"/>
      <c r="I7" s="44"/>
      <c r="J7" s="92"/>
      <c r="K7" s="93"/>
      <c r="L7" s="94"/>
      <c r="M7" s="95"/>
      <c r="N7" s="96"/>
      <c r="O7" s="97"/>
      <c r="P7" s="98"/>
      <c r="Q7" s="99"/>
      <c r="R7" s="100"/>
      <c r="S7" s="101"/>
      <c r="T7" s="42"/>
      <c r="U7" s="43"/>
    </row>
    <row r="8" customFormat="false" ht="18" hidden="false" customHeight="true" outlineLevel="0" collapsed="false">
      <c r="A8" s="102"/>
      <c r="B8" s="102"/>
      <c r="C8" s="102"/>
      <c r="D8" s="102"/>
      <c r="E8" s="102"/>
      <c r="F8" s="102"/>
      <c r="G8" s="42"/>
      <c r="H8" s="44"/>
      <c r="I8" s="44"/>
      <c r="J8" s="92" t="str">
        <f aca="false">CONCATENATE(H8,K8)</f>
        <v/>
      </c>
      <c r="K8" s="93" t="str">
        <f aca="false">IF(OR(H8="ALI",H8="AIE"),"L", IF(OR(H8="EE",H8="SE",H8="CE"),"A",""))</f>
        <v/>
      </c>
      <c r="L8" s="94"/>
      <c r="M8" s="95" t="str">
        <f aca="false">IF(K8="L","Baixa",IF(K8="A","Média",IF(K8="","","Alta")))</f>
        <v/>
      </c>
      <c r="N8" s="96" t="str">
        <f aca="false">IF(ISBLANK(H8),"",IF(H8="ALI",IF(K8="L",7,IF(K8="A",10,15)),IF(H8="AIE",IF(K8="L",5,IF(K8="A",7,10)),IF(H8="SE",IF(K8="L",4,IF(K8="A",5,7)),IF(OR(H8="EE",H8="CE"),IF(K8="L",3,IF(K8="A",4,6)))))))</f>
        <v/>
      </c>
      <c r="O8" s="97"/>
      <c r="P8" s="98"/>
      <c r="Q8" s="99" t="str">
        <f aca="false">O8&amp;I8</f>
        <v/>
      </c>
      <c r="R8" s="100" t="str">
        <f aca="false">IF(OR(Q8="AI",Q8="AA"),75%,IF(Q8="DI",140%,IF(Q8="DA",115%,IF(Q8="DE",40%,""))))</f>
        <v/>
      </c>
      <c r="S8" s="101" t="str">
        <f aca="false">IF(OR(Q8="AII",Q8="AIA"),0.6,IF(AND(N8&lt;&gt;"",R8&lt;&gt;"",P8&lt;&gt;""),N8*R8*P8,""))</f>
        <v/>
      </c>
      <c r="T8" s="42"/>
      <c r="U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4"/>
      <c r="I9" s="44"/>
      <c r="J9" s="92" t="str">
        <f aca="false">CONCATENATE(H9,K9)</f>
        <v/>
      </c>
      <c r="K9" s="93" t="str">
        <f aca="false">IF(OR(H9="ALI",H9="AIE"),"L", IF(OR(H9="EE",H9="SE",H9="CE"),"A",""))</f>
        <v/>
      </c>
      <c r="L9" s="94"/>
      <c r="M9" s="95" t="str">
        <f aca="false">IF(K9="L","Baixa",IF(K9="A","Média",IF(K9="","","Alta")))</f>
        <v/>
      </c>
      <c r="N9" s="96" t="str">
        <f aca="false">IF(ISBLANK(H9),"",IF(H9="ALI",IF(K9="L",7,IF(K9="A",10,15)),IF(H9="AIE",IF(K9="L",5,IF(K9="A",7,10)),IF(H9="SE",IF(K9="L",4,IF(K9="A",5,7)),IF(OR(H9="EE",H9="CE"),IF(K9="L",3,IF(K9="A",4,6)))))))</f>
        <v/>
      </c>
      <c r="O9" s="97"/>
      <c r="P9" s="98"/>
      <c r="Q9" s="99" t="str">
        <f aca="false">O9&amp;I9</f>
        <v/>
      </c>
      <c r="R9" s="100" t="str">
        <f aca="false">IF(OR(Q9="AI",Q9="AA"),75%,IF(Q9="DI",140%,IF(Q9="DA",115%,IF(Q9="DE",40%,""))))</f>
        <v/>
      </c>
      <c r="S9" s="101" t="str">
        <f aca="false">IF(OR(Q9="AII",Q9="AIA"),0.6,IF(AND(N9&lt;&gt;"",R9&lt;&gt;"",P9&lt;&gt;""),N9*R9*P9,""))</f>
        <v/>
      </c>
      <c r="T9" s="42"/>
      <c r="U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4"/>
      <c r="I10" s="44"/>
      <c r="J10" s="92" t="str">
        <f aca="false">CONCATENATE(H10,K10)</f>
        <v/>
      </c>
      <c r="K10" s="93" t="str">
        <f aca="false">IF(OR(H10="ALI",H10="AIE"),"L", IF(OR(H10="EE",H10="SE",H10="CE"),"A",""))</f>
        <v/>
      </c>
      <c r="L10" s="94"/>
      <c r="M10" s="95" t="str">
        <f aca="false">IF(K10="L","Baixa",IF(K10="A","Média",IF(K10="","","Alta")))</f>
        <v/>
      </c>
      <c r="N10" s="96" t="str">
        <f aca="false">IF(ISBLANK(H10),"",IF(H10="ALI",IF(K10="L",7,IF(K10="A",10,15)),IF(H10="AIE",IF(K10="L",5,IF(K10="A",7,10)),IF(H10="SE",IF(K10="L",4,IF(K10="A",5,7)),IF(OR(H10="EE",H10="CE"),IF(K10="L",3,IF(K10="A",4,6)))))))</f>
        <v/>
      </c>
      <c r="O10" s="97"/>
      <c r="P10" s="98"/>
      <c r="Q10" s="99" t="str">
        <f aca="false">O10&amp;I10</f>
        <v/>
      </c>
      <c r="R10" s="100" t="str">
        <f aca="false">IF(OR(Q10="AI",Q10="AA"),75%,IF(Q10="DI",140%,IF(Q10="DA",115%,IF(Q10="DE",40%,""))))</f>
        <v/>
      </c>
      <c r="S10" s="101" t="str">
        <f aca="false">IF(OR(Q10="AII",Q10="AIA"),0.6,IF(AND(N10&lt;&gt;"",R10&lt;&gt;"",P10&lt;&gt;""),N10*R10*P10,""))</f>
        <v/>
      </c>
      <c r="T10" s="42"/>
      <c r="U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4"/>
      <c r="I11" s="44"/>
      <c r="J11" s="92" t="str">
        <f aca="false">CONCATENATE(H11,K11)</f>
        <v/>
      </c>
      <c r="K11" s="93" t="str">
        <f aca="false">IF(OR(H11="ALI",H11="AIE"),"L", IF(OR(H11="EE",H11="SE",H11="CE"),"A",""))</f>
        <v/>
      </c>
      <c r="L11" s="94"/>
      <c r="M11" s="95" t="str">
        <f aca="false">IF(K11="L","Baixa",IF(K11="A","Média",IF(K11="","","Alta")))</f>
        <v/>
      </c>
      <c r="N11" s="96" t="str">
        <f aca="false">IF(ISBLANK(H11),"",IF(H11="ALI",IF(K11="L",7,IF(K11="A",10,15)),IF(H11="AIE",IF(K11="L",5,IF(K11="A",7,10)),IF(H11="SE",IF(K11="L",4,IF(K11="A",5,7)),IF(OR(H11="EE",H11="CE"),IF(K11="L",3,IF(K11="A",4,6)))))))</f>
        <v/>
      </c>
      <c r="O11" s="97"/>
      <c r="P11" s="98"/>
      <c r="Q11" s="99" t="str">
        <f aca="false">O11&amp;I11</f>
        <v/>
      </c>
      <c r="R11" s="100" t="str">
        <f aca="false">IF(OR(Q11="AI",Q11="AA"),75%,IF(Q11="DI",140%,IF(Q11="DA",115%,IF(Q11="DE",40%,""))))</f>
        <v/>
      </c>
      <c r="S11" s="101" t="str">
        <f aca="false">IF(OR(Q11="AII",Q11="AIA"),0.6,IF(AND(N11&lt;&gt;"",R11&lt;&gt;"",P11&lt;&gt;""),N11*R11*P11,""))</f>
        <v/>
      </c>
      <c r="T11" s="42"/>
      <c r="U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4"/>
      <c r="I12" s="44"/>
      <c r="J12" s="92" t="str">
        <f aca="false">CONCATENATE(H12,I12)</f>
        <v/>
      </c>
      <c r="K12" s="93" t="str">
        <f aca="false">IF(OR(H12="ALI",H12="AIE"),"L", IF(OR(H12="EE",H12="SE",H12="CE"),"A",""))</f>
        <v/>
      </c>
      <c r="L12" s="94"/>
      <c r="M12" s="95" t="str">
        <f aca="false">IF(K12="L","Baixa",IF(K12="A","Média",IF(K12="","","Alta")))</f>
        <v/>
      </c>
      <c r="N12" s="96" t="str">
        <f aca="false">IF(ISBLANK(H12),"",IF(H12="ALI",IF(K12="L",7,IF(K12="A",10,15)),IF(H12="AIE",IF(K12="L",5,IF(K12="A",7,10)),IF(H12="SE",IF(K12="L",4,IF(K12="A",5,7)),IF(OR(H12="EE",H12="CE"),IF(K12="L",3,IF(K12="A",4,6)))))))</f>
        <v/>
      </c>
      <c r="O12" s="97"/>
      <c r="P12" s="98"/>
      <c r="Q12" s="99" t="str">
        <f aca="false">O12&amp;I12</f>
        <v/>
      </c>
      <c r="R12" s="100" t="str">
        <f aca="false">IF(OR(Q12="AI",Q12="AA"),75%,IF(Q12="DI",140%,IF(Q12="DA",115%,IF(Q12="DE",40%,""))))</f>
        <v/>
      </c>
      <c r="S12" s="101" t="str">
        <f aca="false">IF(OR(Q12="AII",Q12="AIA"),0.6,IF(AND(N12&lt;&gt;"",R12&lt;&gt;"",P12&lt;&gt;""),N12*R12*P12,""))</f>
        <v/>
      </c>
      <c r="T12" s="42"/>
      <c r="U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4"/>
      <c r="I13" s="44"/>
      <c r="J13" s="92" t="str">
        <f aca="false">CONCATENATE(H13,I13)</f>
        <v/>
      </c>
      <c r="K13" s="93" t="str">
        <f aca="false">IF(OR(H13="ALI",H13="AIE"),"L", IF(OR(H13="EE",H13="SE",H13="CE"),"A",""))</f>
        <v/>
      </c>
      <c r="L13" s="94"/>
      <c r="M13" s="95" t="str">
        <f aca="false">IF(K13="L","Baixa",IF(K13="A","Média",IF(K13="","","Alta")))</f>
        <v/>
      </c>
      <c r="N13" s="96" t="str">
        <f aca="false">IF(ISBLANK(H13),"",IF(H13="ALI",IF(K13="L",7,IF(K13="A",10,15)),IF(H13="AIE",IF(K13="L",5,IF(K13="A",7,10)),IF(H13="SE",IF(K13="L",4,IF(K13="A",5,7)),IF(OR(H13="EE",H13="CE"),IF(K13="L",3,IF(K13="A",4,6)))))))</f>
        <v/>
      </c>
      <c r="O13" s="97"/>
      <c r="P13" s="98"/>
      <c r="Q13" s="99" t="str">
        <f aca="false">O13&amp;I13</f>
        <v/>
      </c>
      <c r="R13" s="100" t="str">
        <f aca="false">IF(OR(Q13="AI",Q13="AA"),75%,IF(Q13="DI",140%,IF(Q13="DA",115%,IF(Q13="DE",40%,""))))</f>
        <v/>
      </c>
      <c r="S13" s="101" t="str">
        <f aca="false">IF(OR(Q13="AII",Q13="AIA"),0.6,IF(AND(N13&lt;&gt;"",R13&lt;&gt;"",P13&lt;&gt;""),N13*R13*P13,""))</f>
        <v/>
      </c>
      <c r="T13" s="42"/>
      <c r="U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4"/>
      <c r="I14" s="44"/>
      <c r="J14" s="92" t="str">
        <f aca="false">CONCATENATE(H14,I14)</f>
        <v/>
      </c>
      <c r="K14" s="93" t="str">
        <f aca="false">IF(OR(H14="ALI",H14="AIE"),"L", IF(OR(H14="EE",H14="SE",H14="CE"),"A",""))</f>
        <v/>
      </c>
      <c r="L14" s="94"/>
      <c r="M14" s="95" t="str">
        <f aca="false">IF(K14="L","Baixa",IF(K14="A","Média",IF(K14="","","Alta")))</f>
        <v/>
      </c>
      <c r="N14" s="96" t="str">
        <f aca="false">IF(ISBLANK(H14),"",IF(H14="ALI",IF(K14="L",7,IF(K14="A",10,15)),IF(H14="AIE",IF(K14="L",5,IF(K14="A",7,10)),IF(H14="SE",IF(K14="L",4,IF(K14="A",5,7)),IF(OR(H14="EE",H14="CE"),IF(K14="L",3,IF(K14="A",4,6)))))))</f>
        <v/>
      </c>
      <c r="O14" s="97"/>
      <c r="P14" s="98"/>
      <c r="Q14" s="99" t="str">
        <f aca="false">O14&amp;I14</f>
        <v/>
      </c>
      <c r="R14" s="100" t="str">
        <f aca="false">IF(OR(Q14="AI",Q14="AA"),75%,IF(Q14="DI",140%,IF(Q14="DA",115%,IF(Q14="DE",40%,""))))</f>
        <v/>
      </c>
      <c r="S14" s="101" t="str">
        <f aca="false">IF(OR(Q14="AII",Q14="AIA"),0.6,IF(AND(N14&lt;&gt;"",R14&lt;&gt;"",P14&lt;&gt;""),N14*R14*P14,""))</f>
        <v/>
      </c>
      <c r="T14" s="42"/>
      <c r="U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4"/>
      <c r="I15" s="44"/>
      <c r="J15" s="92" t="str">
        <f aca="false">CONCATENATE(H15,I15)</f>
        <v/>
      </c>
      <c r="K15" s="93" t="str">
        <f aca="false">IF(OR(H15="ALI",H15="AIE"),"L", IF(OR(H15="EE",H15="SE",H15="CE"),"A",""))</f>
        <v/>
      </c>
      <c r="L15" s="94"/>
      <c r="M15" s="95" t="str">
        <f aca="false">IF(K15="L","Baixa",IF(K15="A","Média",IF(K15="","","Alta")))</f>
        <v/>
      </c>
      <c r="N15" s="96" t="str">
        <f aca="false">IF(ISBLANK(H15),"",IF(H15="ALI",IF(K15="L",7,IF(K15="A",10,15)),IF(H15="AIE",IF(K15="L",5,IF(K15="A",7,10)),IF(H15="SE",IF(K15="L",4,IF(K15="A",5,7)),IF(OR(H15="EE",H15="CE"),IF(K15="L",3,IF(K15="A",4,6)))))))</f>
        <v/>
      </c>
      <c r="O15" s="97"/>
      <c r="P15" s="98"/>
      <c r="Q15" s="99" t="str">
        <f aca="false">O15&amp;I15</f>
        <v/>
      </c>
      <c r="R15" s="100" t="str">
        <f aca="false">IF(OR(Q15="AI",Q15="AA"),75%,IF(Q15="DI",140%,IF(Q15="DA",115%,IF(Q15="DE",40%,""))))</f>
        <v/>
      </c>
      <c r="S15" s="101" t="str">
        <f aca="false">IF(OR(Q15="AII",Q15="AIA"),0.6,IF(AND(N15&lt;&gt;"",R15&lt;&gt;"",P15&lt;&gt;""),N15*R15*P15,""))</f>
        <v/>
      </c>
      <c r="T15" s="42"/>
      <c r="U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4"/>
      <c r="I16" s="44"/>
      <c r="J16" s="92" t="str">
        <f aca="false">CONCATENATE(H16,I16)</f>
        <v/>
      </c>
      <c r="K16" s="93" t="str">
        <f aca="false">IF(OR(H16="ALI",H16="AIE"),"L", IF(OR(H16="EE",H16="SE",H16="CE"),"A",""))</f>
        <v/>
      </c>
      <c r="L16" s="94"/>
      <c r="M16" s="95" t="str">
        <f aca="false">IF(K16="L","Baixa",IF(K16="A","Média",IF(K16="","","Alta")))</f>
        <v/>
      </c>
      <c r="N16" s="96" t="str">
        <f aca="false">IF(ISBLANK(H16),"",IF(H16="ALI",IF(K16="L",7,IF(K16="A",10,15)),IF(H16="AIE",IF(K16="L",5,IF(K16="A",7,10)),IF(H16="SE",IF(K16="L",4,IF(K16="A",5,7)),IF(OR(H16="EE",H16="CE"),IF(K16="L",3,IF(K16="A",4,6)))))))</f>
        <v/>
      </c>
      <c r="O16" s="97"/>
      <c r="P16" s="98"/>
      <c r="Q16" s="99" t="str">
        <f aca="false">O16&amp;I16</f>
        <v/>
      </c>
      <c r="R16" s="100" t="str">
        <f aca="false">IF(OR(Q16="AI",Q16="AA"),75%,IF(Q16="DI",140%,IF(Q16="DA",115%,IF(Q16="DE",40%,""))))</f>
        <v/>
      </c>
      <c r="S16" s="101" t="str">
        <f aca="false">IF(OR(Q16="AII",Q16="AIA"),0.6,IF(AND(N16&lt;&gt;"",R16&lt;&gt;"",P16&lt;&gt;""),N16*R16*P16,""))</f>
        <v/>
      </c>
      <c r="T16" s="42"/>
      <c r="U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4"/>
      <c r="I17" s="44"/>
      <c r="J17" s="92" t="str">
        <f aca="false">CONCATENATE(H17,I17)</f>
        <v/>
      </c>
      <c r="K17" s="93" t="str">
        <f aca="false">IF(OR(H17="ALI",H17="AIE"),"L", IF(OR(H17="EE",H17="SE",H17="CE"),"A",""))</f>
        <v/>
      </c>
      <c r="L17" s="94"/>
      <c r="M17" s="95" t="str">
        <f aca="false">IF(K17="L","Baixa",IF(K17="A","Média",IF(K17="","","Alta")))</f>
        <v/>
      </c>
      <c r="N17" s="96" t="str">
        <f aca="false">IF(ISBLANK(H17),"",IF(H17="ALI",IF(K17="L",7,IF(K17="A",10,15)),IF(H17="AIE",IF(K17="L",5,IF(K17="A",7,10)),IF(H17="SE",IF(K17="L",4,IF(K17="A",5,7)),IF(OR(H17="EE",H17="CE"),IF(K17="L",3,IF(K17="A",4,6)))))))</f>
        <v/>
      </c>
      <c r="O17" s="97"/>
      <c r="P17" s="98"/>
      <c r="Q17" s="99" t="str">
        <f aca="false">O17&amp;I17</f>
        <v/>
      </c>
      <c r="R17" s="100" t="str">
        <f aca="false">IF(OR(Q17="AI",Q17="AA"),75%,IF(Q17="DI",140%,IF(Q17="DA",115%,IF(Q17="DE",40%,""))))</f>
        <v/>
      </c>
      <c r="S17" s="101" t="str">
        <f aca="false">IF(OR(Q17="AII",Q17="AIA"),0.6,IF(AND(N17&lt;&gt;"",R17&lt;&gt;"",P17&lt;&gt;""),N17*R17*P17,""))</f>
        <v/>
      </c>
      <c r="T17" s="42"/>
      <c r="U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4"/>
      <c r="I18" s="44"/>
      <c r="J18" s="92" t="str">
        <f aca="false">CONCATENATE(H18,I18)</f>
        <v/>
      </c>
      <c r="K18" s="93" t="str">
        <f aca="false">IF(OR(H18="ALI",H18="AIE"),"L", IF(OR(H18="EE",H18="SE",H18="CE"),"A",""))</f>
        <v/>
      </c>
      <c r="L18" s="94"/>
      <c r="M18" s="95" t="str">
        <f aca="false">IF(K18="L","Baixa",IF(K18="A","Média",IF(K18="","","Alta")))</f>
        <v/>
      </c>
      <c r="N18" s="96" t="str">
        <f aca="false">IF(ISBLANK(H18),"",IF(H18="ALI",IF(K18="L",7,IF(K18="A",10,15)),IF(H18="AIE",IF(K18="L",5,IF(K18="A",7,10)),IF(H18="SE",IF(K18="L",4,IF(K18="A",5,7)),IF(OR(H18="EE",H18="CE"),IF(K18="L",3,IF(K18="A",4,6)))))))</f>
        <v/>
      </c>
      <c r="O18" s="97"/>
      <c r="P18" s="98"/>
      <c r="Q18" s="99" t="str">
        <f aca="false">O18&amp;I18</f>
        <v/>
      </c>
      <c r="R18" s="100" t="str">
        <f aca="false">IF(OR(Q18="AI",Q18="AA"),75%,IF(Q18="DI",140%,IF(Q18="DA",115%,IF(Q18="DE",40%,""))))</f>
        <v/>
      </c>
      <c r="S18" s="101" t="str">
        <f aca="false">IF(OR(Q18="AII",Q18="AIA"),0.6,IF(AND(N18&lt;&gt;"",R18&lt;&gt;"",P18&lt;&gt;""),N18*R18*P18,""))</f>
        <v/>
      </c>
      <c r="T18" s="42"/>
      <c r="U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4"/>
      <c r="I19" s="44"/>
      <c r="J19" s="92" t="str">
        <f aca="false">CONCATENATE(H19,I19)</f>
        <v/>
      </c>
      <c r="K19" s="93" t="str">
        <f aca="false">IF(OR(H19="ALI",H19="AIE"),"L", IF(OR(H19="EE",H19="SE",H19="CE"),"A",""))</f>
        <v/>
      </c>
      <c r="L19" s="94"/>
      <c r="M19" s="95" t="str">
        <f aca="false">IF(K19="L","Baixa",IF(K19="A","Média",IF(K19="","","Alta")))</f>
        <v/>
      </c>
      <c r="N19" s="96" t="str">
        <f aca="false">IF(ISBLANK(H19),"",IF(H19="ALI",IF(K19="L",7,IF(K19="A",10,15)),IF(H19="AIE",IF(K19="L",5,IF(K19="A",7,10)),IF(H19="SE",IF(K19="L",4,IF(K19="A",5,7)),IF(OR(H19="EE",H19="CE"),IF(K19="L",3,IF(K19="A",4,6)))))))</f>
        <v/>
      </c>
      <c r="O19" s="97"/>
      <c r="P19" s="98"/>
      <c r="Q19" s="99" t="str">
        <f aca="false">O19&amp;I19</f>
        <v/>
      </c>
      <c r="R19" s="100" t="str">
        <f aca="false">IF(OR(Q19="AI",Q19="AA"),75%,IF(Q19="DI",140%,IF(Q19="DA",115%,IF(Q19="DE",40%,""))))</f>
        <v/>
      </c>
      <c r="S19" s="101" t="str">
        <f aca="false">IF(OR(Q19="AII",Q19="AIA"),0.6,IF(AND(N19&lt;&gt;"",R19&lt;&gt;"",P19&lt;&gt;""),N19*R19*P19,""))</f>
        <v/>
      </c>
      <c r="T19" s="42"/>
      <c r="U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4"/>
      <c r="I20" s="44"/>
      <c r="J20" s="92" t="str">
        <f aca="false">CONCATENATE(H20,I20)</f>
        <v/>
      </c>
      <c r="K20" s="93" t="str">
        <f aca="false">IF(OR(H20="ALI",H20="AIE"),"L", IF(OR(H20="EE",H20="SE",H20="CE"),"A",""))</f>
        <v/>
      </c>
      <c r="L20" s="94"/>
      <c r="M20" s="95" t="str">
        <f aca="false">IF(K20="L","Baixa",IF(K20="A","Média",IF(K20="","","Alta")))</f>
        <v/>
      </c>
      <c r="N20" s="96" t="str">
        <f aca="false">IF(ISBLANK(H20),"",IF(H20="ALI",IF(K20="L",7,IF(K20="A",10,15)),IF(H20="AIE",IF(K20="L",5,IF(K20="A",7,10)),IF(H20="SE",IF(K20="L",4,IF(K20="A",5,7)),IF(OR(H20="EE",H20="CE"),IF(K20="L",3,IF(K20="A",4,6)))))))</f>
        <v/>
      </c>
      <c r="O20" s="97"/>
      <c r="P20" s="98"/>
      <c r="Q20" s="99" t="str">
        <f aca="false">O20&amp;I20</f>
        <v/>
      </c>
      <c r="R20" s="100" t="str">
        <f aca="false">IF(OR(Q20="AI",Q20="AA"),75%,IF(Q20="DI",140%,IF(Q20="DA",115%,IF(Q20="DE",40%,""))))</f>
        <v/>
      </c>
      <c r="S20" s="101" t="str">
        <f aca="false">IF(OR(Q20="AII",Q20="AIA"),0.6,IF(AND(N20&lt;&gt;"",R20&lt;&gt;"",P20&lt;&gt;""),N20*R20*P20,""))</f>
        <v/>
      </c>
      <c r="T20" s="42"/>
      <c r="U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4"/>
      <c r="I21" s="44"/>
      <c r="J21" s="92" t="str">
        <f aca="false">CONCATENATE(H21,I21)</f>
        <v/>
      </c>
      <c r="K21" s="93" t="str">
        <f aca="false">IF(OR(H21="ALI",H21="AIE"),"L", IF(OR(H21="EE",H21="SE",H21="CE"),"A",""))</f>
        <v/>
      </c>
      <c r="L21" s="94"/>
      <c r="M21" s="95" t="str">
        <f aca="false">IF(K21="L","Baixa",IF(K21="A","Média",IF(K21="","","Alta")))</f>
        <v/>
      </c>
      <c r="N21" s="96" t="str">
        <f aca="false">IF(ISBLANK(H21),"",IF(H21="ALI",IF(K21="L",7,IF(K21="A",10,15)),IF(H21="AIE",IF(K21="L",5,IF(K21="A",7,10)),IF(H21="SE",IF(K21="L",4,IF(K21="A",5,7)),IF(OR(H21="EE",H21="CE"),IF(K21="L",3,IF(K21="A",4,6)))))))</f>
        <v/>
      </c>
      <c r="O21" s="97"/>
      <c r="P21" s="98"/>
      <c r="Q21" s="99" t="str">
        <f aca="false">O21&amp;I21</f>
        <v/>
      </c>
      <c r="R21" s="100" t="str">
        <f aca="false">IF(OR(Q21="AI",Q21="AA"),75%,IF(Q21="DI",140%,IF(Q21="DA",115%,IF(Q21="DE",40%,""))))</f>
        <v/>
      </c>
      <c r="S21" s="101" t="str">
        <f aca="false">IF(OR(Q21="AII",Q21="AIA"),0.6,IF(AND(N21&lt;&gt;"",R21&lt;&gt;"",P21&lt;&gt;""),N21*R21*P21,""))</f>
        <v/>
      </c>
      <c r="T21" s="42"/>
      <c r="U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4"/>
      <c r="I22" s="44"/>
      <c r="J22" s="92" t="str">
        <f aca="false">CONCATENATE(H22,I22)</f>
        <v/>
      </c>
      <c r="K22" s="93" t="str">
        <f aca="false">IF(OR(H22="ALI",H22="AIE"),"L", IF(OR(H22="EE",H22="SE",H22="CE"),"A",""))</f>
        <v/>
      </c>
      <c r="L22" s="94"/>
      <c r="M22" s="95" t="str">
        <f aca="false">IF(K22="L","Baixa",IF(K22="A","Média",IF(K22="","","Alta")))</f>
        <v/>
      </c>
      <c r="N22" s="96" t="str">
        <f aca="false">IF(ISBLANK(H22),"",IF(H22="ALI",IF(K22="L",7,IF(K22="A",10,15)),IF(H22="AIE",IF(K22="L",5,IF(K22="A",7,10)),IF(H22="SE",IF(K22="L",4,IF(K22="A",5,7)),IF(OR(H22="EE",H22="CE"),IF(K22="L",3,IF(K22="A",4,6)))))))</f>
        <v/>
      </c>
      <c r="O22" s="97"/>
      <c r="P22" s="98"/>
      <c r="Q22" s="99" t="str">
        <f aca="false">O22&amp;I22</f>
        <v/>
      </c>
      <c r="R22" s="100" t="str">
        <f aca="false">IF(OR(Q22="AI",Q22="AA"),75%,IF(Q22="DI",140%,IF(Q22="DA",115%,IF(Q22="DE",40%,""))))</f>
        <v/>
      </c>
      <c r="S22" s="101" t="str">
        <f aca="false">IF(OR(Q22="AII",Q22="AIA"),0.6,IF(AND(N22&lt;&gt;"",R22&lt;&gt;"",P22&lt;&gt;""),N22*R22*P22,""))</f>
        <v/>
      </c>
      <c r="T22" s="42"/>
      <c r="U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4"/>
      <c r="I23" s="44"/>
      <c r="J23" s="92" t="str">
        <f aca="false">CONCATENATE(H23,I23)</f>
        <v/>
      </c>
      <c r="K23" s="93" t="str">
        <f aca="false">IF(OR(H23="ALI",H23="AIE"),"L", IF(OR(H23="EE",H23="SE",H23="CE"),"A",""))</f>
        <v/>
      </c>
      <c r="L23" s="94"/>
      <c r="M23" s="95" t="str">
        <f aca="false">IF(K23="L","Baixa",IF(K23="A","Média",IF(K23="","","Alta")))</f>
        <v/>
      </c>
      <c r="N23" s="96" t="str">
        <f aca="false">IF(ISBLANK(H23),"",IF(H23="ALI",IF(K23="L",7,IF(K23="A",10,15)),IF(H23="AIE",IF(K23="L",5,IF(K23="A",7,10)),IF(H23="SE",IF(K23="L",4,IF(K23="A",5,7)),IF(OR(H23="EE",H23="CE"),IF(K23="L",3,IF(K23="A",4,6)))))))</f>
        <v/>
      </c>
      <c r="O23" s="97"/>
      <c r="P23" s="98"/>
      <c r="Q23" s="99" t="str">
        <f aca="false">O23&amp;I23</f>
        <v/>
      </c>
      <c r="R23" s="100" t="str">
        <f aca="false">IF(OR(Q23="AI",Q23="AA"),75%,IF(Q23="DI",140%,IF(Q23="DA",115%,IF(Q23="DE",40%,""))))</f>
        <v/>
      </c>
      <c r="S23" s="101" t="str">
        <f aca="false">IF(OR(Q23="AII",Q23="AIA"),0.6,IF(AND(N23&lt;&gt;"",R23&lt;&gt;"",P23&lt;&gt;""),N23*R23*P23,""))</f>
        <v/>
      </c>
      <c r="T23" s="42"/>
      <c r="U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4"/>
      <c r="I24" s="44"/>
      <c r="J24" s="92" t="str">
        <f aca="false">CONCATENATE(H24,I24)</f>
        <v/>
      </c>
      <c r="K24" s="93" t="str">
        <f aca="false">IF(OR(H24="ALI",H24="AIE"),"L", IF(OR(H24="EE",H24="SE",H24="CE"),"A",""))</f>
        <v/>
      </c>
      <c r="L24" s="94"/>
      <c r="M24" s="95" t="str">
        <f aca="false">IF(K24="L","Baixa",IF(K24="A","Média",IF(K24="","","Alta")))</f>
        <v/>
      </c>
      <c r="N24" s="96" t="str">
        <f aca="false">IF(ISBLANK(H24),"",IF(H24="ALI",IF(K24="L",7,IF(K24="A",10,15)),IF(H24="AIE",IF(K24="L",5,IF(K24="A",7,10)),IF(H24="SE",IF(K24="L",4,IF(K24="A",5,7)),IF(OR(H24="EE",H24="CE"),IF(K24="L",3,IF(K24="A",4,6)))))))</f>
        <v/>
      </c>
      <c r="O24" s="97"/>
      <c r="P24" s="98"/>
      <c r="Q24" s="99" t="str">
        <f aca="false">O24&amp;I24</f>
        <v/>
      </c>
      <c r="R24" s="100" t="str">
        <f aca="false">IF(OR(Q24="AI",Q24="AA"),75%,IF(Q24="DI",140%,IF(Q24="DA",115%,IF(Q24="DE",40%,""))))</f>
        <v/>
      </c>
      <c r="S24" s="101" t="str">
        <f aca="false">IF(OR(Q24="AII",Q24="AIA"),0.6,IF(AND(N24&lt;&gt;"",R24&lt;&gt;"",P24&lt;&gt;""),N24*R24*P24,""))</f>
        <v/>
      </c>
      <c r="T24" s="42"/>
      <c r="U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4"/>
      <c r="I25" s="44"/>
      <c r="J25" s="92" t="str">
        <f aca="false">CONCATENATE(H25,I25)</f>
        <v/>
      </c>
      <c r="K25" s="93" t="str">
        <f aca="false">IF(OR(H25="ALI",H25="AIE"),"L", IF(OR(H25="EE",H25="SE",H25="CE"),"A",""))</f>
        <v/>
      </c>
      <c r="L25" s="94"/>
      <c r="M25" s="95" t="str">
        <f aca="false">IF(K25="L","Baixa",IF(K25="A","Média",IF(K25="","","Alta")))</f>
        <v/>
      </c>
      <c r="N25" s="96" t="str">
        <f aca="false">IF(ISBLANK(H25),"",IF(H25="ALI",IF(K25="L",7,IF(K25="A",10,15)),IF(H25="AIE",IF(K25="L",5,IF(K25="A",7,10)),IF(H25="SE",IF(K25="L",4,IF(K25="A",5,7)),IF(OR(H25="EE",H25="CE"),IF(K25="L",3,IF(K25="A",4,6)))))))</f>
        <v/>
      </c>
      <c r="O25" s="97"/>
      <c r="P25" s="98"/>
      <c r="Q25" s="99" t="str">
        <f aca="false">O25&amp;I25</f>
        <v/>
      </c>
      <c r="R25" s="100" t="str">
        <f aca="false">IF(OR(Q25="AI",Q25="AA"),75%,IF(Q25="DI",140%,IF(Q25="DA",115%,IF(Q25="DE",40%,""))))</f>
        <v/>
      </c>
      <c r="S25" s="101" t="str">
        <f aca="false">IF(OR(Q25="AII",Q25="AIA"),0.6,IF(AND(N25&lt;&gt;"",R25&lt;&gt;"",P25&lt;&gt;""),N25*R25*P25,""))</f>
        <v/>
      </c>
      <c r="T25" s="42"/>
      <c r="U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4"/>
      <c r="I26" s="44"/>
      <c r="J26" s="92" t="str">
        <f aca="false">CONCATENATE(H26,I26)</f>
        <v/>
      </c>
      <c r="K26" s="93" t="str">
        <f aca="false">IF(OR(H26="ALI",H26="AIE"),"L", IF(OR(H26="EE",H26="SE",H26="CE"),"A",""))</f>
        <v/>
      </c>
      <c r="L26" s="94"/>
      <c r="M26" s="95" t="str">
        <f aca="false">IF(K26="L","Baixa",IF(K26="A","Média",IF(K26="","","Alta")))</f>
        <v/>
      </c>
      <c r="N26" s="96" t="str">
        <f aca="false">IF(ISBLANK(H26),"",IF(H26="ALI",IF(K26="L",7,IF(K26="A",10,15)),IF(H26="AIE",IF(K26="L",5,IF(K26="A",7,10)),IF(H26="SE",IF(K26="L",4,IF(K26="A",5,7)),IF(OR(H26="EE",H26="CE"),IF(K26="L",3,IF(K26="A",4,6)))))))</f>
        <v/>
      </c>
      <c r="O26" s="97"/>
      <c r="P26" s="98"/>
      <c r="Q26" s="99" t="str">
        <f aca="false">O26&amp;I26</f>
        <v/>
      </c>
      <c r="R26" s="100" t="str">
        <f aca="false">IF(OR(Q26="AI",Q26="AA"),75%,IF(Q26="DI",140%,IF(Q26="DA",115%,IF(Q26="DE",40%,""))))</f>
        <v/>
      </c>
      <c r="S26" s="101" t="str">
        <f aca="false">IF(OR(Q26="AII",Q26="AIA"),0.6,IF(AND(N26&lt;&gt;"",R26&lt;&gt;"",P26&lt;&gt;""),N26*R26*P26,""))</f>
        <v/>
      </c>
      <c r="T26" s="42"/>
      <c r="U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4"/>
      <c r="I27" s="44"/>
      <c r="J27" s="92" t="str">
        <f aca="false">CONCATENATE(H27,I27)</f>
        <v/>
      </c>
      <c r="K27" s="93" t="str">
        <f aca="false">IF(OR(H27="ALI",H27="AIE"),"L", IF(OR(H27="EE",H27="SE",H27="CE"),"A",""))</f>
        <v/>
      </c>
      <c r="L27" s="94"/>
      <c r="M27" s="95" t="str">
        <f aca="false">IF(K27="L","Baixa",IF(K27="A","Média",IF(K27="","","Alta")))</f>
        <v/>
      </c>
      <c r="N27" s="96" t="str">
        <f aca="false">IF(ISBLANK(H27),"",IF(H27="ALI",IF(K27="L",7,IF(K27="A",10,15)),IF(H27="AIE",IF(K27="L",5,IF(K27="A",7,10)),IF(H27="SE",IF(K27="L",4,IF(K27="A",5,7)),IF(OR(H27="EE",H27="CE"),IF(K27="L",3,IF(K27="A",4,6)))))))</f>
        <v/>
      </c>
      <c r="O27" s="97"/>
      <c r="P27" s="98"/>
      <c r="Q27" s="99" t="str">
        <f aca="false">O27&amp;I27</f>
        <v/>
      </c>
      <c r="R27" s="100" t="str">
        <f aca="false">IF(OR(Q27="AI",Q27="AA"),75%,IF(Q27="DI",140%,IF(Q27="DA",115%,IF(Q27="DE",40%,""))))</f>
        <v/>
      </c>
      <c r="S27" s="101" t="str">
        <f aca="false">IF(OR(Q27="AII",Q27="AIA"),0.6,IF(AND(N27&lt;&gt;"",R27&lt;&gt;"",P27&lt;&gt;""),N27*R27*P27,""))</f>
        <v/>
      </c>
      <c r="T27" s="42"/>
      <c r="U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4"/>
      <c r="I28" s="44"/>
      <c r="J28" s="92" t="str">
        <f aca="false">CONCATENATE(H28,I28)</f>
        <v/>
      </c>
      <c r="K28" s="93" t="str">
        <f aca="false">IF(OR(H28="ALI",H28="AIE"),"L", IF(OR(H28="EE",H28="SE",H28="CE"),"A",""))</f>
        <v/>
      </c>
      <c r="L28" s="94"/>
      <c r="M28" s="95" t="str">
        <f aca="false">IF(K28="L","Baixa",IF(K28="A","Média",IF(K28="","","Alta")))</f>
        <v/>
      </c>
      <c r="N28" s="96" t="str">
        <f aca="false">IF(ISBLANK(H28),"",IF(H28="ALI",IF(K28="L",7,IF(K28="A",10,15)),IF(H28="AIE",IF(K28="L",5,IF(K28="A",7,10)),IF(H28="SE",IF(K28="L",4,IF(K28="A",5,7)),IF(OR(H28="EE",H28="CE"),IF(K28="L",3,IF(K28="A",4,6)))))))</f>
        <v/>
      </c>
      <c r="O28" s="97"/>
      <c r="P28" s="98"/>
      <c r="Q28" s="99" t="str">
        <f aca="false">O28&amp;I28</f>
        <v/>
      </c>
      <c r="R28" s="100" t="str">
        <f aca="false">IF(OR(Q28="AI",Q28="AA"),75%,IF(Q28="DI",140%,IF(Q28="DA",115%,IF(Q28="DE",40%,""))))</f>
        <v/>
      </c>
      <c r="S28" s="101" t="str">
        <f aca="false">IF(OR(Q28="AII",Q28="AIA"),0.6,IF(AND(N28&lt;&gt;"",R28&lt;&gt;"",P28&lt;&gt;""),N28*R28*P28,""))</f>
        <v/>
      </c>
      <c r="T28" s="42"/>
      <c r="U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4"/>
      <c r="I29" s="44"/>
      <c r="J29" s="92" t="str">
        <f aca="false">CONCATENATE(H29,I29)</f>
        <v/>
      </c>
      <c r="K29" s="93" t="str">
        <f aca="false">IF(OR(H29="ALI",H29="AIE"),"L", IF(OR(H29="EE",H29="SE",H29="CE"),"A",""))</f>
        <v/>
      </c>
      <c r="L29" s="94"/>
      <c r="M29" s="95" t="str">
        <f aca="false">IF(K29="L","Baixa",IF(K29="A","Média",IF(K29="","","Alta")))</f>
        <v/>
      </c>
      <c r="N29" s="96" t="str">
        <f aca="false">IF(ISBLANK(H29),"",IF(H29="ALI",IF(K29="L",7,IF(K29="A",10,15)),IF(H29="AIE",IF(K29="L",5,IF(K29="A",7,10)),IF(H29="SE",IF(K29="L",4,IF(K29="A",5,7)),IF(OR(H29="EE",H29="CE"),IF(K29="L",3,IF(K29="A",4,6)))))))</f>
        <v/>
      </c>
      <c r="O29" s="97"/>
      <c r="P29" s="98"/>
      <c r="Q29" s="99" t="str">
        <f aca="false">O29&amp;I29</f>
        <v/>
      </c>
      <c r="R29" s="100" t="str">
        <f aca="false">IF(OR(Q29="AI",Q29="AA"),75%,IF(Q29="DI",140%,IF(Q29="DA",115%,IF(Q29="DE",40%,""))))</f>
        <v/>
      </c>
      <c r="S29" s="101" t="str">
        <f aca="false">IF(OR(Q29="AII",Q29="AIA"),0.6,IF(AND(N29&lt;&gt;"",R29&lt;&gt;"",P29&lt;&gt;""),N29*R29*P29,""))</f>
        <v/>
      </c>
      <c r="T29" s="42"/>
      <c r="U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4"/>
      <c r="I30" s="44"/>
      <c r="J30" s="92" t="str">
        <f aca="false">CONCATENATE(H30,I30)</f>
        <v/>
      </c>
      <c r="K30" s="93" t="str">
        <f aca="false">IF(OR(H30="ALI",H30="AIE"),"L", IF(OR(H30="EE",H30="SE",H30="CE"),"A",""))</f>
        <v/>
      </c>
      <c r="L30" s="94"/>
      <c r="M30" s="95" t="str">
        <f aca="false">IF(K30="L","Baixa",IF(K30="A","Média",IF(K30="","","Alta")))</f>
        <v/>
      </c>
      <c r="N30" s="96" t="str">
        <f aca="false">IF(ISBLANK(H30),"",IF(H30="ALI",IF(K30="L",7,IF(K30="A",10,15)),IF(H30="AIE",IF(K30="L",5,IF(K30="A",7,10)),IF(H30="SE",IF(K30="L",4,IF(K30="A",5,7)),IF(OR(H30="EE",H30="CE"),IF(K30="L",3,IF(K30="A",4,6)))))))</f>
        <v/>
      </c>
      <c r="O30" s="97"/>
      <c r="P30" s="98"/>
      <c r="Q30" s="99" t="str">
        <f aca="false">O30&amp;I30</f>
        <v/>
      </c>
      <c r="R30" s="100" t="str">
        <f aca="false">IF(OR(Q30="AI",Q30="AA"),75%,IF(Q30="DI",140%,IF(Q30="DA",115%,IF(Q30="DE",40%,""))))</f>
        <v/>
      </c>
      <c r="S30" s="101" t="str">
        <f aca="false">IF(OR(Q30="AII",Q30="AIA"),0.6,IF(AND(N30&lt;&gt;"",R30&lt;&gt;"",P30&lt;&gt;""),N30*R30*P30,""))</f>
        <v/>
      </c>
      <c r="T30" s="42"/>
      <c r="U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4"/>
      <c r="I31" s="44"/>
      <c r="J31" s="92" t="str">
        <f aca="false">CONCATENATE(H31,I31)</f>
        <v/>
      </c>
      <c r="K31" s="93" t="str">
        <f aca="false">IF(OR(H31="ALI",H31="AIE"),"L", IF(OR(H31="EE",H31="SE",H31="CE"),"A",""))</f>
        <v/>
      </c>
      <c r="L31" s="94"/>
      <c r="M31" s="95" t="str">
        <f aca="false">IF(K31="L","Baixa",IF(K31="A","Média",IF(K31="","","Alta")))</f>
        <v/>
      </c>
      <c r="N31" s="96" t="str">
        <f aca="false">IF(ISBLANK(H31),"",IF(H31="ALI",IF(K31="L",7,IF(K31="A",10,15)),IF(H31="AIE",IF(K31="L",5,IF(K31="A",7,10)),IF(H31="SE",IF(K31="L",4,IF(K31="A",5,7)),IF(OR(H31="EE",H31="CE"),IF(K31="L",3,IF(K31="A",4,6)))))))</f>
        <v/>
      </c>
      <c r="O31" s="97"/>
      <c r="P31" s="98"/>
      <c r="Q31" s="99" t="str">
        <f aca="false">O31&amp;I31</f>
        <v/>
      </c>
      <c r="R31" s="100" t="str">
        <f aca="false">IF(OR(Q31="AI",Q31="AA"),75%,IF(Q31="DI",140%,IF(Q31="DA",115%,IF(Q31="DE",40%,""))))</f>
        <v/>
      </c>
      <c r="S31" s="101" t="str">
        <f aca="false">IF(OR(Q31="AII",Q31="AIA"),0.6,IF(AND(N31&lt;&gt;"",R31&lt;&gt;"",P31&lt;&gt;""),N31*R31*P31,""))</f>
        <v/>
      </c>
      <c r="T31" s="42"/>
      <c r="U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4"/>
      <c r="I32" s="44"/>
      <c r="J32" s="92" t="str">
        <f aca="false">CONCATENATE(H32,I32)</f>
        <v/>
      </c>
      <c r="K32" s="93" t="str">
        <f aca="false">IF(OR(H32="ALI",H32="AIE"),"L", IF(OR(H32="EE",H32="SE",H32="CE"),"A",""))</f>
        <v/>
      </c>
      <c r="L32" s="94"/>
      <c r="M32" s="95" t="str">
        <f aca="false">IF(K32="L","Baixa",IF(K32="A","Média",IF(K32="","","Alta")))</f>
        <v/>
      </c>
      <c r="N32" s="96" t="str">
        <f aca="false">IF(ISBLANK(H32),"",IF(H32="ALI",IF(K32="L",7,IF(K32="A",10,15)),IF(H32="AIE",IF(K32="L",5,IF(K32="A",7,10)),IF(H32="SE",IF(K32="L",4,IF(K32="A",5,7)),IF(OR(H32="EE",H32="CE"),IF(K32="L",3,IF(K32="A",4,6)))))))</f>
        <v/>
      </c>
      <c r="O32" s="97"/>
      <c r="P32" s="98"/>
      <c r="Q32" s="99" t="str">
        <f aca="false">O32&amp;I32</f>
        <v/>
      </c>
      <c r="R32" s="100" t="str">
        <f aca="false">IF(OR(Q32="AI",Q32="AA"),75%,IF(Q32="DI",140%,IF(Q32="DA",115%,IF(Q32="DE",40%,""))))</f>
        <v/>
      </c>
      <c r="S32" s="101" t="str">
        <f aca="false">IF(OR(Q32="AII",Q32="AIA"),0.6,IF(AND(N32&lt;&gt;"",R32&lt;&gt;"",P32&lt;&gt;""),N32*R32*P32,""))</f>
        <v/>
      </c>
      <c r="T32" s="42"/>
      <c r="U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4"/>
      <c r="I33" s="44"/>
      <c r="J33" s="92" t="str">
        <f aca="false">CONCATENATE(H33,I33)</f>
        <v/>
      </c>
      <c r="K33" s="93" t="str">
        <f aca="false">IF(OR(H33="ALI",H33="AIE"),"L", IF(OR(H33="EE",H33="SE",H33="CE"),"A",""))</f>
        <v/>
      </c>
      <c r="L33" s="94"/>
      <c r="M33" s="95" t="str">
        <f aca="false">IF(K33="L","Baixa",IF(K33="A","Média",IF(K33="","","Alta")))</f>
        <v/>
      </c>
      <c r="N33" s="96" t="str">
        <f aca="false">IF(ISBLANK(H33),"",IF(H33="ALI",IF(K33="L",7,IF(K33="A",10,15)),IF(H33="AIE",IF(K33="L",5,IF(K33="A",7,10)),IF(H33="SE",IF(K33="L",4,IF(K33="A",5,7)),IF(OR(H33="EE",H33="CE"),IF(K33="L",3,IF(K33="A",4,6)))))))</f>
        <v/>
      </c>
      <c r="O33" s="97"/>
      <c r="P33" s="98"/>
      <c r="Q33" s="99" t="str">
        <f aca="false">O33&amp;I33</f>
        <v/>
      </c>
      <c r="R33" s="100" t="str">
        <f aca="false">IF(OR(Q33="AI",Q33="AA"),75%,IF(Q33="DI",140%,IF(Q33="DA",115%,IF(Q33="DE",40%,""))))</f>
        <v/>
      </c>
      <c r="S33" s="101" t="str">
        <f aca="false">IF(OR(Q33="AII",Q33="AIA"),0.6,IF(AND(N33&lt;&gt;"",R33&lt;&gt;"",P33&lt;&gt;""),N33*R33*P33,""))</f>
        <v/>
      </c>
      <c r="T33" s="42"/>
      <c r="U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4"/>
      <c r="I34" s="44"/>
      <c r="J34" s="92" t="str">
        <f aca="false">CONCATENATE(H34,I34)</f>
        <v/>
      </c>
      <c r="K34" s="93" t="str">
        <f aca="false">IF(OR(H34="ALI",H34="AIE"),"L", IF(OR(H34="EE",H34="SE",H34="CE"),"A",""))</f>
        <v/>
      </c>
      <c r="L34" s="94"/>
      <c r="M34" s="95" t="str">
        <f aca="false">IF(K34="L","Baixa",IF(K34="A","Média",IF(K34="","","Alta")))</f>
        <v/>
      </c>
      <c r="N34" s="96" t="str">
        <f aca="false">IF(ISBLANK(H34),"",IF(H34="ALI",IF(K34="L",7,IF(K34="A",10,15)),IF(H34="AIE",IF(K34="L",5,IF(K34="A",7,10)),IF(H34="SE",IF(K34="L",4,IF(K34="A",5,7)),IF(OR(H34="EE",H34="CE"),IF(K34="L",3,IF(K34="A",4,6)))))))</f>
        <v/>
      </c>
      <c r="O34" s="97"/>
      <c r="P34" s="98"/>
      <c r="Q34" s="99" t="str">
        <f aca="false">O34&amp;I34</f>
        <v/>
      </c>
      <c r="R34" s="100" t="str">
        <f aca="false">IF(OR(Q34="AI",Q34="AA"),75%,IF(Q34="DI",140%,IF(Q34="DA",115%,IF(Q34="DE",40%,""))))</f>
        <v/>
      </c>
      <c r="S34" s="101" t="str">
        <f aca="false">IF(OR(Q34="AII",Q34="AIA"),0.6,IF(AND(N34&lt;&gt;"",R34&lt;&gt;"",P34&lt;&gt;""),N34*R34*P34,""))</f>
        <v/>
      </c>
      <c r="T34" s="42"/>
      <c r="U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4"/>
      <c r="I35" s="44"/>
      <c r="J35" s="92" t="str">
        <f aca="false">CONCATENATE(H35,I35)</f>
        <v/>
      </c>
      <c r="K35" s="93" t="str">
        <f aca="false">IF(OR(H35="ALI",H35="AIE"),"L", IF(OR(H35="EE",H35="SE",H35="CE"),"A",""))</f>
        <v/>
      </c>
      <c r="L35" s="94"/>
      <c r="M35" s="95" t="str">
        <f aca="false">IF(K35="L","Baixa",IF(K35="A","Média",IF(K35="","","Alta")))</f>
        <v/>
      </c>
      <c r="N35" s="96" t="str">
        <f aca="false">IF(ISBLANK(H35),"",IF(H35="ALI",IF(K35="L",7,IF(K35="A",10,15)),IF(H35="AIE",IF(K35="L",5,IF(K35="A",7,10)),IF(H35="SE",IF(K35="L",4,IF(K35="A",5,7)),IF(OR(H35="EE",H35="CE"),IF(K35="L",3,IF(K35="A",4,6)))))))</f>
        <v/>
      </c>
      <c r="O35" s="97"/>
      <c r="P35" s="98"/>
      <c r="Q35" s="99" t="str">
        <f aca="false">O35&amp;I35</f>
        <v/>
      </c>
      <c r="R35" s="100" t="str">
        <f aca="false">IF(OR(Q35="AI",Q35="AA"),75%,IF(Q35="DI",140%,IF(Q35="DA",115%,IF(Q35="DE",40%,""))))</f>
        <v/>
      </c>
      <c r="S35" s="101" t="str">
        <f aca="false">IF(OR(Q35="AII",Q35="AIA"),0.6,IF(AND(N35&lt;&gt;"",R35&lt;&gt;"",P35&lt;&gt;""),N35*R35*P35,""))</f>
        <v/>
      </c>
      <c r="T35" s="42"/>
      <c r="U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4"/>
      <c r="I36" s="44"/>
      <c r="J36" s="92" t="str">
        <f aca="false">CONCATENATE(H36,I36)</f>
        <v/>
      </c>
      <c r="K36" s="93" t="str">
        <f aca="false">IF(OR(H36="ALI",H36="AIE"),"L", IF(OR(H36="EE",H36="SE",H36="CE"),"A",""))</f>
        <v/>
      </c>
      <c r="L36" s="94"/>
      <c r="M36" s="95" t="str">
        <f aca="false">IF(K36="L","Baixa",IF(K36="A","Média",IF(K36="","","Alta")))</f>
        <v/>
      </c>
      <c r="N36" s="96" t="str">
        <f aca="false">IF(ISBLANK(H36),"",IF(H36="ALI",IF(K36="L",7,IF(K36="A",10,15)),IF(H36="AIE",IF(K36="L",5,IF(K36="A",7,10)),IF(H36="SE",IF(K36="L",4,IF(K36="A",5,7)),IF(OR(H36="EE",H36="CE"),IF(K36="L",3,IF(K36="A",4,6)))))))</f>
        <v/>
      </c>
      <c r="O36" s="97"/>
      <c r="P36" s="98"/>
      <c r="Q36" s="99" t="str">
        <f aca="false">O36&amp;I36</f>
        <v/>
      </c>
      <c r="R36" s="100" t="str">
        <f aca="false">IF(OR(Q36="AI",Q36="AA"),75%,IF(Q36="DI",140%,IF(Q36="DA",115%,IF(Q36="DE",40%,""))))</f>
        <v/>
      </c>
      <c r="S36" s="101" t="str">
        <f aca="false">IF(OR(Q36="AII",Q36="AIA"),0.6,IF(AND(N36&lt;&gt;"",R36&lt;&gt;"",P36&lt;&gt;""),N36*R36*P36,""))</f>
        <v/>
      </c>
      <c r="T36" s="42"/>
      <c r="U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4"/>
      <c r="I37" s="44"/>
      <c r="J37" s="92" t="str">
        <f aca="false">CONCATENATE(H37,I37)</f>
        <v/>
      </c>
      <c r="K37" s="93" t="str">
        <f aca="false">IF(OR(H37="ALI",H37="AIE"),"L", IF(OR(H37="EE",H37="SE",H37="CE"),"A",""))</f>
        <v/>
      </c>
      <c r="L37" s="94"/>
      <c r="M37" s="95" t="str">
        <f aca="false">IF(K37="L","Baixa",IF(K37="A","Média",IF(K37="","","Alta")))</f>
        <v/>
      </c>
      <c r="N37" s="96" t="str">
        <f aca="false">IF(ISBLANK(H37),"",IF(H37="ALI",IF(K37="L",7,IF(K37="A",10,15)),IF(H37="AIE",IF(K37="L",5,IF(K37="A",7,10)),IF(H37="SE",IF(K37="L",4,IF(K37="A",5,7)),IF(OR(H37="EE",H37="CE"),IF(K37="L",3,IF(K37="A",4,6)))))))</f>
        <v/>
      </c>
      <c r="O37" s="97"/>
      <c r="P37" s="98"/>
      <c r="Q37" s="99" t="str">
        <f aca="false">O37&amp;I37</f>
        <v/>
      </c>
      <c r="R37" s="100" t="str">
        <f aca="false">IF(OR(Q37="AI",Q37="AA"),75%,IF(Q37="DI",140%,IF(Q37="DA",115%,IF(Q37="DE",40%,""))))</f>
        <v/>
      </c>
      <c r="S37" s="101" t="str">
        <f aca="false">IF(OR(Q37="AII",Q37="AIA"),0.6,IF(AND(N37&lt;&gt;"",R37&lt;&gt;"",P37&lt;&gt;""),N37*R37*P37,""))</f>
        <v/>
      </c>
      <c r="T37" s="42"/>
      <c r="U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4"/>
      <c r="I38" s="44"/>
      <c r="J38" s="92" t="str">
        <f aca="false">CONCATENATE(H38,I38)</f>
        <v/>
      </c>
      <c r="K38" s="93" t="str">
        <f aca="false">IF(OR(H38="ALI",H38="AIE"),"L", IF(OR(H38="EE",H38="SE",H38="CE"),"A",""))</f>
        <v/>
      </c>
      <c r="L38" s="94"/>
      <c r="M38" s="95" t="str">
        <f aca="false">IF(K38="L","Baixa",IF(K38="A","Média",IF(K38="","","Alta")))</f>
        <v/>
      </c>
      <c r="N38" s="96" t="str">
        <f aca="false">IF(ISBLANK(H38),"",IF(H38="ALI",IF(K38="L",7,IF(K38="A",10,15)),IF(H38="AIE",IF(K38="L",5,IF(K38="A",7,10)),IF(H38="SE",IF(K38="L",4,IF(K38="A",5,7)),IF(OR(H38="EE",H38="CE"),IF(K38="L",3,IF(K38="A",4,6)))))))</f>
        <v/>
      </c>
      <c r="O38" s="97"/>
      <c r="P38" s="98"/>
      <c r="Q38" s="99" t="str">
        <f aca="false">O38&amp;I38</f>
        <v/>
      </c>
      <c r="R38" s="100" t="str">
        <f aca="false">IF(OR(Q38="AI",Q38="AA"),75%,IF(Q38="DI",140%,IF(Q38="DA",115%,IF(Q38="DE",40%,""))))</f>
        <v/>
      </c>
      <c r="S38" s="101" t="str">
        <f aca="false">IF(OR(Q38="AII",Q38="AIA"),0.6,IF(AND(N38&lt;&gt;"",R38&lt;&gt;"",P38&lt;&gt;""),N38*R38*P38,""))</f>
        <v/>
      </c>
      <c r="T38" s="42"/>
      <c r="U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4"/>
      <c r="I39" s="44"/>
      <c r="J39" s="92" t="str">
        <f aca="false">CONCATENATE(H39,I39)</f>
        <v/>
      </c>
      <c r="K39" s="93" t="str">
        <f aca="false">IF(OR(H39="ALI",H39="AIE"),"L", IF(OR(H39="EE",H39="SE",H39="CE"),"A",""))</f>
        <v/>
      </c>
      <c r="L39" s="94"/>
      <c r="M39" s="95" t="str">
        <f aca="false">IF(K39="L","Baixa",IF(K39="A","Média",IF(K39="","","Alta")))</f>
        <v/>
      </c>
      <c r="N39" s="96" t="str">
        <f aca="false">IF(ISBLANK(H39),"",IF(H39="ALI",IF(K39="L",7,IF(K39="A",10,15)),IF(H39="AIE",IF(K39="L",5,IF(K39="A",7,10)),IF(H39="SE",IF(K39="L",4,IF(K39="A",5,7)),IF(OR(H39="EE",H39="CE"),IF(K39="L",3,IF(K39="A",4,6)))))))</f>
        <v/>
      </c>
      <c r="O39" s="97"/>
      <c r="P39" s="98"/>
      <c r="Q39" s="99" t="str">
        <f aca="false">O39&amp;I39</f>
        <v/>
      </c>
      <c r="R39" s="100" t="str">
        <f aca="false">IF(OR(Q39="AI",Q39="AA"),75%,IF(Q39="DI",140%,IF(Q39="DA",115%,IF(Q39="DE",40%,""))))</f>
        <v/>
      </c>
      <c r="S39" s="101" t="str">
        <f aca="false">IF(OR(Q39="AII",Q39="AIA"),0.6,IF(AND(N39&lt;&gt;"",R39&lt;&gt;"",P39&lt;&gt;""),N39*R39*P39,""))</f>
        <v/>
      </c>
      <c r="T39" s="42"/>
      <c r="U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4"/>
      <c r="I40" s="44"/>
      <c r="J40" s="92" t="str">
        <f aca="false">CONCATENATE(H40,I40)</f>
        <v/>
      </c>
      <c r="K40" s="93" t="str">
        <f aca="false">IF(OR(H40="ALI",H40="AIE"),"L", IF(OR(H40="EE",H40="SE",H40="CE"),"A",""))</f>
        <v/>
      </c>
      <c r="L40" s="94"/>
      <c r="M40" s="95" t="str">
        <f aca="false">IF(K40="L","Baixa",IF(K40="A","Média",IF(K40="","","Alta")))</f>
        <v/>
      </c>
      <c r="N40" s="96" t="str">
        <f aca="false">IF(ISBLANK(H40),"",IF(H40="ALI",IF(K40="L",7,IF(K40="A",10,15)),IF(H40="AIE",IF(K40="L",5,IF(K40="A",7,10)),IF(H40="SE",IF(K40="L",4,IF(K40="A",5,7)),IF(OR(H40="EE",H40="CE"),IF(K40="L",3,IF(K40="A",4,6)))))))</f>
        <v/>
      </c>
      <c r="O40" s="97"/>
      <c r="P40" s="98"/>
      <c r="Q40" s="99" t="str">
        <f aca="false">O40&amp;I40</f>
        <v/>
      </c>
      <c r="R40" s="100" t="str">
        <f aca="false">IF(OR(Q40="AI",Q40="AA"),75%,IF(Q40="DI",140%,IF(Q40="DA",115%,IF(Q40="DE",40%,""))))</f>
        <v/>
      </c>
      <c r="S40" s="101" t="str">
        <f aca="false">IF(OR(Q40="AII",Q40="AIA"),0.6,IF(AND(N40&lt;&gt;"",R40&lt;&gt;"",P40&lt;&gt;""),N40*R40*P40,""))</f>
        <v/>
      </c>
      <c r="T40" s="42"/>
      <c r="U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4"/>
      <c r="I41" s="44"/>
      <c r="J41" s="92" t="str">
        <f aca="false">CONCATENATE(H41,I41)</f>
        <v/>
      </c>
      <c r="K41" s="93" t="str">
        <f aca="false">IF(OR(H41="ALI",H41="AIE"),"L", IF(OR(H41="EE",H41="SE",H41="CE"),"A",""))</f>
        <v/>
      </c>
      <c r="L41" s="94"/>
      <c r="M41" s="95" t="str">
        <f aca="false">IF(K41="L","Baixa",IF(K41="A","Média",IF(K41="","","Alta")))</f>
        <v/>
      </c>
      <c r="N41" s="96" t="str">
        <f aca="false">IF(ISBLANK(H41),"",IF(H41="ALI",IF(K41="L",7,IF(K41="A",10,15)),IF(H41="AIE",IF(K41="L",5,IF(K41="A",7,10)),IF(H41="SE",IF(K41="L",4,IF(K41="A",5,7)),IF(OR(H41="EE",H41="CE"),IF(K41="L",3,IF(K41="A",4,6)))))))</f>
        <v/>
      </c>
      <c r="O41" s="97"/>
      <c r="P41" s="98"/>
      <c r="Q41" s="99" t="str">
        <f aca="false">O41&amp;I41</f>
        <v/>
      </c>
      <c r="R41" s="100" t="str">
        <f aca="false">IF(OR(Q41="AI",Q41="AA"),75%,IF(Q41="DI",140%,IF(Q41="DA",115%,IF(Q41="DE",40%,""))))</f>
        <v/>
      </c>
      <c r="S41" s="101" t="str">
        <f aca="false">IF(OR(Q41="AII",Q41="AIA"),0.6,IF(AND(N41&lt;&gt;"",R41&lt;&gt;"",P41&lt;&gt;""),N41*R41*P41,""))</f>
        <v/>
      </c>
      <c r="T41" s="42"/>
      <c r="U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4"/>
      <c r="I42" s="44"/>
      <c r="J42" s="92" t="str">
        <f aca="false">CONCATENATE(H42,I42)</f>
        <v/>
      </c>
      <c r="K42" s="93" t="str">
        <f aca="false">IF(OR(H42="ALI",H42="AIE"),"L", IF(OR(H42="EE",H42="SE",H42="CE"),"A",""))</f>
        <v/>
      </c>
      <c r="L42" s="94"/>
      <c r="M42" s="95" t="str">
        <f aca="false">IF(K42="L","Baixa",IF(K42="A","Média",IF(K42="","","Alta")))</f>
        <v/>
      </c>
      <c r="N42" s="96" t="str">
        <f aca="false">IF(ISBLANK(H42),"",IF(H42="ALI",IF(K42="L",7,IF(K42="A",10,15)),IF(H42="AIE",IF(K42="L",5,IF(K42="A",7,10)),IF(H42="SE",IF(K42="L",4,IF(K42="A",5,7)),IF(OR(H42="EE",H42="CE"),IF(K42="L",3,IF(K42="A",4,6)))))))</f>
        <v/>
      </c>
      <c r="O42" s="97"/>
      <c r="P42" s="98"/>
      <c r="Q42" s="99" t="str">
        <f aca="false">O42&amp;I42</f>
        <v/>
      </c>
      <c r="R42" s="100" t="str">
        <f aca="false">IF(OR(Q42="AI",Q42="AA"),75%,IF(Q42="DI",140%,IF(Q42="DA",115%,IF(Q42="DE",40%,""))))</f>
        <v/>
      </c>
      <c r="S42" s="101" t="str">
        <f aca="false">IF(OR(Q42="AII",Q42="AIA"),0.6,IF(AND(N42&lt;&gt;"",R42&lt;&gt;"",P42&lt;&gt;""),N42*R42*P42,""))</f>
        <v/>
      </c>
      <c r="T42" s="42"/>
      <c r="U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4"/>
      <c r="I43" s="44"/>
      <c r="J43" s="92" t="str">
        <f aca="false">CONCATENATE(H43,I43)</f>
        <v/>
      </c>
      <c r="K43" s="93" t="str">
        <f aca="false">IF(OR(H43="ALI",H43="AIE"),"L", IF(OR(H43="EE",H43="SE",H43="CE"),"A",""))</f>
        <v/>
      </c>
      <c r="L43" s="94"/>
      <c r="M43" s="95" t="str">
        <f aca="false">IF(K43="L","Baixa",IF(K43="A","Média",IF(K43="","","Alta")))</f>
        <v/>
      </c>
      <c r="N43" s="96" t="str">
        <f aca="false">IF(ISBLANK(H43),"",IF(H43="ALI",IF(K43="L",7,IF(K43="A",10,15)),IF(H43="AIE",IF(K43="L",5,IF(K43="A",7,10)),IF(H43="SE",IF(K43="L",4,IF(K43="A",5,7)),IF(OR(H43="EE",H43="CE"),IF(K43="L",3,IF(K43="A",4,6)))))))</f>
        <v/>
      </c>
      <c r="O43" s="97"/>
      <c r="P43" s="98"/>
      <c r="Q43" s="99" t="str">
        <f aca="false">O43&amp;I43</f>
        <v/>
      </c>
      <c r="R43" s="100" t="str">
        <f aca="false">IF(OR(Q43="AI",Q43="AA"),75%,IF(Q43="DI",140%,IF(Q43="DA",115%,IF(Q43="DE",40%,""))))</f>
        <v/>
      </c>
      <c r="S43" s="101" t="str">
        <f aca="false">IF(OR(Q43="AII",Q43="AIA"),0.6,IF(AND(N43&lt;&gt;"",R43&lt;&gt;"",P43&lt;&gt;""),N43*R43*P43,""))</f>
        <v/>
      </c>
      <c r="T43" s="42"/>
      <c r="U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4"/>
      <c r="I44" s="44"/>
      <c r="J44" s="92" t="str">
        <f aca="false">CONCATENATE(H44,I44)</f>
        <v/>
      </c>
      <c r="K44" s="93" t="str">
        <f aca="false">IF(OR(H44="ALI",H44="AIE"),"L", IF(OR(H44="EE",H44="SE",H44="CE"),"A",""))</f>
        <v/>
      </c>
      <c r="L44" s="94"/>
      <c r="M44" s="95" t="str">
        <f aca="false">IF(K44="L","Baixa",IF(K44="A","Média",IF(K44="","","Alta")))</f>
        <v/>
      </c>
      <c r="N44" s="96" t="str">
        <f aca="false">IF(ISBLANK(H44),"",IF(H44="ALI",IF(K44="L",7,IF(K44="A",10,15)),IF(H44="AIE",IF(K44="L",5,IF(K44="A",7,10)),IF(H44="SE",IF(K44="L",4,IF(K44="A",5,7)),IF(OR(H44="EE",H44="CE"),IF(K44="L",3,IF(K44="A",4,6)))))))</f>
        <v/>
      </c>
      <c r="O44" s="97"/>
      <c r="P44" s="98"/>
      <c r="Q44" s="99" t="str">
        <f aca="false">O44&amp;I44</f>
        <v/>
      </c>
      <c r="R44" s="100" t="str">
        <f aca="false">IF(OR(Q44="AI",Q44="AA"),75%,IF(Q44="DI",140%,IF(Q44="DA",115%,IF(Q44="DE",40%,""))))</f>
        <v/>
      </c>
      <c r="S44" s="101" t="str">
        <f aca="false">IF(OR(Q44="AII",Q44="AIA"),0.6,IF(AND(N44&lt;&gt;"",R44&lt;&gt;"",P44&lt;&gt;""),N44*R44*P44,""))</f>
        <v/>
      </c>
      <c r="T44" s="42"/>
      <c r="U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4"/>
      <c r="I45" s="44"/>
      <c r="J45" s="92" t="str">
        <f aca="false">CONCATENATE(H45,I45)</f>
        <v/>
      </c>
      <c r="K45" s="93" t="str">
        <f aca="false">IF(OR(H45="ALI",H45="AIE"),"L", IF(OR(H45="EE",H45="SE",H45="CE"),"A",""))</f>
        <v/>
      </c>
      <c r="L45" s="94"/>
      <c r="M45" s="95" t="str">
        <f aca="false">IF(K45="L","Baixa",IF(K45="A","Média",IF(K45="","","Alta")))</f>
        <v/>
      </c>
      <c r="N45" s="96" t="str">
        <f aca="false">IF(ISBLANK(H45),"",IF(H45="ALI",IF(K45="L",7,IF(K45="A",10,15)),IF(H45="AIE",IF(K45="L",5,IF(K45="A",7,10)),IF(H45="SE",IF(K45="L",4,IF(K45="A",5,7)),IF(OR(H45="EE",H45="CE"),IF(K45="L",3,IF(K45="A",4,6)))))))</f>
        <v/>
      </c>
      <c r="O45" s="97"/>
      <c r="P45" s="98"/>
      <c r="Q45" s="99" t="str">
        <f aca="false">O45&amp;I45</f>
        <v/>
      </c>
      <c r="R45" s="100" t="str">
        <f aca="false">IF(OR(Q45="AI",Q45="AA"),75%,IF(Q45="DI",140%,IF(Q45="DA",115%,IF(Q45="DE",40%,""))))</f>
        <v/>
      </c>
      <c r="S45" s="101" t="str">
        <f aca="false">IF(OR(Q45="AII",Q45="AIA"),0.6,IF(AND(N45&lt;&gt;"",R45&lt;&gt;"",P45&lt;&gt;""),N45*R45*P45,""))</f>
        <v/>
      </c>
      <c r="T45" s="42"/>
      <c r="U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4"/>
      <c r="I46" s="44"/>
      <c r="J46" s="92" t="str">
        <f aca="false">CONCATENATE(H46,I46)</f>
        <v/>
      </c>
      <c r="K46" s="93" t="str">
        <f aca="false">IF(OR(H46="ALI",H46="AIE"),"L", IF(OR(H46="EE",H46="SE",H46="CE"),"A",""))</f>
        <v/>
      </c>
      <c r="L46" s="94"/>
      <c r="M46" s="95" t="str">
        <f aca="false">IF(K46="L","Baixa",IF(K46="A","Média",IF(K46="","","Alta")))</f>
        <v/>
      </c>
      <c r="N46" s="96" t="str">
        <f aca="false">IF(ISBLANK(H46),"",IF(H46="ALI",IF(K46="L",7,IF(K46="A",10,15)),IF(H46="AIE",IF(K46="L",5,IF(K46="A",7,10)),IF(H46="SE",IF(K46="L",4,IF(K46="A",5,7)),IF(OR(H46="EE",H46="CE"),IF(K46="L",3,IF(K46="A",4,6)))))))</f>
        <v/>
      </c>
      <c r="O46" s="97"/>
      <c r="P46" s="98"/>
      <c r="Q46" s="99" t="str">
        <f aca="false">O46&amp;I46</f>
        <v/>
      </c>
      <c r="R46" s="100" t="str">
        <f aca="false">IF(OR(Q46="AI",Q46="AA"),75%,IF(Q46="DI",140%,IF(Q46="DA",115%,IF(Q46="DE",40%,""))))</f>
        <v/>
      </c>
      <c r="S46" s="101" t="str">
        <f aca="false">IF(OR(Q46="AII",Q46="AIA"),0.6,IF(AND(N46&lt;&gt;"",R46&lt;&gt;"",P46&lt;&gt;""),N46*R46*P46,""))</f>
        <v/>
      </c>
      <c r="T46" s="42"/>
      <c r="U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4"/>
      <c r="I47" s="44"/>
      <c r="J47" s="92" t="str">
        <f aca="false">CONCATENATE(H47,I47)</f>
        <v/>
      </c>
      <c r="K47" s="93" t="str">
        <f aca="false">IF(OR(H47="ALI",H47="AIE"),"L", IF(OR(H47="EE",H47="SE",H47="CE"),"A",""))</f>
        <v/>
      </c>
      <c r="L47" s="94"/>
      <c r="M47" s="95" t="str">
        <f aca="false">IF(K47="L","Baixa",IF(K47="A","Média",IF(K47="","","Alta")))</f>
        <v/>
      </c>
      <c r="N47" s="96" t="str">
        <f aca="false">IF(ISBLANK(H47),"",IF(H47="ALI",IF(K47="L",7,IF(K47="A",10,15)),IF(H47="AIE",IF(K47="L",5,IF(K47="A",7,10)),IF(H47="SE",IF(K47="L",4,IF(K47="A",5,7)),IF(OR(H47="EE",H47="CE"),IF(K47="L",3,IF(K47="A",4,6)))))))</f>
        <v/>
      </c>
      <c r="O47" s="97"/>
      <c r="P47" s="98"/>
      <c r="Q47" s="99" t="str">
        <f aca="false">O47&amp;I47</f>
        <v/>
      </c>
      <c r="R47" s="100" t="str">
        <f aca="false">IF(OR(Q47="AI",Q47="AA"),75%,IF(Q47="DI",140%,IF(Q47="DA",115%,IF(Q47="DE",40%,""))))</f>
        <v/>
      </c>
      <c r="S47" s="101" t="str">
        <f aca="false">IF(OR(Q47="AII",Q47="AIA"),0.6,IF(AND(N47&lt;&gt;"",R47&lt;&gt;"",P47&lt;&gt;""),N47*R47*P47,""))</f>
        <v/>
      </c>
      <c r="T47" s="42"/>
      <c r="U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4"/>
      <c r="I48" s="44"/>
      <c r="J48" s="92" t="str">
        <f aca="false">CONCATENATE(H48,I48)</f>
        <v/>
      </c>
      <c r="K48" s="93" t="str">
        <f aca="false">IF(OR(H48="ALI",H48="AIE"),"L", IF(OR(H48="EE",H48="SE",H48="CE"),"A",""))</f>
        <v/>
      </c>
      <c r="L48" s="94"/>
      <c r="M48" s="95" t="str">
        <f aca="false">IF(K48="L","Baixa",IF(K48="A","Média",IF(K48="","","Alta")))</f>
        <v/>
      </c>
      <c r="N48" s="96" t="str">
        <f aca="false">IF(ISBLANK(H48),"",IF(H48="ALI",IF(K48="L",7,IF(K48="A",10,15)),IF(H48="AIE",IF(K48="L",5,IF(K48="A",7,10)),IF(H48="SE",IF(K48="L",4,IF(K48="A",5,7)),IF(OR(H48="EE",H48="CE"),IF(K48="L",3,IF(K48="A",4,6)))))))</f>
        <v/>
      </c>
      <c r="O48" s="97"/>
      <c r="P48" s="98"/>
      <c r="Q48" s="99" t="str">
        <f aca="false">O48&amp;I48</f>
        <v/>
      </c>
      <c r="R48" s="100" t="str">
        <f aca="false">IF(OR(Q48="AI",Q48="AA"),75%,IF(Q48="DI",140%,IF(Q48="DA",115%,IF(Q48="DE",40%,""))))</f>
        <v/>
      </c>
      <c r="S48" s="101" t="str">
        <f aca="false">IF(OR(Q48="AII",Q48="AIA"),0.6,IF(AND(N48&lt;&gt;"",R48&lt;&gt;"",P48&lt;&gt;""),N48*R48*P48,""))</f>
        <v/>
      </c>
      <c r="T48" s="42"/>
      <c r="U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4"/>
      <c r="I49" s="44"/>
      <c r="J49" s="92" t="str">
        <f aca="false">CONCATENATE(H49,I49)</f>
        <v/>
      </c>
      <c r="K49" s="93" t="str">
        <f aca="false">IF(OR(H49="ALI",H49="AIE"),"L", IF(OR(H49="EE",H49="SE",H49="CE"),"A",""))</f>
        <v/>
      </c>
      <c r="L49" s="94"/>
      <c r="M49" s="95" t="str">
        <f aca="false">IF(K49="L","Baixa",IF(K49="A","Média",IF(K49="","","Alta")))</f>
        <v/>
      </c>
      <c r="N49" s="96" t="str">
        <f aca="false">IF(ISBLANK(H49),"",IF(H49="ALI",IF(K49="L",7,IF(K49="A",10,15)),IF(H49="AIE",IF(K49="L",5,IF(K49="A",7,10)),IF(H49="SE",IF(K49="L",4,IF(K49="A",5,7)),IF(OR(H49="EE",H49="CE"),IF(K49="L",3,IF(K49="A",4,6)))))))</f>
        <v/>
      </c>
      <c r="O49" s="97"/>
      <c r="P49" s="98"/>
      <c r="Q49" s="99" t="str">
        <f aca="false">O49&amp;I49</f>
        <v/>
      </c>
      <c r="R49" s="100" t="str">
        <f aca="false">IF(OR(Q49="AI",Q49="AA"),75%,IF(Q49="DI",140%,IF(Q49="DA",115%,IF(Q49="DE",40%,""))))</f>
        <v/>
      </c>
      <c r="S49" s="101" t="str">
        <f aca="false">IF(OR(Q49="AII",Q49="AIA"),0.6,IF(AND(N49&lt;&gt;"",R49&lt;&gt;"",P49&lt;&gt;""),N49*R49*P49,""))</f>
        <v/>
      </c>
      <c r="T49" s="42"/>
      <c r="U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4"/>
      <c r="I50" s="44"/>
      <c r="J50" s="92" t="str">
        <f aca="false">CONCATENATE(H50,I50)</f>
        <v/>
      </c>
      <c r="K50" s="93" t="str">
        <f aca="false">IF(OR(H50="ALI",H50="AIE"),"L", IF(OR(H50="EE",H50="SE",H50="CE"),"A",""))</f>
        <v/>
      </c>
      <c r="L50" s="94"/>
      <c r="M50" s="95" t="str">
        <f aca="false">IF(K50="L","Baixa",IF(K50="A","Média",IF(K50="","","Alta")))</f>
        <v/>
      </c>
      <c r="N50" s="96" t="str">
        <f aca="false">IF(ISBLANK(H50),"",IF(H50="ALI",IF(K50="L",7,IF(K50="A",10,15)),IF(H50="AIE",IF(K50="L",5,IF(K50="A",7,10)),IF(H50="SE",IF(K50="L",4,IF(K50="A",5,7)),IF(OR(H50="EE",H50="CE"),IF(K50="L",3,IF(K50="A",4,6)))))))</f>
        <v/>
      </c>
      <c r="O50" s="97"/>
      <c r="P50" s="98"/>
      <c r="Q50" s="99" t="str">
        <f aca="false">O50&amp;I50</f>
        <v/>
      </c>
      <c r="R50" s="100" t="str">
        <f aca="false">IF(OR(Q50="AI",Q50="AA"),75%,IF(Q50="DI",140%,IF(Q50="DA",115%,IF(Q50="DE",40%,""))))</f>
        <v/>
      </c>
      <c r="S50" s="101" t="str">
        <f aca="false">IF(OR(Q50="AII",Q50="AIA"),0.6,IF(AND(N50&lt;&gt;"",R50&lt;&gt;"",P50&lt;&gt;""),N50*R50*P50,""))</f>
        <v/>
      </c>
      <c r="T50" s="42"/>
      <c r="U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4"/>
      <c r="I51" s="44"/>
      <c r="J51" s="92" t="str">
        <f aca="false">CONCATENATE(H51,I51)</f>
        <v/>
      </c>
      <c r="K51" s="93" t="str">
        <f aca="false">IF(OR(H51="ALI",H51="AIE"),"L", IF(OR(H51="EE",H51="SE",H51="CE"),"A",""))</f>
        <v/>
      </c>
      <c r="L51" s="94"/>
      <c r="M51" s="95" t="str">
        <f aca="false">IF(K51="L","Baixa",IF(K51="A","Média",IF(K51="","","Alta")))</f>
        <v/>
      </c>
      <c r="N51" s="96" t="str">
        <f aca="false">IF(ISBLANK(H51),"",IF(H51="ALI",IF(K51="L",7,IF(K51="A",10,15)),IF(H51="AIE",IF(K51="L",5,IF(K51="A",7,10)),IF(H51="SE",IF(K51="L",4,IF(K51="A",5,7)),IF(OR(H51="EE",H51="CE"),IF(K51="L",3,IF(K51="A",4,6)))))))</f>
        <v/>
      </c>
      <c r="O51" s="97"/>
      <c r="P51" s="98"/>
      <c r="Q51" s="99" t="str">
        <f aca="false">O51&amp;I51</f>
        <v/>
      </c>
      <c r="R51" s="100" t="str">
        <f aca="false">IF(OR(Q51="AI",Q51="AA"),75%,IF(Q51="DI",140%,IF(Q51="DA",115%,IF(Q51="DE",40%,""))))</f>
        <v/>
      </c>
      <c r="S51" s="101" t="str">
        <f aca="false">IF(OR(Q51="AII",Q51="AIA"),0.6,IF(AND(N51&lt;&gt;"",R51&lt;&gt;"",P51&lt;&gt;""),N51*R51*P51,""))</f>
        <v/>
      </c>
      <c r="T51" s="42"/>
      <c r="U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4"/>
      <c r="I52" s="44"/>
      <c r="J52" s="92" t="str">
        <f aca="false">CONCATENATE(H52,I52)</f>
        <v/>
      </c>
      <c r="K52" s="93" t="str">
        <f aca="false">IF(OR(H52="ALI",H52="AIE"),"L", IF(OR(H52="EE",H52="SE",H52="CE"),"A",""))</f>
        <v/>
      </c>
      <c r="L52" s="94"/>
      <c r="M52" s="95" t="str">
        <f aca="false">IF(K52="L","Baixa",IF(K52="A","Média",IF(K52="","","Alta")))</f>
        <v/>
      </c>
      <c r="N52" s="96" t="str">
        <f aca="false">IF(ISBLANK(H52),"",IF(H52="ALI",IF(K52="L",7,IF(K52="A",10,15)),IF(H52="AIE",IF(K52="L",5,IF(K52="A",7,10)),IF(H52="SE",IF(K52="L",4,IF(K52="A",5,7)),IF(OR(H52="EE",H52="CE"),IF(K52="L",3,IF(K52="A",4,6)))))))</f>
        <v/>
      </c>
      <c r="O52" s="97"/>
      <c r="P52" s="98"/>
      <c r="Q52" s="99" t="str">
        <f aca="false">O52&amp;I52</f>
        <v/>
      </c>
      <c r="R52" s="100" t="str">
        <f aca="false">IF(OR(Q52="AI",Q52="AA"),75%,IF(Q52="DI",140%,IF(Q52="DA",115%,IF(Q52="DE",40%,""))))</f>
        <v/>
      </c>
      <c r="S52" s="101" t="str">
        <f aca="false">IF(OR(Q52="AII",Q52="AIA"),0.6,IF(AND(N52&lt;&gt;"",R52&lt;&gt;"",P52&lt;&gt;""),N52*R52*P52,""))</f>
        <v/>
      </c>
      <c r="T52" s="42"/>
      <c r="U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4"/>
      <c r="I53" s="44"/>
      <c r="J53" s="92" t="str">
        <f aca="false">CONCATENATE(H53,I53)</f>
        <v/>
      </c>
      <c r="K53" s="93" t="str">
        <f aca="false">IF(OR(H53="ALI",H53="AIE"),"L", IF(OR(H53="EE",H53="SE",H53="CE"),"A",""))</f>
        <v/>
      </c>
      <c r="L53" s="94"/>
      <c r="M53" s="95" t="str">
        <f aca="false">IF(K53="L","Baixa",IF(K53="A","Média",IF(K53="","","Alta")))</f>
        <v/>
      </c>
      <c r="N53" s="96" t="str">
        <f aca="false">IF(ISBLANK(H53),"",IF(H53="ALI",IF(K53="L",7,IF(K53="A",10,15)),IF(H53="AIE",IF(K53="L",5,IF(K53="A",7,10)),IF(H53="SE",IF(K53="L",4,IF(K53="A",5,7)),IF(OR(H53="EE",H53="CE"),IF(K53="L",3,IF(K53="A",4,6)))))))</f>
        <v/>
      </c>
      <c r="O53" s="97"/>
      <c r="P53" s="98"/>
      <c r="Q53" s="99" t="str">
        <f aca="false">O53&amp;I53</f>
        <v/>
      </c>
      <c r="R53" s="100" t="str">
        <f aca="false">IF(OR(Q53="AI",Q53="AA"),75%,IF(Q53="DI",140%,IF(Q53="DA",115%,IF(Q53="DE",40%,""))))</f>
        <v/>
      </c>
      <c r="S53" s="101" t="str">
        <f aca="false">IF(OR(Q53="AII",Q53="AIA"),0.6,IF(AND(N53&lt;&gt;"",R53&lt;&gt;"",P53&lt;&gt;""),N53*R53*P53,""))</f>
        <v/>
      </c>
      <c r="T53" s="42"/>
      <c r="U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4"/>
      <c r="I54" s="44"/>
      <c r="J54" s="92" t="str">
        <f aca="false">CONCATENATE(H54,I54)</f>
        <v/>
      </c>
      <c r="K54" s="93" t="str">
        <f aca="false">IF(OR(H54="ALI",H54="AIE"),"L", IF(OR(H54="EE",H54="SE",H54="CE"),"A",""))</f>
        <v/>
      </c>
      <c r="L54" s="94"/>
      <c r="M54" s="95" t="str">
        <f aca="false">IF(K54="L","Baixa",IF(K54="A","Média",IF(K54="","","Alta")))</f>
        <v/>
      </c>
      <c r="N54" s="96" t="str">
        <f aca="false">IF(ISBLANK(H54),"",IF(H54="ALI",IF(K54="L",7,IF(K54="A",10,15)),IF(H54="AIE",IF(K54="L",5,IF(K54="A",7,10)),IF(H54="SE",IF(K54="L",4,IF(K54="A",5,7)),IF(OR(H54="EE",H54="CE"),IF(K54="L",3,IF(K54="A",4,6)))))))</f>
        <v/>
      </c>
      <c r="O54" s="97"/>
      <c r="P54" s="98"/>
      <c r="Q54" s="99" t="str">
        <f aca="false">O54&amp;I54</f>
        <v/>
      </c>
      <c r="R54" s="100" t="str">
        <f aca="false">IF(OR(Q54="AI",Q54="AA"),75%,IF(Q54="DI",140%,IF(Q54="DA",115%,IF(Q54="DE",40%,""))))</f>
        <v/>
      </c>
      <c r="S54" s="101" t="str">
        <f aca="false">IF(OR(Q54="AII",Q54="AIA"),0.6,IF(AND(N54&lt;&gt;"",R54&lt;&gt;"",P54&lt;&gt;""),N54*R54*P54,""))</f>
        <v/>
      </c>
      <c r="T54" s="42"/>
      <c r="U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4"/>
      <c r="I55" s="44"/>
      <c r="J55" s="92" t="str">
        <f aca="false">CONCATENATE(H55,I55)</f>
        <v/>
      </c>
      <c r="K55" s="93" t="str">
        <f aca="false">IF(OR(H55="ALI",H55="AIE"),"L", IF(OR(H55="EE",H55="SE",H55="CE"),"A",""))</f>
        <v/>
      </c>
      <c r="L55" s="94"/>
      <c r="M55" s="95" t="str">
        <f aca="false">IF(K55="L","Baixa",IF(K55="A","Média",IF(K55="","","Alta")))</f>
        <v/>
      </c>
      <c r="N55" s="96" t="str">
        <f aca="false">IF(ISBLANK(H55),"",IF(H55="ALI",IF(K55="L",7,IF(K55="A",10,15)),IF(H55="AIE",IF(K55="L",5,IF(K55="A",7,10)),IF(H55="SE",IF(K55="L",4,IF(K55="A",5,7)),IF(OR(H55="EE",H55="CE"),IF(K55="L",3,IF(K55="A",4,6)))))))</f>
        <v/>
      </c>
      <c r="O55" s="97"/>
      <c r="P55" s="98"/>
      <c r="Q55" s="99" t="str">
        <f aca="false">O55&amp;I55</f>
        <v/>
      </c>
      <c r="R55" s="100" t="str">
        <f aca="false">IF(OR(Q55="AI",Q55="AA"),75%,IF(Q55="DI",140%,IF(Q55="DA",115%,IF(Q55="DE",40%,""))))</f>
        <v/>
      </c>
      <c r="S55" s="101" t="str">
        <f aca="false">IF(OR(Q55="AII",Q55="AIA"),0.6,IF(AND(N55&lt;&gt;"",R55&lt;&gt;"",P55&lt;&gt;""),N55*R55*P55,""))</f>
        <v/>
      </c>
      <c r="T55" s="42"/>
      <c r="U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4"/>
      <c r="I56" s="44"/>
      <c r="J56" s="92" t="str">
        <f aca="false">CONCATENATE(H56,I56)</f>
        <v/>
      </c>
      <c r="K56" s="93" t="str">
        <f aca="false">IF(OR(H56="ALI",H56="AIE"),"L", IF(OR(H56="EE",H56="SE",H56="CE"),"A",""))</f>
        <v/>
      </c>
      <c r="L56" s="94"/>
      <c r="M56" s="95" t="str">
        <f aca="false">IF(K56="L","Baixa",IF(K56="A","Média",IF(K56="","","Alta")))</f>
        <v/>
      </c>
      <c r="N56" s="96" t="str">
        <f aca="false">IF(ISBLANK(H56),"",IF(H56="ALI",IF(K56="L",7,IF(K56="A",10,15)),IF(H56="AIE",IF(K56="L",5,IF(K56="A",7,10)),IF(H56="SE",IF(K56="L",4,IF(K56="A",5,7)),IF(OR(H56="EE",H56="CE"),IF(K56="L",3,IF(K56="A",4,6)))))))</f>
        <v/>
      </c>
      <c r="O56" s="97"/>
      <c r="P56" s="98"/>
      <c r="Q56" s="99" t="str">
        <f aca="false">O56&amp;I56</f>
        <v/>
      </c>
      <c r="R56" s="100" t="str">
        <f aca="false">IF(OR(Q56="AI",Q56="AA"),75%,IF(Q56="DI",140%,IF(Q56="DA",115%,IF(Q56="DE",40%,""))))</f>
        <v/>
      </c>
      <c r="S56" s="101" t="str">
        <f aca="false">IF(OR(Q56="AII",Q56="AIA"),0.6,IF(AND(N56&lt;&gt;"",R56&lt;&gt;"",P56&lt;&gt;""),N56*R56*P56,""))</f>
        <v/>
      </c>
      <c r="T56" s="42"/>
      <c r="U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4"/>
      <c r="I57" s="44"/>
      <c r="J57" s="92" t="str">
        <f aca="false">CONCATENATE(H57,I57)</f>
        <v/>
      </c>
      <c r="K57" s="93" t="str">
        <f aca="false">IF(OR(H57="ALI",H57="AIE"),"L", IF(OR(H57="EE",H57="SE",H57="CE"),"A",""))</f>
        <v/>
      </c>
      <c r="L57" s="94"/>
      <c r="M57" s="95" t="str">
        <f aca="false">IF(K57="L","Baixa",IF(K57="A","Média",IF(K57="","","Alta")))</f>
        <v/>
      </c>
      <c r="N57" s="96" t="str">
        <f aca="false">IF(ISBLANK(H57),"",IF(H57="ALI",IF(K57="L",7,IF(K57="A",10,15)),IF(H57="AIE",IF(K57="L",5,IF(K57="A",7,10)),IF(H57="SE",IF(K57="L",4,IF(K57="A",5,7)),IF(OR(H57="EE",H57="CE"),IF(K57="L",3,IF(K57="A",4,6)))))))</f>
        <v/>
      </c>
      <c r="O57" s="97"/>
      <c r="P57" s="98"/>
      <c r="Q57" s="99" t="str">
        <f aca="false">O57&amp;I57</f>
        <v/>
      </c>
      <c r="R57" s="100" t="str">
        <f aca="false">IF(OR(Q57="AI",Q57="AA"),75%,IF(Q57="DI",140%,IF(Q57="DA",115%,IF(Q57="DE",40%,""))))</f>
        <v/>
      </c>
      <c r="S57" s="101" t="str">
        <f aca="false">IF(OR(Q57="AII",Q57="AIA"),0.6,IF(AND(N57&lt;&gt;"",R57&lt;&gt;"",P57&lt;&gt;""),N57*R57*P57,""))</f>
        <v/>
      </c>
      <c r="T57" s="42"/>
      <c r="U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4"/>
      <c r="I58" s="44"/>
      <c r="J58" s="92" t="str">
        <f aca="false">CONCATENATE(H58,I58)</f>
        <v/>
      </c>
      <c r="K58" s="93" t="str">
        <f aca="false">IF(OR(H58="ALI",H58="AIE"),"L", IF(OR(H58="EE",H58="SE",H58="CE"),"A",""))</f>
        <v/>
      </c>
      <c r="L58" s="94"/>
      <c r="M58" s="95" t="str">
        <f aca="false">IF(K58="L","Baixa",IF(K58="A","Média",IF(K58="","","Alta")))</f>
        <v/>
      </c>
      <c r="N58" s="96" t="str">
        <f aca="false">IF(ISBLANK(H58),"",IF(H58="ALI",IF(K58="L",7,IF(K58="A",10,15)),IF(H58="AIE",IF(K58="L",5,IF(K58="A",7,10)),IF(H58="SE",IF(K58="L",4,IF(K58="A",5,7)),IF(OR(H58="EE",H58="CE"),IF(K58="L",3,IF(K58="A",4,6)))))))</f>
        <v/>
      </c>
      <c r="O58" s="42"/>
      <c r="P58" s="98"/>
      <c r="Q58" s="99" t="str">
        <f aca="false">O58&amp;I58</f>
        <v/>
      </c>
      <c r="R58" s="100" t="str">
        <f aca="false">IF(OR(Q58="AI",Q58="AA"),75%,IF(Q58="DI",140%,IF(Q58="DA",115%,IF(Q58="DE",40%,""))))</f>
        <v/>
      </c>
      <c r="S58" s="101" t="str">
        <f aca="false">IF(OR(Q58="AII",Q58="AIA"),0.6,IF(AND(N58&lt;&gt;"",R58&lt;&gt;"",P58&lt;&gt;""),N58*R58*P58,""))</f>
        <v/>
      </c>
      <c r="T58" s="42"/>
      <c r="U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4"/>
      <c r="I59" s="44"/>
      <c r="J59" s="92" t="str">
        <f aca="false">CONCATENATE(H59,I59)</f>
        <v/>
      </c>
      <c r="K59" s="93" t="str">
        <f aca="false">IF(OR(H59="ALI",H59="AIE"),"L", IF(OR(H59="EE",H59="SE",H59="CE"),"A",""))</f>
        <v/>
      </c>
      <c r="L59" s="94"/>
      <c r="M59" s="95" t="str">
        <f aca="false">IF(K59="L","Baixa",IF(K59="A","Média",IF(K59="","","Alta")))</f>
        <v/>
      </c>
      <c r="N59" s="96" t="str">
        <f aca="false">IF(ISBLANK(H59),"",IF(H59="ALI",IF(K59="L",7,IF(K59="A",10,15)),IF(H59="AIE",IF(K59="L",5,IF(K59="A",7,10)),IF(H59="SE",IF(K59="L",4,IF(K59="A",5,7)),IF(OR(H59="EE",H59="CE"),IF(K59="L",3,IF(K59="A",4,6)))))))</f>
        <v/>
      </c>
      <c r="O59" s="42"/>
      <c r="P59" s="98"/>
      <c r="Q59" s="99" t="str">
        <f aca="false">O59&amp;I59</f>
        <v/>
      </c>
      <c r="R59" s="100" t="str">
        <f aca="false">IF(OR(Q59="AI",Q59="AA"),75%,IF(Q59="DI",140%,IF(Q59="DA",115%,IF(Q59="DE",40%,""))))</f>
        <v/>
      </c>
      <c r="S59" s="101" t="str">
        <f aca="false">IF(OR(Q59="AII",Q59="AIA"),0.6,IF(AND(N59&lt;&gt;"",R59&lt;&gt;"",P59&lt;&gt;""),N59*R59*P59,""))</f>
        <v/>
      </c>
      <c r="T59" s="42"/>
      <c r="U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4"/>
      <c r="I60" s="44"/>
      <c r="J60" s="92" t="str">
        <f aca="false">CONCATENATE(H60,I60)</f>
        <v/>
      </c>
      <c r="K60" s="93" t="str">
        <f aca="false">IF(OR(H60="ALI",H60="AIE"),"L", IF(OR(H60="EE",H60="SE",H60="CE"),"A",""))</f>
        <v/>
      </c>
      <c r="L60" s="94"/>
      <c r="M60" s="95" t="str">
        <f aca="false">IF(K60="L","Baixa",IF(K60="A","Média",IF(K60="","","Alta")))</f>
        <v/>
      </c>
      <c r="N60" s="96" t="str">
        <f aca="false">IF(ISBLANK(H60),"",IF(H60="ALI",IF(K60="L",7,IF(K60="A",10,15)),IF(H60="AIE",IF(K60="L",5,IF(K60="A",7,10)),IF(H60="SE",IF(K60="L",4,IF(K60="A",5,7)),IF(OR(H60="EE",H60="CE"),IF(K60="L",3,IF(K60="A",4,6)))))))</f>
        <v/>
      </c>
      <c r="O60" s="42"/>
      <c r="P60" s="98"/>
      <c r="Q60" s="99" t="str">
        <f aca="false">O60&amp;I60</f>
        <v/>
      </c>
      <c r="R60" s="100" t="str">
        <f aca="false">IF(OR(Q60="AI",Q60="AA"),75%,IF(Q60="DI",140%,IF(Q60="DA",115%,IF(Q60="DE",40%,""))))</f>
        <v/>
      </c>
      <c r="S60" s="101" t="str">
        <f aca="false">IF(OR(Q60="AII",Q60="AIA"),0.6,IF(AND(N60&lt;&gt;"",R60&lt;&gt;"",P60&lt;&gt;""),N60*R60*P60,""))</f>
        <v/>
      </c>
      <c r="T60" s="42"/>
      <c r="U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4"/>
      <c r="I61" s="44"/>
      <c r="J61" s="92" t="str">
        <f aca="false">CONCATENATE(H61,I61)</f>
        <v/>
      </c>
      <c r="K61" s="93" t="str">
        <f aca="false">IF(OR(H61="ALI",H61="AIE"),"L", IF(OR(H61="EE",H61="SE",H61="CE"),"A",""))</f>
        <v/>
      </c>
      <c r="L61" s="94"/>
      <c r="M61" s="95" t="str">
        <f aca="false">IF(K61="L","Baixa",IF(K61="A","Média",IF(K61="","","Alta")))</f>
        <v/>
      </c>
      <c r="N61" s="96" t="str">
        <f aca="false">IF(ISBLANK(H61),"",IF(H61="ALI",IF(K61="L",7,IF(K61="A",10,15)),IF(H61="AIE",IF(K61="L",5,IF(K61="A",7,10)),IF(H61="SE",IF(K61="L",4,IF(K61="A",5,7)),IF(OR(H61="EE",H61="CE"),IF(K61="L",3,IF(K61="A",4,6)))))))</f>
        <v/>
      </c>
      <c r="O61" s="42"/>
      <c r="P61" s="98"/>
      <c r="Q61" s="99" t="str">
        <f aca="false">O61&amp;I61</f>
        <v/>
      </c>
      <c r="R61" s="100" t="str">
        <f aca="false">IF(OR(Q61="AI",Q61="AA"),75%,IF(Q61="DI",140%,IF(Q61="DA",115%,IF(Q61="DE",40%,""))))</f>
        <v/>
      </c>
      <c r="S61" s="101" t="str">
        <f aca="false">IF(OR(Q61="AII",Q61="AIA"),0.6,IF(AND(N61&lt;&gt;"",R61&lt;&gt;"",P61&lt;&gt;""),N61*R61*P61,""))</f>
        <v/>
      </c>
      <c r="T61" s="42"/>
      <c r="U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4"/>
      <c r="I62" s="44"/>
      <c r="J62" s="92" t="str">
        <f aca="false">CONCATENATE(H62,I62)</f>
        <v/>
      </c>
      <c r="K62" s="93" t="str">
        <f aca="false">IF(OR(H62="ALI",H62="AIE"),"L", IF(OR(H62="EE",H62="SE",H62="CE"),"A",""))</f>
        <v/>
      </c>
      <c r="L62" s="94"/>
      <c r="M62" s="95" t="str">
        <f aca="false">IF(K62="L","Baixa",IF(K62="A","Média",IF(K62="","","Alta")))</f>
        <v/>
      </c>
      <c r="N62" s="96" t="str">
        <f aca="false">IF(ISBLANK(H62),"",IF(H62="ALI",IF(K62="L",7,IF(K62="A",10,15)),IF(H62="AIE",IF(K62="L",5,IF(K62="A",7,10)),IF(H62="SE",IF(K62="L",4,IF(K62="A",5,7)),IF(OR(H62="EE",H62="CE"),IF(K62="L",3,IF(K62="A",4,6)))))))</f>
        <v/>
      </c>
      <c r="O62" s="42"/>
      <c r="P62" s="98"/>
      <c r="Q62" s="99" t="str">
        <f aca="false">O62&amp;I62</f>
        <v/>
      </c>
      <c r="R62" s="100" t="str">
        <f aca="false">IF(OR(Q62="AI",Q62="AA"),75%,IF(Q62="DI",140%,IF(Q62="DA",115%,IF(Q62="DE",40%,""))))</f>
        <v/>
      </c>
      <c r="S62" s="101" t="str">
        <f aca="false">IF(OR(Q62="AII",Q62="AIA"),0.6,IF(AND(N62&lt;&gt;"",R62&lt;&gt;"",P62&lt;&gt;""),N62*R62*P62,""))</f>
        <v/>
      </c>
      <c r="T62" s="42"/>
      <c r="U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4"/>
      <c r="I63" s="44"/>
      <c r="J63" s="92" t="str">
        <f aca="false">CONCATENATE(H63,I63)</f>
        <v/>
      </c>
      <c r="K63" s="93" t="str">
        <f aca="false">IF(OR(H63="ALI",H63="AIE"),"L", IF(OR(H63="EE",H63="SE",H63="CE"),"A",""))</f>
        <v/>
      </c>
      <c r="L63" s="94"/>
      <c r="M63" s="95" t="str">
        <f aca="false">IF(K63="L","Baixa",IF(K63="A","Média",IF(K63="","","Alta")))</f>
        <v/>
      </c>
      <c r="N63" s="96" t="str">
        <f aca="false">IF(ISBLANK(H63),"",IF(H63="ALI",IF(K63="L",7,IF(K63="A",10,15)),IF(H63="AIE",IF(K63="L",5,IF(K63="A",7,10)),IF(H63="SE",IF(K63="L",4,IF(K63="A",5,7)),IF(OR(H63="EE",H63="CE"),IF(K63="L",3,IF(K63="A",4,6)))))))</f>
        <v/>
      </c>
      <c r="O63" s="42"/>
      <c r="P63" s="98"/>
      <c r="Q63" s="99" t="str">
        <f aca="false">O63&amp;I63</f>
        <v/>
      </c>
      <c r="R63" s="100" t="str">
        <f aca="false">IF(OR(Q63="AI",Q63="AA"),75%,IF(Q63="DI",140%,IF(Q63="DA",115%,IF(Q63="DE",40%,""))))</f>
        <v/>
      </c>
      <c r="S63" s="101" t="str">
        <f aca="false">IF(OR(Q63="AII",Q63="AIA"),0.6,IF(AND(N63&lt;&gt;"",R63&lt;&gt;"",P63&lt;&gt;""),N63*R63*P63,""))</f>
        <v/>
      </c>
      <c r="T63" s="42"/>
      <c r="U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4"/>
      <c r="I64" s="44"/>
      <c r="J64" s="92" t="str">
        <f aca="false">CONCATENATE(H64,I64)</f>
        <v/>
      </c>
      <c r="K64" s="93" t="str">
        <f aca="false">IF(OR(H64="ALI",H64="AIE"),"L", IF(OR(H64="EE",H64="SE",H64="CE"),"A",""))</f>
        <v/>
      </c>
      <c r="L64" s="94"/>
      <c r="M64" s="95" t="str">
        <f aca="false">IF(K64="L","Baixa",IF(K64="A","Média",IF(K64="","","Alta")))</f>
        <v/>
      </c>
      <c r="N64" s="96" t="str">
        <f aca="false">IF(ISBLANK(H64),"",IF(H64="ALI",IF(K64="L",7,IF(K64="A",10,15)),IF(H64="AIE",IF(K64="L",5,IF(K64="A",7,10)),IF(H64="SE",IF(K64="L",4,IF(K64="A",5,7)),IF(OR(H64="EE",H64="CE"),IF(K64="L",3,IF(K64="A",4,6)))))))</f>
        <v/>
      </c>
      <c r="O64" s="42"/>
      <c r="P64" s="98"/>
      <c r="Q64" s="99" t="str">
        <f aca="false">O64&amp;I64</f>
        <v/>
      </c>
      <c r="R64" s="100" t="str">
        <f aca="false">IF(OR(Q64="AI",Q64="AA"),75%,IF(Q64="DI",140%,IF(Q64="DA",115%,IF(Q64="DE",40%,""))))</f>
        <v/>
      </c>
      <c r="S64" s="101" t="str">
        <f aca="false">IF(OR(Q64="AII",Q64="AIA"),0.6,IF(AND(N64&lt;&gt;"",R64&lt;&gt;"",P64&lt;&gt;""),N64*R64*P64,""))</f>
        <v/>
      </c>
      <c r="T64" s="42"/>
      <c r="U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4"/>
      <c r="I65" s="44"/>
      <c r="J65" s="92" t="str">
        <f aca="false">CONCATENATE(H65,I65)</f>
        <v/>
      </c>
      <c r="K65" s="93" t="str">
        <f aca="false">IF(OR(H65="ALI",H65="AIE"),"L", IF(OR(H65="EE",H65="SE",H65="CE"),"A",""))</f>
        <v/>
      </c>
      <c r="L65" s="94"/>
      <c r="M65" s="95" t="str">
        <f aca="false">IF(K65="L","Baixa",IF(K65="A","Média",IF(K65="","","Alta")))</f>
        <v/>
      </c>
      <c r="N65" s="96" t="str">
        <f aca="false">IF(ISBLANK(H65),"",IF(H65="ALI",IF(K65="L",7,IF(K65="A",10,15)),IF(H65="AIE",IF(K65="L",5,IF(K65="A",7,10)),IF(H65="SE",IF(K65="L",4,IF(K65="A",5,7)),IF(OR(H65="EE",H65="CE"),IF(K65="L",3,IF(K65="A",4,6)))))))</f>
        <v/>
      </c>
      <c r="O65" s="44"/>
      <c r="P65" s="98"/>
      <c r="Q65" s="99" t="str">
        <f aca="false">O65&amp;I65</f>
        <v/>
      </c>
      <c r="R65" s="100" t="str">
        <f aca="false">IF(OR(Q65="AI",Q65="AA"),75%,IF(Q65="DI",140%,IF(Q65="DA",115%,IF(Q65="DE",40%,""))))</f>
        <v/>
      </c>
      <c r="S65" s="101" t="str">
        <f aca="false">IF(OR(Q65="AII",Q65="AIA"),0.6,IF(AND(N65&lt;&gt;"",R65&lt;&gt;"",P65&lt;&gt;""),N65*R65*P65,""))</f>
        <v/>
      </c>
      <c r="T65" s="42"/>
      <c r="U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4"/>
      <c r="I66" s="44"/>
      <c r="J66" s="92" t="str">
        <f aca="false">CONCATENATE(H66,I66)</f>
        <v/>
      </c>
      <c r="K66" s="93" t="str">
        <f aca="false">IF(OR(H66="ALI",H66="AIE"),"L", IF(OR(H66="EE",H66="SE",H66="CE"),"A",""))</f>
        <v/>
      </c>
      <c r="L66" s="94"/>
      <c r="M66" s="95" t="str">
        <f aca="false">IF(K66="L","Baixa",IF(K66="A","Média",IF(K66="","","Alta")))</f>
        <v/>
      </c>
      <c r="N66" s="96" t="str">
        <f aca="false">IF(ISBLANK(H66),"",IF(H66="ALI",IF(K66="L",7,IF(K66="A",10,15)),IF(H66="AIE",IF(K66="L",5,IF(K66="A",7,10)),IF(H66="SE",IF(K66="L",4,IF(K66="A",5,7)),IF(OR(H66="EE",H66="CE"),IF(K66="L",3,IF(K66="A",4,6)))))))</f>
        <v/>
      </c>
      <c r="O66" s="44"/>
      <c r="P66" s="98"/>
      <c r="Q66" s="99" t="str">
        <f aca="false">O66&amp;I66</f>
        <v/>
      </c>
      <c r="R66" s="100" t="str">
        <f aca="false">IF(OR(Q66="AI",Q66="AA"),75%,IF(Q66="DI",140%,IF(Q66="DA",115%,IF(Q66="DE",40%,""))))</f>
        <v/>
      </c>
      <c r="S66" s="101" t="str">
        <f aca="false">IF(OR(Q66="AII",Q66="AIA"),0.6,IF(AND(N66&lt;&gt;"",R66&lt;&gt;"",P66&lt;&gt;""),N66*R66*P66,""))</f>
        <v/>
      </c>
      <c r="T66" s="42"/>
      <c r="U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4"/>
      <c r="I67" s="44"/>
      <c r="J67" s="92" t="str">
        <f aca="false">CONCATENATE(H67,I67)</f>
        <v/>
      </c>
      <c r="K67" s="93" t="str">
        <f aca="false">IF(OR(H67="ALI",H67="AIE"),"L", IF(OR(H67="EE",H67="SE",H67="CE"),"A",""))</f>
        <v/>
      </c>
      <c r="L67" s="94"/>
      <c r="M67" s="95" t="str">
        <f aca="false">IF(K67="L","Baixa",IF(K67="A","Média",IF(K67="","","Alta")))</f>
        <v/>
      </c>
      <c r="N67" s="96" t="str">
        <f aca="false">IF(ISBLANK(H67),"",IF(H67="ALI",IF(K67="L",7,IF(K67="A",10,15)),IF(H67="AIE",IF(K67="L",5,IF(K67="A",7,10)),IF(H67="SE",IF(K67="L",4,IF(K67="A",5,7)),IF(OR(H67="EE",H67="CE"),IF(K67="L",3,IF(K67="A",4,6)))))))</f>
        <v/>
      </c>
      <c r="O67" s="44"/>
      <c r="P67" s="98"/>
      <c r="Q67" s="99" t="str">
        <f aca="false">O67&amp;I67</f>
        <v/>
      </c>
      <c r="R67" s="100" t="str">
        <f aca="false">IF(OR(Q67="AI",Q67="AA"),75%,IF(Q67="DI",140%,IF(Q67="DA",115%,IF(Q67="DE",40%,""))))</f>
        <v/>
      </c>
      <c r="S67" s="101" t="str">
        <f aca="false">IF(OR(Q67="AII",Q67="AIA"),0.6,IF(AND(N67&lt;&gt;"",R67&lt;&gt;"",P67&lt;&gt;""),N67*R67*P67,""))</f>
        <v/>
      </c>
      <c r="T67" s="42"/>
      <c r="U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4"/>
      <c r="I68" s="44"/>
      <c r="J68" s="92" t="str">
        <f aca="false">CONCATENATE(H68,I68)</f>
        <v/>
      </c>
      <c r="K68" s="93" t="str">
        <f aca="false">IF(OR(H68="ALI",H68="AIE"),"L", IF(OR(H68="EE",H68="SE",H68="CE"),"A",""))</f>
        <v/>
      </c>
      <c r="L68" s="94"/>
      <c r="M68" s="95" t="str">
        <f aca="false">IF(K68="L","Baixa",IF(K68="A","Média",IF(K68="","","Alta")))</f>
        <v/>
      </c>
      <c r="N68" s="96" t="str">
        <f aca="false">IF(ISBLANK(H68),"",IF(H68="ALI",IF(K68="L",7,IF(K68="A",10,15)),IF(H68="AIE",IF(K68="L",5,IF(K68="A",7,10)),IF(H68="SE",IF(K68="L",4,IF(K68="A",5,7)),IF(OR(H68="EE",H68="CE"),IF(K68="L",3,IF(K68="A",4,6)))))))</f>
        <v/>
      </c>
      <c r="O68" s="44"/>
      <c r="P68" s="98"/>
      <c r="Q68" s="99" t="str">
        <f aca="false">O68&amp;I68</f>
        <v/>
      </c>
      <c r="R68" s="100" t="str">
        <f aca="false">IF(OR(Q68="AI",Q68="AA"),75%,IF(Q68="DI",140%,IF(Q68="DA",115%,IF(Q68="DE",40%,""))))</f>
        <v/>
      </c>
      <c r="S68" s="101" t="str">
        <f aca="false">IF(OR(Q68="AII",Q68="AIA"),0.6,IF(AND(N68&lt;&gt;"",R68&lt;&gt;"",P68&lt;&gt;""),N68*R68*P68,""))</f>
        <v/>
      </c>
      <c r="T68" s="42"/>
      <c r="U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4"/>
      <c r="I69" s="44"/>
      <c r="J69" s="92" t="str">
        <f aca="false">CONCATENATE(H69,I69)</f>
        <v/>
      </c>
      <c r="K69" s="93" t="str">
        <f aca="false">IF(OR(H69="ALI",H69="AIE"),"L", IF(OR(H69="EE",H69="SE",H69="CE"),"A",""))</f>
        <v/>
      </c>
      <c r="L69" s="94"/>
      <c r="M69" s="95" t="str">
        <f aca="false">IF(K69="L","Baixa",IF(K69="A","Média",IF(K69="","","Alta")))</f>
        <v/>
      </c>
      <c r="N69" s="96" t="str">
        <f aca="false">IF(ISBLANK(H69),"",IF(H69="ALI",IF(K69="L",7,IF(K69="A",10,15)),IF(H69="AIE",IF(K69="L",5,IF(K69="A",7,10)),IF(H69="SE",IF(K69="L",4,IF(K69="A",5,7)),IF(OR(H69="EE",H69="CE"),IF(K69="L",3,IF(K69="A",4,6)))))))</f>
        <v/>
      </c>
      <c r="O69" s="44"/>
      <c r="P69" s="98"/>
      <c r="Q69" s="99" t="str">
        <f aca="false">O69&amp;I69</f>
        <v/>
      </c>
      <c r="R69" s="100" t="str">
        <f aca="false">IF(OR(Q69="AI",Q69="AA"),75%,IF(Q69="DI",140%,IF(Q69="DA",115%,IF(Q69="DE",40%,""))))</f>
        <v/>
      </c>
      <c r="S69" s="101" t="str">
        <f aca="false">IF(OR(Q69="AII",Q69="AIA"),0.6,IF(AND(N69&lt;&gt;"",R69&lt;&gt;"",P69&lt;&gt;""),N69*R69*P69,""))</f>
        <v/>
      </c>
      <c r="T69" s="42"/>
      <c r="U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4"/>
      <c r="I70" s="44"/>
      <c r="J70" s="92" t="str">
        <f aca="false">CONCATENATE(H70,I70)</f>
        <v/>
      </c>
      <c r="K70" s="93" t="str">
        <f aca="false">IF(OR(H70="ALI",H70="AIE"),"L", IF(OR(H70="EE",H70="SE",H70="CE"),"A",""))</f>
        <v/>
      </c>
      <c r="L70" s="94"/>
      <c r="M70" s="95" t="str">
        <f aca="false">IF(K70="L","Baixa",IF(K70="A","Média",IF(K70="","","Alta")))</f>
        <v/>
      </c>
      <c r="N70" s="96" t="str">
        <f aca="false">IF(ISBLANK(H70),"",IF(H70="ALI",IF(K70="L",7,IF(K70="A",10,15)),IF(H70="AIE",IF(K70="L",5,IF(K70="A",7,10)),IF(H70="SE",IF(K70="L",4,IF(K70="A",5,7)),IF(OR(H70="EE",H70="CE"),IF(K70="L",3,IF(K70="A",4,6)))))))</f>
        <v/>
      </c>
      <c r="O70" s="44"/>
      <c r="P70" s="98"/>
      <c r="Q70" s="99" t="str">
        <f aca="false">O70&amp;I70</f>
        <v/>
      </c>
      <c r="R70" s="100" t="str">
        <f aca="false">IF(OR(Q70="AI",Q70="AA"),75%,IF(Q70="DI",140%,IF(Q70="DA",115%,IF(Q70="DE",40%,""))))</f>
        <v/>
      </c>
      <c r="S70" s="101" t="str">
        <f aca="false">IF(OR(Q70="AII",Q70="AIA"),0.6,IF(AND(N70&lt;&gt;"",R70&lt;&gt;"",P70&lt;&gt;""),N70*R70*P70,""))</f>
        <v/>
      </c>
      <c r="T70" s="42"/>
      <c r="U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4"/>
      <c r="I71" s="44"/>
      <c r="J71" s="92" t="str">
        <f aca="false">CONCATENATE(H71,I71)</f>
        <v/>
      </c>
      <c r="K71" s="93" t="str">
        <f aca="false">IF(OR(H71="ALI",H71="AIE"),"L", IF(OR(H71="EE",H71="SE",H71="CE"),"A",""))</f>
        <v/>
      </c>
      <c r="L71" s="94"/>
      <c r="M71" s="95" t="str">
        <f aca="false">IF(K71="L","Baixa",IF(K71="A","Média",IF(K71="","","Alta")))</f>
        <v/>
      </c>
      <c r="N71" s="96" t="str">
        <f aca="false">IF(ISBLANK(H71),"",IF(H71="ALI",IF(K71="L",7,IF(K71="A",10,15)),IF(H71="AIE",IF(K71="L",5,IF(K71="A",7,10)),IF(H71="SE",IF(K71="L",4,IF(K71="A",5,7)),IF(OR(H71="EE",H71="CE"),IF(K71="L",3,IF(K71="A",4,6)))))))</f>
        <v/>
      </c>
      <c r="O71" s="44"/>
      <c r="P71" s="98"/>
      <c r="Q71" s="99" t="str">
        <f aca="false">O71&amp;I71</f>
        <v/>
      </c>
      <c r="R71" s="100" t="str">
        <f aca="false">IF(OR(Q71="AI",Q71="AA"),75%,IF(Q71="DI",140%,IF(Q71="DA",115%,IF(Q71="DE",40%,""))))</f>
        <v/>
      </c>
      <c r="S71" s="101" t="str">
        <f aca="false">IF(OR(Q71="AII",Q71="AIA"),0.6,IF(AND(N71&lt;&gt;"",R71&lt;&gt;"",P71&lt;&gt;""),N71*R71*P71,""))</f>
        <v/>
      </c>
      <c r="T71" s="42"/>
      <c r="U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4"/>
      <c r="I72" s="44"/>
      <c r="J72" s="92" t="str">
        <f aca="false">CONCATENATE(H72,I72)</f>
        <v/>
      </c>
      <c r="K72" s="93" t="str">
        <f aca="false">IF(OR(H72="ALI",H72="AIE"),"L", IF(OR(H72="EE",H72="SE",H72="CE"),"A",""))</f>
        <v/>
      </c>
      <c r="L72" s="94"/>
      <c r="M72" s="95" t="str">
        <f aca="false">IF(K72="L","Baixa",IF(K72="A","Média",IF(K72="","","Alta")))</f>
        <v/>
      </c>
      <c r="N72" s="96" t="str">
        <f aca="false">IF(ISBLANK(H72),"",IF(H72="ALI",IF(K72="L",7,IF(K72="A",10,15)),IF(H72="AIE",IF(K72="L",5,IF(K72="A",7,10)),IF(H72="SE",IF(K72="L",4,IF(K72="A",5,7)),IF(OR(H72="EE",H72="CE"),IF(K72="L",3,IF(K72="A",4,6)))))))</f>
        <v/>
      </c>
      <c r="O72" s="44"/>
      <c r="P72" s="98"/>
      <c r="Q72" s="99" t="str">
        <f aca="false">O72&amp;I72</f>
        <v/>
      </c>
      <c r="R72" s="100" t="str">
        <f aca="false">IF(OR(Q72="AI",Q72="AA"),75%,IF(Q72="DI",140%,IF(Q72="DA",115%,IF(Q72="DE",40%,""))))</f>
        <v/>
      </c>
      <c r="S72" s="101" t="str">
        <f aca="false">IF(OR(Q72="AII",Q72="AIA"),0.6,IF(AND(N72&lt;&gt;"",R72&lt;&gt;"",P72&lt;&gt;""),N72*R72*P72,""))</f>
        <v/>
      </c>
      <c r="T72" s="42"/>
      <c r="U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4"/>
      <c r="I73" s="44"/>
      <c r="J73" s="92" t="str">
        <f aca="false">CONCATENATE(H73,I73)</f>
        <v/>
      </c>
      <c r="K73" s="93" t="str">
        <f aca="false">IF(OR(H73="ALI",H73="AIE"),"L", IF(OR(H73="EE",H73="SE",H73="CE"),"A",""))</f>
        <v/>
      </c>
      <c r="L73" s="94"/>
      <c r="M73" s="95" t="str">
        <f aca="false">IF(K73="L","Baixa",IF(K73="A","Média",IF(K73="","","Alta")))</f>
        <v/>
      </c>
      <c r="N73" s="96" t="str">
        <f aca="false">IF(ISBLANK(H73),"",IF(H73="ALI",IF(K73="L",7,IF(K73="A",10,15)),IF(H73="AIE",IF(K73="L",5,IF(K73="A",7,10)),IF(H73="SE",IF(K73="L",4,IF(K73="A",5,7)),IF(OR(H73="EE",H73="CE"),IF(K73="L",3,IF(K73="A",4,6)))))))</f>
        <v/>
      </c>
      <c r="O73" s="44"/>
      <c r="P73" s="98"/>
      <c r="Q73" s="99" t="str">
        <f aca="false">O73&amp;I73</f>
        <v/>
      </c>
      <c r="R73" s="100" t="str">
        <f aca="false">IF(OR(Q73="AI",Q73="AA"),75%,IF(Q73="DI",140%,IF(Q73="DA",115%,IF(Q73="DE",40%,""))))</f>
        <v/>
      </c>
      <c r="S73" s="101" t="str">
        <f aca="false">IF(OR(Q73="AII",Q73="AIA"),0.6,IF(AND(N73&lt;&gt;"",R73&lt;&gt;"",P73&lt;&gt;""),N73*R73*P73,""))</f>
        <v/>
      </c>
      <c r="T73" s="42"/>
      <c r="U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4"/>
      <c r="I74" s="44"/>
      <c r="J74" s="92" t="str">
        <f aca="false">CONCATENATE(H74,I74)</f>
        <v/>
      </c>
      <c r="K74" s="93" t="str">
        <f aca="false">IF(OR(H74="ALI",H74="AIE"),"L", IF(OR(H74="EE",H74="SE",H74="CE"),"A",""))</f>
        <v/>
      </c>
      <c r="L74" s="94"/>
      <c r="M74" s="95" t="str">
        <f aca="false">IF(K74="L","Baixa",IF(K74="A","Média",IF(K74="","","Alta")))</f>
        <v/>
      </c>
      <c r="N74" s="96" t="str">
        <f aca="false">IF(ISBLANK(H74),"",IF(H74="ALI",IF(K74="L",7,IF(K74="A",10,15)),IF(H74="AIE",IF(K74="L",5,IF(K74="A",7,10)),IF(H74="SE",IF(K74="L",4,IF(K74="A",5,7)),IF(OR(H74="EE",H74="CE"),IF(K74="L",3,IF(K74="A",4,6)))))))</f>
        <v/>
      </c>
      <c r="O74" s="44"/>
      <c r="P74" s="98"/>
      <c r="Q74" s="99" t="str">
        <f aca="false">O74&amp;I74</f>
        <v/>
      </c>
      <c r="R74" s="100" t="str">
        <f aca="false">IF(OR(Q74="AI",Q74="AA"),75%,IF(Q74="DI",140%,IF(Q74="DA",115%,IF(Q74="DE",40%,""))))</f>
        <v/>
      </c>
      <c r="S74" s="101" t="str">
        <f aca="false">IF(OR(Q74="AII",Q74="AIA"),0.6,IF(AND(N74&lt;&gt;"",R74&lt;&gt;"",P74&lt;&gt;""),N74*R74*P74,""))</f>
        <v/>
      </c>
      <c r="T74" s="42"/>
      <c r="U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4"/>
      <c r="I75" s="44"/>
      <c r="J75" s="92" t="str">
        <f aca="false">CONCATENATE(H75,I75)</f>
        <v/>
      </c>
      <c r="K75" s="93" t="str">
        <f aca="false">IF(OR(H75="ALI",H75="AIE"),"L", IF(OR(H75="EE",H75="SE",H75="CE"),"A",""))</f>
        <v/>
      </c>
      <c r="L75" s="94"/>
      <c r="M75" s="95" t="str">
        <f aca="false">IF(K75="L","Baixa",IF(K75="A","Média",IF(K75="","","Alta")))</f>
        <v/>
      </c>
      <c r="N75" s="96" t="str">
        <f aca="false">IF(ISBLANK(H75),"",IF(H75="ALI",IF(K75="L",7,IF(K75="A",10,15)),IF(H75="AIE",IF(K75="L",5,IF(K75="A",7,10)),IF(H75="SE",IF(K75="L",4,IF(K75="A",5,7)),IF(OR(H75="EE",H75="CE"),IF(K75="L",3,IF(K75="A",4,6)))))))</f>
        <v/>
      </c>
      <c r="O75" s="44"/>
      <c r="P75" s="98"/>
      <c r="Q75" s="99" t="str">
        <f aca="false">O75&amp;I75</f>
        <v/>
      </c>
      <c r="R75" s="100" t="str">
        <f aca="false">IF(OR(Q75="AI",Q75="AA"),75%,IF(Q75="DI",140%,IF(Q75="DA",115%,IF(Q75="DE",40%,""))))</f>
        <v/>
      </c>
      <c r="S75" s="101" t="str">
        <f aca="false">IF(OR(Q75="AII",Q75="AIA"),0.6,IF(AND(N75&lt;&gt;"",R75&lt;&gt;"",P75&lt;&gt;""),N75*R75*P75,""))</f>
        <v/>
      </c>
      <c r="T75" s="42"/>
      <c r="U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4"/>
      <c r="I76" s="44"/>
      <c r="J76" s="92" t="str">
        <f aca="false">CONCATENATE(H76,I76)</f>
        <v/>
      </c>
      <c r="K76" s="93" t="str">
        <f aca="false">IF(OR(H76="ALI",H76="AIE"),"L", IF(OR(H76="EE",H76="SE",H76="CE"),"A",""))</f>
        <v/>
      </c>
      <c r="L76" s="94"/>
      <c r="M76" s="95" t="str">
        <f aca="false">IF(K76="L","Baixa",IF(K76="A","Média",IF(K76="","","Alta")))</f>
        <v/>
      </c>
      <c r="N76" s="96" t="str">
        <f aca="false">IF(ISBLANK(H76),"",IF(H76="ALI",IF(K76="L",7,IF(K76="A",10,15)),IF(H76="AIE",IF(K76="L",5,IF(K76="A",7,10)),IF(H76="SE",IF(K76="L",4,IF(K76="A",5,7)),IF(OR(H76="EE",H76="CE"),IF(K76="L",3,IF(K76="A",4,6)))))))</f>
        <v/>
      </c>
      <c r="O76" s="44"/>
      <c r="P76" s="98"/>
      <c r="Q76" s="99" t="str">
        <f aca="false">O76&amp;I76</f>
        <v/>
      </c>
      <c r="R76" s="100" t="str">
        <f aca="false">IF(OR(Q76="AI",Q76="AA"),75%,IF(Q76="DI",140%,IF(Q76="DA",115%,IF(Q76="DE",40%,""))))</f>
        <v/>
      </c>
      <c r="S76" s="101" t="str">
        <f aca="false">IF(OR(Q76="AII",Q76="AIA"),0.6,IF(AND(N76&lt;&gt;"",R76&lt;&gt;"",P76&lt;&gt;""),N76*R76*P76,""))</f>
        <v/>
      </c>
      <c r="T76" s="42"/>
      <c r="U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4"/>
      <c r="I77" s="44"/>
      <c r="J77" s="92" t="str">
        <f aca="false">CONCATENATE(H77,I77)</f>
        <v/>
      </c>
      <c r="K77" s="93" t="str">
        <f aca="false">IF(OR(H77="ALI",H77="AIE"),"L", IF(OR(H77="EE",H77="SE",H77="CE"),"A",""))</f>
        <v/>
      </c>
      <c r="L77" s="94"/>
      <c r="M77" s="95" t="str">
        <f aca="false">IF(K77="L","Baixa",IF(K77="A","Média",IF(K77="","","Alta")))</f>
        <v/>
      </c>
      <c r="N77" s="96" t="str">
        <f aca="false">IF(ISBLANK(H77),"",IF(H77="ALI",IF(K77="L",7,IF(K77="A",10,15)),IF(H77="AIE",IF(K77="L",5,IF(K77="A",7,10)),IF(H77="SE",IF(K77="L",4,IF(K77="A",5,7)),IF(OR(H77="EE",H77="CE"),IF(K77="L",3,IF(K77="A",4,6)))))))</f>
        <v/>
      </c>
      <c r="O77" s="44"/>
      <c r="P77" s="98"/>
      <c r="Q77" s="99" t="str">
        <f aca="false">O77&amp;I77</f>
        <v/>
      </c>
      <c r="R77" s="100" t="str">
        <f aca="false">IF(OR(Q77="AI",Q77="AA"),75%,IF(Q77="DI",140%,IF(Q77="DA",115%,IF(Q77="DE",40%,""))))</f>
        <v/>
      </c>
      <c r="S77" s="101" t="str">
        <f aca="false">IF(OR(Q77="AII",Q77="AIA"),0.6,IF(AND(N77&lt;&gt;"",R77&lt;&gt;"",P77&lt;&gt;""),N77*R77*P77,""))</f>
        <v/>
      </c>
      <c r="T77" s="42"/>
      <c r="U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4"/>
      <c r="I78" s="44"/>
      <c r="J78" s="92" t="str">
        <f aca="false">CONCATENATE(H78,I78)</f>
        <v/>
      </c>
      <c r="K78" s="93" t="str">
        <f aca="false">IF(OR(H78="ALI",H78="AIE"),"L", IF(OR(H78="EE",H78="SE",H78="CE"),"A",""))</f>
        <v/>
      </c>
      <c r="L78" s="94"/>
      <c r="M78" s="95" t="str">
        <f aca="false">IF(K78="L","Baixa",IF(K78="A","Média",IF(K78="","","Alta")))</f>
        <v/>
      </c>
      <c r="N78" s="96" t="str">
        <f aca="false">IF(ISBLANK(H78),"",IF(H78="ALI",IF(K78="L",7,IF(K78="A",10,15)),IF(H78="AIE",IF(K78="L",5,IF(K78="A",7,10)),IF(H78="SE",IF(K78="L",4,IF(K78="A",5,7)),IF(OR(H78="EE",H78="CE"),IF(K78="L",3,IF(K78="A",4,6)))))))</f>
        <v/>
      </c>
      <c r="O78" s="44"/>
      <c r="P78" s="98"/>
      <c r="Q78" s="99" t="str">
        <f aca="false">O78&amp;I78</f>
        <v/>
      </c>
      <c r="R78" s="100" t="str">
        <f aca="false">IF(OR(Q78="AI",Q78="AA"),75%,IF(Q78="DI",140%,IF(Q78="DA",115%,IF(Q78="DE",40%,""))))</f>
        <v/>
      </c>
      <c r="S78" s="101" t="str">
        <f aca="false">IF(OR(Q78="AII",Q78="AIA"),0.6,IF(AND(N78&lt;&gt;"",R78&lt;&gt;"",P78&lt;&gt;""),N78*R78*P78,""))</f>
        <v/>
      </c>
      <c r="T78" s="42"/>
      <c r="U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4"/>
      <c r="I79" s="44"/>
      <c r="J79" s="92" t="str">
        <f aca="false">CONCATENATE(H79,I79)</f>
        <v/>
      </c>
      <c r="K79" s="93" t="str">
        <f aca="false">IF(OR(H79="ALI",H79="AIE"),"L", IF(OR(H79="EE",H79="SE",H79="CE"),"A",""))</f>
        <v/>
      </c>
      <c r="L79" s="94"/>
      <c r="M79" s="95" t="str">
        <f aca="false">IF(K79="L","Baixa",IF(K79="A","Média",IF(K79="","","Alta")))</f>
        <v/>
      </c>
      <c r="N79" s="96" t="str">
        <f aca="false">IF(ISBLANK(H79),"",IF(H79="ALI",IF(K79="L",7,IF(K79="A",10,15)),IF(H79="AIE",IF(K79="L",5,IF(K79="A",7,10)),IF(H79="SE",IF(K79="L",4,IF(K79="A",5,7)),IF(OR(H79="EE",H79="CE"),IF(K79="L",3,IF(K79="A",4,6)))))))</f>
        <v/>
      </c>
      <c r="O79" s="44"/>
      <c r="P79" s="98"/>
      <c r="Q79" s="99" t="str">
        <f aca="false">O79&amp;I79</f>
        <v/>
      </c>
      <c r="R79" s="100" t="str">
        <f aca="false">IF(OR(Q79="AI",Q79="AA"),75%,IF(Q79="DI",140%,IF(Q79="DA",115%,IF(Q79="DE",40%,""))))</f>
        <v/>
      </c>
      <c r="S79" s="101" t="str">
        <f aca="false">IF(OR(Q79="AII",Q79="AIA"),0.6,IF(AND(N79&lt;&gt;"",R79&lt;&gt;"",P79&lt;&gt;""),N79*R79*P79,""))</f>
        <v/>
      </c>
      <c r="T79" s="42"/>
      <c r="U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4"/>
      <c r="I80" s="44"/>
      <c r="J80" s="92" t="str">
        <f aca="false">CONCATENATE(H80,I80)</f>
        <v/>
      </c>
      <c r="K80" s="93" t="str">
        <f aca="false">IF(OR(H80="ALI",H80="AIE"),"L", IF(OR(H80="EE",H80="SE",H80="CE"),"A",""))</f>
        <v/>
      </c>
      <c r="L80" s="94"/>
      <c r="M80" s="95" t="str">
        <f aca="false">IF(K80="L","Baixa",IF(K80="A","Média",IF(K80="","","Alta")))</f>
        <v/>
      </c>
      <c r="N80" s="96" t="str">
        <f aca="false">IF(ISBLANK(H80),"",IF(H80="ALI",IF(K80="L",7,IF(K80="A",10,15)),IF(H80="AIE",IF(K80="L",5,IF(K80="A",7,10)),IF(H80="SE",IF(K80="L",4,IF(K80="A",5,7)),IF(OR(H80="EE",H80="CE"),IF(K80="L",3,IF(K80="A",4,6)))))))</f>
        <v/>
      </c>
      <c r="O80" s="44"/>
      <c r="P80" s="98"/>
      <c r="Q80" s="99" t="str">
        <f aca="false">O80&amp;I80</f>
        <v/>
      </c>
      <c r="R80" s="100" t="str">
        <f aca="false">IF(OR(Q80="AI",Q80="AA"),75%,IF(Q80="DI",140%,IF(Q80="DA",115%,IF(Q80="DE",40%,""))))</f>
        <v/>
      </c>
      <c r="S80" s="101" t="str">
        <f aca="false">IF(OR(Q80="AII",Q80="AIA"),0.6,IF(AND(N80&lt;&gt;"",R80&lt;&gt;"",P80&lt;&gt;""),N80*R80*P80,""))</f>
        <v/>
      </c>
      <c r="T80" s="42"/>
      <c r="U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4"/>
      <c r="I81" s="44"/>
      <c r="J81" s="92" t="str">
        <f aca="false">CONCATENATE(H81,I81)</f>
        <v/>
      </c>
      <c r="K81" s="93" t="str">
        <f aca="false">IF(OR(H81="ALI",H81="AIE"),"L", IF(OR(H81="EE",H81="SE",H81="CE"),"A",""))</f>
        <v/>
      </c>
      <c r="L81" s="94"/>
      <c r="M81" s="95" t="str">
        <f aca="false">IF(K81="L","Baixa",IF(K81="A","Média",IF(K81="","","Alta")))</f>
        <v/>
      </c>
      <c r="N81" s="96" t="str">
        <f aca="false">IF(ISBLANK(H81),"",IF(H81="ALI",IF(K81="L",7,IF(K81="A",10,15)),IF(H81="AIE",IF(K81="L",5,IF(K81="A",7,10)),IF(H81="SE",IF(K81="L",4,IF(K81="A",5,7)),IF(OR(H81="EE",H81="CE"),IF(K81="L",3,IF(K81="A",4,6)))))))</f>
        <v/>
      </c>
      <c r="O81" s="44"/>
      <c r="P81" s="98"/>
      <c r="Q81" s="99" t="str">
        <f aca="false">O81&amp;I81</f>
        <v/>
      </c>
      <c r="R81" s="100" t="str">
        <f aca="false">IF(OR(Q81="AI",Q81="AA"),75%,IF(Q81="DI",140%,IF(Q81="DA",115%,IF(Q81="DE",40%,""))))</f>
        <v/>
      </c>
      <c r="S81" s="101" t="str">
        <f aca="false">IF(OR(Q81="AII",Q81="AIA"),0.6,IF(AND(N81&lt;&gt;"",R81&lt;&gt;"",P81&lt;&gt;""),N81*R81*P81,""))</f>
        <v/>
      </c>
      <c r="T81" s="42"/>
      <c r="U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4"/>
      <c r="I82" s="44"/>
      <c r="J82" s="92" t="str">
        <f aca="false">CONCATENATE(H82,I82)</f>
        <v/>
      </c>
      <c r="K82" s="93" t="str">
        <f aca="false">IF(OR(H82="ALI",H82="AIE"),"L", IF(OR(H82="EE",H82="SE",H82="CE"),"A",""))</f>
        <v/>
      </c>
      <c r="L82" s="94"/>
      <c r="M82" s="95" t="str">
        <f aca="false">IF(K82="L","Baixa",IF(K82="A","Média",IF(K82="","","Alta")))</f>
        <v/>
      </c>
      <c r="N82" s="96" t="str">
        <f aca="false">IF(ISBLANK(H82),"",IF(H82="ALI",IF(K82="L",7,IF(K82="A",10,15)),IF(H82="AIE",IF(K82="L",5,IF(K82="A",7,10)),IF(H82="SE",IF(K82="L",4,IF(K82="A",5,7)),IF(OR(H82="EE",H82="CE"),IF(K82="L",3,IF(K82="A",4,6)))))))</f>
        <v/>
      </c>
      <c r="O82" s="44"/>
      <c r="P82" s="98"/>
      <c r="Q82" s="99" t="str">
        <f aca="false">O82&amp;I82</f>
        <v/>
      </c>
      <c r="R82" s="100" t="str">
        <f aca="false">IF(OR(Q82="AI",Q82="AA"),75%,IF(Q82="DI",140%,IF(Q82="DA",115%,IF(Q82="DE",40%,""))))</f>
        <v/>
      </c>
      <c r="S82" s="101" t="str">
        <f aca="false">IF(OR(Q82="AII",Q82="AIA"),0.6,IF(AND(N82&lt;&gt;"",R82&lt;&gt;"",P82&lt;&gt;""),N82*R82*P82,""))</f>
        <v/>
      </c>
      <c r="T82" s="42"/>
      <c r="U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4"/>
      <c r="I83" s="44"/>
      <c r="J83" s="92" t="str">
        <f aca="false">CONCATENATE(H83,I83)</f>
        <v/>
      </c>
      <c r="K83" s="93" t="str">
        <f aca="false">IF(OR(H83="ALI",H83="AIE"),"L", IF(OR(H83="EE",H83="SE",H83="CE"),"A",""))</f>
        <v/>
      </c>
      <c r="L83" s="94"/>
      <c r="M83" s="95" t="str">
        <f aca="false">IF(K83="L","Baixa",IF(K83="A","Média",IF(K83="","","Alta")))</f>
        <v/>
      </c>
      <c r="N83" s="96" t="str">
        <f aca="false">IF(ISBLANK(H83),"",IF(H83="ALI",IF(K83="L",7,IF(K83="A",10,15)),IF(H83="AIE",IF(K83="L",5,IF(K83="A",7,10)),IF(H83="SE",IF(K83="L",4,IF(K83="A",5,7)),IF(OR(H83="EE",H83="CE"),IF(K83="L",3,IF(K83="A",4,6)))))))</f>
        <v/>
      </c>
      <c r="O83" s="44"/>
      <c r="P83" s="98"/>
      <c r="Q83" s="99" t="str">
        <f aca="false">O83&amp;I83</f>
        <v/>
      </c>
      <c r="R83" s="100" t="str">
        <f aca="false">IF(OR(Q83="AI",Q83="AA"),75%,IF(Q83="DI",140%,IF(Q83="DA",115%,IF(Q83="DE",40%,""))))</f>
        <v/>
      </c>
      <c r="S83" s="101" t="str">
        <f aca="false">IF(OR(Q83="AII",Q83="AIA"),0.6,IF(AND(N83&lt;&gt;"",R83&lt;&gt;"",P83&lt;&gt;""),N83*R83*P83,""))</f>
        <v/>
      </c>
      <c r="T83" s="42"/>
      <c r="U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4"/>
      <c r="I84" s="44"/>
      <c r="J84" s="92" t="str">
        <f aca="false">CONCATENATE(H84,I84)</f>
        <v/>
      </c>
      <c r="K84" s="93" t="str">
        <f aca="false">IF(OR(H84="ALI",H84="AIE"),"L", IF(OR(H84="EE",H84="SE",H84="CE"),"A",""))</f>
        <v/>
      </c>
      <c r="L84" s="94"/>
      <c r="M84" s="95" t="str">
        <f aca="false">IF(K84="L","Baixa",IF(K84="A","Média",IF(K84="","","Alta")))</f>
        <v/>
      </c>
      <c r="N84" s="96" t="str">
        <f aca="false">IF(ISBLANK(H84),"",IF(H84="ALI",IF(K84="L",7,IF(K84="A",10,15)),IF(H84="AIE",IF(K84="L",5,IF(K84="A",7,10)),IF(H84="SE",IF(K84="L",4,IF(K84="A",5,7)),IF(OR(H84="EE",H84="CE"),IF(K84="L",3,IF(K84="A",4,6)))))))</f>
        <v/>
      </c>
      <c r="O84" s="44"/>
      <c r="P84" s="98"/>
      <c r="Q84" s="99" t="str">
        <f aca="false">O84&amp;I84</f>
        <v/>
      </c>
      <c r="R84" s="100" t="str">
        <f aca="false">IF(OR(Q84="AI",Q84="AA"),75%,IF(Q84="DI",140%,IF(Q84="DA",115%,IF(Q84="DE",40%,""))))</f>
        <v/>
      </c>
      <c r="S84" s="101" t="str">
        <f aca="false">IF(OR(Q84="AII",Q84="AIA"),0.6,IF(AND(N84&lt;&gt;"",R84&lt;&gt;"",P84&lt;&gt;""),N84*R84*P84,""))</f>
        <v/>
      </c>
      <c r="T84" s="42"/>
      <c r="U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4"/>
      <c r="I85" s="44"/>
      <c r="J85" s="92" t="str">
        <f aca="false">CONCATENATE(H85,I85)</f>
        <v/>
      </c>
      <c r="K85" s="93" t="str">
        <f aca="false">IF(OR(H85="ALI",H85="AIE"),"L", IF(OR(H85="EE",H85="SE",H85="CE"),"A",""))</f>
        <v/>
      </c>
      <c r="L85" s="94"/>
      <c r="M85" s="95" t="str">
        <f aca="false">IF(K85="L","Baixa",IF(K85="A","Média",IF(K85="","","Alta")))</f>
        <v/>
      </c>
      <c r="N85" s="96" t="str">
        <f aca="false">IF(ISBLANK(H85),"",IF(H85="ALI",IF(K85="L",7,IF(K85="A",10,15)),IF(H85="AIE",IF(K85="L",5,IF(K85="A",7,10)),IF(H85="SE",IF(K85="L",4,IF(K85="A",5,7)),IF(OR(H85="EE",H85="CE"),IF(K85="L",3,IF(K85="A",4,6)))))))</f>
        <v/>
      </c>
      <c r="O85" s="44"/>
      <c r="P85" s="98"/>
      <c r="Q85" s="99" t="str">
        <f aca="false">O85&amp;I85</f>
        <v/>
      </c>
      <c r="R85" s="100" t="str">
        <f aca="false">IF(OR(Q85="AI",Q85="AA"),75%,IF(Q85="DI",140%,IF(Q85="DA",115%,IF(Q85="DE",40%,""))))</f>
        <v/>
      </c>
      <c r="S85" s="101" t="str">
        <f aca="false">IF(OR(Q85="AII",Q85="AIA"),0.6,IF(AND(N85&lt;&gt;"",R85&lt;&gt;"",P85&lt;&gt;""),N85*R85*P85,""))</f>
        <v/>
      </c>
      <c r="T85" s="42"/>
      <c r="U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4"/>
      <c r="I86" s="44"/>
      <c r="J86" s="92" t="str">
        <f aca="false">CONCATENATE(H86,I86)</f>
        <v/>
      </c>
      <c r="K86" s="93" t="str">
        <f aca="false">IF(OR(H86="ALI",H86="AIE"),"L", IF(OR(H86="EE",H86="SE",H86="CE"),"A",""))</f>
        <v/>
      </c>
      <c r="L86" s="94"/>
      <c r="M86" s="95" t="str">
        <f aca="false">IF(K86="L","Baixa",IF(K86="A","Média",IF(K86="","","Alta")))</f>
        <v/>
      </c>
      <c r="N86" s="96" t="str">
        <f aca="false">IF(ISBLANK(H86),"",IF(H86="ALI",IF(K86="L",7,IF(K86="A",10,15)),IF(H86="AIE",IF(K86="L",5,IF(K86="A",7,10)),IF(H86="SE",IF(K86="L",4,IF(K86="A",5,7)),IF(OR(H86="EE",H86="CE"),IF(K86="L",3,IF(K86="A",4,6)))))))</f>
        <v/>
      </c>
      <c r="O86" s="44"/>
      <c r="P86" s="98"/>
      <c r="Q86" s="99" t="str">
        <f aca="false">O86&amp;I86</f>
        <v/>
      </c>
      <c r="R86" s="100" t="str">
        <f aca="false">IF(OR(Q86="AI",Q86="AA"),75%,IF(Q86="DI",140%,IF(Q86="DA",115%,IF(Q86="DE",40%,""))))</f>
        <v/>
      </c>
      <c r="S86" s="101" t="str">
        <f aca="false">IF(OR(Q86="AII",Q86="AIA"),0.6,IF(AND(N86&lt;&gt;"",R86&lt;&gt;"",P86&lt;&gt;""),N86*R86*P86,""))</f>
        <v/>
      </c>
      <c r="T86" s="42"/>
      <c r="U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4"/>
      <c r="I87" s="44"/>
      <c r="J87" s="92" t="str">
        <f aca="false">CONCATENATE(H87,I87)</f>
        <v/>
      </c>
      <c r="K87" s="93" t="str">
        <f aca="false">IF(OR(H87="ALI",H87="AIE"),"L", IF(OR(H87="EE",H87="SE",H87="CE"),"A",""))</f>
        <v/>
      </c>
      <c r="L87" s="94"/>
      <c r="M87" s="95" t="str">
        <f aca="false">IF(K87="L","Baixa",IF(K87="A","Média",IF(K87="","","Alta")))</f>
        <v/>
      </c>
      <c r="N87" s="96" t="str">
        <f aca="false">IF(ISBLANK(H87),"",IF(H87="ALI",IF(K87="L",7,IF(K87="A",10,15)),IF(H87="AIE",IF(K87="L",5,IF(K87="A",7,10)),IF(H87="SE",IF(K87="L",4,IF(K87="A",5,7)),IF(OR(H87="EE",H87="CE"),IF(K87="L",3,IF(K87="A",4,6)))))))</f>
        <v/>
      </c>
      <c r="O87" s="44"/>
      <c r="P87" s="98"/>
      <c r="Q87" s="99" t="str">
        <f aca="false">O87&amp;I87</f>
        <v/>
      </c>
      <c r="R87" s="100" t="str">
        <f aca="false">IF(OR(Q87="AI",Q87="AA"),75%,IF(Q87="DI",140%,IF(Q87="DA",115%,IF(Q87="DE",40%,""))))</f>
        <v/>
      </c>
      <c r="S87" s="101" t="str">
        <f aca="false">IF(OR(Q87="AII",Q87="AIA"),0.6,IF(AND(N87&lt;&gt;"",R87&lt;&gt;"",P87&lt;&gt;""),N87*R87*P87,""))</f>
        <v/>
      </c>
      <c r="T87" s="42"/>
      <c r="U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4"/>
      <c r="I88" s="44"/>
      <c r="J88" s="92" t="str">
        <f aca="false">CONCATENATE(H88,I88)</f>
        <v/>
      </c>
      <c r="K88" s="93" t="str">
        <f aca="false">IF(OR(H88="ALI",H88="AIE"),"L", IF(OR(H88="EE",H88="SE",H88="CE"),"A",""))</f>
        <v/>
      </c>
      <c r="L88" s="94"/>
      <c r="M88" s="95" t="str">
        <f aca="false">IF(K88="L","Baixa",IF(K88="A","Média",IF(K88="","","Alta")))</f>
        <v/>
      </c>
      <c r="N88" s="96" t="str">
        <f aca="false">IF(ISBLANK(H88),"",IF(H88="ALI",IF(K88="L",7,IF(K88="A",10,15)),IF(H88="AIE",IF(K88="L",5,IF(K88="A",7,10)),IF(H88="SE",IF(K88="L",4,IF(K88="A",5,7)),IF(OR(H88="EE",H88="CE"),IF(K88="L",3,IF(K88="A",4,6)))))))</f>
        <v/>
      </c>
      <c r="O88" s="44"/>
      <c r="P88" s="98"/>
      <c r="Q88" s="99" t="str">
        <f aca="false">O88&amp;I88</f>
        <v/>
      </c>
      <c r="R88" s="100" t="str">
        <f aca="false">IF(OR(Q88="AI",Q88="AA"),75%,IF(Q88="DI",140%,IF(Q88="DA",115%,IF(Q88="DE",40%,""))))</f>
        <v/>
      </c>
      <c r="S88" s="101" t="str">
        <f aca="false">IF(OR(Q88="AII",Q88="AIA"),0.6,IF(AND(N88&lt;&gt;"",R88&lt;&gt;"",P88&lt;&gt;""),N88*R88*P88,""))</f>
        <v/>
      </c>
      <c r="T88" s="42"/>
      <c r="U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4"/>
      <c r="I89" s="44"/>
      <c r="J89" s="92" t="str">
        <f aca="false">CONCATENATE(H89,I89)</f>
        <v/>
      </c>
      <c r="K89" s="93" t="str">
        <f aca="false">IF(OR(H89="ALI",H89="AIE"),"L", IF(OR(H89="EE",H89="SE",H89="CE"),"A",""))</f>
        <v/>
      </c>
      <c r="L89" s="94"/>
      <c r="M89" s="95" t="str">
        <f aca="false">IF(K89="L","Baixa",IF(K89="A","Média",IF(K89="","","Alta")))</f>
        <v/>
      </c>
      <c r="N89" s="96" t="str">
        <f aca="false">IF(ISBLANK(H89),"",IF(H89="ALI",IF(K89="L",7,IF(K89="A",10,15)),IF(H89="AIE",IF(K89="L",5,IF(K89="A",7,10)),IF(H89="SE",IF(K89="L",4,IF(K89="A",5,7)),IF(OR(H89="EE",H89="CE"),IF(K89="L",3,IF(K89="A",4,6)))))))</f>
        <v/>
      </c>
      <c r="O89" s="44"/>
      <c r="P89" s="98"/>
      <c r="Q89" s="99" t="str">
        <f aca="false">O89&amp;I89</f>
        <v/>
      </c>
      <c r="R89" s="100" t="str">
        <f aca="false">IF(OR(Q89="AI",Q89="AA"),75%,IF(Q89="DI",140%,IF(Q89="DA",115%,IF(Q89="DE",40%,""))))</f>
        <v/>
      </c>
      <c r="S89" s="101" t="str">
        <f aca="false">IF(OR(Q89="AII",Q89="AIA"),0.6,IF(AND(N89&lt;&gt;"",R89&lt;&gt;"",P89&lt;&gt;""),N89*R89*P89,""))</f>
        <v/>
      </c>
      <c r="T89" s="42"/>
      <c r="U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4"/>
      <c r="I90" s="44"/>
      <c r="J90" s="92" t="str">
        <f aca="false">CONCATENATE(H90,I90)</f>
        <v/>
      </c>
      <c r="K90" s="93" t="str">
        <f aca="false">IF(OR(H90="ALI",H90="AIE"),"L", IF(OR(H90="EE",H90="SE",H90="CE"),"A",""))</f>
        <v/>
      </c>
      <c r="L90" s="94"/>
      <c r="M90" s="95" t="str">
        <f aca="false">IF(K90="L","Baixa",IF(K90="A","Média",IF(K90="","","Alta")))</f>
        <v/>
      </c>
      <c r="N90" s="96" t="str">
        <f aca="false">IF(ISBLANK(H90),"",IF(H90="ALI",IF(K90="L",7,IF(K90="A",10,15)),IF(H90="AIE",IF(K90="L",5,IF(K90="A",7,10)),IF(H90="SE",IF(K90="L",4,IF(K90="A",5,7)),IF(OR(H90="EE",H90="CE"),IF(K90="L",3,IF(K90="A",4,6)))))))</f>
        <v/>
      </c>
      <c r="O90" s="44"/>
      <c r="P90" s="98"/>
      <c r="Q90" s="99" t="str">
        <f aca="false">O90&amp;I90</f>
        <v/>
      </c>
      <c r="R90" s="100" t="str">
        <f aca="false">IF(OR(Q90="AI",Q90="AA"),75%,IF(Q90="DI",140%,IF(Q90="DA",115%,IF(Q90="DE",40%,""))))</f>
        <v/>
      </c>
      <c r="S90" s="101" t="str">
        <f aca="false">IF(OR(Q90="AII",Q90="AIA"),0.6,IF(AND(N90&lt;&gt;"",R90&lt;&gt;"",P90&lt;&gt;""),N90*R90*P90,""))</f>
        <v/>
      </c>
      <c r="T90" s="42"/>
      <c r="U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4"/>
      <c r="I91" s="44"/>
      <c r="J91" s="92" t="str">
        <f aca="false">CONCATENATE(H91,I91)</f>
        <v/>
      </c>
      <c r="K91" s="93" t="str">
        <f aca="false">IF(OR(H91="ALI",H91="AIE"),"L", IF(OR(H91="EE",H91="SE",H91="CE"),"A",""))</f>
        <v/>
      </c>
      <c r="L91" s="94"/>
      <c r="M91" s="95" t="str">
        <f aca="false">IF(K91="L","Baixa",IF(K91="A","Média",IF(K91="","","Alta")))</f>
        <v/>
      </c>
      <c r="N91" s="96" t="str">
        <f aca="false">IF(ISBLANK(H91),"",IF(H91="ALI",IF(K91="L",7,IF(K91="A",10,15)),IF(H91="AIE",IF(K91="L",5,IF(K91="A",7,10)),IF(H91="SE",IF(K91="L",4,IF(K91="A",5,7)),IF(OR(H91="EE",H91="CE"),IF(K91="L",3,IF(K91="A",4,6)))))))</f>
        <v/>
      </c>
      <c r="O91" s="44"/>
      <c r="P91" s="98"/>
      <c r="Q91" s="99" t="str">
        <f aca="false">O91&amp;I91</f>
        <v/>
      </c>
      <c r="R91" s="100" t="str">
        <f aca="false">IF(OR(Q91="AI",Q91="AA"),75%,IF(Q91="DI",140%,IF(Q91="DA",115%,IF(Q91="DE",40%,""))))</f>
        <v/>
      </c>
      <c r="S91" s="101" t="str">
        <f aca="false">IF(OR(Q91="AII",Q91="AIA"),0.6,IF(AND(N91&lt;&gt;"",R91&lt;&gt;"",P91&lt;&gt;""),N91*R91*P91,""))</f>
        <v/>
      </c>
      <c r="T91" s="42"/>
      <c r="U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4"/>
      <c r="I92" s="44"/>
      <c r="J92" s="92" t="str">
        <f aca="false">CONCATENATE(H92,I92)</f>
        <v/>
      </c>
      <c r="K92" s="93" t="str">
        <f aca="false">IF(OR(H92="ALI",H92="AIE"),"L", IF(OR(H92="EE",H92="SE",H92="CE"),"A",""))</f>
        <v/>
      </c>
      <c r="L92" s="94"/>
      <c r="M92" s="95" t="str">
        <f aca="false">IF(K92="L","Baixa",IF(K92="A","Média",IF(K92="","","Alta")))</f>
        <v/>
      </c>
      <c r="N92" s="96" t="str">
        <f aca="false">IF(ISBLANK(H92),"",IF(H92="ALI",IF(K92="L",7,IF(K92="A",10,15)),IF(H92="AIE",IF(K92="L",5,IF(K92="A",7,10)),IF(H92="SE",IF(K92="L",4,IF(K92="A",5,7)),IF(OR(H92="EE",H92="CE"),IF(K92="L",3,IF(K92="A",4,6)))))))</f>
        <v/>
      </c>
      <c r="O92" s="44"/>
      <c r="P92" s="98"/>
      <c r="Q92" s="99" t="str">
        <f aca="false">O92&amp;I92</f>
        <v/>
      </c>
      <c r="R92" s="100" t="str">
        <f aca="false">IF(OR(Q92="AI",Q92="AA"),75%,IF(Q92="DI",140%,IF(Q92="DA",115%,IF(Q92="DE",40%,""))))</f>
        <v/>
      </c>
      <c r="S92" s="101" t="str">
        <f aca="false">IF(OR(Q92="AII",Q92="AIA"),0.6,IF(AND(N92&lt;&gt;"",R92&lt;&gt;"",P92&lt;&gt;""),N92*R92*P92,""))</f>
        <v/>
      </c>
      <c r="T92" s="42"/>
      <c r="U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4"/>
      <c r="I93" s="44"/>
      <c r="J93" s="92" t="str">
        <f aca="false">CONCATENATE(H93,I93)</f>
        <v/>
      </c>
      <c r="K93" s="93" t="str">
        <f aca="false">IF(OR(H93="ALI",H93="AIE"),"L", IF(OR(H93="EE",H93="SE",H93="CE"),"A",""))</f>
        <v/>
      </c>
      <c r="L93" s="94"/>
      <c r="M93" s="95" t="str">
        <f aca="false">IF(K93="L","Baixa",IF(K93="A","Média",IF(K93="","","Alta")))</f>
        <v/>
      </c>
      <c r="N93" s="96" t="str">
        <f aca="false">IF(ISBLANK(H93),"",IF(H93="ALI",IF(K93="L",7,IF(K93="A",10,15)),IF(H93="AIE",IF(K93="L",5,IF(K93="A",7,10)),IF(H93="SE",IF(K93="L",4,IF(K93="A",5,7)),IF(OR(H93="EE",H93="CE"),IF(K93="L",3,IF(K93="A",4,6)))))))</f>
        <v/>
      </c>
      <c r="O93" s="44"/>
      <c r="P93" s="98"/>
      <c r="Q93" s="99" t="str">
        <f aca="false">O93&amp;I93</f>
        <v/>
      </c>
      <c r="R93" s="100" t="str">
        <f aca="false">IF(OR(Q93="AI",Q93="AA"),75%,IF(Q93="DI",140%,IF(Q93="DA",115%,IF(Q93="DE",40%,""))))</f>
        <v/>
      </c>
      <c r="S93" s="101" t="str">
        <f aca="false">IF(OR(Q93="AII",Q93="AIA"),0.6,IF(AND(N93&lt;&gt;"",R93&lt;&gt;"",P93&lt;&gt;""),N93*R93*P93,""))</f>
        <v/>
      </c>
      <c r="T93" s="42"/>
      <c r="U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4"/>
      <c r="I94" s="44"/>
      <c r="J94" s="92" t="str">
        <f aca="false">CONCATENATE(H94,I94)</f>
        <v/>
      </c>
      <c r="K94" s="93" t="str">
        <f aca="false">IF(OR(H94="ALI",H94="AIE"),"L", IF(OR(H94="EE",H94="SE",H94="CE"),"A",""))</f>
        <v/>
      </c>
      <c r="L94" s="94"/>
      <c r="M94" s="95" t="str">
        <f aca="false">IF(K94="L","Baixa",IF(K94="A","Média",IF(K94="","","Alta")))</f>
        <v/>
      </c>
      <c r="N94" s="96" t="str">
        <f aca="false">IF(ISBLANK(H94),"",IF(H94="ALI",IF(K94="L",7,IF(K94="A",10,15)),IF(H94="AIE",IF(K94="L",5,IF(K94="A",7,10)),IF(H94="SE",IF(K94="L",4,IF(K94="A",5,7)),IF(OR(H94="EE",H94="CE"),IF(K94="L",3,IF(K94="A",4,6)))))))</f>
        <v/>
      </c>
      <c r="O94" s="44"/>
      <c r="P94" s="98"/>
      <c r="Q94" s="99" t="str">
        <f aca="false">O94&amp;I94</f>
        <v/>
      </c>
      <c r="R94" s="100" t="str">
        <f aca="false">IF(OR(Q94="AI",Q94="AA"),75%,IF(Q94="DI",140%,IF(Q94="DA",115%,IF(Q94="DE",40%,""))))</f>
        <v/>
      </c>
      <c r="S94" s="101" t="str">
        <f aca="false">IF(OR(Q94="AII",Q94="AIA"),0.6,IF(AND(N94&lt;&gt;"",R94&lt;&gt;"",P94&lt;&gt;""),N94*R94*P94,""))</f>
        <v/>
      </c>
      <c r="T94" s="42"/>
      <c r="U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4"/>
      <c r="I95" s="44"/>
      <c r="J95" s="92" t="str">
        <f aca="false">CONCATENATE(H95,I95)</f>
        <v/>
      </c>
      <c r="K95" s="93" t="str">
        <f aca="false">IF(OR(H95="ALI",H95="AIE"),"L", IF(OR(H95="EE",H95="SE",H95="CE"),"A",""))</f>
        <v/>
      </c>
      <c r="L95" s="94"/>
      <c r="M95" s="95" t="str">
        <f aca="false">IF(K95="L","Baixa",IF(K95="A","Média",IF(K95="","","Alta")))</f>
        <v/>
      </c>
      <c r="N95" s="96" t="str">
        <f aca="false">IF(ISBLANK(H95),"",IF(H95="ALI",IF(K95="L",7,IF(K95="A",10,15)),IF(H95="AIE",IF(K95="L",5,IF(K95="A",7,10)),IF(H95="SE",IF(K95="L",4,IF(K95="A",5,7)),IF(OR(H95="EE",H95="CE"),IF(K95="L",3,IF(K95="A",4,6)))))))</f>
        <v/>
      </c>
      <c r="O95" s="44"/>
      <c r="P95" s="98"/>
      <c r="Q95" s="99" t="str">
        <f aca="false">O95&amp;I95</f>
        <v/>
      </c>
      <c r="R95" s="100" t="str">
        <f aca="false">IF(OR(Q95="AI",Q95="AA"),75%,IF(Q95="DI",140%,IF(Q95="DA",115%,IF(Q95="DE",40%,""))))</f>
        <v/>
      </c>
      <c r="S95" s="101" t="str">
        <f aca="false">IF(OR(Q95="AII",Q95="AIA"),0.6,IF(AND(N95&lt;&gt;"",R95&lt;&gt;"",P95&lt;&gt;""),N95*R95*P95,""))</f>
        <v/>
      </c>
      <c r="T95" s="42"/>
      <c r="U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4"/>
      <c r="I96" s="44"/>
      <c r="J96" s="92" t="str">
        <f aca="false">CONCATENATE(H96,I96)</f>
        <v/>
      </c>
      <c r="K96" s="93" t="str">
        <f aca="false">IF(OR(H96="ALI",H96="AIE"),"L", IF(OR(H96="EE",H96="SE",H96="CE"),"A",""))</f>
        <v/>
      </c>
      <c r="L96" s="94"/>
      <c r="M96" s="95" t="str">
        <f aca="false">IF(K96="L","Baixa",IF(K96="A","Média",IF(K96="","","Alta")))</f>
        <v/>
      </c>
      <c r="N96" s="96" t="str">
        <f aca="false">IF(ISBLANK(H96),"",IF(H96="ALI",IF(K96="L",7,IF(K96="A",10,15)),IF(H96="AIE",IF(K96="L",5,IF(K96="A",7,10)),IF(H96="SE",IF(K96="L",4,IF(K96="A",5,7)),IF(OR(H96="EE",H96="CE"),IF(K96="L",3,IF(K96="A",4,6)))))))</f>
        <v/>
      </c>
      <c r="O96" s="44"/>
      <c r="P96" s="98"/>
      <c r="Q96" s="99" t="str">
        <f aca="false">O96&amp;I96</f>
        <v/>
      </c>
      <c r="R96" s="100" t="str">
        <f aca="false">IF(OR(Q96="AI",Q96="AA"),75%,IF(Q96="DI",140%,IF(Q96="DA",115%,IF(Q96="DE",40%,""))))</f>
        <v/>
      </c>
      <c r="S96" s="101" t="str">
        <f aca="false">IF(OR(Q96="AII",Q96="AIA"),0.6,IF(AND(N96&lt;&gt;"",R96&lt;&gt;"",P96&lt;&gt;""),N96*R96*P96,""))</f>
        <v/>
      </c>
      <c r="T96" s="42"/>
      <c r="U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4"/>
      <c r="I97" s="44"/>
      <c r="J97" s="92" t="str">
        <f aca="false">CONCATENATE(H97,I97)</f>
        <v/>
      </c>
      <c r="K97" s="93" t="str">
        <f aca="false">IF(OR(H97="ALI",H97="AIE"),"L", IF(OR(H97="EE",H97="SE",H97="CE"),"A",""))</f>
        <v/>
      </c>
      <c r="L97" s="94"/>
      <c r="M97" s="95" t="str">
        <f aca="false">IF(K97="L","Baixa",IF(K97="A","Média",IF(K97="","","Alta")))</f>
        <v/>
      </c>
      <c r="N97" s="96" t="str">
        <f aca="false">IF(ISBLANK(H97),"",IF(H97="ALI",IF(K97="L",7,IF(K97="A",10,15)),IF(H97="AIE",IF(K97="L",5,IF(K97="A",7,10)),IF(H97="SE",IF(K97="L",4,IF(K97="A",5,7)),IF(OR(H97="EE",H97="CE"),IF(K97="L",3,IF(K97="A",4,6)))))))</f>
        <v/>
      </c>
      <c r="O97" s="44"/>
      <c r="P97" s="98"/>
      <c r="Q97" s="99" t="str">
        <f aca="false">O97&amp;I97</f>
        <v/>
      </c>
      <c r="R97" s="100" t="str">
        <f aca="false">IF(OR(Q97="AI",Q97="AA"),75%,IF(Q97="DI",140%,IF(Q97="DA",115%,IF(Q97="DE",40%,""))))</f>
        <v/>
      </c>
      <c r="S97" s="101" t="str">
        <f aca="false">IF(OR(Q97="AII",Q97="AIA"),0.6,IF(AND(N97&lt;&gt;"",R97&lt;&gt;"",P97&lt;&gt;""),N97*R97*P97,""))</f>
        <v/>
      </c>
      <c r="T97" s="42"/>
      <c r="U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4"/>
      <c r="I98" s="44"/>
      <c r="J98" s="92" t="str">
        <f aca="false">CONCATENATE(H98,I98)</f>
        <v/>
      </c>
      <c r="K98" s="93" t="str">
        <f aca="false">IF(OR(H98="ALI",H98="AIE"),"L", IF(OR(H98="EE",H98="SE",H98="CE"),"A",""))</f>
        <v/>
      </c>
      <c r="L98" s="94"/>
      <c r="M98" s="95" t="str">
        <f aca="false">IF(K98="L","Baixa",IF(K98="A","Média",IF(K98="","","Alta")))</f>
        <v/>
      </c>
      <c r="N98" s="96" t="str">
        <f aca="false">IF(ISBLANK(H98),"",IF(H98="ALI",IF(K98="L",7,IF(K98="A",10,15)),IF(H98="AIE",IF(K98="L",5,IF(K98="A",7,10)),IF(H98="SE",IF(K98="L",4,IF(K98="A",5,7)),IF(OR(H98="EE",H98="CE"),IF(K98="L",3,IF(K98="A",4,6)))))))</f>
        <v/>
      </c>
      <c r="O98" s="44"/>
      <c r="P98" s="98"/>
      <c r="Q98" s="99" t="str">
        <f aca="false">O98&amp;I98</f>
        <v/>
      </c>
      <c r="R98" s="100" t="str">
        <f aca="false">IF(OR(Q98="AI",Q98="AA"),75%,IF(Q98="DI",140%,IF(Q98="DA",115%,IF(Q98="DE",40%,""))))</f>
        <v/>
      </c>
      <c r="S98" s="101" t="str">
        <f aca="false">IF(OR(Q98="AII",Q98="AIA"),0.6,IF(AND(N98&lt;&gt;"",R98&lt;&gt;"",P98&lt;&gt;""),N98*R98*P98,""))</f>
        <v/>
      </c>
      <c r="T98" s="42"/>
      <c r="U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4"/>
      <c r="I99" s="44"/>
      <c r="J99" s="92" t="str">
        <f aca="false">CONCATENATE(H99,I99)</f>
        <v/>
      </c>
      <c r="K99" s="93" t="str">
        <f aca="false">IF(OR(H99="ALI",H99="AIE"),"L", IF(OR(H99="EE",H99="SE",H99="CE"),"A",""))</f>
        <v/>
      </c>
      <c r="L99" s="94"/>
      <c r="M99" s="95" t="str">
        <f aca="false">IF(K99="L","Baixa",IF(K99="A","Média",IF(K99="","","Alta")))</f>
        <v/>
      </c>
      <c r="N99" s="96" t="str">
        <f aca="false">IF(ISBLANK(H99),"",IF(H99="ALI",IF(K99="L",7,IF(K99="A",10,15)),IF(H99="AIE",IF(K99="L",5,IF(K99="A",7,10)),IF(H99="SE",IF(K99="L",4,IF(K99="A",5,7)),IF(OR(H99="EE",H99="CE"),IF(K99="L",3,IF(K99="A",4,6)))))))</f>
        <v/>
      </c>
      <c r="O99" s="44"/>
      <c r="P99" s="98"/>
      <c r="Q99" s="99" t="str">
        <f aca="false">O99&amp;I99</f>
        <v/>
      </c>
      <c r="R99" s="100" t="str">
        <f aca="false">IF(OR(Q99="AI",Q99="AA"),75%,IF(Q99="DI",140%,IF(Q99="DA",115%,IF(Q99="DE",40%,""))))</f>
        <v/>
      </c>
      <c r="S99" s="101" t="str">
        <f aca="false">IF(OR(Q99="AII",Q99="AIA"),0.6,IF(AND(N99&lt;&gt;"",R99&lt;&gt;"",P99&lt;&gt;""),N99*R99*P99,""))</f>
        <v/>
      </c>
      <c r="T99" s="42"/>
      <c r="U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4"/>
      <c r="I100" s="44"/>
      <c r="J100" s="92" t="str">
        <f aca="false">CONCATENATE(H100,I100)</f>
        <v/>
      </c>
      <c r="K100" s="93" t="str">
        <f aca="false">IF(OR(H100="ALI",H100="AIE"),"L", IF(OR(H100="EE",H100="SE",H100="CE"),"A",""))</f>
        <v/>
      </c>
      <c r="L100" s="94"/>
      <c r="M100" s="95" t="str">
        <f aca="false">IF(K100="L","Baixa",IF(K100="A","Média",IF(K100="","","Alta")))</f>
        <v/>
      </c>
      <c r="N100" s="96" t="str">
        <f aca="false">IF(ISBLANK(H100),"",IF(H100="ALI",IF(K100="L",7,IF(K100="A",10,15)),IF(H100="AIE",IF(K100="L",5,IF(K100="A",7,10)),IF(H100="SE",IF(K100="L",4,IF(K100="A",5,7)),IF(OR(H100="EE",H100="CE"),IF(K100="L",3,IF(K100="A",4,6)))))))</f>
        <v/>
      </c>
      <c r="O100" s="44"/>
      <c r="P100" s="98"/>
      <c r="Q100" s="99" t="str">
        <f aca="false">O100&amp;I100</f>
        <v/>
      </c>
      <c r="R100" s="100" t="str">
        <f aca="false">IF(OR(Q100="AI",Q100="AA"),75%,IF(Q100="DI",140%,IF(Q100="DA",115%,IF(Q100="DE",40%,""))))</f>
        <v/>
      </c>
      <c r="S100" s="101" t="str">
        <f aca="false">IF(OR(Q100="AII",Q100="AIA"),0.6,IF(AND(N100&lt;&gt;"",R100&lt;&gt;"",P100&lt;&gt;""),N100*R100*P100,""))</f>
        <v/>
      </c>
      <c r="T100" s="42"/>
      <c r="U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4"/>
      <c r="I101" s="44"/>
      <c r="J101" s="92" t="str">
        <f aca="false">CONCATENATE(H101,I101)</f>
        <v/>
      </c>
      <c r="K101" s="93" t="str">
        <f aca="false">IF(OR(H101="ALI",H101="AIE"),"L", IF(OR(H101="EE",H101="SE",H101="CE"),"A",""))</f>
        <v/>
      </c>
      <c r="L101" s="94"/>
      <c r="M101" s="95" t="str">
        <f aca="false">IF(K101="L","Baixa",IF(K101="A","Média",IF(K101="","","Alta")))</f>
        <v/>
      </c>
      <c r="N101" s="96" t="str">
        <f aca="false">IF(ISBLANK(H101),"",IF(H101="ALI",IF(K101="L",7,IF(K101="A",10,15)),IF(H101="AIE",IF(K101="L",5,IF(K101="A",7,10)),IF(H101="SE",IF(K101="L",4,IF(K101="A",5,7)),IF(OR(H101="EE",H101="CE"),IF(K101="L",3,IF(K101="A",4,6)))))))</f>
        <v/>
      </c>
      <c r="O101" s="44"/>
      <c r="P101" s="98"/>
      <c r="Q101" s="99" t="str">
        <f aca="false">O101&amp;I101</f>
        <v/>
      </c>
      <c r="R101" s="100" t="str">
        <f aca="false">IF(OR(Q101="AI",Q101="AA"),75%,IF(Q101="DI",140%,IF(Q101="DA",115%,IF(Q101="DE",40%,""))))</f>
        <v/>
      </c>
      <c r="S101" s="101" t="str">
        <f aca="false">IF(OR(Q101="AII",Q101="AIA"),0.6,IF(AND(N101&lt;&gt;"",R101&lt;&gt;"",P101&lt;&gt;""),N101*R101*P101,""))</f>
        <v/>
      </c>
      <c r="T101" s="42"/>
      <c r="U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4"/>
      <c r="I102" s="44"/>
      <c r="J102" s="92" t="str">
        <f aca="false">CONCATENATE(H102,I102)</f>
        <v/>
      </c>
      <c r="K102" s="93" t="str">
        <f aca="false">IF(OR(H102="ALI",H102="AIE"),"L", IF(OR(H102="EE",H102="SE",H102="CE"),"A",""))</f>
        <v/>
      </c>
      <c r="L102" s="94"/>
      <c r="M102" s="95" t="str">
        <f aca="false">IF(K102="L","Baixa",IF(K102="A","Média",IF(K102="","","Alta")))</f>
        <v/>
      </c>
      <c r="N102" s="96" t="str">
        <f aca="false">IF(ISBLANK(H102),"",IF(H102="ALI",IF(K102="L",7,IF(K102="A",10,15)),IF(H102="AIE",IF(K102="L",5,IF(K102="A",7,10)),IF(H102="SE",IF(K102="L",4,IF(K102="A",5,7)),IF(OR(H102="EE",H102="CE"),IF(K102="L",3,IF(K102="A",4,6)))))))</f>
        <v/>
      </c>
      <c r="O102" s="44"/>
      <c r="P102" s="98"/>
      <c r="Q102" s="99" t="str">
        <f aca="false">O102&amp;I102</f>
        <v/>
      </c>
      <c r="R102" s="100" t="str">
        <f aca="false">IF(OR(Q102="AI",Q102="AA"),75%,IF(Q102="DI",140%,IF(Q102="DA",115%,IF(Q102="DE",40%,""))))</f>
        <v/>
      </c>
      <c r="S102" s="101" t="str">
        <f aca="false">IF(OR(Q102="AII",Q102="AIA"),0.6,IF(AND(N102&lt;&gt;"",R102&lt;&gt;"",P102&lt;&gt;""),N102*R102*P102,""))</f>
        <v/>
      </c>
      <c r="T102" s="42"/>
      <c r="U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4"/>
      <c r="I103" s="44"/>
      <c r="J103" s="92" t="str">
        <f aca="false">CONCATENATE(H103,I103)</f>
        <v/>
      </c>
      <c r="K103" s="93" t="str">
        <f aca="false">IF(OR(H103="ALI",H103="AIE"),"L", IF(OR(H103="EE",H103="SE",H103="CE"),"A",""))</f>
        <v/>
      </c>
      <c r="L103" s="94"/>
      <c r="M103" s="95" t="str">
        <f aca="false">IF(K103="L","Baixa",IF(K103="A","Média",IF(K103="","","Alta")))</f>
        <v/>
      </c>
      <c r="N103" s="96" t="str">
        <f aca="false">IF(ISBLANK(H103),"",IF(H103="ALI",IF(K103="L",7,IF(K103="A",10,15)),IF(H103="AIE",IF(K103="L",5,IF(K103="A",7,10)),IF(H103="SE",IF(K103="L",4,IF(K103="A",5,7)),IF(OR(H103="EE",H103="CE"),IF(K103="L",3,IF(K103="A",4,6)))))))</f>
        <v/>
      </c>
      <c r="O103" s="44"/>
      <c r="P103" s="98"/>
      <c r="Q103" s="99" t="str">
        <f aca="false">O103&amp;I103</f>
        <v/>
      </c>
      <c r="R103" s="100" t="str">
        <f aca="false">IF(OR(Q103="AI",Q103="AA"),75%,IF(Q103="DI",140%,IF(Q103="DA",115%,IF(Q103="DE",40%,""))))</f>
        <v/>
      </c>
      <c r="S103" s="101" t="str">
        <f aca="false">IF(OR(Q103="AII",Q103="AIA"),0.6,IF(AND(N103&lt;&gt;"",R103&lt;&gt;"",P103&lt;&gt;""),N103*R103*P103,""))</f>
        <v/>
      </c>
      <c r="T103" s="42"/>
      <c r="U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4"/>
      <c r="I104" s="44"/>
      <c r="J104" s="92" t="str">
        <f aca="false">CONCATENATE(H104,I104)</f>
        <v/>
      </c>
      <c r="K104" s="93" t="str">
        <f aca="false">IF(OR(H104="ALI",H104="AIE"),"L", IF(OR(H104="EE",H104="SE",H104="CE"),"A",""))</f>
        <v/>
      </c>
      <c r="L104" s="94"/>
      <c r="M104" s="95" t="str">
        <f aca="false">IF(K104="L","Baixa",IF(K104="A","Média",IF(K104="","","Alta")))</f>
        <v/>
      </c>
      <c r="N104" s="96" t="str">
        <f aca="false">IF(ISBLANK(H104),"",IF(H104="ALI",IF(K104="L",7,IF(K104="A",10,15)),IF(H104="AIE",IF(K104="L",5,IF(K104="A",7,10)),IF(H104="SE",IF(K104="L",4,IF(K104="A",5,7)),IF(OR(H104="EE",H104="CE"),IF(K104="L",3,IF(K104="A",4,6)))))))</f>
        <v/>
      </c>
      <c r="O104" s="44"/>
      <c r="P104" s="98"/>
      <c r="Q104" s="99" t="str">
        <f aca="false">O104&amp;I104</f>
        <v/>
      </c>
      <c r="R104" s="100" t="str">
        <f aca="false">IF(OR(Q104="AI",Q104="AA"),75%,IF(Q104="DI",140%,IF(Q104="DA",115%,IF(Q104="DE",40%,""))))</f>
        <v/>
      </c>
      <c r="S104" s="101" t="str">
        <f aca="false">IF(OR(Q104="AII",Q104="AIA"),0.6,IF(AND(N104&lt;&gt;"",R104&lt;&gt;"",P104&lt;&gt;""),N104*R104*P104,""))</f>
        <v/>
      </c>
      <c r="T104" s="42"/>
      <c r="U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4"/>
      <c r="I105" s="44"/>
      <c r="J105" s="92" t="str">
        <f aca="false">CONCATENATE(H105,I105)</f>
        <v/>
      </c>
      <c r="K105" s="93" t="str">
        <f aca="false">IF(OR(H105="ALI",H105="AIE"),"L", IF(OR(H105="EE",H105="SE",H105="CE"),"A",""))</f>
        <v/>
      </c>
      <c r="L105" s="94"/>
      <c r="M105" s="95" t="str">
        <f aca="false">IF(K105="L","Baixa",IF(K105="A","Média",IF(K105="","","Alta")))</f>
        <v/>
      </c>
      <c r="N105" s="96" t="str">
        <f aca="false">IF(ISBLANK(H105),"",IF(H105="ALI",IF(K105="L",7,IF(K105="A",10,15)),IF(H105="AIE",IF(K105="L",5,IF(K105="A",7,10)),IF(H105="SE",IF(K105="L",4,IF(K105="A",5,7)),IF(OR(H105="EE",H105="CE"),IF(K105="L",3,IF(K105="A",4,6)))))))</f>
        <v/>
      </c>
      <c r="O105" s="44"/>
      <c r="P105" s="98"/>
      <c r="Q105" s="99" t="str">
        <f aca="false">O105&amp;I105</f>
        <v/>
      </c>
      <c r="R105" s="100" t="str">
        <f aca="false">IF(OR(Q105="AI",Q105="AA"),75%,IF(Q105="DI",140%,IF(Q105="DA",115%,IF(Q105="DE",40%,""))))</f>
        <v/>
      </c>
      <c r="S105" s="101" t="str">
        <f aca="false">IF(OR(Q105="AII",Q105="AIA"),0.6,IF(AND(N105&lt;&gt;"",R105&lt;&gt;"",P105&lt;&gt;""),N105*R105*P105,""))</f>
        <v/>
      </c>
      <c r="T105" s="42"/>
      <c r="U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4"/>
      <c r="I106" s="44"/>
      <c r="J106" s="92" t="str">
        <f aca="false">CONCATENATE(H106,I106)</f>
        <v/>
      </c>
      <c r="K106" s="93" t="str">
        <f aca="false">IF(OR(H106="ALI",H106="AIE"),"L", IF(OR(H106="EE",H106="SE",H106="CE"),"A",""))</f>
        <v/>
      </c>
      <c r="L106" s="94"/>
      <c r="M106" s="95" t="str">
        <f aca="false">IF(K106="L","Baixa",IF(K106="A","Média",IF(K106="","","Alta")))</f>
        <v/>
      </c>
      <c r="N106" s="96" t="str">
        <f aca="false">IF(ISBLANK(H106),"",IF(H106="ALI",IF(K106="L",7,IF(K106="A",10,15)),IF(H106="AIE",IF(K106="L",5,IF(K106="A",7,10)),IF(H106="SE",IF(K106="L",4,IF(K106="A",5,7)),IF(OR(H106="EE",H106="CE"),IF(K106="L",3,IF(K106="A",4,6)))))))</f>
        <v/>
      </c>
      <c r="O106" s="44"/>
      <c r="P106" s="98"/>
      <c r="Q106" s="99" t="str">
        <f aca="false">O106&amp;I106</f>
        <v/>
      </c>
      <c r="R106" s="100" t="str">
        <f aca="false">IF(OR(Q106="AI",Q106="AA"),75%,IF(Q106="DI",140%,IF(Q106="DA",115%,IF(Q106="DE",40%,""))))</f>
        <v/>
      </c>
      <c r="S106" s="101" t="str">
        <f aca="false">IF(OR(Q106="AII",Q106="AIA"),0.6,IF(AND(N106&lt;&gt;"",R106&lt;&gt;"",P106&lt;&gt;""),N106*R106*P106,""))</f>
        <v/>
      </c>
      <c r="T106" s="42"/>
      <c r="U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4"/>
      <c r="I107" s="44"/>
      <c r="J107" s="92" t="str">
        <f aca="false">CONCATENATE(H107,I107)</f>
        <v/>
      </c>
      <c r="K107" s="93" t="str">
        <f aca="false">IF(OR(H107="ALI",H107="AIE"),"L", IF(OR(H107="EE",H107="SE",H107="CE"),"A",""))</f>
        <v/>
      </c>
      <c r="L107" s="94"/>
      <c r="M107" s="95" t="str">
        <f aca="false">IF(K107="L","Baixa",IF(K107="A","Média",IF(K107="","","Alta")))</f>
        <v/>
      </c>
      <c r="N107" s="96" t="str">
        <f aca="false">IF(ISBLANK(H107),"",IF(H107="ALI",IF(K107="L",7,IF(K107="A",10,15)),IF(H107="AIE",IF(K107="L",5,IF(K107="A",7,10)),IF(H107="SE",IF(K107="L",4,IF(K107="A",5,7)),IF(OR(H107="EE",H107="CE"),IF(K107="L",3,IF(K107="A",4,6)))))))</f>
        <v/>
      </c>
      <c r="O107" s="44"/>
      <c r="P107" s="98"/>
      <c r="Q107" s="99" t="str">
        <f aca="false">O107&amp;I107</f>
        <v/>
      </c>
      <c r="R107" s="100" t="str">
        <f aca="false">IF(OR(Q107="AI",Q107="AA"),75%,IF(Q107="DI",140%,IF(Q107="DA",115%,IF(Q107="DE",40%,""))))</f>
        <v/>
      </c>
      <c r="S107" s="101" t="str">
        <f aca="false">IF(OR(Q107="AII",Q107="AIA"),0.6,IF(AND(N107&lt;&gt;"",R107&lt;&gt;"",P107&lt;&gt;""),N107*R107*P107,""))</f>
        <v/>
      </c>
      <c r="T107" s="42"/>
      <c r="U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4"/>
      <c r="I108" s="44"/>
      <c r="J108" s="92" t="str">
        <f aca="false">CONCATENATE(H108,I108)</f>
        <v/>
      </c>
      <c r="K108" s="93" t="str">
        <f aca="false">IF(OR(H108="ALI",H108="AIE"),"L", IF(OR(H108="EE",H108="SE",H108="CE"),"A",""))</f>
        <v/>
      </c>
      <c r="L108" s="94"/>
      <c r="M108" s="95" t="str">
        <f aca="false">IF(K108="L","Baixa",IF(K108="A","Média",IF(K108="","","Alta")))</f>
        <v/>
      </c>
      <c r="N108" s="96" t="str">
        <f aca="false">IF(ISBLANK(H108),"",IF(H108="ALI",IF(K108="L",7,IF(K108="A",10,15)),IF(H108="AIE",IF(K108="L",5,IF(K108="A",7,10)),IF(H108="SE",IF(K108="L",4,IF(K108="A",5,7)),IF(OR(H108="EE",H108="CE"),IF(K108="L",3,IF(K108="A",4,6)))))))</f>
        <v/>
      </c>
      <c r="O108" s="44"/>
      <c r="P108" s="98"/>
      <c r="Q108" s="99" t="str">
        <f aca="false">O108&amp;I108</f>
        <v/>
      </c>
      <c r="R108" s="100" t="str">
        <f aca="false">IF(OR(Q108="AI",Q108="AA"),75%,IF(Q108="DI",140%,IF(Q108="DA",115%,IF(Q108="DE",40%,""))))</f>
        <v/>
      </c>
      <c r="S108" s="101" t="str">
        <f aca="false">IF(OR(Q108="AII",Q108="AIA"),0.6,IF(AND(N108&lt;&gt;"",R108&lt;&gt;"",P108&lt;&gt;""),N108*R108*P108,""))</f>
        <v/>
      </c>
      <c r="T108" s="42"/>
      <c r="U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4"/>
      <c r="I109" s="44"/>
      <c r="J109" s="92" t="str">
        <f aca="false">CONCATENATE(H109,I109)</f>
        <v/>
      </c>
      <c r="K109" s="93" t="str">
        <f aca="false">IF(OR(H109="ALI",H109="AIE"),"L", IF(OR(H109="EE",H109="SE",H109="CE"),"A",""))</f>
        <v/>
      </c>
      <c r="L109" s="94"/>
      <c r="M109" s="95" t="str">
        <f aca="false">IF(K109="L","Baixa",IF(K109="A","Média",IF(K109="","","Alta")))</f>
        <v/>
      </c>
      <c r="N109" s="96" t="str">
        <f aca="false">IF(ISBLANK(H109),"",IF(H109="ALI",IF(K109="L",7,IF(K109="A",10,15)),IF(H109="AIE",IF(K109="L",5,IF(K109="A",7,10)),IF(H109="SE",IF(K109="L",4,IF(K109="A",5,7)),IF(OR(H109="EE",H109="CE"),IF(K109="L",3,IF(K109="A",4,6)))))))</f>
        <v/>
      </c>
      <c r="O109" s="44"/>
      <c r="P109" s="98"/>
      <c r="Q109" s="99" t="str">
        <f aca="false">O109&amp;I109</f>
        <v/>
      </c>
      <c r="R109" s="100" t="str">
        <f aca="false">IF(OR(Q109="AI",Q109="AA"),75%,IF(Q109="DI",140%,IF(Q109="DA",115%,IF(Q109="DE",40%,""))))</f>
        <v/>
      </c>
      <c r="S109" s="101" t="str">
        <f aca="false">IF(OR(Q109="AII",Q109="AIA"),0.6,IF(AND(N109&lt;&gt;"",R109&lt;&gt;"",P109&lt;&gt;""),N109*R109*P109,""))</f>
        <v/>
      </c>
      <c r="T109" s="42"/>
      <c r="U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4"/>
      <c r="I110" s="44"/>
      <c r="J110" s="92" t="str">
        <f aca="false">CONCATENATE(H110,I110)</f>
        <v/>
      </c>
      <c r="K110" s="93" t="str">
        <f aca="false">IF(OR(H110="ALI",H110="AIE"),"L", IF(OR(H110="EE",H110="SE",H110="CE"),"A",""))</f>
        <v/>
      </c>
      <c r="L110" s="94"/>
      <c r="M110" s="95" t="str">
        <f aca="false">IF(K110="L","Baixa",IF(K110="A","Média",IF(K110="","","Alta")))</f>
        <v/>
      </c>
      <c r="N110" s="96" t="str">
        <f aca="false">IF(ISBLANK(H110),"",IF(H110="ALI",IF(K110="L",7,IF(K110="A",10,15)),IF(H110="AIE",IF(K110="L",5,IF(K110="A",7,10)),IF(H110="SE",IF(K110="L",4,IF(K110="A",5,7)),IF(OR(H110="EE",H110="CE"),IF(K110="L",3,IF(K110="A",4,6)))))))</f>
        <v/>
      </c>
      <c r="O110" s="44"/>
      <c r="P110" s="98"/>
      <c r="Q110" s="99" t="str">
        <f aca="false">O110&amp;I110</f>
        <v/>
      </c>
      <c r="R110" s="100" t="str">
        <f aca="false">IF(OR(Q110="AI",Q110="AA"),75%,IF(Q110="DI",140%,IF(Q110="DA",115%,IF(Q110="DE",40%,""))))</f>
        <v/>
      </c>
      <c r="S110" s="101" t="str">
        <f aca="false">IF(OR(Q110="AII",Q110="AIA"),0.6,IF(AND(N110&lt;&gt;"",R110&lt;&gt;"",P110&lt;&gt;""),N110*R110*P110,""))</f>
        <v/>
      </c>
      <c r="T110" s="42"/>
      <c r="U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4"/>
      <c r="I111" s="44"/>
      <c r="J111" s="92" t="str">
        <f aca="false">CONCATENATE(H111,I111)</f>
        <v/>
      </c>
      <c r="K111" s="93" t="str">
        <f aca="false">IF(OR(H111="ALI",H111="AIE"),"L", IF(OR(H111="EE",H111="SE",H111="CE"),"A",""))</f>
        <v/>
      </c>
      <c r="L111" s="94"/>
      <c r="M111" s="95" t="str">
        <f aca="false">IF(K111="L","Baixa",IF(K111="A","Média",IF(K111="","","Alta")))</f>
        <v/>
      </c>
      <c r="N111" s="96" t="str">
        <f aca="false">IF(ISBLANK(H111),"",IF(H111="ALI",IF(K111="L",7,IF(K111="A",10,15)),IF(H111="AIE",IF(K111="L",5,IF(K111="A",7,10)),IF(H111="SE",IF(K111="L",4,IF(K111="A",5,7)),IF(OR(H111="EE",H111="CE"),IF(K111="L",3,IF(K111="A",4,6)))))))</f>
        <v/>
      </c>
      <c r="O111" s="44"/>
      <c r="P111" s="98"/>
      <c r="Q111" s="99" t="str">
        <f aca="false">O111&amp;I111</f>
        <v/>
      </c>
      <c r="R111" s="100" t="str">
        <f aca="false">IF(OR(Q111="AI",Q111="AA"),75%,IF(Q111="DI",140%,IF(Q111="DA",115%,IF(Q111="DE",40%,""))))</f>
        <v/>
      </c>
      <c r="S111" s="101" t="str">
        <f aca="false">IF(OR(Q111="AII",Q111="AIA"),0.6,IF(AND(N111&lt;&gt;"",R111&lt;&gt;"",P111&lt;&gt;""),N111*R111*P111,""))</f>
        <v/>
      </c>
      <c r="T111" s="42"/>
      <c r="U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4"/>
      <c r="I112" s="44"/>
      <c r="J112" s="92" t="str">
        <f aca="false">CONCATENATE(H112,I112)</f>
        <v/>
      </c>
      <c r="K112" s="93" t="str">
        <f aca="false">IF(OR(H112="ALI",H112="AIE"),"L", IF(OR(H112="EE",H112="SE",H112="CE"),"A",""))</f>
        <v/>
      </c>
      <c r="L112" s="94"/>
      <c r="M112" s="95" t="str">
        <f aca="false">IF(K112="L","Baixa",IF(K112="A","Média",IF(K112="","","Alta")))</f>
        <v/>
      </c>
      <c r="N112" s="96" t="str">
        <f aca="false">IF(ISBLANK(H112),"",IF(H112="ALI",IF(K112="L",7,IF(K112="A",10,15)),IF(H112="AIE",IF(K112="L",5,IF(K112="A",7,10)),IF(H112="SE",IF(K112="L",4,IF(K112="A",5,7)),IF(OR(H112="EE",H112="CE"),IF(K112="L",3,IF(K112="A",4,6)))))))</f>
        <v/>
      </c>
      <c r="O112" s="44"/>
      <c r="P112" s="98"/>
      <c r="Q112" s="99" t="str">
        <f aca="false">O112&amp;I112</f>
        <v/>
      </c>
      <c r="R112" s="100" t="str">
        <f aca="false">IF(OR(Q112="AI",Q112="AA"),75%,IF(Q112="DI",140%,IF(Q112="DA",115%,IF(Q112="DE",40%,""))))</f>
        <v/>
      </c>
      <c r="S112" s="101" t="str">
        <f aca="false">IF(OR(Q112="AII",Q112="AIA"),0.6,IF(AND(N112&lt;&gt;"",R112&lt;&gt;"",P112&lt;&gt;""),N112*R112*P112,""))</f>
        <v/>
      </c>
      <c r="T112" s="42"/>
      <c r="U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4"/>
      <c r="I113" s="44"/>
      <c r="J113" s="92" t="str">
        <f aca="false">CONCATENATE(H113,I113)</f>
        <v/>
      </c>
      <c r="K113" s="93" t="str">
        <f aca="false">IF(OR(H113="ALI",H113="AIE"),"L", IF(OR(H113="EE",H113="SE",H113="CE"),"A",""))</f>
        <v/>
      </c>
      <c r="L113" s="94"/>
      <c r="M113" s="95" t="str">
        <f aca="false">IF(K113="L","Baixa",IF(K113="A","Média",IF(K113="","","Alta")))</f>
        <v/>
      </c>
      <c r="N113" s="96" t="str">
        <f aca="false">IF(ISBLANK(H113),"",IF(H113="ALI",IF(K113="L",7,IF(K113="A",10,15)),IF(H113="AIE",IF(K113="L",5,IF(K113="A",7,10)),IF(H113="SE",IF(K113="L",4,IF(K113="A",5,7)),IF(OR(H113="EE",H113="CE"),IF(K113="L",3,IF(K113="A",4,6)))))))</f>
        <v/>
      </c>
      <c r="O113" s="44"/>
      <c r="P113" s="98"/>
      <c r="Q113" s="99" t="str">
        <f aca="false">O113&amp;I113</f>
        <v/>
      </c>
      <c r="R113" s="100" t="str">
        <f aca="false">IF(OR(Q113="AI",Q113="AA"),75%,IF(Q113="DI",140%,IF(Q113="DA",115%,IF(Q113="DE",40%,""))))</f>
        <v/>
      </c>
      <c r="S113" s="101" t="str">
        <f aca="false">IF(OR(Q113="AII",Q113="AIA"),0.6,IF(AND(N113&lt;&gt;"",R113&lt;&gt;"",P113&lt;&gt;""),N113*R113*P113,""))</f>
        <v/>
      </c>
      <c r="T113" s="42"/>
      <c r="U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4"/>
      <c r="I114" s="44"/>
      <c r="J114" s="92" t="str">
        <f aca="false">CONCATENATE(H114,I114)</f>
        <v/>
      </c>
      <c r="K114" s="93" t="str">
        <f aca="false">IF(OR(H114="ALI",H114="AIE"),"L", IF(OR(H114="EE",H114="SE",H114="CE"),"A",""))</f>
        <v/>
      </c>
      <c r="L114" s="94"/>
      <c r="M114" s="95" t="str">
        <f aca="false">IF(K114="L","Baixa",IF(K114="A","Média",IF(K114="","","Alta")))</f>
        <v/>
      </c>
      <c r="N114" s="96" t="str">
        <f aca="false">IF(ISBLANK(H114),"",IF(H114="ALI",IF(K114="L",7,IF(K114="A",10,15)),IF(H114="AIE",IF(K114="L",5,IF(K114="A",7,10)),IF(H114="SE",IF(K114="L",4,IF(K114="A",5,7)),IF(OR(H114="EE",H114="CE"),IF(K114="L",3,IF(K114="A",4,6)))))))</f>
        <v/>
      </c>
      <c r="O114" s="44"/>
      <c r="P114" s="98"/>
      <c r="Q114" s="99" t="str">
        <f aca="false">O114&amp;I114</f>
        <v/>
      </c>
      <c r="R114" s="100" t="str">
        <f aca="false">IF(OR(Q114="AI",Q114="AA"),75%,IF(Q114="DI",140%,IF(Q114="DA",115%,IF(Q114="DE",40%,""))))</f>
        <v/>
      </c>
      <c r="S114" s="101" t="str">
        <f aca="false">IF(OR(Q114="AII",Q114="AIA"),0.6,IF(AND(N114&lt;&gt;"",R114&lt;&gt;"",P114&lt;&gt;""),N114*R114*P114,""))</f>
        <v/>
      </c>
      <c r="T114" s="42"/>
      <c r="U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4"/>
      <c r="I115" s="44"/>
      <c r="J115" s="92" t="str">
        <f aca="false">CONCATENATE(H115,I115)</f>
        <v/>
      </c>
      <c r="K115" s="93" t="str">
        <f aca="false">IF(OR(H115="ALI",H115="AIE"),"L", IF(OR(H115="EE",H115="SE",H115="CE"),"A",""))</f>
        <v/>
      </c>
      <c r="L115" s="94"/>
      <c r="M115" s="95" t="str">
        <f aca="false">IF(K115="L","Baixa",IF(K115="A","Média",IF(K115="","","Alta")))</f>
        <v/>
      </c>
      <c r="N115" s="96" t="str">
        <f aca="false">IF(ISBLANK(H115),"",IF(H115="ALI",IF(K115="L",7,IF(K115="A",10,15)),IF(H115="AIE",IF(K115="L",5,IF(K115="A",7,10)),IF(H115="SE",IF(K115="L",4,IF(K115="A",5,7)),IF(OR(H115="EE",H115="CE"),IF(K115="L",3,IF(K115="A",4,6)))))))</f>
        <v/>
      </c>
      <c r="O115" s="44"/>
      <c r="P115" s="98"/>
      <c r="Q115" s="99" t="str">
        <f aca="false">O115&amp;I115</f>
        <v/>
      </c>
      <c r="R115" s="100" t="str">
        <f aca="false">IF(OR(Q115="AI",Q115="AA"),75%,IF(Q115="DI",140%,IF(Q115="DA",115%,IF(Q115="DE",40%,""))))</f>
        <v/>
      </c>
      <c r="S115" s="101" t="str">
        <f aca="false">IF(OR(Q115="AII",Q115="AIA"),0.6,IF(AND(N115&lt;&gt;"",R115&lt;&gt;"",P115&lt;&gt;""),N115*R115*P115,""))</f>
        <v/>
      </c>
      <c r="T115" s="42"/>
      <c r="U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4"/>
      <c r="I116" s="44"/>
      <c r="J116" s="92" t="str">
        <f aca="false">CONCATENATE(H116,I116)</f>
        <v/>
      </c>
      <c r="K116" s="93" t="str">
        <f aca="false">IF(OR(H116="ALI",H116="AIE"),"L", IF(OR(H116="EE",H116="SE",H116="CE"),"A",""))</f>
        <v/>
      </c>
      <c r="L116" s="94"/>
      <c r="M116" s="95" t="str">
        <f aca="false">IF(K116="L","Baixa",IF(K116="A","Média",IF(K116="","","Alta")))</f>
        <v/>
      </c>
      <c r="N116" s="96" t="str">
        <f aca="false">IF(ISBLANK(H116),"",IF(H116="ALI",IF(K116="L",7,IF(K116="A",10,15)),IF(H116="AIE",IF(K116="L",5,IF(K116="A",7,10)),IF(H116="SE",IF(K116="L",4,IF(K116="A",5,7)),IF(OR(H116="EE",H116="CE"),IF(K116="L",3,IF(K116="A",4,6)))))))</f>
        <v/>
      </c>
      <c r="O116" s="44"/>
      <c r="P116" s="98"/>
      <c r="Q116" s="99" t="str">
        <f aca="false">O116&amp;I116</f>
        <v/>
      </c>
      <c r="R116" s="100" t="str">
        <f aca="false">IF(OR(Q116="AI",Q116="AA"),75%,IF(Q116="DI",140%,IF(Q116="DA",115%,IF(Q116="DE",40%,""))))</f>
        <v/>
      </c>
      <c r="S116" s="101" t="str">
        <f aca="false">IF(OR(Q116="AII",Q116="AIA"),0.6,IF(AND(N116&lt;&gt;"",R116&lt;&gt;"",P116&lt;&gt;""),N116*R116*P116,""))</f>
        <v/>
      </c>
      <c r="T116" s="42"/>
      <c r="U116" s="43"/>
    </row>
  </sheetData>
  <mergeCells count="117">
    <mergeCell ref="A1:K3"/>
    <mergeCell ref="M1:T3"/>
    <mergeCell ref="A4:F4"/>
    <mergeCell ref="H4:U4"/>
    <mergeCell ref="A5:F5"/>
    <mergeCell ref="H5:U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70:F70"/>
    <mergeCell ref="A71:F71"/>
    <mergeCell ref="A72:F72"/>
    <mergeCell ref="A73:F73"/>
    <mergeCell ref="A74:F74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4:F84"/>
    <mergeCell ref="A85:F85"/>
    <mergeCell ref="A86:F86"/>
    <mergeCell ref="A87:F87"/>
    <mergeCell ref="A88:F88"/>
    <mergeCell ref="A89:F89"/>
    <mergeCell ref="A90:F90"/>
    <mergeCell ref="A91:F91"/>
    <mergeCell ref="A92:F92"/>
    <mergeCell ref="A93:F93"/>
    <mergeCell ref="A94:F94"/>
    <mergeCell ref="A95:F95"/>
    <mergeCell ref="A96:F96"/>
    <mergeCell ref="A97:F97"/>
    <mergeCell ref="A98:F98"/>
    <mergeCell ref="A99:F99"/>
    <mergeCell ref="A100:F100"/>
    <mergeCell ref="A101:F101"/>
    <mergeCell ref="A102:F102"/>
    <mergeCell ref="A103:F103"/>
    <mergeCell ref="A104:F104"/>
    <mergeCell ref="A105:F105"/>
    <mergeCell ref="A106:F106"/>
    <mergeCell ref="A107:F107"/>
    <mergeCell ref="A108:F108"/>
    <mergeCell ref="A109:F109"/>
    <mergeCell ref="A110:F110"/>
    <mergeCell ref="A111:F111"/>
    <mergeCell ref="A112:F112"/>
    <mergeCell ref="A113:F113"/>
    <mergeCell ref="A114:F114"/>
    <mergeCell ref="A115:F115"/>
    <mergeCell ref="A116:F116"/>
  </mergeCells>
  <conditionalFormatting sqref="I7:I116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dataValidations count="5">
    <dataValidation allowBlank="true" operator="between" showDropDown="true" showErrorMessage="true" showInputMessage="true" sqref="J7:J116" type="list">
      <formula1>$J$7:$J$16</formula1>
      <formula2>0</formula2>
    </dataValidation>
    <dataValidation allowBlank="true" operator="between" prompt="ALI, AIE, EE, SE, CE" promptTitle="Tipo da Função" showDropDown="false" showErrorMessage="true" showInputMessage="true" sqref="H7:H116" type="list">
      <formula1>"ALI,AIE,EE,CE,SE"</formula1>
      <formula2>0</formula2>
    </dataValidation>
    <dataValidation allowBlank="true" operator="between" prompt="A - Alteração de requisitos&#10;AI  - Alteração de interface&#10;D - Desistência de incluir,alterar ou excluir uma função" promptTitle="Tipo de retrabalho" showDropDown="false" showErrorMessage="true" showInputMessage="true" sqref="O7:O116" type="list">
      <formula1>"A,AI,D"</formula1>
      <formula2>0</formula2>
    </dataValidation>
    <dataValidation allowBlank="true" operator="between" prompt="I - Inclusão  &#10;A - Alteração  &#10;E - Exclusão  " promptTitle="Tipo da Manutenção na Função" showDropDown="false" showErrorMessage="true" showInputMessage="true" sqref="I7:I116" type="list">
      <formula1>"I,A,E"</formula1>
      <formula2>0</formula2>
    </dataValidation>
    <dataValidation allowBlank="true" operator="between" showDropDown="false" showErrorMessage="true" showInputMessage="true" sqref="G7:G113" type="list">
      <formula1>#ref!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"/>
  <sheetViews>
    <sheetView showFormulas="false" showGridLines="false" showRowColHeaders="true" showZeros="true" rightToLeft="false" tabSelected="false" showOutlineSymbols="true" defaultGridColor="true" view="normal" topLeftCell="A19" colorId="64" zoomScale="115" zoomScaleNormal="115" zoomScalePageLayoutView="100" workbookViewId="0">
      <selection pane="topLeft" activeCell="E62" activeCellId="0" sqref="E62"/>
    </sheetView>
  </sheetViews>
  <sheetFormatPr defaultRowHeight="12.75" zeroHeight="false" outlineLevelRow="0" outlineLevelCol="0"/>
  <cols>
    <col collapsed="false" customWidth="true" hidden="false" outlineLevel="0" max="1" min="1" style="103" width="2.85"/>
    <col collapsed="false" customWidth="true" hidden="false" outlineLevel="0" max="2" min="2" style="103" width="9.29"/>
    <col collapsed="false" customWidth="true" hidden="false" outlineLevel="0" max="3" min="3" style="103" width="10.71"/>
    <col collapsed="false" customWidth="true" hidden="false" outlineLevel="0" max="4" min="4" style="103" width="2.29"/>
    <col collapsed="false" customWidth="true" hidden="false" outlineLevel="0" max="5" min="5" style="103" width="7.71"/>
    <col collapsed="false" customWidth="true" hidden="false" outlineLevel="0" max="6" min="6" style="103" width="8.57"/>
    <col collapsed="false" customWidth="true" hidden="false" outlineLevel="0" max="7" min="7" style="103" width="10.71"/>
    <col collapsed="false" customWidth="true" hidden="false" outlineLevel="0" max="8" min="8" style="103" width="6.15"/>
    <col collapsed="false" customWidth="true" hidden="false" outlineLevel="0" max="9" min="9" style="103" width="6.71"/>
    <col collapsed="false" customWidth="true" hidden="false" outlineLevel="0" max="10" min="10" style="103" width="4.71"/>
    <col collapsed="false" customWidth="true" hidden="false" outlineLevel="0" max="11" min="11" style="103" width="1.42"/>
    <col collapsed="false" customWidth="true" hidden="false" outlineLevel="0" max="12" min="12" style="103" width="8.14"/>
    <col collapsed="false" customWidth="true" hidden="false" outlineLevel="0" max="21" min="13" style="103" width="9.14"/>
    <col collapsed="false" customWidth="true" hidden="false" outlineLevel="0" max="22" min="22" style="103" width="7.15"/>
    <col collapsed="false" customWidth="true" hidden="false" outlineLevel="0" max="23" min="23" style="103" width="0.14"/>
    <col collapsed="false" customWidth="true" hidden="false" outlineLevel="0" max="24" min="24" style="103" width="0.57"/>
    <col collapsed="false" customWidth="true" hidden="false" outlineLevel="0" max="1025" min="25" style="103" width="9.14"/>
  </cols>
  <sheetData>
    <row r="1" customFormat="false" ht="12" hidden="false" customHeight="true" outlineLevel="0" collapsed="false">
      <c r="A1" s="104" t="s">
        <v>57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</row>
    <row r="2" customFormat="false" ht="12" hidden="false" customHeight="true" outlineLevel="0" collapsed="false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</row>
    <row r="3" customFormat="false" ht="12" hidden="false" customHeight="true" outlineLevel="0" collapsed="false">
      <c r="A3" s="104"/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</row>
    <row r="4" customFormat="false" ht="12" hidden="false" customHeight="true" outlineLevel="0" collapsed="false">
      <c r="A4" s="105" t="str">
        <f aca="false">Identificação!A4&amp;" : "&amp;Identificação!F4</f>
        <v>Aplicação : </v>
      </c>
      <c r="B4" s="105"/>
      <c r="C4" s="105"/>
      <c r="D4" s="105"/>
      <c r="E4" s="105"/>
      <c r="F4" s="105" t="str">
        <f aca="false">Identificação!A5&amp;" : "&amp;Identificação!F5</f>
        <v>Projeto/Fase : </v>
      </c>
      <c r="G4" s="105"/>
      <c r="H4" s="105"/>
      <c r="I4" s="105"/>
      <c r="J4" s="105"/>
      <c r="K4" s="105"/>
      <c r="L4" s="105"/>
    </row>
    <row r="5" customFormat="false" ht="12" hidden="false" customHeight="true" outlineLevel="0" collapsed="false">
      <c r="A5" s="105" t="str">
        <f aca="false">Identificação!A7&amp;" : "&amp;Identificação!F7</f>
        <v>Responsável : </v>
      </c>
      <c r="B5" s="105"/>
      <c r="C5" s="105"/>
      <c r="D5" s="105"/>
      <c r="E5" s="105"/>
      <c r="F5" s="105" t="str">
        <f aca="false">Identificação!A8&amp;" : "&amp;Identificação!F8</f>
        <v>Revisor : </v>
      </c>
      <c r="G5" s="105"/>
      <c r="H5" s="105"/>
      <c r="I5" s="105"/>
      <c r="J5" s="105"/>
      <c r="K5" s="105"/>
      <c r="L5" s="105"/>
    </row>
    <row r="6" customFormat="false" ht="12" hidden="false" customHeight="true" outlineLevel="0" collapsed="false">
      <c r="A6" s="106"/>
      <c r="B6" s="106"/>
      <c r="C6" s="106"/>
      <c r="D6" s="107"/>
      <c r="E6" s="107"/>
      <c r="F6" s="108"/>
      <c r="G6" s="108"/>
      <c r="H6" s="108"/>
      <c r="I6" s="108"/>
      <c r="J6" s="108"/>
      <c r="K6" s="108"/>
      <c r="L6" s="108"/>
      <c r="M6" s="107"/>
      <c r="N6" s="107"/>
    </row>
    <row r="7" customFormat="false" ht="12" hidden="false" customHeight="true" outlineLevel="0" collapsed="false">
      <c r="A7" s="109" t="s">
        <v>58</v>
      </c>
      <c r="B7" s="109"/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 t="s">
        <v>59</v>
      </c>
      <c r="N7" s="109"/>
      <c r="O7" s="109"/>
      <c r="P7" s="109"/>
      <c r="Q7" s="109"/>
      <c r="R7" s="109"/>
      <c r="S7" s="109"/>
      <c r="T7" s="109"/>
      <c r="U7" s="109"/>
      <c r="V7" s="109"/>
      <c r="W7" s="109"/>
      <c r="X7" s="109"/>
    </row>
    <row r="8" customFormat="false" ht="12" hidden="false" customHeight="true" outlineLevel="0" collapsed="false">
      <c r="A8" s="110" t="s">
        <v>60</v>
      </c>
      <c r="B8" s="110"/>
      <c r="C8" s="111" t="s">
        <v>61</v>
      </c>
      <c r="D8" s="111"/>
      <c r="E8" s="111"/>
      <c r="F8" s="111"/>
      <c r="G8" s="112" t="s">
        <v>62</v>
      </c>
      <c r="H8" s="112"/>
      <c r="I8" s="113" t="s">
        <v>63</v>
      </c>
      <c r="J8" s="113"/>
      <c r="K8" s="113"/>
      <c r="L8" s="113"/>
      <c r="M8" s="110" t="s">
        <v>60</v>
      </c>
      <c r="N8" s="110"/>
      <c r="O8" s="111" t="s">
        <v>61</v>
      </c>
      <c r="P8" s="111"/>
      <c r="Q8" s="111"/>
      <c r="R8" s="111"/>
      <c r="S8" s="112" t="s">
        <v>62</v>
      </c>
      <c r="T8" s="112"/>
      <c r="U8" s="113" t="s">
        <v>63</v>
      </c>
      <c r="V8" s="113"/>
      <c r="W8" s="113"/>
      <c r="X8" s="113"/>
    </row>
    <row r="9" customFormat="false" ht="12" hidden="false" customHeight="true" outlineLevel="0" collapsed="false">
      <c r="A9" s="110"/>
      <c r="B9" s="110"/>
      <c r="C9" s="111"/>
      <c r="D9" s="111"/>
      <c r="E9" s="111"/>
      <c r="F9" s="111"/>
      <c r="G9" s="112"/>
      <c r="H9" s="112"/>
      <c r="I9" s="113"/>
      <c r="J9" s="113"/>
      <c r="K9" s="113"/>
      <c r="L9" s="113"/>
      <c r="M9" s="110"/>
      <c r="N9" s="110"/>
      <c r="O9" s="111"/>
      <c r="P9" s="111"/>
      <c r="Q9" s="111"/>
      <c r="R9" s="111"/>
      <c r="S9" s="112"/>
      <c r="T9" s="112"/>
      <c r="U9" s="113"/>
      <c r="V9" s="113"/>
      <c r="W9" s="113"/>
      <c r="X9" s="113"/>
    </row>
    <row r="10" customFormat="false" ht="12" hidden="false" customHeight="true" outlineLevel="0" collapsed="false">
      <c r="A10" s="114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7"/>
      <c r="M10" s="114"/>
      <c r="N10" s="115"/>
      <c r="O10" s="116"/>
      <c r="P10" s="116"/>
      <c r="Q10" s="116"/>
      <c r="R10" s="116"/>
      <c r="S10" s="116"/>
      <c r="T10" s="116"/>
      <c r="U10" s="116"/>
      <c r="V10" s="116"/>
      <c r="W10" s="116"/>
      <c r="X10" s="117"/>
    </row>
    <row r="11" customFormat="false" ht="12" hidden="false" customHeight="true" outlineLevel="0" collapsed="false">
      <c r="A11" s="118"/>
      <c r="B11" s="119" t="s">
        <v>64</v>
      </c>
      <c r="C11" s="120" t="n">
        <f aca="false">COUNTIF(CFD,"EEL")</f>
        <v>0</v>
      </c>
      <c r="D11" s="107"/>
      <c r="E11" s="106" t="s">
        <v>65</v>
      </c>
      <c r="F11" s="106" t="s">
        <v>66</v>
      </c>
      <c r="G11" s="120" t="n">
        <f aca="false">C11*3</f>
        <v>0</v>
      </c>
      <c r="H11" s="107"/>
      <c r="I11" s="121"/>
      <c r="J11" s="107"/>
      <c r="K11" s="107"/>
      <c r="L11" s="122"/>
      <c r="M11" s="118"/>
      <c r="N11" s="119" t="s">
        <v>64</v>
      </c>
      <c r="O11" s="120" t="n">
        <f aca="false">COUNTIF(CFRETRABALHO,"EEL")</f>
        <v>0</v>
      </c>
      <c r="P11" s="107"/>
      <c r="Q11" s="106" t="s">
        <v>65</v>
      </c>
      <c r="R11" s="106" t="s">
        <v>66</v>
      </c>
      <c r="S11" s="120" t="n">
        <f aca="false">O11*3</f>
        <v>0</v>
      </c>
      <c r="T11" s="107"/>
      <c r="U11" s="121"/>
      <c r="V11" s="107"/>
      <c r="W11" s="107"/>
      <c r="X11" s="122"/>
    </row>
    <row r="12" customFormat="false" ht="12" hidden="false" customHeight="true" outlineLevel="0" collapsed="false">
      <c r="A12" s="118"/>
      <c r="B12" s="119"/>
      <c r="C12" s="120" t="n">
        <f aca="false">COUNTIF(CFD,"EEA")</f>
        <v>0</v>
      </c>
      <c r="D12" s="107"/>
      <c r="E12" s="106" t="s">
        <v>67</v>
      </c>
      <c r="F12" s="106" t="s">
        <v>68</v>
      </c>
      <c r="G12" s="120" t="n">
        <f aca="false">C12*4</f>
        <v>0</v>
      </c>
      <c r="H12" s="107"/>
      <c r="I12" s="121"/>
      <c r="J12" s="107"/>
      <c r="K12" s="107"/>
      <c r="L12" s="122"/>
      <c r="M12" s="118"/>
      <c r="N12" s="119"/>
      <c r="O12" s="120" t="n">
        <f aca="false">COUNTIF(CFRETRABALHO,"EEA")</f>
        <v>0</v>
      </c>
      <c r="P12" s="107"/>
      <c r="Q12" s="106" t="s">
        <v>67</v>
      </c>
      <c r="R12" s="106" t="s">
        <v>68</v>
      </c>
      <c r="S12" s="120" t="n">
        <f aca="false">O12*4</f>
        <v>0</v>
      </c>
      <c r="T12" s="107"/>
      <c r="U12" s="121"/>
      <c r="V12" s="107"/>
      <c r="W12" s="107"/>
      <c r="X12" s="122"/>
    </row>
    <row r="13" customFormat="false" ht="12" hidden="false" customHeight="true" outlineLevel="0" collapsed="false">
      <c r="A13" s="118"/>
      <c r="B13" s="119"/>
      <c r="C13" s="120" t="n">
        <f aca="false">COUNTIF(CFD,"EEH")</f>
        <v>0</v>
      </c>
      <c r="D13" s="107"/>
      <c r="E13" s="106" t="s">
        <v>69</v>
      </c>
      <c r="F13" s="106" t="s">
        <v>70</v>
      </c>
      <c r="G13" s="120" t="n">
        <f aca="false">C13*6</f>
        <v>0</v>
      </c>
      <c r="H13" s="107"/>
      <c r="I13" s="121"/>
      <c r="J13" s="107"/>
      <c r="K13" s="119"/>
      <c r="L13" s="123"/>
      <c r="M13" s="118"/>
      <c r="N13" s="119"/>
      <c r="O13" s="120" t="n">
        <f aca="false">COUNTIF(CFRETRABALHO,"EEH")</f>
        <v>0</v>
      </c>
      <c r="P13" s="107"/>
      <c r="Q13" s="106" t="s">
        <v>69</v>
      </c>
      <c r="R13" s="106" t="s">
        <v>70</v>
      </c>
      <c r="S13" s="120" t="n">
        <f aca="false">O13*6</f>
        <v>0</v>
      </c>
      <c r="T13" s="107"/>
      <c r="U13" s="121"/>
      <c r="V13" s="107"/>
      <c r="W13" s="119"/>
      <c r="X13" s="123"/>
    </row>
    <row r="14" customFormat="false" ht="6.75" hidden="false" customHeight="true" outlineLevel="0" collapsed="false">
      <c r="A14" s="118"/>
      <c r="B14" s="119"/>
      <c r="C14" s="116"/>
      <c r="D14" s="107"/>
      <c r="E14" s="107"/>
      <c r="F14" s="107"/>
      <c r="G14" s="116"/>
      <c r="H14" s="107"/>
      <c r="I14" s="107"/>
      <c r="J14" s="107"/>
      <c r="K14" s="107"/>
      <c r="L14" s="122"/>
      <c r="M14" s="118"/>
      <c r="N14" s="119"/>
      <c r="O14" s="116"/>
      <c r="P14" s="107"/>
      <c r="Q14" s="107"/>
      <c r="R14" s="107"/>
      <c r="S14" s="116"/>
      <c r="T14" s="107"/>
      <c r="U14" s="107"/>
      <c r="V14" s="107"/>
      <c r="W14" s="107"/>
      <c r="X14" s="122"/>
    </row>
    <row r="15" customFormat="false" ht="12" hidden="false" customHeight="true" outlineLevel="0" collapsed="false">
      <c r="A15" s="118"/>
      <c r="B15" s="124" t="s">
        <v>71</v>
      </c>
      <c r="C15" s="120" t="n">
        <f aca="false">SUM(C11:C13)</f>
        <v>0</v>
      </c>
      <c r="D15" s="107"/>
      <c r="E15" s="107"/>
      <c r="F15" s="124" t="s">
        <v>71</v>
      </c>
      <c r="G15" s="120" t="n">
        <f aca="false">SUM(G11:G13)</f>
        <v>0</v>
      </c>
      <c r="H15" s="107"/>
      <c r="I15" s="125" t="str">
        <f aca="false">IF($G$62&lt;&gt;0,G15/$G$62,"")</f>
        <v/>
      </c>
      <c r="J15" s="107"/>
      <c r="K15" s="107"/>
      <c r="L15" s="122"/>
      <c r="M15" s="118"/>
      <c r="N15" s="124" t="s">
        <v>71</v>
      </c>
      <c r="O15" s="120" t="n">
        <f aca="false">SUM(O11:O13)</f>
        <v>0</v>
      </c>
      <c r="P15" s="107"/>
      <c r="Q15" s="107"/>
      <c r="R15" s="124" t="s">
        <v>71</v>
      </c>
      <c r="S15" s="120" t="n">
        <f aca="false">SUM(S11:S13)</f>
        <v>0</v>
      </c>
      <c r="T15" s="107"/>
      <c r="U15" s="125" t="str">
        <f aca="false">IF($Q$62&lt;&gt;0,S15/$Q$62,"")</f>
        <v/>
      </c>
      <c r="V15" s="107"/>
      <c r="W15" s="107"/>
      <c r="X15" s="122"/>
    </row>
    <row r="16" customFormat="false" ht="6" hidden="false" customHeight="true" outlineLevel="0" collapsed="false">
      <c r="A16" s="126"/>
      <c r="B16" s="127"/>
      <c r="C16" s="120"/>
      <c r="D16" s="120"/>
      <c r="E16" s="120"/>
      <c r="F16" s="120"/>
      <c r="G16" s="120"/>
      <c r="H16" s="120"/>
      <c r="I16" s="120"/>
      <c r="J16" s="120"/>
      <c r="K16" s="120"/>
      <c r="L16" s="128"/>
      <c r="M16" s="126"/>
      <c r="N16" s="127"/>
      <c r="O16" s="120"/>
      <c r="P16" s="120"/>
      <c r="Q16" s="120"/>
      <c r="R16" s="120"/>
      <c r="S16" s="120"/>
      <c r="T16" s="120"/>
      <c r="U16" s="120"/>
      <c r="V16" s="120"/>
      <c r="W16" s="120"/>
      <c r="X16" s="128"/>
    </row>
    <row r="17" customFormat="false" ht="12" hidden="false" customHeight="true" outlineLevel="0" collapsed="false">
      <c r="A17" s="118"/>
      <c r="B17" s="119"/>
      <c r="C17" s="107"/>
      <c r="D17" s="107"/>
      <c r="E17" s="107"/>
      <c r="F17" s="107"/>
      <c r="G17" s="107"/>
      <c r="H17" s="107"/>
      <c r="I17" s="107"/>
      <c r="J17" s="107"/>
      <c r="K17" s="107"/>
      <c r="L17" s="122"/>
      <c r="M17" s="118"/>
      <c r="N17" s="119"/>
      <c r="O17" s="107"/>
      <c r="P17" s="107"/>
      <c r="Q17" s="107"/>
      <c r="R17" s="107"/>
      <c r="S17" s="107"/>
      <c r="T17" s="107"/>
      <c r="U17" s="107"/>
      <c r="V17" s="107"/>
      <c r="W17" s="107"/>
      <c r="X17" s="122"/>
    </row>
    <row r="18" customFormat="false" ht="12" hidden="false" customHeight="true" outlineLevel="0" collapsed="false">
      <c r="A18" s="118"/>
      <c r="B18" s="119" t="s">
        <v>72</v>
      </c>
      <c r="C18" s="120" t="n">
        <f aca="false">COUNTIF(CFD,"SEL")</f>
        <v>0</v>
      </c>
      <c r="D18" s="107"/>
      <c r="E18" s="106" t="s">
        <v>65</v>
      </c>
      <c r="F18" s="106" t="s">
        <v>68</v>
      </c>
      <c r="G18" s="120" t="n">
        <f aca="false">C18*4</f>
        <v>0</v>
      </c>
      <c r="H18" s="107"/>
      <c r="I18" s="107"/>
      <c r="J18" s="107"/>
      <c r="K18" s="107"/>
      <c r="L18" s="122"/>
      <c r="M18" s="118"/>
      <c r="N18" s="119" t="s">
        <v>72</v>
      </c>
      <c r="O18" s="120" t="n">
        <f aca="false">COUNTIF(CFRETRABALHO,"SEL")</f>
        <v>0</v>
      </c>
      <c r="P18" s="107"/>
      <c r="Q18" s="106" t="s">
        <v>65</v>
      </c>
      <c r="R18" s="106" t="s">
        <v>68</v>
      </c>
      <c r="S18" s="120" t="n">
        <f aca="false">O18*4</f>
        <v>0</v>
      </c>
      <c r="T18" s="107"/>
      <c r="U18" s="107"/>
      <c r="V18" s="107"/>
      <c r="W18" s="107"/>
      <c r="X18" s="122"/>
    </row>
    <row r="19" customFormat="false" ht="12" hidden="false" customHeight="true" outlineLevel="0" collapsed="false">
      <c r="A19" s="118"/>
      <c r="B19" s="119"/>
      <c r="C19" s="120" t="n">
        <f aca="false">COUNTIF(CFD,"SEA")</f>
        <v>0</v>
      </c>
      <c r="D19" s="107"/>
      <c r="E19" s="106" t="s">
        <v>67</v>
      </c>
      <c r="F19" s="106" t="s">
        <v>73</v>
      </c>
      <c r="G19" s="120" t="n">
        <f aca="false">C19*5</f>
        <v>0</v>
      </c>
      <c r="H19" s="107"/>
      <c r="I19" s="107"/>
      <c r="J19" s="107"/>
      <c r="K19" s="107"/>
      <c r="L19" s="122"/>
      <c r="M19" s="118"/>
      <c r="N19" s="119"/>
      <c r="O19" s="120" t="n">
        <f aca="false">COUNTIF(CFRETRABALHO,"SEA")</f>
        <v>0</v>
      </c>
      <c r="P19" s="107"/>
      <c r="Q19" s="106" t="s">
        <v>67</v>
      </c>
      <c r="R19" s="106" t="s">
        <v>73</v>
      </c>
      <c r="S19" s="120" t="n">
        <f aca="false">O19*5</f>
        <v>0</v>
      </c>
      <c r="T19" s="107"/>
      <c r="U19" s="107"/>
      <c r="V19" s="107"/>
      <c r="W19" s="107"/>
      <c r="X19" s="122"/>
    </row>
    <row r="20" customFormat="false" ht="12" hidden="false" customHeight="true" outlineLevel="0" collapsed="false">
      <c r="A20" s="118"/>
      <c r="B20" s="119"/>
      <c r="C20" s="120" t="n">
        <f aca="false">COUNTIF(CFD,"SEH")</f>
        <v>0</v>
      </c>
      <c r="D20" s="107"/>
      <c r="E20" s="106" t="s">
        <v>69</v>
      </c>
      <c r="F20" s="106" t="s">
        <v>74</v>
      </c>
      <c r="G20" s="120" t="n">
        <f aca="false">C20*7</f>
        <v>0</v>
      </c>
      <c r="H20" s="107"/>
      <c r="I20" s="107"/>
      <c r="J20" s="107"/>
      <c r="K20" s="107"/>
      <c r="L20" s="123"/>
      <c r="M20" s="118"/>
      <c r="N20" s="119"/>
      <c r="O20" s="120" t="n">
        <f aca="false">COUNTIF(CFRETRABALHO,"SEH")</f>
        <v>0</v>
      </c>
      <c r="P20" s="107"/>
      <c r="Q20" s="106" t="s">
        <v>69</v>
      </c>
      <c r="R20" s="106" t="s">
        <v>74</v>
      </c>
      <c r="S20" s="120" t="n">
        <f aca="false">O20*7</f>
        <v>0</v>
      </c>
      <c r="T20" s="107"/>
      <c r="U20" s="107"/>
      <c r="V20" s="107"/>
      <c r="W20" s="107"/>
      <c r="X20" s="123"/>
    </row>
    <row r="21" customFormat="false" ht="6.75" hidden="false" customHeight="true" outlineLevel="0" collapsed="false">
      <c r="A21" s="118"/>
      <c r="B21" s="119"/>
      <c r="C21" s="116"/>
      <c r="D21" s="107"/>
      <c r="E21" s="107"/>
      <c r="F21" s="107"/>
      <c r="G21" s="116"/>
      <c r="H21" s="107"/>
      <c r="I21" s="107"/>
      <c r="J21" s="107"/>
      <c r="K21" s="107"/>
      <c r="L21" s="122"/>
      <c r="M21" s="118"/>
      <c r="N21" s="119"/>
      <c r="O21" s="116"/>
      <c r="P21" s="107"/>
      <c r="Q21" s="107"/>
      <c r="R21" s="107"/>
      <c r="S21" s="116"/>
      <c r="T21" s="107"/>
      <c r="U21" s="107"/>
      <c r="V21" s="107"/>
      <c r="W21" s="107"/>
      <c r="X21" s="122"/>
    </row>
    <row r="22" customFormat="false" ht="12" hidden="false" customHeight="true" outlineLevel="0" collapsed="false">
      <c r="A22" s="118"/>
      <c r="B22" s="124" t="s">
        <v>71</v>
      </c>
      <c r="C22" s="120" t="n">
        <f aca="false">SUM(C18:C20)</f>
        <v>0</v>
      </c>
      <c r="D22" s="107"/>
      <c r="E22" s="107"/>
      <c r="F22" s="124" t="s">
        <v>71</v>
      </c>
      <c r="G22" s="120" t="n">
        <f aca="false">SUM(G18:G20)</f>
        <v>0</v>
      </c>
      <c r="H22" s="107"/>
      <c r="I22" s="125" t="str">
        <f aca="false">IF($G$62&lt;&gt;0,G22/$G$62,"")</f>
        <v/>
      </c>
      <c r="J22" s="107"/>
      <c r="K22" s="107"/>
      <c r="L22" s="122"/>
      <c r="M22" s="118"/>
      <c r="N22" s="124" t="s">
        <v>71</v>
      </c>
      <c r="O22" s="120" t="n">
        <f aca="false">SUM(O18:O20)</f>
        <v>0</v>
      </c>
      <c r="P22" s="107"/>
      <c r="Q22" s="107"/>
      <c r="R22" s="124" t="s">
        <v>71</v>
      </c>
      <c r="S22" s="120" t="n">
        <f aca="false">SUM(S18:S20)</f>
        <v>0</v>
      </c>
      <c r="T22" s="107"/>
      <c r="U22" s="125" t="str">
        <f aca="false">IF($Q$62&lt;&gt;0,S22/$Q$62,"")</f>
        <v/>
      </c>
      <c r="V22" s="107"/>
      <c r="W22" s="107"/>
      <c r="X22" s="122"/>
    </row>
    <row r="23" customFormat="false" ht="6" hidden="false" customHeight="true" outlineLevel="0" collapsed="false">
      <c r="A23" s="126"/>
      <c r="B23" s="127"/>
      <c r="C23" s="120"/>
      <c r="D23" s="120"/>
      <c r="E23" s="120"/>
      <c r="F23" s="120"/>
      <c r="G23" s="120"/>
      <c r="H23" s="120"/>
      <c r="I23" s="120"/>
      <c r="J23" s="120"/>
      <c r="K23" s="120"/>
      <c r="L23" s="128"/>
      <c r="M23" s="126"/>
      <c r="N23" s="127"/>
      <c r="O23" s="120"/>
      <c r="P23" s="120"/>
      <c r="Q23" s="120"/>
      <c r="R23" s="120"/>
      <c r="S23" s="120"/>
      <c r="T23" s="120"/>
      <c r="U23" s="120"/>
      <c r="V23" s="120"/>
      <c r="W23" s="120"/>
      <c r="X23" s="128"/>
    </row>
    <row r="24" customFormat="false" ht="12" hidden="false" customHeight="true" outlineLevel="0" collapsed="false">
      <c r="A24" s="114"/>
      <c r="B24" s="115"/>
      <c r="C24" s="107"/>
      <c r="D24" s="116"/>
      <c r="E24" s="116"/>
      <c r="F24" s="116"/>
      <c r="G24" s="107"/>
      <c r="H24" s="116"/>
      <c r="I24" s="116"/>
      <c r="J24" s="116"/>
      <c r="K24" s="116"/>
      <c r="L24" s="117"/>
      <c r="M24" s="114"/>
      <c r="N24" s="115"/>
      <c r="O24" s="107"/>
      <c r="P24" s="116"/>
      <c r="Q24" s="116"/>
      <c r="R24" s="116"/>
      <c r="S24" s="107"/>
      <c r="T24" s="116"/>
      <c r="U24" s="116"/>
      <c r="V24" s="116"/>
      <c r="W24" s="116"/>
      <c r="X24" s="117"/>
    </row>
    <row r="25" customFormat="false" ht="12" hidden="false" customHeight="true" outlineLevel="0" collapsed="false">
      <c r="A25" s="118"/>
      <c r="B25" s="119" t="s">
        <v>23</v>
      </c>
      <c r="C25" s="120" t="n">
        <f aca="false">COUNTIF(CFD,"CEL")</f>
        <v>0</v>
      </c>
      <c r="D25" s="107"/>
      <c r="E25" s="106" t="s">
        <v>65</v>
      </c>
      <c r="F25" s="106" t="s">
        <v>66</v>
      </c>
      <c r="G25" s="120" t="n">
        <f aca="false">C25*3</f>
        <v>0</v>
      </c>
      <c r="H25" s="107"/>
      <c r="I25" s="107"/>
      <c r="J25" s="107"/>
      <c r="K25" s="107"/>
      <c r="L25" s="122"/>
      <c r="M25" s="118"/>
      <c r="N25" s="119" t="s">
        <v>23</v>
      </c>
      <c r="O25" s="120" t="n">
        <f aca="false">COUNTIF(CFRETRABALHO,"CEL")</f>
        <v>0</v>
      </c>
      <c r="P25" s="107"/>
      <c r="Q25" s="106" t="s">
        <v>65</v>
      </c>
      <c r="R25" s="106" t="s">
        <v>66</v>
      </c>
      <c r="S25" s="120" t="n">
        <f aca="false">O25*3</f>
        <v>0</v>
      </c>
      <c r="T25" s="107"/>
      <c r="U25" s="107"/>
      <c r="V25" s="107"/>
      <c r="W25" s="107"/>
      <c r="X25" s="122"/>
    </row>
    <row r="26" customFormat="false" ht="12" hidden="false" customHeight="true" outlineLevel="0" collapsed="false">
      <c r="A26" s="118"/>
      <c r="B26" s="119"/>
      <c r="C26" s="120" t="n">
        <f aca="false">COUNTIF(CFD,"CEA")</f>
        <v>0</v>
      </c>
      <c r="D26" s="107"/>
      <c r="E26" s="106" t="s">
        <v>67</v>
      </c>
      <c r="F26" s="106" t="s">
        <v>68</v>
      </c>
      <c r="G26" s="120" t="n">
        <f aca="false">C26*4</f>
        <v>0</v>
      </c>
      <c r="H26" s="107"/>
      <c r="I26" s="107"/>
      <c r="J26" s="107"/>
      <c r="K26" s="107"/>
      <c r="L26" s="122"/>
      <c r="M26" s="118"/>
      <c r="N26" s="119"/>
      <c r="O26" s="120" t="n">
        <f aca="false">COUNTIF(CFRETRABALHO,"CEA")</f>
        <v>0</v>
      </c>
      <c r="P26" s="107"/>
      <c r="Q26" s="106" t="s">
        <v>67</v>
      </c>
      <c r="R26" s="106" t="s">
        <v>68</v>
      </c>
      <c r="S26" s="120" t="n">
        <f aca="false">O26*4</f>
        <v>0</v>
      </c>
      <c r="T26" s="107"/>
      <c r="U26" s="107"/>
      <c r="V26" s="107"/>
      <c r="W26" s="107"/>
      <c r="X26" s="122"/>
    </row>
    <row r="27" customFormat="false" ht="12" hidden="false" customHeight="true" outlineLevel="0" collapsed="false">
      <c r="A27" s="118"/>
      <c r="B27" s="119"/>
      <c r="C27" s="120" t="n">
        <f aca="false">COUNTIF(CFD,"CEH")</f>
        <v>0</v>
      </c>
      <c r="D27" s="107"/>
      <c r="E27" s="106" t="s">
        <v>69</v>
      </c>
      <c r="F27" s="106" t="s">
        <v>70</v>
      </c>
      <c r="G27" s="120" t="n">
        <f aca="false">C27*6</f>
        <v>0</v>
      </c>
      <c r="H27" s="107"/>
      <c r="I27" s="107"/>
      <c r="J27" s="107"/>
      <c r="K27" s="107"/>
      <c r="L27" s="123"/>
      <c r="M27" s="118"/>
      <c r="N27" s="119"/>
      <c r="O27" s="120" t="n">
        <f aca="false">COUNTIF(CFRETRABALHO,"CEH")</f>
        <v>0</v>
      </c>
      <c r="P27" s="107"/>
      <c r="Q27" s="106" t="s">
        <v>69</v>
      </c>
      <c r="R27" s="106" t="s">
        <v>70</v>
      </c>
      <c r="S27" s="120" t="n">
        <f aca="false">O27*6</f>
        <v>0</v>
      </c>
      <c r="T27" s="107"/>
      <c r="U27" s="107"/>
      <c r="V27" s="107"/>
      <c r="W27" s="107"/>
      <c r="X27" s="123"/>
    </row>
    <row r="28" customFormat="false" ht="6.75" hidden="false" customHeight="true" outlineLevel="0" collapsed="false">
      <c r="A28" s="118"/>
      <c r="B28" s="119"/>
      <c r="C28" s="116"/>
      <c r="D28" s="107"/>
      <c r="E28" s="107"/>
      <c r="F28" s="107"/>
      <c r="G28" s="116"/>
      <c r="H28" s="107"/>
      <c r="I28" s="107"/>
      <c r="J28" s="107"/>
      <c r="K28" s="107"/>
      <c r="L28" s="122"/>
      <c r="M28" s="118"/>
      <c r="N28" s="119"/>
      <c r="O28" s="116"/>
      <c r="P28" s="107"/>
      <c r="Q28" s="107"/>
      <c r="R28" s="107"/>
      <c r="S28" s="116"/>
      <c r="T28" s="107"/>
      <c r="U28" s="107"/>
      <c r="V28" s="107"/>
      <c r="W28" s="107"/>
      <c r="X28" s="122"/>
    </row>
    <row r="29" customFormat="false" ht="12" hidden="false" customHeight="true" outlineLevel="0" collapsed="false">
      <c r="A29" s="118"/>
      <c r="B29" s="124" t="s">
        <v>71</v>
      </c>
      <c r="C29" s="120" t="n">
        <f aca="false">SUM(C25:C27)</f>
        <v>0</v>
      </c>
      <c r="D29" s="107"/>
      <c r="E29" s="107"/>
      <c r="F29" s="124" t="s">
        <v>71</v>
      </c>
      <c r="G29" s="120" t="n">
        <f aca="false">SUM(G25:G27)</f>
        <v>0</v>
      </c>
      <c r="H29" s="107"/>
      <c r="I29" s="125" t="str">
        <f aca="false">IF($G$62&lt;&gt;0,G29/$G$62,"")</f>
        <v/>
      </c>
      <c r="J29" s="107"/>
      <c r="K29" s="107"/>
      <c r="L29" s="122"/>
      <c r="M29" s="118"/>
      <c r="N29" s="124" t="s">
        <v>71</v>
      </c>
      <c r="O29" s="120" t="n">
        <f aca="false">SUM(O25:O27)</f>
        <v>0</v>
      </c>
      <c r="P29" s="107"/>
      <c r="Q29" s="107"/>
      <c r="R29" s="124" t="s">
        <v>71</v>
      </c>
      <c r="S29" s="120" t="n">
        <f aca="false">SUM(S25:S27)</f>
        <v>0</v>
      </c>
      <c r="T29" s="107"/>
      <c r="U29" s="125" t="str">
        <f aca="false">IF($Q$62&lt;&gt;0,S29/$Q$62,"")</f>
        <v/>
      </c>
      <c r="V29" s="107"/>
      <c r="W29" s="107"/>
      <c r="X29" s="122"/>
    </row>
    <row r="30" customFormat="false" ht="6" hidden="false" customHeight="true" outlineLevel="0" collapsed="false">
      <c r="A30" s="126"/>
      <c r="B30" s="127"/>
      <c r="C30" s="120"/>
      <c r="D30" s="120"/>
      <c r="E30" s="120"/>
      <c r="F30" s="120"/>
      <c r="G30" s="120"/>
      <c r="H30" s="120"/>
      <c r="I30" s="120"/>
      <c r="J30" s="120"/>
      <c r="K30" s="120"/>
      <c r="L30" s="128"/>
      <c r="M30" s="126"/>
      <c r="N30" s="127"/>
      <c r="O30" s="120"/>
      <c r="P30" s="120"/>
      <c r="Q30" s="120"/>
      <c r="R30" s="120"/>
      <c r="S30" s="120"/>
      <c r="T30" s="120"/>
      <c r="U30" s="120"/>
      <c r="V30" s="120"/>
      <c r="W30" s="120"/>
      <c r="X30" s="128"/>
    </row>
    <row r="31" customFormat="false" ht="12" hidden="false" customHeight="true" outlineLevel="0" collapsed="false">
      <c r="A31" s="114"/>
      <c r="B31" s="115"/>
      <c r="C31" s="107"/>
      <c r="D31" s="116"/>
      <c r="E31" s="116"/>
      <c r="F31" s="116"/>
      <c r="G31" s="107"/>
      <c r="H31" s="116"/>
      <c r="I31" s="116"/>
      <c r="J31" s="116"/>
      <c r="K31" s="116"/>
      <c r="L31" s="117"/>
      <c r="M31" s="114"/>
      <c r="N31" s="115"/>
      <c r="O31" s="107"/>
      <c r="P31" s="116"/>
      <c r="Q31" s="116"/>
      <c r="R31" s="116"/>
      <c r="S31" s="107"/>
      <c r="T31" s="116"/>
      <c r="U31" s="116"/>
      <c r="V31" s="116"/>
      <c r="W31" s="116"/>
      <c r="X31" s="117"/>
    </row>
    <row r="32" customFormat="false" ht="12" hidden="false" customHeight="true" outlineLevel="0" collapsed="false">
      <c r="A32" s="118"/>
      <c r="B32" s="119" t="s">
        <v>75</v>
      </c>
      <c r="C32" s="120" t="n">
        <f aca="false">COUNTIF(CFD,"ALIL")</f>
        <v>0</v>
      </c>
      <c r="D32" s="107"/>
      <c r="E32" s="107" t="s">
        <v>65</v>
      </c>
      <c r="F32" s="107" t="s">
        <v>74</v>
      </c>
      <c r="G32" s="120" t="n">
        <f aca="false">C32*7</f>
        <v>0</v>
      </c>
      <c r="H32" s="107"/>
      <c r="I32" s="107"/>
      <c r="J32" s="107"/>
      <c r="K32" s="107"/>
      <c r="L32" s="122"/>
      <c r="M32" s="118"/>
      <c r="N32" s="119" t="s">
        <v>75</v>
      </c>
      <c r="O32" s="120" t="n">
        <f aca="false">COUNTIF(CFRETRABALHO,"ALIL")</f>
        <v>0</v>
      </c>
      <c r="P32" s="107"/>
      <c r="Q32" s="107" t="s">
        <v>65</v>
      </c>
      <c r="R32" s="107" t="s">
        <v>74</v>
      </c>
      <c r="S32" s="120" t="n">
        <f aca="false">O32*7</f>
        <v>0</v>
      </c>
      <c r="T32" s="107"/>
      <c r="U32" s="107"/>
      <c r="V32" s="107"/>
      <c r="W32" s="107"/>
      <c r="X32" s="122"/>
    </row>
    <row r="33" customFormat="false" ht="12" hidden="false" customHeight="true" outlineLevel="0" collapsed="false">
      <c r="A33" s="118"/>
      <c r="B33" s="119"/>
      <c r="C33" s="120" t="n">
        <f aca="false">COUNTIF(CFD,"ALIA")</f>
        <v>0</v>
      </c>
      <c r="D33" s="107"/>
      <c r="E33" s="107" t="s">
        <v>67</v>
      </c>
      <c r="F33" s="107" t="s">
        <v>76</v>
      </c>
      <c r="G33" s="120" t="n">
        <f aca="false">C33*10</f>
        <v>0</v>
      </c>
      <c r="H33" s="107"/>
      <c r="I33" s="107"/>
      <c r="J33" s="107"/>
      <c r="K33" s="107"/>
      <c r="L33" s="122"/>
      <c r="M33" s="118"/>
      <c r="N33" s="119"/>
      <c r="O33" s="120" t="n">
        <f aca="false">COUNTIF(CFRETRABALHO,"ALIA")</f>
        <v>0</v>
      </c>
      <c r="P33" s="107"/>
      <c r="Q33" s="107" t="s">
        <v>67</v>
      </c>
      <c r="R33" s="107" t="s">
        <v>76</v>
      </c>
      <c r="S33" s="120" t="n">
        <f aca="false">O33*10</f>
        <v>0</v>
      </c>
      <c r="T33" s="107"/>
      <c r="U33" s="107"/>
      <c r="V33" s="107"/>
      <c r="W33" s="107"/>
      <c r="X33" s="122"/>
    </row>
    <row r="34" customFormat="false" ht="12" hidden="false" customHeight="true" outlineLevel="0" collapsed="false">
      <c r="A34" s="118"/>
      <c r="B34" s="119"/>
      <c r="C34" s="120" t="n">
        <f aca="false">COUNTIF(CFD,"ALIH")</f>
        <v>0</v>
      </c>
      <c r="D34" s="107"/>
      <c r="E34" s="107" t="s">
        <v>69</v>
      </c>
      <c r="F34" s="107" t="s">
        <v>77</v>
      </c>
      <c r="G34" s="120" t="n">
        <f aca="false">C34*15</f>
        <v>0</v>
      </c>
      <c r="H34" s="107"/>
      <c r="I34" s="107"/>
      <c r="J34" s="107"/>
      <c r="K34" s="107"/>
      <c r="L34" s="123"/>
      <c r="M34" s="118"/>
      <c r="N34" s="119"/>
      <c r="O34" s="120" t="n">
        <f aca="false">COUNTIF(CFRETRABALHO,"ALIH")</f>
        <v>0</v>
      </c>
      <c r="P34" s="107"/>
      <c r="Q34" s="107" t="s">
        <v>69</v>
      </c>
      <c r="R34" s="107" t="s">
        <v>77</v>
      </c>
      <c r="S34" s="120" t="n">
        <f aca="false">O34*15</f>
        <v>0</v>
      </c>
      <c r="T34" s="107"/>
      <c r="U34" s="107"/>
      <c r="V34" s="107"/>
      <c r="W34" s="107"/>
      <c r="X34" s="123"/>
    </row>
    <row r="35" customFormat="false" ht="6.75" hidden="false" customHeight="true" outlineLevel="0" collapsed="false">
      <c r="A35" s="118"/>
      <c r="B35" s="119"/>
      <c r="C35" s="116"/>
      <c r="D35" s="107"/>
      <c r="E35" s="107"/>
      <c r="F35" s="107"/>
      <c r="G35" s="116"/>
      <c r="H35" s="107"/>
      <c r="I35" s="107"/>
      <c r="J35" s="107"/>
      <c r="K35" s="107"/>
      <c r="L35" s="122"/>
      <c r="M35" s="118"/>
      <c r="N35" s="119"/>
      <c r="O35" s="116"/>
      <c r="P35" s="107"/>
      <c r="Q35" s="107"/>
      <c r="R35" s="107"/>
      <c r="S35" s="116"/>
      <c r="T35" s="107"/>
      <c r="U35" s="107"/>
      <c r="V35" s="107"/>
      <c r="W35" s="107"/>
      <c r="X35" s="122"/>
    </row>
    <row r="36" customFormat="false" ht="12" hidden="false" customHeight="true" outlineLevel="0" collapsed="false">
      <c r="A36" s="118"/>
      <c r="B36" s="124" t="s">
        <v>71</v>
      </c>
      <c r="C36" s="120" t="n">
        <f aca="false">SUM(C32:C34)</f>
        <v>0</v>
      </c>
      <c r="D36" s="107"/>
      <c r="E36" s="107"/>
      <c r="F36" s="124" t="s">
        <v>71</v>
      </c>
      <c r="G36" s="120" t="n">
        <f aca="false">SUM(G32:G34)</f>
        <v>0</v>
      </c>
      <c r="H36" s="107"/>
      <c r="I36" s="125" t="str">
        <f aca="false">IF($G$62&lt;&gt;0,G36/$G$62,"")</f>
        <v/>
      </c>
      <c r="J36" s="107"/>
      <c r="K36" s="107"/>
      <c r="L36" s="122"/>
      <c r="M36" s="118"/>
      <c r="N36" s="124" t="s">
        <v>71</v>
      </c>
      <c r="O36" s="120" t="n">
        <f aca="false">SUM(O32:O34)</f>
        <v>0</v>
      </c>
      <c r="P36" s="107"/>
      <c r="Q36" s="107"/>
      <c r="R36" s="124" t="s">
        <v>71</v>
      </c>
      <c r="S36" s="120" t="n">
        <f aca="false">SUM(S32:S34)</f>
        <v>0</v>
      </c>
      <c r="T36" s="107"/>
      <c r="U36" s="125" t="str">
        <f aca="false">IF($Q$62&lt;&gt;0,S36/$Q$62,"")</f>
        <v/>
      </c>
      <c r="V36" s="107"/>
      <c r="W36" s="107"/>
      <c r="X36" s="122"/>
    </row>
    <row r="37" customFormat="false" ht="6" hidden="false" customHeight="true" outlineLevel="0" collapsed="false">
      <c r="A37" s="126"/>
      <c r="B37" s="127"/>
      <c r="C37" s="120"/>
      <c r="D37" s="120"/>
      <c r="E37" s="120"/>
      <c r="F37" s="120"/>
      <c r="G37" s="120"/>
      <c r="H37" s="120"/>
      <c r="I37" s="120"/>
      <c r="J37" s="120"/>
      <c r="K37" s="120"/>
      <c r="L37" s="128"/>
      <c r="M37" s="126"/>
      <c r="N37" s="127"/>
      <c r="O37" s="120"/>
      <c r="P37" s="120"/>
      <c r="Q37" s="120"/>
      <c r="R37" s="120"/>
      <c r="S37" s="120"/>
      <c r="T37" s="120"/>
      <c r="U37" s="120"/>
      <c r="V37" s="120"/>
      <c r="W37" s="120"/>
      <c r="X37" s="128"/>
    </row>
    <row r="38" customFormat="false" ht="12" hidden="false" customHeight="true" outlineLevel="0" collapsed="false">
      <c r="A38" s="114"/>
      <c r="B38" s="115"/>
      <c r="C38" s="107"/>
      <c r="D38" s="116"/>
      <c r="E38" s="116"/>
      <c r="F38" s="116"/>
      <c r="G38" s="107"/>
      <c r="H38" s="116"/>
      <c r="I38" s="116"/>
      <c r="J38" s="116"/>
      <c r="K38" s="116"/>
      <c r="L38" s="117"/>
      <c r="M38" s="114"/>
      <c r="N38" s="115"/>
      <c r="O38" s="107"/>
      <c r="P38" s="116"/>
      <c r="Q38" s="116"/>
      <c r="R38" s="116"/>
      <c r="S38" s="107"/>
      <c r="T38" s="116"/>
      <c r="U38" s="116"/>
      <c r="V38" s="116"/>
      <c r="W38" s="116"/>
      <c r="X38" s="117"/>
    </row>
    <row r="39" customFormat="false" ht="12" hidden="false" customHeight="true" outlineLevel="0" collapsed="false">
      <c r="A39" s="118"/>
      <c r="B39" s="119" t="s">
        <v>78</v>
      </c>
      <c r="C39" s="120" t="n">
        <f aca="false">COUNTIF(CFD,"AIEL")</f>
        <v>0</v>
      </c>
      <c r="D39" s="107"/>
      <c r="E39" s="107" t="s">
        <v>65</v>
      </c>
      <c r="F39" s="107" t="s">
        <v>73</v>
      </c>
      <c r="G39" s="120" t="n">
        <f aca="false">C39*5</f>
        <v>0</v>
      </c>
      <c r="H39" s="107"/>
      <c r="I39" s="107"/>
      <c r="J39" s="107"/>
      <c r="K39" s="107"/>
      <c r="L39" s="122"/>
      <c r="M39" s="118"/>
      <c r="N39" s="119" t="s">
        <v>78</v>
      </c>
      <c r="O39" s="120" t="n">
        <f aca="false">COUNTIF(CFRETRABALHO,"AIEL")</f>
        <v>0</v>
      </c>
      <c r="P39" s="107"/>
      <c r="Q39" s="107" t="s">
        <v>65</v>
      </c>
      <c r="R39" s="107" t="s">
        <v>73</v>
      </c>
      <c r="S39" s="120" t="n">
        <f aca="false">O39*5</f>
        <v>0</v>
      </c>
      <c r="T39" s="107"/>
      <c r="U39" s="107"/>
      <c r="V39" s="107"/>
      <c r="W39" s="107"/>
      <c r="X39" s="122"/>
    </row>
    <row r="40" customFormat="false" ht="12" hidden="false" customHeight="true" outlineLevel="0" collapsed="false">
      <c r="A40" s="118"/>
      <c r="B40" s="119"/>
      <c r="C40" s="120" t="n">
        <f aca="false">COUNTIF(CFD,"AIEA")</f>
        <v>0</v>
      </c>
      <c r="D40" s="107"/>
      <c r="E40" s="107" t="s">
        <v>67</v>
      </c>
      <c r="F40" s="107" t="s">
        <v>74</v>
      </c>
      <c r="G40" s="120" t="n">
        <f aca="false">C40*7</f>
        <v>0</v>
      </c>
      <c r="H40" s="107"/>
      <c r="I40" s="107"/>
      <c r="J40" s="107"/>
      <c r="K40" s="107"/>
      <c r="L40" s="122"/>
      <c r="M40" s="118"/>
      <c r="N40" s="119"/>
      <c r="O40" s="120" t="n">
        <f aca="false">COUNTIF(CFRETRABALHO,"AIEA")</f>
        <v>0</v>
      </c>
      <c r="P40" s="107"/>
      <c r="Q40" s="107" t="s">
        <v>67</v>
      </c>
      <c r="R40" s="107" t="s">
        <v>74</v>
      </c>
      <c r="S40" s="120" t="n">
        <f aca="false">O40*7</f>
        <v>0</v>
      </c>
      <c r="T40" s="107"/>
      <c r="U40" s="107"/>
      <c r="V40" s="107"/>
      <c r="W40" s="107"/>
      <c r="X40" s="122"/>
    </row>
    <row r="41" customFormat="false" ht="12" hidden="false" customHeight="true" outlineLevel="0" collapsed="false">
      <c r="A41" s="118"/>
      <c r="B41" s="119"/>
      <c r="C41" s="120" t="n">
        <f aca="false">COUNTIF(CFD,"AIEH")</f>
        <v>0</v>
      </c>
      <c r="D41" s="107"/>
      <c r="E41" s="107" t="s">
        <v>69</v>
      </c>
      <c r="F41" s="107" t="s">
        <v>76</v>
      </c>
      <c r="G41" s="120" t="n">
        <f aca="false">C41*10</f>
        <v>0</v>
      </c>
      <c r="H41" s="107"/>
      <c r="I41" s="107"/>
      <c r="J41" s="107"/>
      <c r="K41" s="107"/>
      <c r="L41" s="123"/>
      <c r="M41" s="118"/>
      <c r="N41" s="119"/>
      <c r="O41" s="120" t="n">
        <f aca="false">COUNTIF(CFRETRABALHO,"AIEH")</f>
        <v>0</v>
      </c>
      <c r="P41" s="107"/>
      <c r="Q41" s="107" t="s">
        <v>69</v>
      </c>
      <c r="R41" s="107" t="s">
        <v>76</v>
      </c>
      <c r="S41" s="120" t="n">
        <f aca="false">O41*10</f>
        <v>0</v>
      </c>
      <c r="T41" s="107"/>
      <c r="U41" s="107"/>
      <c r="V41" s="107"/>
      <c r="W41" s="107"/>
      <c r="X41" s="123"/>
    </row>
    <row r="42" customFormat="false" ht="6.75" hidden="false" customHeight="true" outlineLevel="0" collapsed="false">
      <c r="A42" s="118"/>
      <c r="B42" s="119"/>
      <c r="C42" s="116"/>
      <c r="D42" s="107"/>
      <c r="E42" s="107"/>
      <c r="F42" s="107"/>
      <c r="G42" s="116"/>
      <c r="H42" s="107"/>
      <c r="I42" s="107"/>
      <c r="J42" s="107"/>
      <c r="K42" s="107"/>
      <c r="L42" s="122"/>
      <c r="M42" s="118"/>
      <c r="N42" s="119"/>
      <c r="O42" s="116" t="s">
        <v>79</v>
      </c>
      <c r="P42" s="107"/>
      <c r="Q42" s="107"/>
      <c r="R42" s="107"/>
      <c r="S42" s="116"/>
      <c r="T42" s="107"/>
      <c r="U42" s="107"/>
      <c r="V42" s="107"/>
      <c r="W42" s="107"/>
      <c r="X42" s="122"/>
    </row>
    <row r="43" customFormat="false" ht="12" hidden="false" customHeight="true" outlineLevel="0" collapsed="false">
      <c r="A43" s="118"/>
      <c r="B43" s="124" t="s">
        <v>71</v>
      </c>
      <c r="C43" s="120" t="n">
        <f aca="false">SUM(C39:C41)</f>
        <v>0</v>
      </c>
      <c r="D43" s="107"/>
      <c r="E43" s="107"/>
      <c r="F43" s="124" t="s">
        <v>71</v>
      </c>
      <c r="G43" s="120" t="n">
        <f aca="false">SUM(G39:G41)</f>
        <v>0</v>
      </c>
      <c r="H43" s="107"/>
      <c r="I43" s="125" t="str">
        <f aca="false">IF($G$62&lt;&gt;0,G43/$G$62,"")</f>
        <v/>
      </c>
      <c r="J43" s="107"/>
      <c r="K43" s="107"/>
      <c r="L43" s="122"/>
      <c r="M43" s="118"/>
      <c r="N43" s="124" t="s">
        <v>71</v>
      </c>
      <c r="O43" s="120" t="n">
        <f aca="false">SUM(O39:O41)</f>
        <v>0</v>
      </c>
      <c r="P43" s="107"/>
      <c r="Q43" s="107"/>
      <c r="R43" s="124" t="s">
        <v>71</v>
      </c>
      <c r="S43" s="120" t="n">
        <f aca="false">SUM(S39:S41)</f>
        <v>0</v>
      </c>
      <c r="T43" s="107"/>
      <c r="U43" s="125" t="str">
        <f aca="false">IF($Q$62&lt;&gt;0,S43/$Q$62,"")</f>
        <v/>
      </c>
      <c r="V43" s="107"/>
      <c r="W43" s="107"/>
      <c r="X43" s="122"/>
    </row>
    <row r="44" customFormat="false" ht="6" hidden="false" customHeight="true" outlineLevel="0" collapsed="false">
      <c r="A44" s="126"/>
      <c r="B44" s="127"/>
      <c r="C44" s="120"/>
      <c r="D44" s="120"/>
      <c r="E44" s="120"/>
      <c r="F44" s="120"/>
      <c r="G44" s="120"/>
      <c r="H44" s="120"/>
      <c r="I44" s="120"/>
      <c r="J44" s="120"/>
      <c r="K44" s="120"/>
      <c r="L44" s="128"/>
      <c r="M44" s="126"/>
      <c r="N44" s="127"/>
      <c r="O44" s="120"/>
      <c r="P44" s="120"/>
      <c r="Q44" s="120"/>
      <c r="R44" s="120"/>
      <c r="S44" s="120"/>
      <c r="T44" s="120"/>
      <c r="U44" s="120"/>
      <c r="V44" s="120"/>
      <c r="W44" s="120"/>
      <c r="X44" s="128"/>
    </row>
    <row r="45" customFormat="false" ht="12" hidden="false" customHeight="true" outlineLevel="0" collapsed="false">
      <c r="A45" s="118"/>
      <c r="B45" s="119"/>
      <c r="C45" s="107"/>
      <c r="D45" s="107"/>
      <c r="E45" s="107"/>
      <c r="F45" s="107"/>
      <c r="G45" s="107"/>
      <c r="H45" s="107"/>
      <c r="I45" s="107"/>
      <c r="J45" s="107"/>
      <c r="K45" s="107"/>
      <c r="L45" s="122"/>
      <c r="M45" s="118"/>
      <c r="N45" s="119"/>
      <c r="O45" s="107"/>
      <c r="P45" s="107"/>
      <c r="Q45" s="107"/>
      <c r="R45" s="107"/>
      <c r="S45" s="107"/>
      <c r="T45" s="107"/>
      <c r="U45" s="107"/>
      <c r="V45" s="107"/>
      <c r="W45" s="107"/>
      <c r="X45" s="122"/>
    </row>
    <row r="46" customFormat="false" ht="12" hidden="false" customHeight="true" outlineLevel="0" collapsed="false">
      <c r="A46" s="118"/>
      <c r="B46" s="119"/>
      <c r="C46" s="107"/>
      <c r="D46" s="107"/>
      <c r="E46" s="107"/>
      <c r="F46" s="107"/>
      <c r="G46" s="107"/>
      <c r="H46" s="107"/>
      <c r="I46" s="107"/>
      <c r="J46" s="107"/>
      <c r="K46" s="107"/>
      <c r="L46" s="122"/>
      <c r="M46" s="118"/>
      <c r="N46" s="119"/>
      <c r="O46" s="107"/>
      <c r="P46" s="107"/>
      <c r="Q46" s="107"/>
      <c r="R46" s="107"/>
      <c r="S46" s="107"/>
      <c r="T46" s="107"/>
      <c r="U46" s="107"/>
      <c r="V46" s="107"/>
      <c r="W46" s="107"/>
      <c r="X46" s="122"/>
    </row>
    <row r="47" customFormat="false" ht="12" hidden="false" customHeight="true" outlineLevel="0" collapsed="false">
      <c r="A47" s="118"/>
      <c r="B47" s="119"/>
      <c r="C47" s="107"/>
      <c r="D47" s="107"/>
      <c r="E47" s="107"/>
      <c r="F47" s="107"/>
      <c r="G47" s="107"/>
      <c r="H47" s="107"/>
      <c r="I47" s="107"/>
      <c r="J47" s="107"/>
      <c r="K47" s="107"/>
      <c r="L47" s="122"/>
      <c r="M47" s="118"/>
      <c r="N47" s="119"/>
      <c r="O47" s="107"/>
      <c r="P47" s="107"/>
      <c r="Q47" s="107"/>
      <c r="R47" s="107"/>
      <c r="S47" s="107"/>
      <c r="T47" s="107"/>
      <c r="U47" s="107"/>
      <c r="V47" s="107"/>
      <c r="W47" s="107"/>
      <c r="X47" s="122"/>
    </row>
    <row r="48" customFormat="false" ht="12" hidden="false" customHeight="true" outlineLevel="0" collapsed="false">
      <c r="A48" s="118"/>
      <c r="B48" s="119"/>
      <c r="C48" s="107"/>
      <c r="D48" s="107"/>
      <c r="E48" s="107"/>
      <c r="F48" s="107"/>
      <c r="G48" s="107"/>
      <c r="H48" s="107"/>
      <c r="I48" s="107"/>
      <c r="J48" s="107"/>
      <c r="K48" s="107"/>
      <c r="L48" s="122"/>
      <c r="M48" s="118"/>
      <c r="N48" s="119"/>
      <c r="O48" s="107"/>
      <c r="P48" s="107"/>
      <c r="Q48" s="107"/>
      <c r="R48" s="107"/>
      <c r="S48" s="107"/>
      <c r="T48" s="107"/>
      <c r="U48" s="107"/>
      <c r="V48" s="107"/>
      <c r="W48" s="107"/>
      <c r="X48" s="122"/>
    </row>
    <row r="49" customFormat="false" ht="12" hidden="false" customHeight="true" outlineLevel="0" collapsed="false">
      <c r="A49" s="118"/>
      <c r="B49" s="119"/>
      <c r="C49" s="107"/>
      <c r="D49" s="107"/>
      <c r="E49" s="107"/>
      <c r="F49" s="107"/>
      <c r="G49" s="107"/>
      <c r="H49" s="107"/>
      <c r="I49" s="107"/>
      <c r="J49" s="107"/>
      <c r="K49" s="107"/>
      <c r="L49" s="122"/>
      <c r="M49" s="118"/>
      <c r="N49" s="119"/>
      <c r="O49" s="107"/>
      <c r="P49" s="107"/>
      <c r="Q49" s="107"/>
      <c r="R49" s="107"/>
      <c r="S49" s="107"/>
      <c r="T49" s="107"/>
      <c r="U49" s="107"/>
      <c r="V49" s="107"/>
      <c r="W49" s="107"/>
      <c r="X49" s="122"/>
    </row>
    <row r="50" customFormat="false" ht="12" hidden="false" customHeight="true" outlineLevel="0" collapsed="false">
      <c r="A50" s="118"/>
      <c r="B50" s="119"/>
      <c r="C50" s="107"/>
      <c r="D50" s="107"/>
      <c r="E50" s="107"/>
      <c r="F50" s="107"/>
      <c r="G50" s="107"/>
      <c r="H50" s="107"/>
      <c r="I50" s="107"/>
      <c r="J50" s="107"/>
      <c r="K50" s="107"/>
      <c r="L50" s="122"/>
      <c r="M50" s="118"/>
      <c r="N50" s="119"/>
      <c r="O50" s="107"/>
      <c r="P50" s="107"/>
      <c r="Q50" s="107"/>
      <c r="R50" s="107"/>
      <c r="S50" s="107"/>
      <c r="T50" s="107"/>
      <c r="U50" s="107"/>
      <c r="V50" s="107"/>
      <c r="W50" s="107"/>
      <c r="X50" s="122"/>
    </row>
    <row r="51" customFormat="false" ht="12" hidden="false" customHeight="true" outlineLevel="0" collapsed="false">
      <c r="A51" s="118"/>
      <c r="B51" s="119"/>
      <c r="C51" s="119"/>
      <c r="D51" s="119"/>
      <c r="E51" s="119"/>
      <c r="F51" s="119"/>
      <c r="G51" s="119"/>
      <c r="H51" s="107"/>
      <c r="I51" s="107"/>
      <c r="J51" s="107"/>
      <c r="K51" s="119"/>
      <c r="L51" s="122"/>
      <c r="M51" s="118"/>
      <c r="N51" s="119"/>
      <c r="O51" s="119"/>
      <c r="P51" s="119"/>
      <c r="Q51" s="119"/>
      <c r="R51" s="119"/>
      <c r="S51" s="119"/>
      <c r="T51" s="107"/>
      <c r="U51" s="107"/>
      <c r="V51" s="107"/>
      <c r="W51" s="119"/>
      <c r="X51" s="122"/>
    </row>
    <row r="52" customFormat="false" ht="13.5" hidden="false" customHeight="true" outlineLevel="0" collapsed="false">
      <c r="A52" s="118"/>
      <c r="B52" s="119"/>
      <c r="C52" s="119"/>
      <c r="D52" s="119"/>
      <c r="E52" s="119"/>
      <c r="F52" s="119"/>
      <c r="G52" s="119"/>
      <c r="H52" s="107"/>
      <c r="I52" s="107"/>
      <c r="J52" s="107"/>
      <c r="K52" s="119"/>
      <c r="L52" s="122"/>
      <c r="M52" s="118"/>
      <c r="N52" s="119"/>
      <c r="O52" s="119"/>
      <c r="P52" s="119"/>
      <c r="Q52" s="119"/>
      <c r="R52" s="119"/>
      <c r="S52" s="119"/>
      <c r="T52" s="107"/>
      <c r="U52" s="107"/>
      <c r="V52" s="107"/>
      <c r="W52" s="119"/>
      <c r="X52" s="122"/>
    </row>
    <row r="53" customFormat="false" ht="12" hidden="false" customHeight="true" outlineLevel="0" collapsed="false">
      <c r="A53" s="114"/>
      <c r="B53" s="115"/>
      <c r="C53" s="115"/>
      <c r="D53" s="115"/>
      <c r="E53" s="115"/>
      <c r="F53" s="115"/>
      <c r="G53" s="115"/>
      <c r="H53" s="115"/>
      <c r="I53" s="115"/>
      <c r="J53" s="115"/>
      <c r="K53" s="115"/>
      <c r="L53" s="117"/>
      <c r="M53" s="114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7"/>
    </row>
    <row r="54" customFormat="false" ht="12" hidden="false" customHeight="true" outlineLevel="0" collapsed="false">
      <c r="A54" s="118"/>
      <c r="B54" s="119" t="s">
        <v>10</v>
      </c>
      <c r="C54" s="119"/>
      <c r="D54" s="119"/>
      <c r="E54" s="119"/>
      <c r="F54" s="119"/>
      <c r="G54" s="119"/>
      <c r="H54" s="119"/>
      <c r="I54" s="119"/>
      <c r="J54" s="119"/>
      <c r="K54" s="119"/>
      <c r="L54" s="122"/>
      <c r="M54" s="118"/>
      <c r="N54" s="119" t="s">
        <v>10</v>
      </c>
      <c r="O54" s="119"/>
      <c r="P54" s="119"/>
      <c r="Q54" s="119"/>
      <c r="R54" s="119"/>
      <c r="S54" s="119"/>
      <c r="T54" s="119"/>
      <c r="U54" s="119"/>
      <c r="V54" s="119"/>
      <c r="W54" s="119"/>
      <c r="X54" s="122"/>
    </row>
    <row r="55" customFormat="false" ht="12" hidden="false" customHeight="true" outlineLevel="0" collapsed="false">
      <c r="A55" s="118"/>
      <c r="B55" s="119"/>
      <c r="C55" s="119"/>
      <c r="D55" s="119"/>
      <c r="E55" s="129" t="s">
        <v>80</v>
      </c>
      <c r="F55" s="129"/>
      <c r="G55" s="129" t="s">
        <v>81</v>
      </c>
      <c r="H55" s="129"/>
      <c r="I55" s="119"/>
      <c r="J55" s="119"/>
      <c r="K55" s="119"/>
      <c r="L55" s="122"/>
      <c r="M55" s="118"/>
      <c r="N55" s="119"/>
      <c r="O55" s="119"/>
      <c r="P55" s="119"/>
      <c r="Q55" s="129" t="s">
        <v>81</v>
      </c>
      <c r="R55" s="129"/>
      <c r="S55" s="119"/>
      <c r="T55" s="119"/>
      <c r="U55" s="119"/>
      <c r="V55" s="119"/>
      <c r="W55" s="119"/>
      <c r="X55" s="122"/>
    </row>
    <row r="56" customFormat="false" ht="12" hidden="false" customHeight="true" outlineLevel="0" collapsed="false">
      <c r="A56" s="118"/>
      <c r="B56" s="119"/>
      <c r="C56" s="119"/>
      <c r="D56" s="119"/>
      <c r="E56" s="130" t="s">
        <v>52</v>
      </c>
      <c r="F56" s="130" t="s">
        <v>56</v>
      </c>
      <c r="G56" s="130" t="s">
        <v>52</v>
      </c>
      <c r="H56" s="130" t="s">
        <v>56</v>
      </c>
      <c r="I56" s="119"/>
      <c r="J56" s="119"/>
      <c r="K56" s="119"/>
      <c r="L56" s="122"/>
      <c r="M56" s="118"/>
      <c r="N56" s="119"/>
      <c r="O56" s="119"/>
      <c r="P56" s="119"/>
      <c r="Q56" s="130" t="s">
        <v>52</v>
      </c>
      <c r="R56" s="130" t="s">
        <v>56</v>
      </c>
      <c r="T56" s="119"/>
      <c r="U56" s="119"/>
      <c r="V56" s="119"/>
      <c r="W56" s="119"/>
      <c r="X56" s="122"/>
    </row>
    <row r="57" customFormat="false" ht="12" hidden="false" customHeight="true" outlineLevel="0" collapsed="false">
      <c r="A57" s="118"/>
      <c r="B57" s="131" t="s">
        <v>82</v>
      </c>
      <c r="C57" s="131"/>
      <c r="D57" s="131"/>
      <c r="E57" s="132" t="n">
        <f aca="false">SUMIF(Planilha!$J$7:$J$1218,"I",Planilha!$S$7:$S$1218)</f>
        <v>0</v>
      </c>
      <c r="F57" s="133" t="n">
        <f aca="false">SUMIF(Planilha!$J$7:$J$1218,"I",Planilha!$V$7:$V$1218)</f>
        <v>0</v>
      </c>
      <c r="G57" s="132" t="n">
        <f aca="false">SUMIF(Planilha!$J$7:$J$1218,"I",Planilha!$T$7:$T$1218)</f>
        <v>0</v>
      </c>
      <c r="H57" s="133" t="n">
        <f aca="false">SUMIF(Planilha!$J$7:$J$1218,"I",Planilha!$W$7:$W$1218)</f>
        <v>0</v>
      </c>
      <c r="I57" s="134"/>
      <c r="J57" s="134"/>
      <c r="K57" s="135"/>
      <c r="L57" s="122"/>
      <c r="M57" s="118"/>
      <c r="N57" s="131" t="s">
        <v>82</v>
      </c>
      <c r="O57" s="131"/>
      <c r="P57" s="131"/>
      <c r="Q57" s="132" t="n">
        <f aca="false">SUMIF(Retrabalho!$I$7:$I$1000,"I",Retrabalho!$N$7:$N$1000)</f>
        <v>0</v>
      </c>
      <c r="R57" s="133" t="n">
        <f aca="false">SUMIF(Retrabalho!$I$7:$I$1000,"I",Retrabalho!$S$7:$S$1000)</f>
        <v>0</v>
      </c>
      <c r="T57" s="134"/>
      <c r="V57" s="122"/>
    </row>
    <row r="58" customFormat="false" ht="12" hidden="false" customHeight="true" outlineLevel="0" collapsed="false">
      <c r="A58" s="118"/>
      <c r="B58" s="131" t="s">
        <v>83</v>
      </c>
      <c r="C58" s="131"/>
      <c r="D58" s="131"/>
      <c r="E58" s="132" t="n">
        <f aca="false">SUMIF(Planilha!$J$7:$J$1218,"A",Planilha!$S$7:$S$1218)</f>
        <v>0</v>
      </c>
      <c r="F58" s="133" t="n">
        <f aca="false">SUMIF(Planilha!$J$7:$J$1218,"A",Planilha!$V$7:$V$1218)</f>
        <v>0</v>
      </c>
      <c r="G58" s="132" t="n">
        <f aca="false">SUMIF(Planilha!$J$7:$J$1218,"A",Planilha!$T$7:$T$1218)</f>
        <v>0</v>
      </c>
      <c r="H58" s="133" t="n">
        <f aca="false">SUMIF(Planilha!$J$7:$J$1218,"A",Planilha!$W$7:$W$1218)</f>
        <v>0</v>
      </c>
      <c r="I58" s="134"/>
      <c r="J58" s="134"/>
      <c r="L58" s="122"/>
      <c r="M58" s="118"/>
      <c r="N58" s="131" t="s">
        <v>83</v>
      </c>
      <c r="O58" s="131"/>
      <c r="P58" s="131"/>
      <c r="Q58" s="132" t="n">
        <f aca="false">SUMIF(Retrabalho!$I$7:$I$1000,"A",Retrabalho!$N$7:$N$1000)</f>
        <v>0</v>
      </c>
      <c r="R58" s="133" t="n">
        <f aca="false">SUMIF(Retrabalho!$I$7:$I$1000,"A",Retrabalho!$S$7:$S$1000)</f>
        <v>0</v>
      </c>
      <c r="T58" s="134"/>
      <c r="V58" s="122"/>
    </row>
    <row r="59" customFormat="false" ht="12" hidden="false" customHeight="true" outlineLevel="0" collapsed="false">
      <c r="A59" s="118"/>
      <c r="B59" s="136" t="s">
        <v>84</v>
      </c>
      <c r="C59" s="136"/>
      <c r="D59" s="136"/>
      <c r="E59" s="137" t="n">
        <f aca="false">SUMIF(Planilha!$J$7:$J$1218,"E",Planilha!$S$7:$S$1218)</f>
        <v>0</v>
      </c>
      <c r="F59" s="138" t="n">
        <f aca="false">SUMIF(Planilha!$J$7:$J$1218,"E",Planilha!$V$7:$V$1218)</f>
        <v>0</v>
      </c>
      <c r="G59" s="137" t="n">
        <f aca="false">SUMIF(Planilha!$J$7:$J$1218,"E",Planilha!$T$7:$T$1218)</f>
        <v>0</v>
      </c>
      <c r="H59" s="133" t="n">
        <f aca="false">SUMIF(Planilha!$J$7:$J$1218,"E",Planilha!$W$7:$W$1218)</f>
        <v>0</v>
      </c>
      <c r="I59" s="134"/>
      <c r="J59" s="134"/>
      <c r="K59" s="119"/>
      <c r="L59" s="122"/>
      <c r="M59" s="118"/>
      <c r="N59" s="136" t="s">
        <v>84</v>
      </c>
      <c r="O59" s="136"/>
      <c r="P59" s="136"/>
      <c r="Q59" s="132" t="n">
        <f aca="false">SUMIF(Retrabalho!$I$7:$I$1000,"E",Retrabalho!$N$7:$N$1000)</f>
        <v>0</v>
      </c>
      <c r="R59" s="133" t="n">
        <f aca="false">SUMIF(Retrabalho!$I$7:$I$1000,"E",Retrabalho!$S$7:$S$1000)</f>
        <v>0</v>
      </c>
      <c r="T59" s="134"/>
      <c r="U59" s="134"/>
      <c r="V59" s="134"/>
      <c r="W59" s="119"/>
      <c r="X59" s="122"/>
    </row>
    <row r="60" customFormat="false" ht="12" hidden="false" customHeight="true" outlineLevel="0" collapsed="false">
      <c r="A60" s="118"/>
      <c r="B60" s="136" t="s">
        <v>85</v>
      </c>
      <c r="C60" s="136"/>
      <c r="D60" s="136"/>
      <c r="E60" s="137" t="n">
        <f aca="false">SUMIF(Planilha!$J$7:$J$1218,"C",Planilha!$S$7:$S$1218)</f>
        <v>0</v>
      </c>
      <c r="F60" s="138" t="n">
        <f aca="false">SUMIF(Planilha!$J$7:$J$1218,"C",Planilha!$V$7:$V$1218)</f>
        <v>0</v>
      </c>
      <c r="G60" s="137" t="n">
        <f aca="false">SUMIF(Planilha!$J$7:$J$1218,"C",Planilha!$T$7:$T$1218)</f>
        <v>0</v>
      </c>
      <c r="H60" s="133" t="n">
        <f aca="false">SUMIF(Planilha!$J$7:$J$1218,"C",Planilha!$W$7:$W$1218)</f>
        <v>0</v>
      </c>
      <c r="I60" s="134"/>
      <c r="J60" s="134"/>
      <c r="K60" s="119"/>
      <c r="L60" s="122"/>
      <c r="M60" s="118"/>
      <c r="N60" s="136" t="s">
        <v>85</v>
      </c>
      <c r="O60" s="136"/>
      <c r="P60" s="136"/>
      <c r="Q60" s="132" t="n">
        <f aca="false">SUMIF(Retrabalho!$I$7:$I$1000,"C",Retrabalho!$N$7:$N$1000)</f>
        <v>0</v>
      </c>
      <c r="R60" s="133" t="n">
        <f aca="false">SUMIF(Retrabalho!$I$7:$I$1000,"C",Retrabalho!$S$7:$S$1000)</f>
        <v>0</v>
      </c>
      <c r="T60" s="134"/>
      <c r="U60" s="134"/>
      <c r="V60" s="134"/>
      <c r="W60" s="119"/>
      <c r="X60" s="122"/>
    </row>
    <row r="61" customFormat="false" ht="12" hidden="false" customHeight="true" outlineLevel="0" collapsed="false">
      <c r="A61" s="118"/>
      <c r="B61" s="136" t="s">
        <v>86</v>
      </c>
      <c r="C61" s="136"/>
      <c r="D61" s="136"/>
      <c r="E61" s="137" t="n">
        <f aca="false">SUMIF(Planilha!$J$7:$J$1218,"T",Planilha!$S$7:$S$1218)</f>
        <v>0</v>
      </c>
      <c r="F61" s="138" t="n">
        <f aca="false">SUMIF(Planilha!$J$7:$J$1218,"T",Planilha!$V$7:$V$1218)</f>
        <v>0</v>
      </c>
      <c r="G61" s="137" t="n">
        <f aca="false">SUMIF(Planilha!$J$7:$J$1218,"T",Planilha!$T$7:$T$1218)</f>
        <v>0</v>
      </c>
      <c r="H61" s="133" t="n">
        <f aca="false">SUMIF(Planilha!$J$7:$J$1218,"T",Planilha!$W$7:$W$1218)</f>
        <v>0</v>
      </c>
      <c r="I61" s="134"/>
      <c r="J61" s="134"/>
      <c r="K61" s="119"/>
      <c r="L61" s="122"/>
      <c r="M61" s="118"/>
      <c r="N61" s="136" t="s">
        <v>86</v>
      </c>
      <c r="O61" s="136"/>
      <c r="P61" s="136"/>
      <c r="Q61" s="132" t="n">
        <f aca="false">SUMIF(Retrabalho!$I$7:$I$1000,"T",Retrabalho!$N$7:$N$1000)</f>
        <v>0</v>
      </c>
      <c r="R61" s="133" t="n">
        <f aca="false">SUMIF(Retrabalho!$I$7:$I$1000,"T",Retrabalho!$S$7:$S$1000)</f>
        <v>0</v>
      </c>
      <c r="T61" s="134"/>
      <c r="U61" s="134"/>
      <c r="V61" s="134"/>
      <c r="W61" s="119"/>
      <c r="X61" s="122"/>
    </row>
    <row r="62" customFormat="false" ht="12" hidden="false" customHeight="true" outlineLevel="0" collapsed="false">
      <c r="A62" s="118"/>
      <c r="B62" s="139" t="s">
        <v>87</v>
      </c>
      <c r="C62" s="139"/>
      <c r="D62" s="139"/>
      <c r="E62" s="140" t="n">
        <f aca="false">SUM(E57:E61)</f>
        <v>0</v>
      </c>
      <c r="F62" s="140" t="n">
        <f aca="false">SUM(F57:F61)</f>
        <v>0</v>
      </c>
      <c r="G62" s="141" t="n">
        <f aca="false">SUM(G57:G61)</f>
        <v>0</v>
      </c>
      <c r="H62" s="141" t="n">
        <f aca="false">SUM(H57:H61)</f>
        <v>0</v>
      </c>
      <c r="I62" s="134"/>
      <c r="J62" s="134"/>
      <c r="K62" s="119"/>
      <c r="L62" s="122"/>
      <c r="M62" s="118"/>
      <c r="N62" s="142" t="s">
        <v>87</v>
      </c>
      <c r="O62" s="142"/>
      <c r="P62" s="142"/>
      <c r="Q62" s="141" t="n">
        <f aca="false">SUM(Q57:Q61)</f>
        <v>0</v>
      </c>
      <c r="R62" s="140" t="n">
        <f aca="false">SUM(R57:R61)</f>
        <v>0</v>
      </c>
      <c r="T62" s="134"/>
      <c r="U62" s="134"/>
      <c r="V62" s="134"/>
      <c r="W62" s="119"/>
      <c r="X62" s="122"/>
    </row>
    <row r="63" customFormat="false" ht="12" hidden="false" customHeight="true" outlineLevel="0" collapsed="false">
      <c r="A63" s="118"/>
      <c r="B63" s="143"/>
      <c r="C63" s="143"/>
      <c r="D63" s="143"/>
      <c r="E63" s="144"/>
      <c r="F63" s="135"/>
      <c r="G63" s="144"/>
      <c r="H63" s="135"/>
      <c r="I63" s="134"/>
      <c r="J63" s="134"/>
      <c r="K63" s="119"/>
      <c r="L63" s="122"/>
      <c r="M63" s="118"/>
      <c r="N63" s="143"/>
      <c r="O63" s="143"/>
      <c r="P63" s="143"/>
      <c r="Q63" s="144"/>
      <c r="R63" s="135"/>
      <c r="T63" s="134"/>
      <c r="U63" s="134"/>
      <c r="V63" s="134"/>
      <c r="W63" s="119"/>
      <c r="X63" s="122"/>
    </row>
    <row r="64" customFormat="false" ht="12" hidden="false" customHeight="true" outlineLevel="0" collapsed="false">
      <c r="A64" s="145"/>
      <c r="B64" s="146"/>
      <c r="C64" s="147"/>
      <c r="D64" s="148"/>
      <c r="E64" s="149"/>
      <c r="F64" s="148"/>
      <c r="G64" s="150"/>
      <c r="H64" s="151"/>
      <c r="I64" s="151"/>
      <c r="J64" s="151"/>
      <c r="K64" s="152"/>
      <c r="L64" s="153"/>
      <c r="M64" s="145"/>
      <c r="N64" s="146"/>
      <c r="O64" s="147"/>
      <c r="P64" s="148"/>
      <c r="Q64" s="149"/>
      <c r="R64" s="148"/>
      <c r="S64" s="150"/>
      <c r="T64" s="151"/>
      <c r="U64" s="151"/>
      <c r="V64" s="151"/>
      <c r="W64" s="152"/>
      <c r="X64" s="153"/>
    </row>
    <row r="65" customFormat="false" ht="12" hidden="false" customHeight="true" outlineLevel="0" collapsed="false"/>
    <row r="66" customFormat="false" ht="12" hidden="false" customHeight="true" outlineLevel="0" collapsed="false"/>
  </sheetData>
  <mergeCells count="32">
    <mergeCell ref="A1:L3"/>
    <mergeCell ref="A4:E4"/>
    <mergeCell ref="F4:L4"/>
    <mergeCell ref="A5:E5"/>
    <mergeCell ref="F5:L5"/>
    <mergeCell ref="A7:L7"/>
    <mergeCell ref="M7:X7"/>
    <mergeCell ref="A8:B9"/>
    <mergeCell ref="C8:F9"/>
    <mergeCell ref="G8:G9"/>
    <mergeCell ref="H8:H9"/>
    <mergeCell ref="I8:L9"/>
    <mergeCell ref="M8:N9"/>
    <mergeCell ref="O8:R9"/>
    <mergeCell ref="S8:S9"/>
    <mergeCell ref="T8:T9"/>
    <mergeCell ref="U8:X9"/>
    <mergeCell ref="E55:F55"/>
    <mergeCell ref="G55:H55"/>
    <mergeCell ref="Q55:R55"/>
    <mergeCell ref="B57:D57"/>
    <mergeCell ref="N57:P57"/>
    <mergeCell ref="B58:D58"/>
    <mergeCell ref="N58:P58"/>
    <mergeCell ref="B59:D59"/>
    <mergeCell ref="N59:P59"/>
    <mergeCell ref="B60:D60"/>
    <mergeCell ref="N60:P60"/>
    <mergeCell ref="B61:D61"/>
    <mergeCell ref="N61:P61"/>
    <mergeCell ref="B62:D62"/>
    <mergeCell ref="N62:P62"/>
  </mergeCells>
  <printOptions headings="false" gridLines="false" gridLinesSet="true" horizontalCentered="false" verticalCentered="false"/>
  <pageMargins left="0.747916666666667" right="0.747916666666667" top="1.30972222222222" bottom="0.984027777777778" header="0.511805555555555" footer="0.49236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Guilherme Simões e Carlos Vazqu</dc:creator>
  <dc:description/>
  <dc:language>pt-BR</dc:language>
  <cp:lastModifiedBy/>
  <cp:lastPrinted>2013-03-25T14:20:05Z</cp:lastPrinted>
  <dcterms:modified xsi:type="dcterms:W3CDTF">2021-07-06T11:12:40Z</dcterms:modified>
  <cp:revision>2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