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visão" sheetId="1" state="visible" r:id="rId2"/>
    <sheet name="Resumo" sheetId="2" state="visible" r:id="rId3"/>
    <sheet name="Itens Não Mensuráveis" sheetId="3" state="hidden" r:id="rId4"/>
    <sheet name="Funções" sheetId="4" state="visible" r:id="rId5"/>
    <sheet name="QuadroResumo" sheetId="5" state="visible" r:id="rId6"/>
    <sheet name="Lista" sheetId="6" state="visible" r:id="rId7"/>
    <sheet name="Estórias " sheetId="7" state="visible" r:id="rId8"/>
    <sheet name="Regras" sheetId="8" state="hidden" r:id="rId9"/>
    <sheet name="PF por Funcionalidade" sheetId="9" state="visible" r:id="rId10"/>
  </sheets>
  <definedNames>
    <definedName function="false" hidden="true" localSheetId="5" name="_xlnm._FilterDatabase" vbProcedure="false">Lista!$A$2:$E$33</definedName>
    <definedName function="false" hidden="false" name="ListaCTIS" vbProcedure="false">Lista!$A$3:$A$33</definedName>
    <definedName function="false" hidden="false" name="ListaTipos" vbProcedure="false">QuadroResumo!$B$4:$B$9</definedName>
    <definedName function="false" hidden="false" name="Lista_Estorias" vbProcedure="false">'Estórias '!$B$3:$B$99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2" authorId="0">
      <text>
        <r>
          <rPr>
            <sz val="9"/>
            <color rgb="FF000000"/>
            <rFont val="Tahoma"/>
            <family val="2"/>
            <charset val="1"/>
          </rPr>
          <t xml:space="preserve">Favor identificar o item de alteração do documento utilizado como base.</t>
        </r>
      </text>
    </comment>
  </commentList>
</comments>
</file>

<file path=xl/sharedStrings.xml><?xml version="1.0" encoding="utf-8"?>
<sst xmlns="http://schemas.openxmlformats.org/spreadsheetml/2006/main" count="695" uniqueCount="201">
  <si>
    <t xml:space="preserve">Chamado [Número] - [Sigla do Sistema]</t>
  </si>
  <si>
    <t xml:space="preserve">Planilha de Contagem de Ponto de Função</t>
  </si>
  <si>
    <t xml:space="preserve">Histórico de Alterações</t>
  </si>
  <si>
    <t xml:space="preserve">Versão</t>
  </si>
  <si>
    <t xml:space="preserve">Data</t>
  </si>
  <si>
    <t xml:space="preserve">Responsável</t>
  </si>
  <si>
    <t xml:space="preserve">Descrição</t>
  </si>
  <si>
    <t xml:space="preserve">Modelo 1.3</t>
  </si>
  <si>
    <t xml:space="preserve">Planilha de Contagem de Pontos de Função</t>
  </si>
  <si>
    <t xml:space="preserve">Percentual de Aceitação</t>
  </si>
  <si>
    <t xml:space="preserve">Quantidade de Itens NAP</t>
  </si>
  <si>
    <t xml:space="preserve">Quantidade de Itens AP</t>
  </si>
  <si>
    <t xml:space="preserve">Contagem Fábrica de Software</t>
  </si>
  <si>
    <t xml:space="preserve">   Contratada</t>
  </si>
  <si>
    <t xml:space="preserve">BASIS</t>
  </si>
  <si>
    <t xml:space="preserve">   ID Demanda</t>
  </si>
  <si>
    <t xml:space="preserve">   Nome do Sistema</t>
  </si>
  <si>
    <t xml:space="preserve">   Módulo</t>
  </si>
  <si>
    <t xml:space="preserve">   Nome do Contador</t>
  </si>
  <si>
    <t xml:space="preserve">   Tipo de Contagem</t>
  </si>
  <si>
    <t xml:space="preserve">   Total de PFB</t>
  </si>
  <si>
    <t xml:space="preserve">Total de PFL</t>
  </si>
  <si>
    <t xml:space="preserve">   Total de Retrabalho</t>
  </si>
  <si>
    <t xml:space="preserve">Contagem Fábrica de Métricas</t>
  </si>
  <si>
    <t xml:space="preserve">   Nome do CFPS</t>
  </si>
  <si>
    <t xml:space="preserve">Comparação das Contagens</t>
  </si>
  <si>
    <t xml:space="preserve">    % de Divergência</t>
  </si>
  <si>
    <t xml:space="preserve">Módulo/Demanda</t>
  </si>
  <si>
    <t xml:space="preserve">Total PF</t>
  </si>
  <si>
    <t xml:space="preserve">Total PF (Deflação)</t>
  </si>
  <si>
    <t xml:space="preserve">Revisor Técnico</t>
  </si>
  <si>
    <t xml:space="preserve">Philipe Dias de Alencar</t>
  </si>
  <si>
    <t xml:space="preserve">Revisor DATASUS</t>
  </si>
  <si>
    <t xml:space="preserve">Tipo de contagem</t>
  </si>
  <si>
    <t xml:space="preserve">Projeto Novo</t>
  </si>
  <si>
    <t xml:space="preserve">Manutenção Adaptativa</t>
  </si>
  <si>
    <t xml:space="preserve">Ação</t>
  </si>
  <si>
    <t xml:space="preserve">PF</t>
  </si>
  <si>
    <t xml:space="preserve">Manutenção Corretiva</t>
  </si>
  <si>
    <t xml:space="preserve">Inclusão</t>
  </si>
  <si>
    <t xml:space="preserve">Manutenção Evolutiva</t>
  </si>
  <si>
    <t xml:space="preserve">Alteração</t>
  </si>
  <si>
    <t xml:space="preserve">Manutenção Perfectiva</t>
  </si>
  <si>
    <t xml:space="preserve">x</t>
  </si>
  <si>
    <t xml:space="preserve">Exclusão</t>
  </si>
  <si>
    <t xml:space="preserve">Aplicação ( Baseline )</t>
  </si>
  <si>
    <t xml:space="preserve">Correção / Conversão</t>
  </si>
  <si>
    <t xml:space="preserve">Migração de dados</t>
  </si>
  <si>
    <t xml:space="preserve">Itens Não Mensuráveis</t>
  </si>
  <si>
    <t xml:space="preserve">Migração de tecnologia</t>
  </si>
  <si>
    <t xml:space="preserve">Informe o tipo de contagem.</t>
  </si>
  <si>
    <t xml:space="preserve">Propósito da Contagem</t>
  </si>
  <si>
    <t xml:space="preserve">Escopo da Contagem</t>
  </si>
  <si>
    <t xml:space="preserve">Fronteira da Contagem</t>
  </si>
  <si>
    <t xml:space="preserve">Plataforma (Tecnologia do Sistema)</t>
  </si>
  <si>
    <t xml:space="preserve">Acesso ao Sistema</t>
  </si>
  <si>
    <t xml:space="preserve">   Link do Sistema</t>
  </si>
  <si>
    <t xml:space="preserve">   Usuário</t>
  </si>
  <si>
    <t xml:space="preserve">   Senha</t>
  </si>
  <si>
    <t xml:space="preserve">Observações</t>
  </si>
  <si>
    <t xml:space="preserve">Descrição da Alteração</t>
  </si>
  <si>
    <t xml:space="preserve">Total Itens Não Mensuráveis(PF):</t>
  </si>
  <si>
    <t xml:space="preserve">Item Não Mensurável</t>
  </si>
  <si>
    <t xml:space="preserve">Qtde </t>
  </si>
  <si>
    <t xml:space="preserve">Item Guia APF</t>
  </si>
  <si>
    <t xml:space="preserve">Justificativa / Evidência</t>
  </si>
  <si>
    <t xml:space="preserve">Validação</t>
  </si>
  <si>
    <t xml:space="preserve">Total de APF</t>
  </si>
  <si>
    <t xml:space="preserve">Revisor técnico</t>
  </si>
  <si>
    <t xml:space="preserve">Cristiane Lustosa Guimarães França</t>
  </si>
  <si>
    <t xml:space="preserve">Gestora do Contrato</t>
  </si>
  <si>
    <t xml:space="preserve">Contagem da Fábrica de Software</t>
  </si>
  <si>
    <t xml:space="preserve">Contagem da Fábrica de Métricas</t>
  </si>
  <si>
    <t xml:space="preserve">Resposta
Fábrica de Software</t>
  </si>
  <si>
    <t xml:space="preserve">Resposta
Fábrica de Métricas</t>
  </si>
  <si>
    <t xml:space="preserve">PBI</t>
  </si>
  <si>
    <t xml:space="preserve">Nome Estória</t>
  </si>
  <si>
    <t xml:space="preserve">Tipo</t>
  </si>
  <si>
    <t xml:space="preserve">Deflator / INM</t>
  </si>
  <si>
    <t xml:space="preserve">DER</t>
  </si>
  <si>
    <t xml:space="preserve">Descrição DER</t>
  </si>
  <si>
    <t xml:space="preserve">R/A</t>
  </si>
  <si>
    <t xml:space="preserve">Descrição R/A</t>
  </si>
  <si>
    <t xml:space="preserve">QTD</t>
  </si>
  <si>
    <t xml:space="preserve">ctl</t>
  </si>
  <si>
    <t xml:space="preserve">CTL2</t>
  </si>
  <si>
    <t xml:space="preserve">C</t>
  </si>
  <si>
    <t xml:space="preserve">DF</t>
  </si>
  <si>
    <t xml:space="preserve">TP</t>
  </si>
  <si>
    <t xml:space="preserve">CP</t>
  </si>
  <si>
    <t xml:space="preserve">PFB</t>
  </si>
  <si>
    <t xml:space="preserve">PFL</t>
  </si>
  <si>
    <t xml:space="preserve">Documentação (Evidência de Contagem)</t>
  </si>
  <si>
    <t xml:space="preserve">Parecer Técnico</t>
  </si>
  <si>
    <t xml:space="preserve"> </t>
  </si>
  <si>
    <t xml:space="preserve">Quadro Resumo
Fábrica de Software</t>
  </si>
  <si>
    <t xml:space="preserve">Conversão</t>
  </si>
  <si>
    <t xml:space="preserve">Total PFB</t>
  </si>
  <si>
    <t xml:space="preserve">Total PFL</t>
  </si>
  <si>
    <t xml:space="preserve">ALI</t>
  </si>
  <si>
    <t xml:space="preserve">AIE</t>
  </si>
  <si>
    <t xml:space="preserve">EE</t>
  </si>
  <si>
    <t xml:space="preserve">CE</t>
  </si>
  <si>
    <t xml:space="preserve">SE</t>
  </si>
  <si>
    <t xml:space="preserve">INM</t>
  </si>
  <si>
    <t xml:space="preserve">Total</t>
  </si>
  <si>
    <t xml:space="preserve">Quadro Resumo
Fábrica de Métricas</t>
  </si>
  <si>
    <t xml:space="preserve">Lista de Itens Não Mensuráveis</t>
  </si>
  <si>
    <t xml:space="preserve">Código</t>
  </si>
  <si>
    <t xml:space="preserve">Valor</t>
  </si>
  <si>
    <t xml:space="preserve">Referência</t>
  </si>
  <si>
    <t xml:space="preserve">I</t>
  </si>
  <si>
    <t xml:space="preserve">Projeto de Melhoria - Funcionalidades Incluídas – serão remuneradas em 100% do valor do ponto de função, vezes a quantidade de PF da(s) fase(s) contratada(s);</t>
  </si>
  <si>
    <t xml:space="preserve">Roteiro de Métricas de Software do SISP - Item 4.2</t>
  </si>
  <si>
    <t xml:space="preserve">PC</t>
  </si>
  <si>
    <t xml:space="preserve">NA</t>
  </si>
  <si>
    <t xml:space="preserve">Item não mensurável. Indica que o contador viu a funcionalidade, mas ela não deve ser contada.</t>
  </si>
  <si>
    <t xml:space="preserve">Item não mensurável</t>
  </si>
  <si>
    <t xml:space="preserve">A1</t>
  </si>
  <si>
    <t xml:space="preserve">Projeto de Melhoria - Funcionalidades Alteradas - Funcionalidade de sistema desenvolvida ou mantida por meio de um projeto de melhoria pela empresa contratada.</t>
  </si>
  <si>
    <t xml:space="preserve">A2</t>
  </si>
  <si>
    <t xml:space="preserve">Projeto de Melhoria - Funcionalidades Alteradas -  Funcionalidade de sistema não desenvolvida ou mantida por meio de um projeto de melhoria pela empresa contratada e sem necessidade de redocumentação da funcionalidade.</t>
  </si>
  <si>
    <t xml:space="preserve">A3</t>
  </si>
  <si>
    <t xml:space="preserve">Projeto de Melhoria - Funcionalidades Alteradas -  Funcionalidade de sistema não desenvolvida ou mantida por meio de um projeto de melhoria pela empresa contratada e com necessidade de redocumentação da funcionalidade.</t>
  </si>
  <si>
    <t xml:space="preserve">E</t>
  </si>
  <si>
    <t xml:space="preserve">Projeto de Melhoria - Funcionalidades Excluídas - serão remuneradas em 30% do valor do ponto de função vezes a quantidade de PF da(s) fase(s).</t>
  </si>
  <si>
    <t xml:space="preserve">MC1</t>
  </si>
  <si>
    <t xml:space="preserve">Manutenção corretiva quando estiver fora da garantia e a correção for feita pela mesma empresa que desenvolveu a funcionalidade.</t>
  </si>
  <si>
    <t xml:space="preserve">Roteiro de Métricas de Software do SISP - Item 4.4</t>
  </si>
  <si>
    <t xml:space="preserve">MC2</t>
  </si>
  <si>
    <t xml:space="preserve">Manutenção corretiva quando estiver fora da garantia e a correção for feita por empresa diferente daquela que desenvolveu a funcionalidade.</t>
  </si>
  <si>
    <t xml:space="preserve">MP1</t>
  </si>
  <si>
    <t xml:space="preserve">Nesta categoria encontram-se as demandas de redesenvolvimento de sistemas em outra linguagem de programação. </t>
  </si>
  <si>
    <t xml:space="preserve">Roteiro de Métricas de Software do SISP - Item 4.5.1</t>
  </si>
  <si>
    <t xml:space="preserve">MP2</t>
  </si>
  <si>
    <t xml:space="preserve">Nesta categoria encontram-se as demandas de redesenvolvimento de sistemas para utilizar um outro sistema gerenciador de banco de dados, caso a demanda de redesenvolvimento seja de um sistema gerenciador de banco de dados relacional para outro relacional.</t>
  </si>
  <si>
    <t xml:space="preserve">Roteiro de Métricas de Software do SISP - Item 4.5.2</t>
  </si>
  <si>
    <t xml:space="preserve">AV1</t>
  </si>
  <si>
    <t xml:space="preserve">Nesta categoria encontram-se as demandas de atualização de versão de linguagem de programação de sistemas.</t>
  </si>
  <si>
    <t xml:space="preserve">Roteiro de Métricas de Software do SISP - Item 4.6.1</t>
  </si>
  <si>
    <t xml:space="preserve">AV2</t>
  </si>
  <si>
    <t xml:space="preserve">Nesta categoria encontram-se as demandas de atualização de aplicações Web para executar em novas versões de um mesmo browser e para suportar a execução em mais de um browser. É importante destacar que este tipo de procedimento usualmente é
realizado quando é necessário resolver algum problema de incompatibilidade.</t>
  </si>
  <si>
    <t xml:space="preserve">Roteiro de Métricas de Software do SISP - Item 4.6.2</t>
  </si>
  <si>
    <t xml:space="preserve">AV3</t>
  </si>
  <si>
    <t xml:space="preserve">Nesta categoria encontram-se as demandas de atualização de versão do sistema gerenciador de banco de dados.</t>
  </si>
  <si>
    <t xml:space="preserve">Roteiro de Métricas de Software do SISP - Item 4.6.3</t>
  </si>
  <si>
    <t xml:space="preserve">MI</t>
  </si>
  <si>
    <t xml:space="preserve">Manutenção em Interface</t>
  </si>
  <si>
    <t xml:space="preserve">Roteiro de Métricas de Software do SISP - Item 4.7</t>
  </si>
  <si>
    <t xml:space="preserve">MA1</t>
  </si>
  <si>
    <t xml:space="preserve">Manutenção adaptativa associadas a solicitações que envolvem aspectos não funcionais, sem alteração em requisitos funcionais. Funcionalidade de sistema desenvolvida ou mantida por meio de um projeto de melhoria pela empresa contratada.</t>
  </si>
  <si>
    <t xml:space="preserve">Roteiro de Métricas de Software do SISP - Item 4.8</t>
  </si>
  <si>
    <t xml:space="preserve">MA2</t>
  </si>
  <si>
    <t xml:space="preserve">Manutenção adaptativa associadas a solicitações que envolvem aspectos não funcionais, sem alteração em requisitos funcionais. Ffuncionalidade de sistema não desenvolvida ou mantida por meio de um projeto de melhoria pela empresa contratada. </t>
  </si>
  <si>
    <t xml:space="preserve">AE1</t>
  </si>
  <si>
    <t xml:space="preserve">Apuração Especial – Base de Dados – Sem consulta prévia</t>
  </si>
  <si>
    <t xml:space="preserve">Roteiro de Métricas de Software do SISP - Item 4.9.1</t>
  </si>
  <si>
    <t xml:space="preserve">AE2</t>
  </si>
  <si>
    <t xml:space="preserve"> Apuração Especial – Base de Dados – Sem atualização</t>
  </si>
  <si>
    <t xml:space="preserve">AE3</t>
  </si>
  <si>
    <t xml:space="preserve">Apuração Especial – Base de Dados – Com consulta prévia</t>
  </si>
  <si>
    <t xml:space="preserve">AE4</t>
  </si>
  <si>
    <t xml:space="preserve">Apuração Especial – Geração de Relatórios</t>
  </si>
  <si>
    <t xml:space="preserve">Roteiro de Métricas de Software do SISP - Item 4.9.2</t>
  </si>
  <si>
    <t xml:space="preserve">AE5</t>
  </si>
  <si>
    <t xml:space="preserve">Apuração Especial – Reexecução</t>
  </si>
  <si>
    <t xml:space="preserve">Roteiro de Métricas de Software do SISP - Item 4.9.3</t>
  </si>
  <si>
    <t xml:space="preserve">AD</t>
  </si>
  <si>
    <t xml:space="preserve">Atualização de Dados</t>
  </si>
  <si>
    <t xml:space="preserve">Roteiro de Métricas de Software do SISP - Item 4.10</t>
  </si>
  <si>
    <t xml:space="preserve">MP</t>
  </si>
  <si>
    <t xml:space="preserve">Manutenção em Páginas Estáticas de Intranet, Internet ou Portal</t>
  </si>
  <si>
    <t xml:space="preserve">Roteiro de Métricas de Software do SISP - Item 4.11</t>
  </si>
  <si>
    <t xml:space="preserve">MD</t>
  </si>
  <si>
    <t xml:space="preserve">Manutenção de Documentação de Sistemas Legados</t>
  </si>
  <si>
    <t xml:space="preserve">Roteiro de Métricas de Software do SISP - Item 4.12</t>
  </si>
  <si>
    <t xml:space="preserve">VE</t>
  </si>
  <si>
    <t xml:space="preserve">Verificação de Erros, caso não exista documentação de testes disponível das funcionalidades verificadas.</t>
  </si>
  <si>
    <t xml:space="preserve">Roteiro de Métricas de Software do SISP - Item 4.13</t>
  </si>
  <si>
    <t xml:space="preserve">Verificação de Erros, caso exista documentação de testes das funcionalidades verificadas.</t>
  </si>
  <si>
    <t xml:space="preserve">PFT</t>
  </si>
  <si>
    <t xml:space="preserve">Pontos de Função de Teste</t>
  </si>
  <si>
    <t xml:space="preserve">Roteiro de Métricas de Software do SISP - Item 4.14</t>
  </si>
  <si>
    <t xml:space="preserve">MIR1</t>
  </si>
  <si>
    <t xml:space="preserve">Componente Interno Reusável. Componentes que implementam regras de negócio, específicos de uma aplicação e estes são reusados por várias funcionalidades da aplicação.</t>
  </si>
  <si>
    <t xml:space="preserve">Roteiro de Métricas de Software do SISP - Item 4.15</t>
  </si>
  <si>
    <t xml:space="preserve">MIR2</t>
  </si>
  <si>
    <t xml:space="preserve">Componente Interno Reusável. Quando da alteração apenas de arquivos de configuração.</t>
  </si>
  <si>
    <t xml:space="preserve">RT1</t>
  </si>
  <si>
    <t xml:space="preserve">Retrabalho causado por alteração de requisitos</t>
  </si>
  <si>
    <t xml:space="preserve">Roteiro de Métricas de Software do SISP - Item 6.1.2</t>
  </si>
  <si>
    <t xml:space="preserve">RT2</t>
  </si>
  <si>
    <t xml:space="preserve">Retrabalho causado por alteração de interface</t>
  </si>
  <si>
    <t xml:space="preserve">Número Estória</t>
  </si>
  <si>
    <t xml:space="preserve">Quantidade PF</t>
  </si>
  <si>
    <t xml:space="preserve">4.1</t>
  </si>
  <si>
    <t xml:space="preserve">Projeto de Desenvolvimento</t>
  </si>
  <si>
    <t xml:space="preserve">SISP</t>
  </si>
  <si>
    <t xml:space="preserve">Nº</t>
  </si>
  <si>
    <t xml:space="preserve">Funcionalidade</t>
  </si>
  <si>
    <t xml:space="preserve">PF Ajust.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</si>
</sst>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/MMM"/>
    <numFmt numFmtId="166" formatCode="D/M/YYYY"/>
    <numFmt numFmtId="167" formatCode="0%"/>
    <numFmt numFmtId="168" formatCode="_-* #,##0.00_-;\-* #,##0.00_-;_-* \-??_-;_-@_-"/>
    <numFmt numFmtId="169" formatCode="0.00%"/>
    <numFmt numFmtId="170" formatCode="0.0"/>
    <numFmt numFmtId="171" formatCode="0.00"/>
    <numFmt numFmtId="172" formatCode="0"/>
  </numFmts>
  <fonts count="5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1"/>
      <charset val="1"/>
    </font>
    <font>
      <b val="true"/>
      <sz val="16"/>
      <color rgb="FF0070C0"/>
      <name val="Cambria"/>
      <family val="1"/>
      <charset val="1"/>
    </font>
    <font>
      <b val="true"/>
      <sz val="16"/>
      <color rgb="FF376092"/>
      <name val="Cambria"/>
      <family val="1"/>
      <charset val="1"/>
    </font>
    <font>
      <b val="true"/>
      <sz val="14"/>
      <name val="Cambria"/>
      <family val="1"/>
      <charset val="1"/>
    </font>
    <font>
      <b val="true"/>
      <sz val="12"/>
      <color rgb="FF000000"/>
      <name val="Calibri"/>
      <family val="2"/>
      <charset val="1"/>
    </font>
    <font>
      <sz val="11"/>
      <color rgb="FF0070C0"/>
      <name val="Cambria"/>
      <family val="1"/>
      <charset val="1"/>
    </font>
    <font>
      <b val="true"/>
      <sz val="12"/>
      <color rgb="FF000000"/>
      <name val="Cambria"/>
      <family val="1"/>
      <charset val="1"/>
    </font>
    <font>
      <sz val="11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9"/>
      <color rgb="FFFFFFFF"/>
      <name val="Arial"/>
      <family val="2"/>
      <charset val="1"/>
    </font>
    <font>
      <b val="true"/>
      <sz val="12"/>
      <color rgb="FF0033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9"/>
      <name val="Arial"/>
      <family val="2"/>
      <charset val="1"/>
    </font>
    <font>
      <sz val="10"/>
      <color rgb="FF000000"/>
      <name val="Arial"/>
      <family val="2"/>
      <charset val="1"/>
    </font>
    <font>
      <sz val="9"/>
      <name val="Franklin Gothic Medium"/>
      <family val="2"/>
      <charset val="1"/>
    </font>
    <font>
      <b val="true"/>
      <sz val="10"/>
      <color rgb="FF000000"/>
      <name val="Arial"/>
      <family val="2"/>
      <charset val="1"/>
    </font>
    <font>
      <sz val="9"/>
      <color rgb="FFDCE6F2"/>
      <name val="Franklin Gothic Medium"/>
      <family val="2"/>
      <charset val="1"/>
    </font>
    <font>
      <sz val="11"/>
      <name val="Arial"/>
      <family val="2"/>
      <charset val="1"/>
    </font>
    <font>
      <sz val="11"/>
      <color rgb="FFFFFFFF"/>
      <name val="Arial"/>
      <family val="2"/>
      <charset val="1"/>
    </font>
    <font>
      <sz val="11"/>
      <color rgb="FF0070C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u val="single"/>
      <sz val="11"/>
      <color rgb="FF0000FF"/>
      <name val="Calibri"/>
      <family val="2"/>
      <charset val="1"/>
    </font>
    <font>
      <sz val="8"/>
      <name val="Franklin Gothic Medium"/>
      <family val="2"/>
      <charset val="1"/>
    </font>
    <font>
      <sz val="8"/>
      <color rgb="FFFFFFFF"/>
      <name val="Franklin Gothic Medium"/>
      <family val="2"/>
      <charset val="1"/>
    </font>
    <font>
      <sz val="14"/>
      <name val="Arial"/>
      <family val="2"/>
      <charset val="1"/>
    </font>
    <font>
      <sz val="9"/>
      <name val="Arial"/>
      <family val="2"/>
      <charset val="1"/>
    </font>
    <font>
      <sz val="10"/>
      <color rgb="FFFFFFFF"/>
      <name val="Franklin Gothic Medium"/>
      <family val="2"/>
      <charset val="1"/>
    </font>
    <font>
      <sz val="10"/>
      <name val="Franklin Gothic Medium"/>
      <family val="2"/>
      <charset val="1"/>
    </font>
    <font>
      <b val="true"/>
      <sz val="10"/>
      <name val="Arial"/>
      <family val="2"/>
      <charset val="1"/>
    </font>
    <font>
      <sz val="8"/>
      <color rgb="FFFFFFFF"/>
      <name val="Arial"/>
      <family val="2"/>
      <charset val="1"/>
    </font>
    <font>
      <sz val="10"/>
      <name val="Arial"/>
      <family val="2"/>
      <charset val="1"/>
    </font>
    <font>
      <sz val="8"/>
      <name val="Arial"/>
      <family val="2"/>
      <charset val="1"/>
    </font>
    <font>
      <sz val="9"/>
      <color rgb="FF000000"/>
      <name val="Calibri"/>
      <family val="2"/>
      <charset val="1"/>
    </font>
    <font>
      <b val="true"/>
      <sz val="10"/>
      <color rgb="FFA6A6A6"/>
      <name val="Arial"/>
      <family val="2"/>
      <charset val="1"/>
    </font>
    <font>
      <sz val="10"/>
      <color rgb="FFA6A6A6"/>
      <name val="Arial"/>
      <family val="2"/>
      <charset val="1"/>
    </font>
    <font>
      <sz val="9"/>
      <color rgb="FFA6A6A6"/>
      <name val="Arial"/>
      <family val="2"/>
      <charset val="1"/>
    </font>
    <font>
      <u val="single"/>
      <sz val="10"/>
      <color rgb="FFA6A6A6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sz val="11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9"/>
      <color rgb="FF000000"/>
      <name val="Calibri"/>
      <family val="1"/>
      <charset val="1"/>
    </font>
    <font>
      <sz val="9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8"/>
      <name val="Arial"/>
      <family val="2"/>
      <charset val="1"/>
    </font>
    <font>
      <b val="true"/>
      <sz val="14"/>
      <name val="Calibri"/>
      <family val="2"/>
      <charset val="1"/>
    </font>
    <font>
      <sz val="18"/>
      <name val="Arial"/>
      <family val="0"/>
      <charset val="1"/>
    </font>
    <font>
      <sz val="12"/>
      <name val="Arial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DCE6F2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376092"/>
        <bgColor rgb="FF333399"/>
      </patternFill>
    </fill>
    <fill>
      <patternFill patternType="solid">
        <fgColor rgb="FFFFFF00"/>
        <bgColor rgb="FFFFFF00"/>
      </patternFill>
    </fill>
    <fill>
      <patternFill patternType="solid">
        <fgColor rgb="FFC6D9F1"/>
        <bgColor rgb="FFDCE6F2"/>
      </patternFill>
    </fill>
    <fill>
      <patternFill patternType="solid">
        <fgColor rgb="FF808080"/>
        <bgColor rgb="FFA6A6A6"/>
      </patternFill>
    </fill>
    <fill>
      <patternFill patternType="solid">
        <fgColor rgb="FFE6B9B8"/>
        <bgColor rgb="FFBFBFBF"/>
      </patternFill>
    </fill>
    <fill>
      <patternFill patternType="solid">
        <fgColor rgb="FF000000"/>
        <bgColor rgb="FF003300"/>
      </patternFill>
    </fill>
    <fill>
      <patternFill patternType="solid">
        <fgColor rgb="FFBFBFBF"/>
        <bgColor rgb="FFE6B9B8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9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4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4" fillId="4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4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4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4" fillId="5" borderId="2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4" fillId="5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8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1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6" fillId="6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4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4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4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8" fillId="4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9" fontId="16" fillId="6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2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11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3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24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2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5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0" borderId="2" xfId="2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11" fillId="0" borderId="2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24" fillId="0" borderId="2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2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2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2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7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9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1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1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1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7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3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2" fontId="33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4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8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8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7" borderId="2" xfId="0" applyFont="true" applyBorder="true" applyAlignment="true" applyProtection="true">
      <alignment horizontal="general" vertical="bottom" textRotation="0" wrapText="true" indent="0" shrinkToFit="false"/>
      <protection locked="true" hidden="true"/>
    </xf>
    <xf numFmtId="171" fontId="35" fillId="7" borderId="2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72" fontId="35" fillId="4" borderId="2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35" fillId="7" borderId="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6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9" fillId="4" borderId="0" xfId="0" applyFont="true" applyBorder="false" applyAlignment="true" applyProtection="false">
      <alignment horizontal="justify" vertical="bottom" textRotation="0" wrapText="true" indent="0" shrinkToFit="false"/>
      <protection locked="true" hidden="false"/>
    </xf>
    <xf numFmtId="164" fontId="40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1" fillId="4" borderId="0" xfId="0" applyFont="true" applyBorder="false" applyAlignment="true" applyProtection="false">
      <alignment horizontal="justify" vertical="bottom" textRotation="0" wrapText="true" indent="0" shrinkToFit="false"/>
      <protection locked="true" hidden="false"/>
    </xf>
    <xf numFmtId="164" fontId="39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35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7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7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2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7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2" fillId="4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7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37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37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37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6" fillId="4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6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2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37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6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7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37" fillId="4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6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37" fillId="0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2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1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4" borderId="2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71" fontId="3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3" fillId="4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2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3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265">
    <dxf>
      <font>
        <color rgb="FFFF0000"/>
      </font>
    </dxf>
    <dxf>
      <font>
        <color rgb="FF006600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DCE6F2"/>
      <rgbColor rgb="FF660066"/>
      <rgbColor rgb="FFFF8080"/>
      <rgbColor rgb="FF0070C0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6B9B8"/>
      <rgbColor rgb="FF0066FF"/>
      <rgbColor rgb="FF33CCCC"/>
      <rgbColor rgb="FF99CC00"/>
      <rgbColor rgb="FFFFCC00"/>
      <rgbColor rgb="FFFF9900"/>
      <rgbColor rgb="FFFF6600"/>
      <rgbColor rgb="FF376092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17"/>
  <sheetViews>
    <sheetView showFormulas="false" showGridLines="true" showRowColHeaders="true" showZeros="true" rightToLeft="false" tabSelected="false" showOutlineSymbols="true" defaultGridColor="true" view="pageBreakPreview" topLeftCell="A1" colorId="64" zoomScale="120" zoomScaleNormal="100" zoomScalePageLayoutView="120" workbookViewId="0">
      <selection pane="topLeft" activeCell="C5" activeCellId="0" sqref="C5"/>
    </sheetView>
  </sheetViews>
  <sheetFormatPr defaultRowHeight="14.2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1" width="11.71"/>
    <col collapsed="false" customWidth="true" hidden="false" outlineLevel="0" max="3" min="3" style="1" width="17.28"/>
    <col collapsed="false" customWidth="true" hidden="false" outlineLevel="0" max="1025" min="4" style="1" width="9.14"/>
  </cols>
  <sheetData>
    <row r="1" customFormat="false" ht="20.25" hidden="false" customHeight="false" outlineLevel="0" collapsed="false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20.25" hidden="false" customHeight="false" outlineLevel="0" collapsed="false"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8" hidden="false" customHeight="false" outlineLevel="0" collapsed="false">
      <c r="B3" s="4" t="s">
        <v>2</v>
      </c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5.75" hidden="false" customHeight="false" outlineLevel="0" collapsed="false">
      <c r="B4" s="5" t="s">
        <v>3</v>
      </c>
      <c r="C4" s="5" t="s">
        <v>4</v>
      </c>
      <c r="D4" s="5" t="s">
        <v>5</v>
      </c>
      <c r="E4" s="5"/>
      <c r="F4" s="5"/>
      <c r="G4" s="5" t="s">
        <v>6</v>
      </c>
      <c r="H4" s="5"/>
      <c r="I4" s="5"/>
      <c r="J4" s="5"/>
      <c r="K4" s="5"/>
      <c r="L4" s="5"/>
    </row>
    <row r="5" customFormat="false" ht="14.25" hidden="false" customHeight="true" outlineLevel="0" collapsed="false">
      <c r="B5" s="6"/>
      <c r="C5" s="7"/>
      <c r="D5" s="6"/>
      <c r="E5" s="6"/>
      <c r="F5" s="6"/>
      <c r="G5" s="6"/>
      <c r="H5" s="6"/>
      <c r="I5" s="6"/>
      <c r="J5" s="6"/>
      <c r="K5" s="6"/>
      <c r="L5" s="6"/>
    </row>
    <row r="6" customFormat="false" ht="14.25" hidden="false" customHeight="false" outlineLevel="0" collapsed="false">
      <c r="B6" s="8"/>
      <c r="C6" s="9"/>
      <c r="D6" s="10"/>
      <c r="E6" s="10"/>
      <c r="F6" s="10"/>
      <c r="G6" s="8"/>
      <c r="H6" s="8"/>
      <c r="I6" s="8"/>
      <c r="J6" s="8"/>
      <c r="K6" s="8"/>
      <c r="L6" s="8"/>
    </row>
    <row r="7" customFormat="false" ht="14.25" hidden="false" customHeight="false" outlineLevel="0" collapsed="false">
      <c r="B7" s="11"/>
      <c r="C7" s="12"/>
      <c r="D7" s="13"/>
      <c r="E7" s="13"/>
      <c r="F7" s="13"/>
      <c r="G7" s="11"/>
      <c r="H7" s="11"/>
      <c r="I7" s="11"/>
      <c r="J7" s="11"/>
      <c r="K7" s="11"/>
      <c r="L7" s="11"/>
    </row>
    <row r="8" customFormat="false" ht="14.25" hidden="false" customHeight="false" outlineLevel="0" collapsed="false">
      <c r="B8" s="11"/>
      <c r="C8" s="9"/>
      <c r="D8" s="10"/>
      <c r="E8" s="10"/>
      <c r="F8" s="10"/>
      <c r="G8" s="8"/>
      <c r="H8" s="8"/>
      <c r="I8" s="8"/>
      <c r="J8" s="8"/>
      <c r="K8" s="8"/>
      <c r="L8" s="8"/>
    </row>
    <row r="9" customFormat="false" ht="14.25" hidden="false" customHeight="false" outlineLevel="0" collapsed="false">
      <c r="B9" s="11"/>
      <c r="C9" s="9"/>
      <c r="D9" s="10"/>
      <c r="E9" s="10"/>
      <c r="F9" s="10"/>
      <c r="G9" s="8"/>
      <c r="H9" s="8"/>
      <c r="I9" s="8"/>
      <c r="J9" s="8"/>
      <c r="K9" s="8"/>
      <c r="L9" s="8"/>
    </row>
    <row r="10" customFormat="false" ht="14.25" hidden="false" customHeight="false" outlineLevel="0" collapsed="false">
      <c r="B10" s="11"/>
      <c r="C10" s="12"/>
      <c r="D10" s="11"/>
      <c r="E10" s="11"/>
      <c r="F10" s="11"/>
      <c r="G10" s="11"/>
      <c r="H10" s="11"/>
      <c r="I10" s="11"/>
      <c r="J10" s="11"/>
      <c r="K10" s="11"/>
      <c r="L10" s="11"/>
    </row>
    <row r="11" customFormat="false" ht="14.25" hidden="false" customHeight="false" outlineLevel="0" collapsed="false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customFormat="false" ht="14.25" hidden="false" customHeight="false" outlineLevel="0" collapsed="false">
      <c r="B12" s="11"/>
      <c r="C12" s="11"/>
      <c r="D12" s="13"/>
      <c r="E12" s="13"/>
      <c r="F12" s="13"/>
      <c r="G12" s="11"/>
      <c r="H12" s="11"/>
      <c r="I12" s="11"/>
      <c r="J12" s="11"/>
      <c r="K12" s="11"/>
      <c r="L12" s="11"/>
    </row>
    <row r="13" customFormat="false" ht="14.25" hidden="false" customHeight="false" outlineLevel="0" collapsed="false">
      <c r="B13" s="11"/>
      <c r="C13" s="11"/>
      <c r="D13" s="13"/>
      <c r="E13" s="13"/>
      <c r="F13" s="13"/>
      <c r="G13" s="11"/>
      <c r="H13" s="11"/>
      <c r="I13" s="11"/>
      <c r="J13" s="11"/>
      <c r="K13" s="11"/>
      <c r="L13" s="11"/>
    </row>
    <row r="14" customFormat="false" ht="14.25" hidden="false" customHeight="false" outlineLevel="0" collapsed="false">
      <c r="B14" s="11"/>
      <c r="C14" s="11"/>
      <c r="D14" s="13"/>
      <c r="E14" s="13"/>
      <c r="F14" s="13"/>
      <c r="G14" s="11"/>
      <c r="H14" s="11"/>
      <c r="I14" s="11"/>
      <c r="J14" s="11"/>
      <c r="K14" s="11"/>
      <c r="L14" s="11"/>
    </row>
    <row r="15" customFormat="false" ht="14.25" hidden="false" customHeight="false" outlineLevel="0" collapsed="false">
      <c r="B15" s="11"/>
      <c r="C15" s="11"/>
      <c r="D15" s="13"/>
      <c r="E15" s="13"/>
      <c r="F15" s="13"/>
      <c r="G15" s="11"/>
      <c r="H15" s="11"/>
      <c r="I15" s="11"/>
      <c r="J15" s="11"/>
      <c r="K15" s="11"/>
      <c r="L15" s="11"/>
    </row>
    <row r="16" customFormat="false" ht="14.25" hidden="false" customHeight="false" outlineLevel="0" collapsed="false">
      <c r="B16" s="11"/>
      <c r="C16" s="11"/>
      <c r="D16" s="13"/>
      <c r="E16" s="13"/>
      <c r="F16" s="13"/>
      <c r="G16" s="11"/>
      <c r="H16" s="11"/>
      <c r="I16" s="11"/>
      <c r="J16" s="11"/>
      <c r="K16" s="11"/>
      <c r="L16" s="11"/>
    </row>
    <row r="17" customFormat="false" ht="15.75" hidden="false" customHeight="false" outlineLevel="0" collapsed="false">
      <c r="B17" s="14" t="s">
        <v>7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</row>
  </sheetData>
  <sheetProtection sheet="true" selectLockedCells="true"/>
  <protectedRanges>
    <protectedRange name="Revisao" sqref="B1 B2 B5:L16"/>
  </protectedRanges>
  <mergeCells count="30">
    <mergeCell ref="B1:L1"/>
    <mergeCell ref="B2:L2"/>
    <mergeCell ref="B3:L3"/>
    <mergeCell ref="D4:F4"/>
    <mergeCell ref="G4:L4"/>
    <mergeCell ref="D5:F5"/>
    <mergeCell ref="G5:L5"/>
    <mergeCell ref="D6:F6"/>
    <mergeCell ref="G6:L6"/>
    <mergeCell ref="D7:F7"/>
    <mergeCell ref="G7:L7"/>
    <mergeCell ref="D8:F8"/>
    <mergeCell ref="G8:L8"/>
    <mergeCell ref="D9:F9"/>
    <mergeCell ref="G9:L9"/>
    <mergeCell ref="D10:F10"/>
    <mergeCell ref="G10:L10"/>
    <mergeCell ref="D11:F11"/>
    <mergeCell ref="G11:L11"/>
    <mergeCell ref="D12:F12"/>
    <mergeCell ref="G12:L12"/>
    <mergeCell ref="D13:F13"/>
    <mergeCell ref="G13:L13"/>
    <mergeCell ref="D14:F14"/>
    <mergeCell ref="G14:L14"/>
    <mergeCell ref="D15:F15"/>
    <mergeCell ref="G15:L15"/>
    <mergeCell ref="D16:F16"/>
    <mergeCell ref="G16:L16"/>
    <mergeCell ref="B17:L1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56"/>
  <sheetViews>
    <sheetView showFormulas="false" showGridLines="false" showRowColHeaders="true" showZeros="true" rightToLeft="false" tabSelected="true" showOutlineSymbols="true" defaultGridColor="true" view="pageBreakPreview" topLeftCell="B1" colorId="64" zoomScale="120" zoomScaleNormal="100" zoomScalePageLayoutView="120" workbookViewId="0">
      <selection pane="topLeft" activeCell="D11" activeCellId="0" sqref="D11"/>
    </sheetView>
  </sheetViews>
  <sheetFormatPr defaultRowHeight="14.25" zeroHeight="false" outlineLevelRow="0" outlineLevelCol="0"/>
  <cols>
    <col collapsed="false" customWidth="true" hidden="true" outlineLevel="0" max="1" min="1" style="15" width="1.14"/>
    <col collapsed="false" customWidth="true" hidden="false" outlineLevel="0" max="2" min="2" style="15" width="6.28"/>
    <col collapsed="false" customWidth="true" hidden="false" outlineLevel="0" max="3" min="3" style="15" width="20.14"/>
    <col collapsed="false" customWidth="true" hidden="false" outlineLevel="0" max="4" min="4" style="15" width="9.85"/>
    <col collapsed="false" customWidth="true" hidden="false" outlineLevel="0" max="5" min="5" style="15" width="3.57"/>
    <col collapsed="false" customWidth="true" hidden="false" outlineLevel="0" max="6" min="6" style="15" width="6.43"/>
    <col collapsed="false" customWidth="true" hidden="false" outlineLevel="0" max="7" min="7" style="15" width="15"/>
    <col collapsed="false" customWidth="true" hidden="false" outlineLevel="0" max="8" min="8" style="15" width="8.7"/>
    <col collapsed="false" customWidth="true" hidden="false" outlineLevel="0" max="9" min="9" style="15" width="24"/>
    <col collapsed="false" customWidth="true" hidden="true" outlineLevel="0" max="10" min="10" style="15" width="10.14"/>
    <col collapsed="false" customWidth="true" hidden="false" outlineLevel="0" max="1025" min="11" style="15" width="9.14"/>
  </cols>
  <sheetData>
    <row r="1" customFormat="false" ht="14.25" hidden="false" customHeight="false" outlineLevel="0" collapsed="false">
      <c r="J1" s="16"/>
    </row>
    <row r="2" customFormat="false" ht="18" hidden="false" customHeight="false" outlineLevel="0" collapsed="false">
      <c r="B2" s="17" t="s">
        <v>8</v>
      </c>
      <c r="C2" s="17"/>
      <c r="D2" s="17"/>
      <c r="E2" s="17"/>
      <c r="F2" s="17"/>
      <c r="G2" s="17"/>
      <c r="H2" s="17"/>
      <c r="I2" s="17"/>
      <c r="J2" s="17"/>
    </row>
    <row r="3" customFormat="false" ht="22.5" hidden="true" customHeight="true" outlineLevel="0" collapsed="false">
      <c r="B3" s="18"/>
      <c r="C3" s="18"/>
      <c r="D3" s="19"/>
      <c r="E3" s="18"/>
      <c r="F3" s="18" t="s">
        <v>9</v>
      </c>
      <c r="G3" s="18"/>
      <c r="H3" s="20" t="n">
        <v>0.05</v>
      </c>
      <c r="I3" s="18" t="s">
        <v>10</v>
      </c>
      <c r="J3" s="18" t="n">
        <f aca="false">COUNTIFS(Funções!T3:T202,"NOK")</f>
        <v>0</v>
      </c>
    </row>
    <row r="4" customFormat="false" ht="22.5" hidden="true" customHeight="true" outlineLevel="0" collapsed="false">
      <c r="B4" s="18"/>
      <c r="C4" s="18"/>
      <c r="D4" s="19"/>
      <c r="E4" s="18"/>
      <c r="F4" s="18"/>
      <c r="G4" s="18"/>
      <c r="H4" s="20" t="n">
        <v>-0.05</v>
      </c>
      <c r="I4" s="18" t="s">
        <v>11</v>
      </c>
      <c r="J4" s="18" t="n">
        <f aca="false">COUNTIFS(Funções!T3:T202,"OK")</f>
        <v>0</v>
      </c>
    </row>
    <row r="5" customFormat="false" ht="15.75" hidden="false" customHeight="false" outlineLevel="0" collapsed="false">
      <c r="B5" s="21" t="str">
        <f aca="false">IF(OR(ISBLANK(D13),D13=0),"Aguardando Aferição da Fábrica de Software",IF(OR(ISBLANK(D20),D20=0),"Aguardando Aferição da Fábrica de Métricas",IF(OR(AND(D24&gt;=0,D24&lt;=H3),AND(D24&lt;=0,D24&gt;=H4)),"Contagem Aprovada","Contagem em Divergência")))</f>
        <v>Aguardando Aferição da Fábrica de Software</v>
      </c>
      <c r="C5" s="21"/>
      <c r="D5" s="21"/>
      <c r="E5" s="21"/>
      <c r="F5" s="21"/>
      <c r="G5" s="21"/>
      <c r="H5" s="21"/>
      <c r="I5" s="21"/>
      <c r="J5" s="21"/>
    </row>
    <row r="6" customFormat="false" ht="15" hidden="false" customHeight="false" outlineLevel="0" collapsed="false">
      <c r="B6" s="22" t="s">
        <v>12</v>
      </c>
      <c r="C6" s="22"/>
      <c r="D6" s="22"/>
      <c r="E6" s="22"/>
      <c r="F6" s="22"/>
      <c r="G6" s="22"/>
      <c r="H6" s="22"/>
      <c r="I6" s="22"/>
      <c r="J6" s="22"/>
    </row>
    <row r="7" customFormat="false" ht="15" hidden="false" customHeight="true" outlineLevel="0" collapsed="false">
      <c r="B7" s="23" t="s">
        <v>13</v>
      </c>
      <c r="C7" s="23"/>
      <c r="D7" s="24" t="s">
        <v>14</v>
      </c>
      <c r="E7" s="24"/>
      <c r="F7" s="24"/>
      <c r="G7" s="24"/>
      <c r="H7" s="24"/>
      <c r="I7" s="24"/>
      <c r="J7" s="24"/>
    </row>
    <row r="8" customFormat="false" ht="15" hidden="false" customHeight="true" outlineLevel="0" collapsed="false">
      <c r="B8" s="23" t="s">
        <v>15</v>
      </c>
      <c r="C8" s="23"/>
      <c r="D8" s="25"/>
      <c r="E8" s="25"/>
      <c r="F8" s="25"/>
      <c r="G8" s="25"/>
      <c r="H8" s="25"/>
      <c r="I8" s="25"/>
      <c r="J8" s="25"/>
    </row>
    <row r="9" customFormat="false" ht="15" hidden="false" customHeight="true" outlineLevel="0" collapsed="false">
      <c r="B9" s="23" t="s">
        <v>16</v>
      </c>
      <c r="C9" s="23"/>
      <c r="D9" s="24"/>
      <c r="E9" s="24"/>
      <c r="F9" s="24"/>
      <c r="G9" s="24"/>
      <c r="H9" s="24"/>
      <c r="I9" s="24"/>
      <c r="J9" s="24"/>
    </row>
    <row r="10" customFormat="false" ht="15" hidden="false" customHeight="true" outlineLevel="0" collapsed="false">
      <c r="B10" s="23" t="s">
        <v>17</v>
      </c>
      <c r="C10" s="23"/>
      <c r="D10" s="24"/>
      <c r="E10" s="24"/>
      <c r="F10" s="24"/>
      <c r="G10" s="24"/>
      <c r="H10" s="24"/>
      <c r="I10" s="24"/>
      <c r="J10" s="24"/>
    </row>
    <row r="11" customFormat="false" ht="15" hidden="false" customHeight="true" outlineLevel="0" collapsed="false">
      <c r="B11" s="23" t="s">
        <v>18</v>
      </c>
      <c r="C11" s="23"/>
      <c r="D11" s="26"/>
      <c r="E11" s="26"/>
      <c r="F11" s="26"/>
      <c r="G11" s="26"/>
      <c r="H11" s="26"/>
      <c r="I11" s="26"/>
      <c r="J11" s="26"/>
    </row>
    <row r="12" customFormat="false" ht="15" hidden="false" customHeight="true" outlineLevel="0" collapsed="false">
      <c r="B12" s="23" t="s">
        <v>19</v>
      </c>
      <c r="C12" s="23"/>
      <c r="D12" s="24"/>
      <c r="E12" s="24"/>
      <c r="F12" s="24"/>
      <c r="G12" s="24"/>
      <c r="H12" s="24"/>
      <c r="I12" s="24"/>
      <c r="J12" s="24"/>
    </row>
    <row r="13" customFormat="false" ht="15" hidden="false" customHeight="true" outlineLevel="0" collapsed="false">
      <c r="B13" s="23" t="s">
        <v>20</v>
      </c>
      <c r="C13" s="23"/>
      <c r="D13" s="27" t="n">
        <f aca="false">QuadroResumo!G10</f>
        <v>0</v>
      </c>
      <c r="E13" s="28"/>
      <c r="F13" s="23" t="s">
        <v>21</v>
      </c>
      <c r="G13" s="23"/>
      <c r="H13" s="27" t="n">
        <f aca="false">QuadroResumo!H10</f>
        <v>0</v>
      </c>
      <c r="I13" s="29"/>
      <c r="J13" s="30"/>
    </row>
    <row r="14" customFormat="false" ht="15" hidden="false" customHeight="true" outlineLevel="0" collapsed="false">
      <c r="B14" s="31" t="s">
        <v>22</v>
      </c>
      <c r="C14" s="31"/>
      <c r="D14" s="27" t="n">
        <f aca="false">SUMIF(Funções!D3:D202, "=RT1", Funções!Q3:Q202) + SUMIF(Funções!D3:D202, "=RT2", Funções!Q3:Q202)</f>
        <v>0</v>
      </c>
      <c r="E14" s="32"/>
      <c r="F14" s="32"/>
      <c r="G14" s="32"/>
      <c r="H14" s="32"/>
      <c r="I14" s="32"/>
      <c r="J14" s="33"/>
    </row>
    <row r="15" customFormat="false" ht="14.25" hidden="false" customHeight="false" outlineLevel="0" collapsed="false">
      <c r="B15" s="34"/>
      <c r="C15" s="34"/>
      <c r="D15" s="34"/>
      <c r="E15" s="34"/>
      <c r="F15" s="34"/>
      <c r="G15" s="34"/>
      <c r="H15" s="34"/>
      <c r="I15" s="34"/>
      <c r="J15" s="34"/>
    </row>
    <row r="16" customFormat="false" ht="15" hidden="false" customHeight="false" outlineLevel="0" collapsed="false">
      <c r="B16" s="22" t="s">
        <v>23</v>
      </c>
      <c r="C16" s="22"/>
      <c r="D16" s="22"/>
      <c r="E16" s="22"/>
      <c r="F16" s="22"/>
      <c r="G16" s="22"/>
      <c r="H16" s="22"/>
      <c r="I16" s="22"/>
      <c r="J16" s="22"/>
    </row>
    <row r="17" customFormat="false" ht="15" hidden="false" customHeight="true" outlineLevel="0" collapsed="false">
      <c r="B17" s="23" t="s">
        <v>13</v>
      </c>
      <c r="C17" s="23"/>
      <c r="D17" s="35"/>
      <c r="E17" s="35"/>
      <c r="F17" s="35"/>
      <c r="G17" s="35"/>
      <c r="H17" s="35"/>
      <c r="I17" s="35"/>
      <c r="J17" s="35"/>
    </row>
    <row r="18" customFormat="false" ht="15" hidden="false" customHeight="true" outlineLevel="0" collapsed="false">
      <c r="B18" s="23" t="s">
        <v>15</v>
      </c>
      <c r="C18" s="23"/>
      <c r="D18" s="35"/>
      <c r="E18" s="35"/>
      <c r="F18" s="35"/>
      <c r="G18" s="35"/>
      <c r="H18" s="35"/>
      <c r="I18" s="35"/>
      <c r="J18" s="35"/>
    </row>
    <row r="19" customFormat="false" ht="15" hidden="false" customHeight="true" outlineLevel="0" collapsed="false">
      <c r="B19" s="23" t="s">
        <v>24</v>
      </c>
      <c r="C19" s="23"/>
      <c r="D19" s="36"/>
      <c r="E19" s="36"/>
      <c r="F19" s="36"/>
      <c r="G19" s="36"/>
      <c r="H19" s="36"/>
      <c r="I19" s="36"/>
      <c r="J19" s="36"/>
    </row>
    <row r="20" customFormat="false" ht="15" hidden="false" customHeight="true" outlineLevel="0" collapsed="false">
      <c r="B20" s="23" t="s">
        <v>20</v>
      </c>
      <c r="C20" s="23"/>
      <c r="D20" s="27" t="n">
        <f aca="false">QuadroResumo!G20</f>
        <v>0</v>
      </c>
      <c r="E20" s="28"/>
      <c r="F20" s="23" t="s">
        <v>21</v>
      </c>
      <c r="G20" s="23"/>
      <c r="H20" s="27" t="n">
        <f aca="false">QuadroResumo!H20</f>
        <v>0</v>
      </c>
      <c r="I20" s="29"/>
      <c r="J20" s="30"/>
    </row>
    <row r="21" customFormat="false" ht="15" hidden="false" customHeight="true" outlineLevel="0" collapsed="false">
      <c r="B21" s="31" t="s">
        <v>22</v>
      </c>
      <c r="C21" s="31"/>
      <c r="D21" s="27" t="n">
        <f aca="false">SUMIF(Funções!V3:V202, "=RT1", Funções!AG3:AG202) + SUMIF(Funções!V3:V202, "=RT2", Funções!AG3:AG202)</f>
        <v>0</v>
      </c>
      <c r="E21" s="32"/>
      <c r="F21" s="32"/>
      <c r="G21" s="32"/>
      <c r="H21" s="32"/>
      <c r="I21" s="32"/>
      <c r="J21" s="30"/>
    </row>
    <row r="22" customFormat="false" ht="14.25" hidden="false" customHeight="false" outlineLevel="0" collapsed="false">
      <c r="B22" s="34"/>
      <c r="C22" s="34"/>
      <c r="D22" s="34"/>
      <c r="E22" s="34"/>
      <c r="F22" s="34"/>
      <c r="G22" s="34"/>
      <c r="H22" s="34"/>
      <c r="I22" s="34"/>
      <c r="J22" s="34"/>
    </row>
    <row r="23" customFormat="false" ht="15" hidden="false" customHeight="false" outlineLevel="0" collapsed="false">
      <c r="B23" s="22" t="s">
        <v>25</v>
      </c>
      <c r="C23" s="22"/>
      <c r="D23" s="22"/>
      <c r="E23" s="22"/>
      <c r="F23" s="22"/>
      <c r="G23" s="22"/>
      <c r="H23" s="22"/>
      <c r="I23" s="22"/>
      <c r="J23" s="22"/>
    </row>
    <row r="24" customFormat="false" ht="15" hidden="false" customHeight="true" outlineLevel="0" collapsed="false">
      <c r="B24" s="23" t="s">
        <v>26</v>
      </c>
      <c r="C24" s="23"/>
      <c r="D24" s="37" t="n">
        <f aca="false">IFERROR(ROUND((D20-D13)/D13,2),0)</f>
        <v>0</v>
      </c>
      <c r="E24" s="38"/>
      <c r="F24" s="38"/>
      <c r="G24" s="38"/>
      <c r="H24" s="38"/>
      <c r="I24" s="38"/>
      <c r="J24" s="38"/>
    </row>
    <row r="25" customFormat="false" ht="15" hidden="true" customHeight="true" outlineLevel="0" collapsed="false">
      <c r="B25" s="23"/>
      <c r="C25" s="23"/>
      <c r="D25" s="39"/>
      <c r="E25" s="39"/>
      <c r="F25" s="39"/>
      <c r="G25" s="39"/>
      <c r="H25" s="39"/>
      <c r="I25" s="39"/>
      <c r="J25" s="39"/>
    </row>
    <row r="26" customFormat="false" ht="15" hidden="true" customHeight="true" outlineLevel="0" collapsed="false">
      <c r="B26" s="23" t="s">
        <v>27</v>
      </c>
      <c r="C26" s="23"/>
      <c r="D26" s="40" t="n">
        <v>19809</v>
      </c>
      <c r="E26" s="40"/>
      <c r="F26" s="40"/>
      <c r="G26" s="41" t="s">
        <v>28</v>
      </c>
      <c r="H26" s="42"/>
      <c r="I26" s="41" t="s">
        <v>29</v>
      </c>
      <c r="J26" s="43" t="n">
        <f aca="false">IF(E33="x",(SUM(J31:J35)*0.75),SUM(J31:J35))</f>
        <v>0</v>
      </c>
    </row>
    <row r="27" customFormat="false" ht="14.25" hidden="true" customHeight="true" outlineLevel="0" collapsed="false">
      <c r="B27" s="23" t="s">
        <v>30</v>
      </c>
      <c r="C27" s="23"/>
      <c r="D27" s="40" t="s">
        <v>31</v>
      </c>
      <c r="E27" s="40"/>
      <c r="F27" s="40"/>
      <c r="G27" s="40"/>
      <c r="H27" s="40"/>
      <c r="I27" s="41" t="s">
        <v>4</v>
      </c>
      <c r="J27" s="44" t="n">
        <v>41526</v>
      </c>
    </row>
    <row r="28" customFormat="false" ht="14.25" hidden="true" customHeight="true" outlineLevel="0" collapsed="false">
      <c r="B28" s="23" t="s">
        <v>32</v>
      </c>
      <c r="C28" s="23"/>
      <c r="D28" s="40"/>
      <c r="E28" s="40"/>
      <c r="F28" s="40"/>
      <c r="G28" s="40"/>
      <c r="H28" s="40"/>
      <c r="I28" s="41" t="s">
        <v>4</v>
      </c>
      <c r="J28" s="44"/>
    </row>
    <row r="29" customFormat="false" ht="15" hidden="true" customHeight="true" outlineLevel="0" collapsed="false">
      <c r="B29" s="45" t="s">
        <v>33</v>
      </c>
      <c r="C29" s="23" t="s">
        <v>34</v>
      </c>
      <c r="D29" s="23"/>
      <c r="E29" s="46"/>
      <c r="F29" s="47"/>
      <c r="G29" s="47"/>
      <c r="H29" s="47"/>
      <c r="I29" s="47"/>
      <c r="J29" s="47"/>
    </row>
    <row r="30" customFormat="false" ht="15" hidden="true" customHeight="true" outlineLevel="0" collapsed="false">
      <c r="B30" s="45"/>
      <c r="C30" s="23" t="s">
        <v>35</v>
      </c>
      <c r="D30" s="23"/>
      <c r="E30" s="46"/>
      <c r="F30" s="47"/>
      <c r="G30" s="47"/>
      <c r="H30" s="47"/>
      <c r="I30" s="48" t="s">
        <v>36</v>
      </c>
      <c r="J30" s="48" t="s">
        <v>37</v>
      </c>
    </row>
    <row r="31" customFormat="false" ht="14.25" hidden="true" customHeight="true" outlineLevel="0" collapsed="false">
      <c r="B31" s="45"/>
      <c r="C31" s="23" t="s">
        <v>38</v>
      </c>
      <c r="D31" s="23"/>
      <c r="E31" s="46"/>
      <c r="F31" s="47"/>
      <c r="G31" s="47"/>
      <c r="H31" s="47"/>
      <c r="I31" s="41" t="s">
        <v>39</v>
      </c>
      <c r="J31" s="49" t="n">
        <f aca="false">QuadroResumo!J4</f>
        <v>0</v>
      </c>
    </row>
    <row r="32" customFormat="false" ht="14.25" hidden="true" customHeight="true" outlineLevel="0" collapsed="false">
      <c r="B32" s="45"/>
      <c r="C32" s="23" t="s">
        <v>40</v>
      </c>
      <c r="D32" s="23"/>
      <c r="E32" s="46"/>
      <c r="F32" s="47"/>
      <c r="G32" s="47"/>
      <c r="H32" s="47"/>
      <c r="I32" s="41" t="s">
        <v>41</v>
      </c>
      <c r="J32" s="49" t="n">
        <f aca="false">IF(E32="x",QuadroResumo!J5*0.6,QuadroResumo!J5)</f>
        <v>0</v>
      </c>
    </row>
    <row r="33" customFormat="false" ht="14.25" hidden="true" customHeight="true" outlineLevel="0" collapsed="false">
      <c r="B33" s="45"/>
      <c r="C33" s="23" t="s">
        <v>42</v>
      </c>
      <c r="D33" s="23"/>
      <c r="E33" s="46" t="s">
        <v>43</v>
      </c>
      <c r="F33" s="47"/>
      <c r="G33" s="47"/>
      <c r="H33" s="47"/>
      <c r="I33" s="41" t="s">
        <v>44</v>
      </c>
      <c r="J33" s="49" t="n">
        <f aca="false">IF(E32="x",QuadroResumo!J6*0.4,QuadroResumo!J6)</f>
        <v>0</v>
      </c>
    </row>
    <row r="34" customFormat="false" ht="14.25" hidden="true" customHeight="true" outlineLevel="0" collapsed="false">
      <c r="B34" s="45"/>
      <c r="C34" s="23" t="s">
        <v>45</v>
      </c>
      <c r="D34" s="23"/>
      <c r="E34" s="46"/>
      <c r="F34" s="47"/>
      <c r="G34" s="47"/>
      <c r="H34" s="47"/>
      <c r="I34" s="41" t="s">
        <v>46</v>
      </c>
      <c r="J34" s="49" t="n">
        <f aca="false">IF(E32="x",QuadroResumo!J7,(IF(E31="x",QuadroResumo!J7*0.75,0)))</f>
        <v>0</v>
      </c>
    </row>
    <row r="35" customFormat="false" ht="14.25" hidden="true" customHeight="true" outlineLevel="0" collapsed="false">
      <c r="B35" s="45"/>
      <c r="C35" s="23" t="s">
        <v>47</v>
      </c>
      <c r="D35" s="23"/>
      <c r="E35" s="46"/>
      <c r="F35" s="47"/>
      <c r="G35" s="47"/>
      <c r="H35" s="47"/>
      <c r="I35" s="50" t="s">
        <v>48</v>
      </c>
      <c r="J35" s="51" t="n">
        <f aca="false">'Itens Não Mensuráveis'!E16</f>
        <v>0</v>
      </c>
    </row>
    <row r="36" customFormat="false" ht="14.25" hidden="true" customHeight="true" outlineLevel="0" collapsed="false">
      <c r="B36" s="45"/>
      <c r="C36" s="23" t="s">
        <v>49</v>
      </c>
      <c r="D36" s="23"/>
      <c r="E36" s="46"/>
      <c r="F36" s="52" t="s">
        <v>50</v>
      </c>
      <c r="G36" s="47"/>
      <c r="H36" s="47"/>
      <c r="I36" s="47"/>
      <c r="J36" s="47"/>
    </row>
    <row r="37" s="53" customFormat="true" ht="14.25" hidden="true" customHeight="false" outlineLevel="0" collapsed="false">
      <c r="B37" s="54" t="str">
        <f aca="false">CONCATENATE(B16," = ",D20," PF")</f>
        <v>Contagem Fábrica de Métricas = 0 PF</v>
      </c>
      <c r="C37" s="54"/>
      <c r="D37" s="54"/>
      <c r="E37" s="54"/>
      <c r="F37" s="54"/>
      <c r="G37" s="54"/>
      <c r="H37" s="54"/>
      <c r="I37" s="54"/>
      <c r="J37" s="54"/>
    </row>
    <row r="38" s="53" customFormat="true" ht="14.25" hidden="true" customHeight="false" outlineLevel="0" collapsed="false">
      <c r="B38" s="54" t="str">
        <f aca="false">CONCATENATE(E20,":",H20," PF")</f>
        <v>:0 PF</v>
      </c>
      <c r="C38" s="54"/>
      <c r="D38" s="54"/>
      <c r="E38" s="54"/>
      <c r="F38" s="54"/>
      <c r="G38" s="54"/>
      <c r="H38" s="54"/>
      <c r="I38" s="54"/>
      <c r="J38" s="54"/>
    </row>
    <row r="39" s="53" customFormat="true" ht="14.25" hidden="true" customHeight="false" outlineLevel="0" collapsed="false">
      <c r="B39" s="54" t="str">
        <f aca="false">CONCATENATE(B24,":",D24*100,"%")</f>
        <v>% de Divergência:0%</v>
      </c>
      <c r="C39" s="54"/>
      <c r="D39" s="54"/>
      <c r="E39" s="54"/>
      <c r="F39" s="54"/>
      <c r="G39" s="54"/>
      <c r="H39" s="54"/>
      <c r="I39" s="54"/>
      <c r="J39" s="54"/>
    </row>
    <row r="40" customFormat="false" ht="14.25" hidden="false" customHeight="false" outlineLevel="0" collapsed="false">
      <c r="B40" s="55"/>
      <c r="C40" s="55"/>
      <c r="D40" s="55"/>
      <c r="E40" s="55"/>
      <c r="F40" s="55"/>
      <c r="G40" s="55"/>
      <c r="H40" s="55"/>
      <c r="I40" s="55"/>
      <c r="J40" s="56"/>
    </row>
    <row r="41" customFormat="false" ht="15" hidden="false" customHeight="false" outlineLevel="0" collapsed="false">
      <c r="B41" s="22" t="s">
        <v>51</v>
      </c>
      <c r="C41" s="22"/>
      <c r="D41" s="22"/>
      <c r="E41" s="22"/>
      <c r="F41" s="22"/>
      <c r="G41" s="22"/>
      <c r="H41" s="22"/>
      <c r="I41" s="22"/>
      <c r="J41" s="22"/>
    </row>
    <row r="42" customFormat="false" ht="63" hidden="false" customHeight="true" outlineLevel="0" collapsed="false">
      <c r="B42" s="57"/>
      <c r="C42" s="57"/>
      <c r="D42" s="57"/>
      <c r="E42" s="57"/>
      <c r="F42" s="57"/>
      <c r="G42" s="57"/>
      <c r="H42" s="57"/>
      <c r="I42" s="57"/>
      <c r="J42" s="58"/>
    </row>
    <row r="43" customFormat="false" ht="15" hidden="false" customHeight="false" outlineLevel="0" collapsed="false">
      <c r="B43" s="22" t="s">
        <v>52</v>
      </c>
      <c r="C43" s="22"/>
      <c r="D43" s="22"/>
      <c r="E43" s="22"/>
      <c r="F43" s="22"/>
      <c r="G43" s="22"/>
      <c r="H43" s="22"/>
      <c r="I43" s="22"/>
      <c r="J43" s="22"/>
    </row>
    <row r="44" customFormat="false" ht="56.25" hidden="false" customHeight="true" outlineLevel="0" collapsed="false">
      <c r="B44" s="57"/>
      <c r="C44" s="57"/>
      <c r="D44" s="57"/>
      <c r="E44" s="57"/>
      <c r="F44" s="57"/>
      <c r="G44" s="57"/>
      <c r="H44" s="57"/>
      <c r="I44" s="57"/>
      <c r="J44" s="59"/>
    </row>
    <row r="45" customFormat="false" ht="15" hidden="false" customHeight="false" outlineLevel="0" collapsed="false">
      <c r="B45" s="22" t="s">
        <v>53</v>
      </c>
      <c r="C45" s="22"/>
      <c r="D45" s="22"/>
      <c r="E45" s="22"/>
      <c r="F45" s="22"/>
      <c r="G45" s="22"/>
      <c r="H45" s="22"/>
      <c r="I45" s="22"/>
      <c r="J45" s="22"/>
    </row>
    <row r="46" customFormat="false" ht="66.75" hidden="false" customHeight="true" outlineLevel="0" collapsed="false">
      <c r="B46" s="57"/>
      <c r="C46" s="57"/>
      <c r="D46" s="57"/>
      <c r="E46" s="57"/>
      <c r="F46" s="57"/>
      <c r="G46" s="57"/>
      <c r="H46" s="57"/>
      <c r="I46" s="57"/>
      <c r="J46" s="58"/>
    </row>
    <row r="47" customFormat="false" ht="15" hidden="false" customHeight="false" outlineLevel="0" collapsed="false">
      <c r="B47" s="22" t="s">
        <v>54</v>
      </c>
      <c r="C47" s="22"/>
      <c r="D47" s="22"/>
      <c r="E47" s="22"/>
      <c r="F47" s="22"/>
      <c r="G47" s="22"/>
      <c r="H47" s="22"/>
      <c r="I47" s="22"/>
      <c r="J47" s="22"/>
    </row>
    <row r="48" customFormat="false" ht="60.75" hidden="false" customHeight="true" outlineLevel="0" collapsed="false">
      <c r="B48" s="57"/>
      <c r="C48" s="57"/>
      <c r="D48" s="57"/>
      <c r="E48" s="57"/>
      <c r="F48" s="57"/>
      <c r="G48" s="57"/>
      <c r="H48" s="57"/>
      <c r="I48" s="57"/>
      <c r="J48" s="58"/>
    </row>
    <row r="49" customFormat="false" ht="15" hidden="false" customHeight="false" outlineLevel="0" collapsed="false">
      <c r="B49" s="22" t="s">
        <v>55</v>
      </c>
      <c r="C49" s="22"/>
      <c r="D49" s="22"/>
      <c r="E49" s="22"/>
      <c r="F49" s="22"/>
      <c r="G49" s="22"/>
      <c r="H49" s="22"/>
      <c r="I49" s="22"/>
      <c r="J49" s="22"/>
    </row>
    <row r="50" customFormat="false" ht="15" hidden="false" customHeight="true" outlineLevel="0" collapsed="false">
      <c r="B50" s="60" t="s">
        <v>56</v>
      </c>
      <c r="C50" s="60"/>
      <c r="D50" s="61"/>
      <c r="E50" s="61"/>
      <c r="F50" s="61"/>
      <c r="G50" s="61"/>
      <c r="H50" s="61"/>
      <c r="I50" s="61"/>
      <c r="J50" s="61"/>
    </row>
    <row r="51" customFormat="false" ht="15" hidden="false" customHeight="true" outlineLevel="0" collapsed="false">
      <c r="B51" s="60" t="s">
        <v>57</v>
      </c>
      <c r="C51" s="60"/>
      <c r="D51" s="61"/>
      <c r="E51" s="61"/>
      <c r="F51" s="61"/>
      <c r="G51" s="61"/>
      <c r="H51" s="61"/>
      <c r="I51" s="61"/>
      <c r="J51" s="61"/>
    </row>
    <row r="52" customFormat="false" ht="14.25" hidden="false" customHeight="true" outlineLevel="0" collapsed="false">
      <c r="B52" s="60" t="s">
        <v>58</v>
      </c>
      <c r="C52" s="60"/>
      <c r="D52" s="62"/>
      <c r="E52" s="62"/>
      <c r="F52" s="62"/>
      <c r="G52" s="62"/>
      <c r="H52" s="62"/>
      <c r="I52" s="62"/>
      <c r="J52" s="62"/>
    </row>
    <row r="53" customFormat="false" ht="15" hidden="false" customHeight="false" outlineLevel="0" collapsed="false">
      <c r="B53" s="22" t="s">
        <v>59</v>
      </c>
      <c r="C53" s="22"/>
      <c r="D53" s="22"/>
      <c r="E53" s="22"/>
      <c r="F53" s="22"/>
      <c r="G53" s="22"/>
      <c r="H53" s="22"/>
      <c r="I53" s="22"/>
      <c r="J53" s="22"/>
    </row>
    <row r="54" customFormat="false" ht="87" hidden="false" customHeight="true" outlineLevel="0" collapsed="false">
      <c r="B54" s="57"/>
      <c r="C54" s="57"/>
      <c r="D54" s="57"/>
      <c r="E54" s="57"/>
      <c r="F54" s="57"/>
      <c r="G54" s="57"/>
      <c r="H54" s="57"/>
      <c r="I54" s="57"/>
      <c r="J54" s="58"/>
    </row>
    <row r="55" customFormat="false" ht="15" hidden="false" customHeight="false" outlineLevel="0" collapsed="false">
      <c r="B55" s="22" t="s">
        <v>60</v>
      </c>
      <c r="C55" s="22"/>
      <c r="D55" s="22"/>
      <c r="E55" s="22"/>
      <c r="F55" s="22"/>
      <c r="G55" s="22"/>
      <c r="H55" s="22"/>
      <c r="I55" s="22"/>
      <c r="J55" s="22"/>
    </row>
    <row r="56" customFormat="false" ht="80.25" hidden="false" customHeight="true" outlineLevel="0" collapsed="false">
      <c r="B56" s="63"/>
      <c r="C56" s="63"/>
      <c r="D56" s="63"/>
      <c r="E56" s="63"/>
      <c r="F56" s="63"/>
      <c r="G56" s="63"/>
      <c r="H56" s="63"/>
      <c r="I56" s="63"/>
      <c r="J56" s="63"/>
    </row>
  </sheetData>
  <mergeCells count="73">
    <mergeCell ref="B2:J2"/>
    <mergeCell ref="B5:J5"/>
    <mergeCell ref="B6:J6"/>
    <mergeCell ref="B7:C7"/>
    <mergeCell ref="D7:J7"/>
    <mergeCell ref="B8:C8"/>
    <mergeCell ref="D8:J8"/>
    <mergeCell ref="B9:C9"/>
    <mergeCell ref="D9:J9"/>
    <mergeCell ref="B10:C10"/>
    <mergeCell ref="D10:J10"/>
    <mergeCell ref="B11:C11"/>
    <mergeCell ref="D11:J11"/>
    <mergeCell ref="B12:C12"/>
    <mergeCell ref="D12:J12"/>
    <mergeCell ref="B13:C13"/>
    <mergeCell ref="F13:G13"/>
    <mergeCell ref="B14:C14"/>
    <mergeCell ref="E14:I14"/>
    <mergeCell ref="B15:J15"/>
    <mergeCell ref="B16:J16"/>
    <mergeCell ref="B17:C17"/>
    <mergeCell ref="D17:J17"/>
    <mergeCell ref="B18:C18"/>
    <mergeCell ref="D18:J18"/>
    <mergeCell ref="B19:C19"/>
    <mergeCell ref="D19:J19"/>
    <mergeCell ref="B20:C20"/>
    <mergeCell ref="F20:G20"/>
    <mergeCell ref="B21:C21"/>
    <mergeCell ref="E21:I21"/>
    <mergeCell ref="B22:J22"/>
    <mergeCell ref="B23:J23"/>
    <mergeCell ref="B24:C24"/>
    <mergeCell ref="E24:J24"/>
    <mergeCell ref="B26:C26"/>
    <mergeCell ref="D26:F26"/>
    <mergeCell ref="B27:C27"/>
    <mergeCell ref="D27:H27"/>
    <mergeCell ref="B28:C28"/>
    <mergeCell ref="D28:H28"/>
    <mergeCell ref="B29:B36"/>
    <mergeCell ref="C29:D29"/>
    <mergeCell ref="C30:D30"/>
    <mergeCell ref="C31:D31"/>
    <mergeCell ref="C32:D32"/>
    <mergeCell ref="C33:D33"/>
    <mergeCell ref="C34:D34"/>
    <mergeCell ref="C35:D35"/>
    <mergeCell ref="C36:D36"/>
    <mergeCell ref="B37:J37"/>
    <mergeCell ref="B38:J38"/>
    <mergeCell ref="B39:J39"/>
    <mergeCell ref="B40:I40"/>
    <mergeCell ref="B41:J41"/>
    <mergeCell ref="B42:I42"/>
    <mergeCell ref="B43:J43"/>
    <mergeCell ref="B44:I44"/>
    <mergeCell ref="B45:J45"/>
    <mergeCell ref="B46:I46"/>
    <mergeCell ref="B47:J47"/>
    <mergeCell ref="B48:I48"/>
    <mergeCell ref="B49:J49"/>
    <mergeCell ref="B50:C50"/>
    <mergeCell ref="D50:J50"/>
    <mergeCell ref="B51:C51"/>
    <mergeCell ref="D51:J51"/>
    <mergeCell ref="B52:C52"/>
    <mergeCell ref="D52:J52"/>
    <mergeCell ref="B53:J53"/>
    <mergeCell ref="B54:I54"/>
    <mergeCell ref="B55:J55"/>
    <mergeCell ref="B56:J56"/>
  </mergeCells>
  <conditionalFormatting sqref="B5">
    <cfRule type="expression" priority="2" aboveAverage="0" equalAverage="0" bottom="0" percent="0" rank="0" text="" dxfId="0">
      <formula>$B$5="Contagem em Divergência"</formula>
    </cfRule>
    <cfRule type="expression" priority="3" aboveAverage="0" equalAverage="0" bottom="0" percent="0" rank="0" text="" dxfId="1">
      <formula>$B$5="Contagem Aprovada"</formula>
    </cfRule>
  </conditionalFormatting>
  <dataValidations count="1">
    <dataValidation allowBlank="true" operator="between" showDropDown="false" showErrorMessage="true" showInputMessage="true" sqref="D12:J12" type="list">
      <formula1>"Contagem Estimada,Contagem Detalhada"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1.04166666666667" bottom="0.7875" header="0.511805555555555" footer="0.511805555555555"/>
  <pageSetup paperSize="9" scale="88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1"/>
  <sheetViews>
    <sheetView showFormulas="false" showGridLines="true" showRowColHeaders="true" showZeros="true" rightToLeft="false" tabSelected="false" showOutlineSymbols="true" defaultGridColor="true" view="pageBreakPreview" topLeftCell="A1" colorId="64" zoomScale="120" zoomScaleNormal="100" zoomScalePageLayoutView="120" workbookViewId="0">
      <selection pane="topLeft" activeCell="A3" activeCellId="0" sqref="A3"/>
    </sheetView>
  </sheetViews>
  <sheetFormatPr defaultRowHeight="12.75" zeroHeight="false" outlineLevelRow="0" outlineLevelCol="0"/>
  <cols>
    <col collapsed="false" customWidth="true" hidden="false" outlineLevel="0" max="1" min="1" style="64" width="16.85"/>
    <col collapsed="false" customWidth="true" hidden="false" outlineLevel="0" max="2" min="2" style="65" width="59"/>
    <col collapsed="false" customWidth="true" hidden="false" outlineLevel="0" max="3" min="3" style="66" width="5.28"/>
    <col collapsed="false" customWidth="true" hidden="false" outlineLevel="0" max="4" min="4" style="67" width="5.43"/>
    <col collapsed="false" customWidth="true" hidden="false" outlineLevel="0" max="5" min="5" style="66" width="10.57"/>
    <col collapsed="false" customWidth="true" hidden="false" outlineLevel="0" max="6" min="6" style="68" width="9.85"/>
    <col collapsed="false" customWidth="true" hidden="false" outlineLevel="0" max="7" min="7" style="68" width="17.43"/>
    <col collapsed="false" customWidth="true" hidden="true" outlineLevel="0" max="8" min="8" style="64" width="16.71"/>
    <col collapsed="false" customWidth="true" hidden="false" outlineLevel="0" max="9" min="9" style="69" width="10.14"/>
    <col collapsed="false" customWidth="true" hidden="false" outlineLevel="0" max="10" min="10" style="70" width="13.28"/>
    <col collapsed="false" customWidth="true" hidden="false" outlineLevel="0" max="11" min="11" style="71" width="135.57"/>
    <col collapsed="false" customWidth="true" hidden="false" outlineLevel="0" max="12" min="12" style="71" width="12.43"/>
    <col collapsed="false" customWidth="true" hidden="false" outlineLevel="0" max="13" min="13" style="69" width="12.28"/>
    <col collapsed="false" customWidth="true" hidden="false" outlineLevel="0" max="14" min="14" style="69" width="9.14"/>
    <col collapsed="false" customWidth="true" hidden="false" outlineLevel="0" max="248" min="15" style="64" width="9.14"/>
    <col collapsed="false" customWidth="true" hidden="false" outlineLevel="0" max="250" min="249" style="64" width="7.7"/>
    <col collapsed="false" customWidth="true" hidden="false" outlineLevel="0" max="251" min="251" style="64" width="15.14"/>
    <col collapsed="false" customWidth="true" hidden="true" outlineLevel="0" max="1025" min="252" style="64" width="9.14"/>
  </cols>
  <sheetData>
    <row r="1" s="78" customFormat="true" ht="23.25" hidden="false" customHeight="true" outlineLevel="0" collapsed="false">
      <c r="A1" s="72" t="s">
        <v>61</v>
      </c>
      <c r="B1" s="72"/>
      <c r="C1" s="72"/>
      <c r="D1" s="72"/>
      <c r="E1" s="72"/>
      <c r="F1" s="73"/>
      <c r="G1" s="73"/>
      <c r="H1" s="74"/>
      <c r="I1" s="75"/>
      <c r="J1" s="76"/>
      <c r="K1" s="77"/>
      <c r="L1" s="77"/>
      <c r="M1" s="75"/>
      <c r="N1" s="75"/>
    </row>
    <row r="2" s="88" customFormat="true" ht="32.25" hidden="false" customHeight="true" outlineLevel="0" collapsed="false">
      <c r="A2" s="79" t="s">
        <v>62</v>
      </c>
      <c r="B2" s="80" t="s">
        <v>6</v>
      </c>
      <c r="C2" s="81" t="s">
        <v>37</v>
      </c>
      <c r="D2" s="82" t="s">
        <v>63</v>
      </c>
      <c r="E2" s="81" t="s">
        <v>28</v>
      </c>
      <c r="F2" s="81" t="s">
        <v>64</v>
      </c>
      <c r="G2" s="81" t="s">
        <v>65</v>
      </c>
      <c r="H2" s="83"/>
      <c r="I2" s="84" t="s">
        <v>66</v>
      </c>
      <c r="J2" s="85"/>
      <c r="K2" s="86"/>
      <c r="L2" s="86"/>
      <c r="M2" s="87"/>
      <c r="N2" s="87"/>
    </row>
    <row r="3" s="101" customFormat="true" ht="13.5" hidden="false" customHeight="false" outlineLevel="0" collapsed="false">
      <c r="A3" s="89"/>
      <c r="B3" s="90" t="str">
        <f aca="false">IF(A3="","",IF(Resumo!$D$7="CAST",VLOOKUP(A3,lista!#ref!,2,0),VLOOKUP(A3,lista!#ref!,2,0)))</f>
        <v/>
      </c>
      <c r="C3" s="91" t="str">
        <f aca="false">IF(A3="","",IF(Resumo!$D$7="CAST",VLOOKUP(A3,lista!#ref!,3,0),VLOOKUP(A3,lista!#ref!,3,0)))</f>
        <v/>
      </c>
      <c r="D3" s="92" t="n">
        <v>0</v>
      </c>
      <c r="E3" s="91" t="str">
        <f aca="false">IF(C3="","",D3*C3)</f>
        <v/>
      </c>
      <c r="F3" s="93" t="str">
        <f aca="false">IF(OR(A3="",Resumo!$D$7="CTIS"),"",VLOOKUP(A3,lista!#ref!,3,0))</f>
        <v/>
      </c>
      <c r="G3" s="94"/>
      <c r="H3" s="95"/>
      <c r="I3" s="96"/>
      <c r="J3" s="97"/>
      <c r="K3" s="98"/>
      <c r="L3" s="99"/>
      <c r="M3" s="100"/>
      <c r="N3" s="69"/>
    </row>
    <row r="4" s="101" customFormat="true" ht="13.5" hidden="false" customHeight="false" outlineLevel="0" collapsed="false">
      <c r="A4" s="89"/>
      <c r="B4" s="90" t="str">
        <f aca="false">IF(A4="","",IF(Resumo!$D$7="CAST",VLOOKUP(A4,lista!#ref!,2,0),VLOOKUP(A4,lista!#ref!,2,0)))</f>
        <v/>
      </c>
      <c r="C4" s="91" t="str">
        <f aca="false">IF(A4="","",IF(Resumo!$D$7="CAST",VLOOKUP(A4,lista!#ref!,3,0),VLOOKUP(A4,lista!#ref!,3,0)))</f>
        <v/>
      </c>
      <c r="D4" s="92" t="n">
        <v>0</v>
      </c>
      <c r="E4" s="91" t="str">
        <f aca="false">IF(C4="","",D4*C4)</f>
        <v/>
      </c>
      <c r="F4" s="93" t="str">
        <f aca="false">IF(OR(A4="",Resumo!$D$7="CTIS"),"",VLOOKUP(A4,lista!#ref!,3,0))</f>
        <v/>
      </c>
      <c r="G4" s="94"/>
      <c r="H4" s="95"/>
      <c r="I4" s="96"/>
      <c r="J4" s="97"/>
      <c r="K4" s="102"/>
      <c r="L4" s="99"/>
      <c r="M4" s="100"/>
      <c r="N4" s="69"/>
    </row>
    <row r="5" s="101" customFormat="true" ht="13.5" hidden="false" customHeight="false" outlineLevel="0" collapsed="false">
      <c r="A5" s="89"/>
      <c r="B5" s="90" t="str">
        <f aca="false">IF(A5="","",IF(Resumo!$D$7="CAST",VLOOKUP(A5,lista!#ref!,2,0),VLOOKUP(A5,lista!#ref!,2,0)))</f>
        <v/>
      </c>
      <c r="C5" s="91" t="str">
        <f aca="false">IF(A5="","",IF(Resumo!$D$7="CAST",VLOOKUP(A5,lista!#ref!,3,0),VLOOKUP(A5,lista!#ref!,3,0)))</f>
        <v/>
      </c>
      <c r="D5" s="92" t="n">
        <v>0</v>
      </c>
      <c r="E5" s="91" t="str">
        <f aca="false">IF(C5="","",D5*C5)</f>
        <v/>
      </c>
      <c r="F5" s="93" t="str">
        <f aca="false">IF(OR(A5="",Resumo!$D$7="CTIS"),"",VLOOKUP(A5,lista!#ref!,3,0))</f>
        <v/>
      </c>
      <c r="G5" s="94"/>
      <c r="H5" s="95"/>
      <c r="I5" s="96"/>
      <c r="J5" s="97"/>
      <c r="K5" s="98"/>
      <c r="L5" s="99"/>
      <c r="M5" s="100"/>
      <c r="N5" s="69"/>
    </row>
    <row r="6" s="101" customFormat="true" ht="13.5" hidden="false" customHeight="false" outlineLevel="0" collapsed="false">
      <c r="A6" s="89"/>
      <c r="B6" s="90" t="str">
        <f aca="false">IF(A6="","",IF(Resumo!$D$7="CAST",VLOOKUP(A6,lista!#ref!,2,0),VLOOKUP(A6,lista!#ref!,2,0)))</f>
        <v/>
      </c>
      <c r="C6" s="91" t="str">
        <f aca="false">IF(A6="","",IF(Resumo!$D$7="CAST",VLOOKUP(A6,lista!#ref!,3,0),VLOOKUP(A6,lista!#ref!,3,0)))</f>
        <v/>
      </c>
      <c r="D6" s="92" t="n">
        <v>0</v>
      </c>
      <c r="E6" s="91" t="str">
        <f aca="false">IF(C6="","",D6*C6)</f>
        <v/>
      </c>
      <c r="F6" s="93" t="str">
        <f aca="false">IF(OR(A6="",Resumo!$D$7="CTIS"),"",VLOOKUP(A6,lista!#ref!,3,0))</f>
        <v/>
      </c>
      <c r="G6" s="94"/>
      <c r="H6" s="95"/>
      <c r="I6" s="96"/>
      <c r="J6" s="97"/>
      <c r="K6" s="98"/>
      <c r="L6" s="99"/>
      <c r="M6" s="100"/>
      <c r="N6" s="69"/>
    </row>
    <row r="7" s="101" customFormat="true" ht="13.5" hidden="false" customHeight="false" outlineLevel="0" collapsed="false">
      <c r="A7" s="89"/>
      <c r="B7" s="90" t="str">
        <f aca="false">IF(A7="","",IF(Resumo!$D$7="CAST",VLOOKUP(A7,lista!#ref!,2,0),VLOOKUP(A7,lista!#ref!,2,0)))</f>
        <v/>
      </c>
      <c r="C7" s="91" t="str">
        <f aca="false">IF(A7="","",IF(Resumo!$D$7="CAST",VLOOKUP(A7,lista!#ref!,3,0),VLOOKUP(A7,lista!#ref!,3,0)))</f>
        <v/>
      </c>
      <c r="D7" s="92" t="n">
        <v>0</v>
      </c>
      <c r="E7" s="91" t="str">
        <f aca="false">IF(C7="","",D7*C7)</f>
        <v/>
      </c>
      <c r="F7" s="93" t="str">
        <f aca="false">IF(OR(A7="",Resumo!$D$7="CTIS"),"",VLOOKUP(A7,lista!#ref!,3,0))</f>
        <v/>
      </c>
      <c r="G7" s="94"/>
      <c r="H7" s="95"/>
      <c r="I7" s="96"/>
      <c r="J7" s="97"/>
      <c r="K7" s="103"/>
      <c r="L7" s="99"/>
      <c r="M7" s="69"/>
      <c r="N7" s="69"/>
    </row>
    <row r="8" s="101" customFormat="true" ht="13.5" hidden="false" customHeight="false" outlineLevel="0" collapsed="false">
      <c r="A8" s="89"/>
      <c r="B8" s="90" t="str">
        <f aca="false">IF(A8="","",IF(Resumo!$D$7="CAST",VLOOKUP(A8,lista!#ref!,2,0),VLOOKUP(A8,lista!#ref!,2,0)))</f>
        <v/>
      </c>
      <c r="C8" s="91" t="str">
        <f aca="false">IF(A8="","",IF(Resumo!$D$7="CAST",VLOOKUP(A8,lista!#ref!,3,0),VLOOKUP(A8,lista!#ref!,3,0)))</f>
        <v/>
      </c>
      <c r="D8" s="92" t="n">
        <v>0</v>
      </c>
      <c r="E8" s="91" t="str">
        <f aca="false">IF(C8="","",D8*C8)</f>
        <v/>
      </c>
      <c r="F8" s="93" t="str">
        <f aca="false">IF(OR(A8="",Resumo!$D$7="CTIS"),"",VLOOKUP(A8,lista!#ref!,3,0))</f>
        <v/>
      </c>
      <c r="G8" s="94"/>
      <c r="H8" s="95"/>
      <c r="I8" s="96"/>
      <c r="J8" s="97"/>
      <c r="K8" s="103"/>
      <c r="L8" s="99"/>
      <c r="M8" s="69"/>
      <c r="N8" s="69"/>
    </row>
    <row r="9" s="101" customFormat="true" ht="13.5" hidden="false" customHeight="false" outlineLevel="0" collapsed="false">
      <c r="A9" s="89"/>
      <c r="B9" s="90" t="str">
        <f aca="false">IF(A9="","",IF(Resumo!$D$7="CAST",VLOOKUP(A9,lista!#ref!,2,0),VLOOKUP(A9,lista!#ref!,2,0)))</f>
        <v/>
      </c>
      <c r="C9" s="91" t="str">
        <f aca="false">IF(A9="","",IF(Resumo!$D$7="CAST",VLOOKUP(A9,lista!#ref!,3,0),VLOOKUP(A9,lista!#ref!,3,0)))</f>
        <v/>
      </c>
      <c r="D9" s="92" t="n">
        <v>0</v>
      </c>
      <c r="E9" s="91" t="str">
        <f aca="false">IF(C9="","",D9*C9)</f>
        <v/>
      </c>
      <c r="F9" s="93" t="str">
        <f aca="false">IF(OR(A9="",Resumo!$D$7="CTIS"),"",VLOOKUP(A9,lista!#ref!,3,0))</f>
        <v/>
      </c>
      <c r="G9" s="94"/>
      <c r="H9" s="95"/>
      <c r="I9" s="96"/>
      <c r="J9" s="97"/>
      <c r="K9" s="98"/>
      <c r="L9" s="99"/>
      <c r="M9" s="69"/>
      <c r="N9" s="69"/>
    </row>
    <row r="10" s="101" customFormat="true" ht="13.5" hidden="false" customHeight="false" outlineLevel="0" collapsed="false">
      <c r="A10" s="89"/>
      <c r="B10" s="90" t="str">
        <f aca="false">IF(A10="","",IF(Resumo!$D$7="CAST",VLOOKUP(A10,lista!#ref!,2,0),VLOOKUP(A10,lista!#ref!,2,0)))</f>
        <v/>
      </c>
      <c r="C10" s="91" t="str">
        <f aca="false">IF(A10="","",IF(Resumo!$D$7="CAST",VLOOKUP(A10,lista!#ref!,3,0),VLOOKUP(A10,lista!#ref!,3,0)))</f>
        <v/>
      </c>
      <c r="D10" s="92" t="n">
        <v>0</v>
      </c>
      <c r="E10" s="91" t="str">
        <f aca="false">IF(C10="","",D10*C10)</f>
        <v/>
      </c>
      <c r="F10" s="93" t="str">
        <f aca="false">IF(OR(A10="",Resumo!$D$7="CTIS"),"",VLOOKUP(A10,lista!#ref!,3,0))</f>
        <v/>
      </c>
      <c r="G10" s="94"/>
      <c r="H10" s="95"/>
      <c r="I10" s="96"/>
      <c r="J10" s="97"/>
      <c r="K10" s="98"/>
      <c r="L10" s="99"/>
      <c r="M10" s="100"/>
      <c r="N10" s="69"/>
    </row>
    <row r="11" s="101" customFormat="true" ht="13.5" hidden="false" customHeight="false" outlineLevel="0" collapsed="false">
      <c r="A11" s="89"/>
      <c r="B11" s="90" t="str">
        <f aca="false">IF(A11="","",IF(Resumo!$D$7="CAST",VLOOKUP(A11,lista!#ref!,2,0),VLOOKUP(A11,lista!#ref!,2,0)))</f>
        <v/>
      </c>
      <c r="C11" s="91" t="str">
        <f aca="false">IF(A11="","",IF(Resumo!$D$7="CAST",VLOOKUP(A11,lista!#ref!,3,0),VLOOKUP(A11,lista!#ref!,3,0)))</f>
        <v/>
      </c>
      <c r="D11" s="92" t="n">
        <v>0</v>
      </c>
      <c r="E11" s="91" t="str">
        <f aca="false">IF(C11="","",D11*C11)</f>
        <v/>
      </c>
      <c r="F11" s="93" t="str">
        <f aca="false">IF(OR(A11="",Resumo!$D$7="CTIS"),"",VLOOKUP(A11,lista!#ref!,3,0))</f>
        <v/>
      </c>
      <c r="G11" s="94"/>
      <c r="H11" s="95"/>
      <c r="I11" s="96"/>
      <c r="J11" s="97"/>
      <c r="K11" s="98"/>
      <c r="L11" s="99"/>
      <c r="M11" s="100"/>
      <c r="N11" s="69"/>
    </row>
    <row r="12" s="101" customFormat="true" ht="13.5" hidden="false" customHeight="false" outlineLevel="0" collapsed="false">
      <c r="A12" s="89"/>
      <c r="B12" s="90" t="str">
        <f aca="false">IF(A12="","",IF(Resumo!$D$7="CAST",VLOOKUP(A12,lista!#ref!,2,0),VLOOKUP(A12,lista!#ref!,2,0)))</f>
        <v/>
      </c>
      <c r="C12" s="91" t="str">
        <f aca="false">IF(A12="","",IF(Resumo!$D$7="CAST",VLOOKUP(A12,lista!#ref!,3,0),VLOOKUP(A12,lista!#ref!,3,0)))</f>
        <v/>
      </c>
      <c r="D12" s="92" t="n">
        <v>0</v>
      </c>
      <c r="E12" s="91" t="str">
        <f aca="false">IF(C12="","",D12*C12)</f>
        <v/>
      </c>
      <c r="F12" s="93" t="str">
        <f aca="false">IF(OR(A12="",Resumo!$D$7="CTIS"),"",VLOOKUP(A12,lista!#ref!,3,0))</f>
        <v/>
      </c>
      <c r="G12" s="94"/>
      <c r="H12" s="95"/>
      <c r="I12" s="96"/>
      <c r="J12" s="97"/>
      <c r="K12" s="103"/>
      <c r="L12" s="99"/>
      <c r="M12" s="69"/>
      <c r="N12" s="69"/>
    </row>
    <row r="13" s="101" customFormat="true" ht="13.5" hidden="false" customHeight="false" outlineLevel="0" collapsed="false">
      <c r="A13" s="89"/>
      <c r="B13" s="90" t="str">
        <f aca="false">IF(A13="","",IF(Resumo!$D$7="CAST",VLOOKUP(A13,lista!#ref!,2,0),VLOOKUP(A13,lista!#ref!,2,0)))</f>
        <v/>
      </c>
      <c r="C13" s="91" t="str">
        <f aca="false">IF(A13="","",IF(Resumo!$D$7="CAST",VLOOKUP(A13,lista!#ref!,3,0),VLOOKUP(A13,lista!#ref!,3,0)))</f>
        <v/>
      </c>
      <c r="D13" s="92" t="n">
        <v>0</v>
      </c>
      <c r="E13" s="91" t="str">
        <f aca="false">IF(C13="","",D13*C13)</f>
        <v/>
      </c>
      <c r="F13" s="93" t="str">
        <f aca="false">IF(OR(A13="",Resumo!$D$7="CTIS"),"",VLOOKUP(A13,lista!#ref!,3,0))</f>
        <v/>
      </c>
      <c r="G13" s="94"/>
      <c r="H13" s="95"/>
      <c r="I13" s="96"/>
      <c r="J13" s="97"/>
      <c r="K13" s="103"/>
      <c r="L13" s="99"/>
      <c r="M13" s="69"/>
      <c r="N13" s="69"/>
    </row>
    <row r="14" s="101" customFormat="true" ht="13.5" hidden="false" customHeight="false" outlineLevel="0" collapsed="false">
      <c r="A14" s="89"/>
      <c r="B14" s="90" t="str">
        <f aca="false">IF(A14="","",IF(Resumo!$D$7="CAST",VLOOKUP(A14,lista!#ref!,2,0),VLOOKUP(A14,lista!#ref!,2,0)))</f>
        <v/>
      </c>
      <c r="C14" s="91" t="str">
        <f aca="false">IF(A14="","",IF(Resumo!$D$7="CAST",VLOOKUP(A14,lista!#ref!,3,0),VLOOKUP(A14,lista!#ref!,3,0)))</f>
        <v/>
      </c>
      <c r="D14" s="92" t="n">
        <v>0</v>
      </c>
      <c r="E14" s="91" t="str">
        <f aca="false">IF(C14="","",D14*C14)</f>
        <v/>
      </c>
      <c r="F14" s="93" t="str">
        <f aca="false">IF(OR(A14="",Resumo!$D$7="CTIS"),"",VLOOKUP(A14,lista!#ref!,3,0))</f>
        <v/>
      </c>
      <c r="G14" s="94"/>
      <c r="H14" s="95"/>
      <c r="I14" s="96"/>
      <c r="J14" s="97"/>
      <c r="K14" s="98"/>
      <c r="L14" s="99"/>
      <c r="M14" s="69"/>
      <c r="N14" s="69"/>
    </row>
    <row r="15" s="101" customFormat="true" ht="13.5" hidden="false" customHeight="false" outlineLevel="0" collapsed="false">
      <c r="A15" s="89"/>
      <c r="B15" s="90" t="str">
        <f aca="false">IF(A15="","",IF(Resumo!$D$7="CAST",VLOOKUP(A15,lista!#ref!,2,0),VLOOKUP(A15,lista!#ref!,2,0)))</f>
        <v/>
      </c>
      <c r="C15" s="91" t="str">
        <f aca="false">IF(A15="","",IF(Resumo!$D$7="CAST",VLOOKUP(A15,lista!#ref!,3,0),VLOOKUP(A15,lista!#ref!,3,0)))</f>
        <v/>
      </c>
      <c r="D15" s="92" t="n">
        <v>0</v>
      </c>
      <c r="E15" s="91" t="str">
        <f aca="false">IF(C15="","",D15*C15)</f>
        <v/>
      </c>
      <c r="F15" s="93" t="str">
        <f aca="false">IF(OR(A15="",Resumo!$D$7="CTIS"),"",VLOOKUP(A15,lista!#ref!,3,0))</f>
        <v/>
      </c>
      <c r="G15" s="94"/>
      <c r="H15" s="95"/>
      <c r="I15" s="96"/>
      <c r="J15" s="97"/>
      <c r="K15" s="104"/>
      <c r="L15" s="99"/>
      <c r="M15" s="69"/>
      <c r="N15" s="69"/>
    </row>
    <row r="16" customFormat="false" ht="15" hidden="false" customHeight="false" outlineLevel="0" collapsed="false">
      <c r="D16" s="105" t="s">
        <v>67</v>
      </c>
      <c r="E16" s="106" t="n">
        <f aca="false">SUM(E3:E15)</f>
        <v>0</v>
      </c>
    </row>
    <row r="19" customFormat="false" ht="12.75" hidden="false" customHeight="false" outlineLevel="0" collapsed="false">
      <c r="B19" s="107"/>
    </row>
    <row r="20" customFormat="false" ht="12.75" hidden="false" customHeight="false" outlineLevel="0" collapsed="false">
      <c r="B20" s="108" t="str">
        <f aca="false">Resumo!D27</f>
        <v>Philipe Dias de Alencar</v>
      </c>
    </row>
    <row r="21" customFormat="false" ht="13.5" hidden="false" customHeight="false" outlineLevel="0" collapsed="false">
      <c r="B21" s="109" t="s">
        <v>68</v>
      </c>
    </row>
    <row r="24" customFormat="false" ht="12.75" hidden="false" customHeight="false" outlineLevel="0" collapsed="false">
      <c r="B24" s="107"/>
    </row>
    <row r="25" customFormat="false" ht="12.75" hidden="false" customHeight="false" outlineLevel="0" collapsed="false">
      <c r="B25" s="108" t="n">
        <f aca="false">Resumo!D28</f>
        <v>0</v>
      </c>
    </row>
    <row r="26" customFormat="false" ht="13.5" hidden="false" customHeight="false" outlineLevel="0" collapsed="false">
      <c r="B26" s="109" t="s">
        <v>32</v>
      </c>
    </row>
    <row r="29" customFormat="false" ht="12.75" hidden="false" customHeight="false" outlineLevel="0" collapsed="false">
      <c r="B29" s="110"/>
    </row>
    <row r="30" customFormat="false" ht="13.5" hidden="false" customHeight="false" outlineLevel="0" collapsed="false">
      <c r="B30" s="111" t="s">
        <v>69</v>
      </c>
    </row>
    <row r="31" customFormat="false" ht="13.5" hidden="false" customHeight="false" outlineLevel="0" collapsed="false">
      <c r="B31" s="109" t="s">
        <v>70</v>
      </c>
    </row>
  </sheetData>
  <mergeCells count="1">
    <mergeCell ref="A1:E1"/>
  </mergeCells>
  <dataValidations count="2">
    <dataValidation allowBlank="true" operator="between" showDropDown="false" showErrorMessage="true" showInputMessage="true" sqref="I3:I15" type="list">
      <formula1>"OK,NOK"</formula1>
      <formula2>0</formula2>
    </dataValidation>
    <dataValidation allowBlank="true" operator="between" showDropDown="false" showErrorMessage="true" showInputMessage="true" sqref="A3:A15" type="list">
      <formula1>ListaCTIS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920138888888889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203"/>
  <sheetViews>
    <sheetView showFormulas="false" showGridLines="false" showRowColHeaders="true" showZeros="true" rightToLeft="false" tabSelected="false" showOutlineSymbols="true" defaultGridColor="true" view="pageBreakPreview" topLeftCell="A1" colorId="64" zoomScale="120" zoomScaleNormal="85" zoomScalePageLayoutView="12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D3" activeCellId="0" sqref="D3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112" width="30.71"/>
    <col collapsed="false" customWidth="true" hidden="false" outlineLevel="0" max="3" min="3" style="112" width="5.7"/>
    <col collapsed="false" customWidth="true" hidden="false" outlineLevel="0" max="4" min="4" style="112" width="8.7"/>
    <col collapsed="false" customWidth="true" hidden="false" outlineLevel="0" max="5" min="5" style="112" width="5.7"/>
    <col collapsed="false" customWidth="true" hidden="false" outlineLevel="0" max="6" min="6" style="112" width="12.71"/>
    <col collapsed="false" customWidth="true" hidden="false" outlineLevel="0" max="7" min="7" style="112" width="5.7"/>
    <col collapsed="false" customWidth="true" hidden="false" outlineLevel="0" max="8" min="8" style="112" width="12.28"/>
    <col collapsed="false" customWidth="true" hidden="false" outlineLevel="0" max="9" min="9" style="112" width="5.7"/>
    <col collapsed="false" customWidth="true" hidden="true" outlineLevel="0" max="10" min="10" style="113" width="8"/>
    <col collapsed="false" customWidth="true" hidden="true" outlineLevel="0" max="11" min="11" style="113" width="10.14"/>
    <col collapsed="false" customWidth="true" hidden="true" outlineLevel="0" max="12" min="12" style="113" width="7.28"/>
    <col collapsed="false" customWidth="true" hidden="true" outlineLevel="0" max="13" min="13" style="113" width="10.57"/>
    <col collapsed="false" customWidth="true" hidden="true" outlineLevel="0" max="14" min="14" style="113" width="9.7"/>
    <col collapsed="false" customWidth="true" hidden="false" outlineLevel="0" max="17" min="15" style="114" width="5.7"/>
    <col collapsed="false" customWidth="true" hidden="false" outlineLevel="0" max="18" min="18" style="115" width="30.71"/>
    <col collapsed="false" customWidth="true" hidden="false" outlineLevel="0" max="19" min="19" style="116" width="1.43"/>
    <col collapsed="false" customWidth="true" hidden="false" outlineLevel="0" max="20" min="20" style="117" width="9"/>
    <col collapsed="false" customWidth="true" hidden="false" outlineLevel="0" max="21" min="21" style="112" width="5.7"/>
    <col collapsed="false" customWidth="true" hidden="false" outlineLevel="0" max="22" min="22" style="112" width="8.7"/>
    <col collapsed="false" customWidth="true" hidden="false" outlineLevel="0" max="24" min="23" style="112" width="4.28"/>
    <col collapsed="false" customWidth="true" hidden="false" outlineLevel="0" max="25" min="25" style="112" width="4.85"/>
    <col collapsed="false" customWidth="true" hidden="true" outlineLevel="0" max="26" min="26" style="113" width="8.28"/>
    <col collapsed="false" customWidth="true" hidden="true" outlineLevel="0" max="27" min="27" style="113" width="9.7"/>
    <col collapsed="false" customWidth="true" hidden="true" outlineLevel="0" max="28" min="28" style="113" width="4"/>
    <col collapsed="false" customWidth="true" hidden="true" outlineLevel="0" max="29" min="29" style="113" width="5.28"/>
    <col collapsed="false" customWidth="true" hidden="true" outlineLevel="0" max="30" min="30" style="113" width="4.43"/>
    <col collapsed="false" customWidth="true" hidden="false" outlineLevel="0" max="33" min="31" style="118" width="5.7"/>
    <col collapsed="false" customWidth="true" hidden="false" outlineLevel="0" max="34" min="34" style="119" width="34"/>
    <col collapsed="false" customWidth="true" hidden="false" outlineLevel="0" max="35" min="35" style="116" width="1.43"/>
    <col collapsed="false" customWidth="true" hidden="false" outlineLevel="0" max="37" min="36" style="119" width="34"/>
    <col collapsed="false" customWidth="true" hidden="false" outlineLevel="0" max="1025" min="38" style="0" width="9.14"/>
  </cols>
  <sheetData>
    <row r="1" customFormat="false" ht="31.5" hidden="false" customHeight="true" outlineLevel="0" collapsed="false">
      <c r="B1" s="120" t="s">
        <v>71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1"/>
      <c r="T1" s="122" t="s">
        <v>72</v>
      </c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1"/>
      <c r="AJ1" s="123" t="s">
        <v>73</v>
      </c>
      <c r="AK1" s="123" t="s">
        <v>74</v>
      </c>
    </row>
    <row r="2" s="127" customFormat="true" ht="24" hidden="false" customHeight="false" outlineLevel="0" collapsed="false">
      <c r="A2" s="124" t="s">
        <v>75</v>
      </c>
      <c r="B2" s="124" t="s">
        <v>76</v>
      </c>
      <c r="C2" s="125" t="s">
        <v>77</v>
      </c>
      <c r="D2" s="124" t="s">
        <v>78</v>
      </c>
      <c r="E2" s="125" t="s">
        <v>79</v>
      </c>
      <c r="F2" s="125" t="s">
        <v>80</v>
      </c>
      <c r="G2" s="125" t="s">
        <v>81</v>
      </c>
      <c r="H2" s="125" t="s">
        <v>82</v>
      </c>
      <c r="I2" s="125" t="s">
        <v>83</v>
      </c>
      <c r="J2" s="125" t="s">
        <v>84</v>
      </c>
      <c r="K2" s="125" t="s">
        <v>85</v>
      </c>
      <c r="L2" s="125" t="s">
        <v>86</v>
      </c>
      <c r="M2" s="125" t="s">
        <v>87</v>
      </c>
      <c r="N2" s="125" t="s">
        <v>88</v>
      </c>
      <c r="O2" s="125" t="s">
        <v>89</v>
      </c>
      <c r="P2" s="125" t="s">
        <v>90</v>
      </c>
      <c r="Q2" s="125" t="s">
        <v>91</v>
      </c>
      <c r="R2" s="124" t="s">
        <v>92</v>
      </c>
      <c r="S2" s="126"/>
      <c r="T2" s="125" t="s">
        <v>66</v>
      </c>
      <c r="U2" s="125" t="s">
        <v>77</v>
      </c>
      <c r="V2" s="124" t="s">
        <v>78</v>
      </c>
      <c r="W2" s="125" t="s">
        <v>79</v>
      </c>
      <c r="X2" s="125" t="s">
        <v>81</v>
      </c>
      <c r="Y2" s="125" t="s">
        <v>83</v>
      </c>
      <c r="Z2" s="125" t="s">
        <v>84</v>
      </c>
      <c r="AA2" s="125" t="s">
        <v>85</v>
      </c>
      <c r="AB2" s="125" t="s">
        <v>86</v>
      </c>
      <c r="AC2" s="125" t="s">
        <v>87</v>
      </c>
      <c r="AD2" s="125" t="s">
        <v>88</v>
      </c>
      <c r="AE2" s="125" t="s">
        <v>89</v>
      </c>
      <c r="AF2" s="125" t="s">
        <v>90</v>
      </c>
      <c r="AG2" s="125" t="s">
        <v>91</v>
      </c>
      <c r="AH2" s="125" t="s">
        <v>93</v>
      </c>
      <c r="AI2" s="126"/>
      <c r="AJ2" s="124"/>
      <c r="AK2" s="124"/>
    </row>
    <row r="3" customFormat="false" ht="15" hidden="false" customHeight="true" outlineLevel="0" collapsed="false">
      <c r="A3" s="128"/>
      <c r="B3" s="129"/>
      <c r="C3" s="128"/>
      <c r="D3" s="128"/>
      <c r="E3" s="128"/>
      <c r="F3" s="130"/>
      <c r="G3" s="128"/>
      <c r="H3" s="129"/>
      <c r="I3" s="128"/>
      <c r="J3" s="131" t="str">
        <f aca="false">CONCATENATE(C3,L3)</f>
        <v/>
      </c>
      <c r="K3" s="131" t="str">
        <f aca="false">CONCATENATE(C3,D3,L3,Q3)</f>
        <v>0</v>
      </c>
      <c r="L3" s="131" t="str">
        <f aca="false">IF(OR(ISBLANK(E3),ISBLANK(G3)),IF(OR(C3="ALI",C3="AIE"),"L",IF(ISBLANK(C3),"","A")),IF(C3="EE",IF(G3&gt;=3,IF(E3&gt;=5,"H","A"),IF(G3&gt;=2,IF(E3&gt;=16,"H",IF(E3&lt;=4,"L","A")),IF(E3&lt;=15,"L","A"))),IF(OR(C3="SE",C3="CE"),IF(G3&gt;=4,IF(E3&gt;=6,"H","A"),IF(G3&gt;=2,IF(E3&gt;=20,"H",IF(E3&lt;=5,"L","A")),IF(E3&lt;=19,"L","A"))),IF(OR(C3="ALI",C3="AIE"),IF(G3&gt;=6,IF(E3&gt;=20,"H","A"),IF(G3&gt;=2,IF(E3&gt;=51,"H",IF(E3&lt;=19,"L","A")),IF(E3&lt;=50,"L","A")))))))</f>
        <v/>
      </c>
      <c r="M3" s="131" t="n">
        <f aca="false">IFERROR(VLOOKUP(D3,Lista!A$3:D$33,3,0),1)</f>
        <v>1</v>
      </c>
      <c r="N3" s="131" t="n">
        <f aca="false">IFERROR(VLOOKUP(D3,Lista!A$3:E$33,5,0),1)</f>
        <v>1</v>
      </c>
      <c r="O3" s="132" t="str">
        <f aca="false">IF(C3="INM","",IF(L3="L","Baixa",IF(L3="A","Média",IF(L3="","","Alta"))))</f>
        <v/>
      </c>
      <c r="P3" s="132" t="n">
        <f aca="false">IF(C3="INM",M3*I3,IF(C3="ALI",IF(L3="L",7,IF(L3="A",10,15)),IF(C3="AIE",IF(L3="L",5,IF(L3="A",7,10)),IF(C3="SE",IF(L3="L",4,IF(L3="A",5,7)),IF(OR(C3="EE",C3="CE"),IF(L3="L",3,IF(L3="A",4,6)),0)))))</f>
        <v>0</v>
      </c>
      <c r="Q3" s="132" t="n">
        <f aca="false">IF(C3="INM",P3,P3*M3)</f>
        <v>0</v>
      </c>
      <c r="R3" s="133"/>
      <c r="S3" s="134" t="s">
        <v>94</v>
      </c>
      <c r="T3" s="135"/>
      <c r="U3" s="136"/>
      <c r="V3" s="136"/>
      <c r="W3" s="128"/>
      <c r="X3" s="128"/>
      <c r="Y3" s="128"/>
      <c r="Z3" s="131" t="str">
        <f aca="false">CONCATENATE(U3,AB3)</f>
        <v/>
      </c>
      <c r="AA3" s="131" t="str">
        <f aca="false">CONCATENATE(U3,V3,AB3,AG3)</f>
        <v>0</v>
      </c>
      <c r="AB3" s="131" t="str">
        <f aca="false">IF(OR(ISBLANK(W3),ISBLANK(X3)),IF(OR(U3="ALI",U3="AIE"),"L",IF(ISBLANK(U3),"","A")),IF(U3="EE",IF(X3&gt;=3,IF(W3&gt;=5,"H","A"),IF(X3&gt;=2,IF(W3&gt;=16,"H",IF(W3&lt;=4,"L","A")),IF(W3&lt;=15,"L","A"))),IF(OR(U3="SE",U3="CE"),IF(X3&gt;=4,IF(W3&gt;=6,"H","A"),IF(X3&gt;=2,IF(W3&gt;=20,"H",IF(W3&lt;=5,"L","A")),IF(W3&lt;=19,"L","A"))),IF(OR(U3="ALI",U3="AIE"),IF(X3&gt;=6,IF(W3&gt;=20,"H","A"),IF(X3&gt;=2,IF(W3&gt;=51,"H",IF(W3&lt;=19,"L","A")),IF(W3&lt;=50,"L","A")))))))</f>
        <v/>
      </c>
      <c r="AC3" s="131" t="n">
        <f aca="false">IFERROR(VLOOKUP(V3,Lista!A$3:D$33,3,0),1)</f>
        <v>1</v>
      </c>
      <c r="AD3" s="131" t="n">
        <f aca="false">IFERROR(VLOOKUP(V3,Lista!A$3:E$33,5,0),1)</f>
        <v>1</v>
      </c>
      <c r="AE3" s="137" t="str">
        <f aca="false">IF(U3="INM","",IF(AB3="L","Baixa",IF(AB3="A","Média",IF(AB3="","","Alta"))))</f>
        <v/>
      </c>
      <c r="AF3" s="137" t="n">
        <f aca="false">IF(OR(ISBLANK(T3),T3="NOK"),0,IF(U3="INM",AC3*Y3,IF(U3="ALI",IF(AB3="L",7,IF(AB3="A",10,15)),IF(U3="AIE",IF(AB3="L",5,IF(AB3="A",7,10)),IF(U3="SE",IF(AB3="L",4,IF(AB3="A",5,7)),IF(OR(U3="EE",U3="CE"),IF(AB3="L",3,IF(AB3="A",4,6))))))))</f>
        <v>0</v>
      </c>
      <c r="AG3" s="137" t="n">
        <f aca="false">IF(T3="NOK",0,IF(U3="INM",(1*AC3)*Y3,AF3*AC3))</f>
        <v>0</v>
      </c>
      <c r="AH3" s="138"/>
      <c r="AI3" s="134" t="s">
        <v>94</v>
      </c>
      <c r="AJ3" s="139"/>
      <c r="AK3" s="139"/>
    </row>
    <row r="4" customFormat="false" ht="15" hidden="false" customHeight="true" outlineLevel="0" collapsed="false">
      <c r="A4" s="128"/>
      <c r="B4" s="129"/>
      <c r="C4" s="128"/>
      <c r="D4" s="128"/>
      <c r="E4" s="128"/>
      <c r="F4" s="140"/>
      <c r="G4" s="128"/>
      <c r="H4" s="141"/>
      <c r="I4" s="128"/>
      <c r="J4" s="131" t="str">
        <f aca="false">CONCATENATE(C4,L4)</f>
        <v/>
      </c>
      <c r="K4" s="131" t="str">
        <f aca="false">CONCATENATE(C4,D4,L4,Q4)</f>
        <v>0</v>
      </c>
      <c r="L4" s="131" t="str">
        <f aca="false">IF(OR(ISBLANK(E4),ISBLANK(G4)),IF(OR(C4="ALI",C4="AIE"),"L",IF(ISBLANK(C4),"","A")),IF(C4="EE",IF(G4&gt;=3,IF(E4&gt;=5,"H","A"),IF(G4&gt;=2,IF(E4&gt;=16,"H",IF(E4&lt;=4,"L","A")),IF(E4&lt;=15,"L","A"))),IF(OR(C4="SE",C4="CE"),IF(G4&gt;=4,IF(E4&gt;=6,"H","A"),IF(G4&gt;=2,IF(E4&gt;=20,"H",IF(E4&lt;=5,"L","A")),IF(E4&lt;=19,"L","A"))),IF(OR(C4="ALI",C4="AIE"),IF(G4&gt;=6,IF(E4&gt;=20,"H","A"),IF(G4&gt;=2,IF(E4&gt;=51,"H",IF(E4&lt;=19,"L","A")),IF(E4&lt;=50,"L","A")))))))</f>
        <v/>
      </c>
      <c r="M4" s="131" t="n">
        <f aca="false">IFERROR(VLOOKUP(D4,Lista!A$3:D$33,3,0),1)</f>
        <v>1</v>
      </c>
      <c r="N4" s="131" t="n">
        <f aca="false">IFERROR(VLOOKUP(D4,Lista!A$3:E$33,5,0),1)</f>
        <v>1</v>
      </c>
      <c r="O4" s="132" t="str">
        <f aca="false">IF(C4="INM","",IF(L4="L","Baixa",IF(L4="A","Média",IF(L4="","","Alta"))))</f>
        <v/>
      </c>
      <c r="P4" s="132" t="n">
        <f aca="false">IF(C4="INM",M4*I4,IF(C4="ALI",IF(L4="L",7,IF(L4="A",10,15)),IF(C4="AIE",IF(L4="L",5,IF(L4="A",7,10)),IF(C4="SE",IF(L4="L",4,IF(L4="A",5,7)),IF(OR(C4="EE",C4="CE"),IF(L4="L",3,IF(L4="A",4,6)),0)))))</f>
        <v>0</v>
      </c>
      <c r="Q4" s="132" t="n">
        <f aca="false">IF(C4="INM",P4,P4*M4)</f>
        <v>0</v>
      </c>
      <c r="R4" s="133"/>
      <c r="S4" s="134" t="s">
        <v>94</v>
      </c>
      <c r="T4" s="135"/>
      <c r="U4" s="136"/>
      <c r="V4" s="136"/>
      <c r="W4" s="128"/>
      <c r="X4" s="128"/>
      <c r="Y4" s="128"/>
      <c r="Z4" s="131" t="str">
        <f aca="false">CONCATENATE(U4,AB4)</f>
        <v/>
      </c>
      <c r="AA4" s="131" t="str">
        <f aca="false">CONCATENATE(U4,V4,AB4,AG4)</f>
        <v>0</v>
      </c>
      <c r="AB4" s="131" t="str">
        <f aca="false">IF(OR(ISBLANK(W4),ISBLANK(X4)),IF(OR(U4="ALI",U4="AIE"),"L",IF(ISBLANK(U4),"","A")),IF(U4="EE",IF(X4&gt;=3,IF(W4&gt;=5,"H","A"),IF(X4&gt;=2,IF(W4&gt;=16,"H",IF(W4&lt;=4,"L","A")),IF(W4&lt;=15,"L","A"))),IF(OR(U4="SE",U4="CE"),IF(X4&gt;=4,IF(W4&gt;=6,"H","A"),IF(X4&gt;=2,IF(W4&gt;=20,"H",IF(W4&lt;=5,"L","A")),IF(W4&lt;=19,"L","A"))),IF(OR(U4="ALI",U4="AIE"),IF(X4&gt;=6,IF(W4&gt;=20,"H","A"),IF(X4&gt;=2,IF(W4&gt;=51,"H",IF(W4&lt;=19,"L","A")),IF(W4&lt;=50,"L","A")))))))</f>
        <v/>
      </c>
      <c r="AC4" s="131" t="n">
        <f aca="false">IFERROR(VLOOKUP(V4,Lista!A$3:D$33,3,0),1)</f>
        <v>1</v>
      </c>
      <c r="AD4" s="131" t="n">
        <f aca="false">IFERROR(VLOOKUP(V4,Lista!A$3:E$33,5,0),1)</f>
        <v>1</v>
      </c>
      <c r="AE4" s="137" t="str">
        <f aca="false">IF(U4="INM","",IF(AB4="L","Baixa",IF(AB4="A","Média",IF(AB4="","","Alta"))))</f>
        <v/>
      </c>
      <c r="AF4" s="137" t="n">
        <f aca="false">IF(OR(ISBLANK(T4),T4="NOK"),0,IF(U4="INM",AC4*Y4,IF(U4="ALI",IF(AB4="L",7,IF(AB4="A",10,15)),IF(U4="AIE",IF(AB4="L",5,IF(AB4="A",7,10)),IF(U4="SE",IF(AB4="L",4,IF(AB4="A",5,7)),IF(OR(U4="EE",U4="CE"),IF(AB4="L",3,IF(AB4="A",4,6))))))))</f>
        <v>0</v>
      </c>
      <c r="AG4" s="137" t="n">
        <f aca="false">IF(T4="NOK",0,IF(U4="INM",(1*AC4)*Y4,AF4*AC4))</f>
        <v>0</v>
      </c>
      <c r="AH4" s="138"/>
      <c r="AI4" s="134" t="s">
        <v>94</v>
      </c>
      <c r="AJ4" s="139"/>
      <c r="AK4" s="139"/>
    </row>
    <row r="5" customFormat="false" ht="15" hidden="false" customHeight="true" outlineLevel="0" collapsed="false">
      <c r="A5" s="128"/>
      <c r="B5" s="129"/>
      <c r="C5" s="128"/>
      <c r="D5" s="128"/>
      <c r="E5" s="128"/>
      <c r="F5" s="141"/>
      <c r="G5" s="128"/>
      <c r="H5" s="141"/>
      <c r="I5" s="128"/>
      <c r="J5" s="131" t="str">
        <f aca="false">CONCATENATE(C5,L5)</f>
        <v/>
      </c>
      <c r="K5" s="131" t="str">
        <f aca="false">CONCATENATE(C5,D5,L5,Q5)</f>
        <v>0</v>
      </c>
      <c r="L5" s="131" t="str">
        <f aca="false">IF(OR(ISBLANK(E5),ISBLANK(G5)),IF(OR(C5="ALI",C5="AIE"),"L",IF(ISBLANK(C5),"","A")),IF(C5="EE",IF(G5&gt;=3,IF(E5&gt;=5,"H","A"),IF(G5&gt;=2,IF(E5&gt;=16,"H",IF(E5&lt;=4,"L","A")),IF(E5&lt;=15,"L","A"))),IF(OR(C5="SE",C5="CE"),IF(G5&gt;=4,IF(E5&gt;=6,"H","A"),IF(G5&gt;=2,IF(E5&gt;=20,"H",IF(E5&lt;=5,"L","A")),IF(E5&lt;=19,"L","A"))),IF(OR(C5="ALI",C5="AIE"),IF(G5&gt;=6,IF(E5&gt;=20,"H","A"),IF(G5&gt;=2,IF(E5&gt;=51,"H",IF(E5&lt;=19,"L","A")),IF(E5&lt;=50,"L","A")))))))</f>
        <v/>
      </c>
      <c r="M5" s="131" t="n">
        <f aca="false">IFERROR(VLOOKUP(D5,Lista!A$3:D$33,3,0),1)</f>
        <v>1</v>
      </c>
      <c r="N5" s="131" t="n">
        <f aca="false">IFERROR(VLOOKUP(D5,Lista!A$3:E$33,5,0),1)</f>
        <v>1</v>
      </c>
      <c r="O5" s="132" t="str">
        <f aca="false">IF(C5="INM","",IF(L5="L","Baixa",IF(L5="A","Média",IF(L5="","","Alta"))))</f>
        <v/>
      </c>
      <c r="P5" s="132" t="n">
        <f aca="false">IF(C5="INM",M5*I5,IF(C5="ALI",IF(L5="L",7,IF(L5="A",10,15)),IF(C5="AIE",IF(L5="L",5,IF(L5="A",7,10)),IF(C5="SE",IF(L5="L",4,IF(L5="A",5,7)),IF(OR(C5="EE",C5="CE"),IF(L5="L",3,IF(L5="A",4,6)),0)))))</f>
        <v>0</v>
      </c>
      <c r="Q5" s="132" t="n">
        <f aca="false">IF(C5="INM",P5,P5*M5)</f>
        <v>0</v>
      </c>
      <c r="R5" s="133"/>
      <c r="S5" s="134" t="s">
        <v>94</v>
      </c>
      <c r="T5" s="135"/>
      <c r="U5" s="136"/>
      <c r="V5" s="136"/>
      <c r="W5" s="128"/>
      <c r="X5" s="128"/>
      <c r="Y5" s="128"/>
      <c r="Z5" s="131" t="str">
        <f aca="false">CONCATENATE(U5,AB5)</f>
        <v/>
      </c>
      <c r="AA5" s="131" t="str">
        <f aca="false">CONCATENATE(U5,V5,AB5,AG5)</f>
        <v>0</v>
      </c>
      <c r="AB5" s="131" t="str">
        <f aca="false">IF(OR(ISBLANK(W5),ISBLANK(X5)),IF(OR(U5="ALI",U5="AIE"),"L",IF(ISBLANK(U5),"","A")),IF(U5="EE",IF(X5&gt;=3,IF(W5&gt;=5,"H","A"),IF(X5&gt;=2,IF(W5&gt;=16,"H",IF(W5&lt;=4,"L","A")),IF(W5&lt;=15,"L","A"))),IF(OR(U5="SE",U5="CE"),IF(X5&gt;=4,IF(W5&gt;=6,"H","A"),IF(X5&gt;=2,IF(W5&gt;=20,"H",IF(W5&lt;=5,"L","A")),IF(W5&lt;=19,"L","A"))),IF(OR(U5="ALI",U5="AIE"),IF(X5&gt;=6,IF(W5&gt;=20,"H","A"),IF(X5&gt;=2,IF(W5&gt;=51,"H",IF(W5&lt;=19,"L","A")),IF(W5&lt;=50,"L","A")))))))</f>
        <v/>
      </c>
      <c r="AC5" s="131" t="n">
        <f aca="false">IFERROR(VLOOKUP(V5,Lista!A$3:D$33,3,0),1)</f>
        <v>1</v>
      </c>
      <c r="AD5" s="131" t="n">
        <f aca="false">IFERROR(VLOOKUP(V5,Lista!A$3:E$33,5,0),1)</f>
        <v>1</v>
      </c>
      <c r="AE5" s="137" t="str">
        <f aca="false">IF(U5="INM","",IF(AB5="L","Baixa",IF(AB5="A","Média",IF(AB5="","","Alta"))))</f>
        <v/>
      </c>
      <c r="AF5" s="137" t="n">
        <f aca="false">IF(OR(ISBLANK(T5),T5="NOK"),0,IF(U5="INM",AC5*Y5,IF(U5="ALI",IF(AB5="L",7,IF(AB5="A",10,15)),IF(U5="AIE",IF(AB5="L",5,IF(AB5="A",7,10)),IF(U5="SE",IF(AB5="L",4,IF(AB5="A",5,7)),IF(OR(U5="EE",U5="CE"),IF(AB5="L",3,IF(AB5="A",4,6))))))))</f>
        <v>0</v>
      </c>
      <c r="AG5" s="137" t="n">
        <f aca="false">IF(T5="NOK",0,IF(U5="INM",(1*AC5)*Y5,AF5*AC5))</f>
        <v>0</v>
      </c>
      <c r="AH5" s="138"/>
      <c r="AI5" s="134" t="s">
        <v>94</v>
      </c>
      <c r="AJ5" s="139"/>
      <c r="AK5" s="139"/>
    </row>
    <row r="6" customFormat="false" ht="15" hidden="false" customHeight="true" outlineLevel="0" collapsed="false">
      <c r="A6" s="128"/>
      <c r="B6" s="129"/>
      <c r="C6" s="128"/>
      <c r="D6" s="128"/>
      <c r="E6" s="128"/>
      <c r="F6" s="140"/>
      <c r="G6" s="128"/>
      <c r="H6" s="141"/>
      <c r="I6" s="128"/>
      <c r="J6" s="131" t="str">
        <f aca="false">CONCATENATE(C6,L6)</f>
        <v/>
      </c>
      <c r="K6" s="131" t="str">
        <f aca="false">CONCATENATE(C6,D6,L6,Q6)</f>
        <v>0</v>
      </c>
      <c r="L6" s="131" t="str">
        <f aca="false">IF(OR(ISBLANK(E6),ISBLANK(G6)),IF(OR(C6="ALI",C6="AIE"),"L",IF(ISBLANK(C6),"","A")),IF(C6="EE",IF(G6&gt;=3,IF(E6&gt;=5,"H","A"),IF(G6&gt;=2,IF(E6&gt;=16,"H",IF(E6&lt;=4,"L","A")),IF(E6&lt;=15,"L","A"))),IF(OR(C6="SE",C6="CE"),IF(G6&gt;=4,IF(E6&gt;=6,"H","A"),IF(G6&gt;=2,IF(E6&gt;=20,"H",IF(E6&lt;=5,"L","A")),IF(E6&lt;=19,"L","A"))),IF(OR(C6="ALI",C6="AIE"),IF(G6&gt;=6,IF(E6&gt;=20,"H","A"),IF(G6&gt;=2,IF(E6&gt;=51,"H",IF(E6&lt;=19,"L","A")),IF(E6&lt;=50,"L","A")))))))</f>
        <v/>
      </c>
      <c r="M6" s="131" t="n">
        <f aca="false">IFERROR(VLOOKUP(D6,Lista!A$3:D$33,3,0),1)</f>
        <v>1</v>
      </c>
      <c r="N6" s="131" t="n">
        <f aca="false">IFERROR(VLOOKUP(D6,Lista!A$3:E$33,5,0),1)</f>
        <v>1</v>
      </c>
      <c r="O6" s="132" t="str">
        <f aca="false">IF(C6="INM","",IF(L6="L","Baixa",IF(L6="A","Média",IF(L6="","","Alta"))))</f>
        <v/>
      </c>
      <c r="P6" s="132" t="n">
        <f aca="false">IF(C6="INM",M6*I6,IF(C6="ALI",IF(L6="L",7,IF(L6="A",10,15)),IF(C6="AIE",IF(L6="L",5,IF(L6="A",7,10)),IF(C6="SE",IF(L6="L",4,IF(L6="A",5,7)),IF(OR(C6="EE",C6="CE"),IF(L6="L",3,IF(L6="A",4,6)),0)))))</f>
        <v>0</v>
      </c>
      <c r="Q6" s="132" t="n">
        <f aca="false">IF(C6="INM",P6,P6*M6)</f>
        <v>0</v>
      </c>
      <c r="R6" s="133"/>
      <c r="S6" s="134" t="s">
        <v>94</v>
      </c>
      <c r="T6" s="135"/>
      <c r="U6" s="136"/>
      <c r="V6" s="136"/>
      <c r="W6" s="128"/>
      <c r="X6" s="128"/>
      <c r="Y6" s="128"/>
      <c r="Z6" s="131" t="str">
        <f aca="false">CONCATENATE(U6,AB6)</f>
        <v/>
      </c>
      <c r="AA6" s="131" t="str">
        <f aca="false">CONCATENATE(U6,V6,AB6,AG6)</f>
        <v>0</v>
      </c>
      <c r="AB6" s="131" t="str">
        <f aca="false">IF(OR(ISBLANK(W6),ISBLANK(X6)),IF(OR(U6="ALI",U6="AIE"),"L",IF(ISBLANK(U6),"","A")),IF(U6="EE",IF(X6&gt;=3,IF(W6&gt;=5,"H","A"),IF(X6&gt;=2,IF(W6&gt;=16,"H",IF(W6&lt;=4,"L","A")),IF(W6&lt;=15,"L","A"))),IF(OR(U6="SE",U6="CE"),IF(X6&gt;=4,IF(W6&gt;=6,"H","A"),IF(X6&gt;=2,IF(W6&gt;=20,"H",IF(W6&lt;=5,"L","A")),IF(W6&lt;=19,"L","A"))),IF(OR(U6="ALI",U6="AIE"),IF(X6&gt;=6,IF(W6&gt;=20,"H","A"),IF(X6&gt;=2,IF(W6&gt;=51,"H",IF(W6&lt;=19,"L","A")),IF(W6&lt;=50,"L","A")))))))</f>
        <v/>
      </c>
      <c r="AC6" s="131" t="n">
        <f aca="false">IFERROR(VLOOKUP(V6,Lista!A$3:D$33,3,0),1)</f>
        <v>1</v>
      </c>
      <c r="AD6" s="131" t="n">
        <f aca="false">IFERROR(VLOOKUP(V6,Lista!A$3:E$33,5,0),1)</f>
        <v>1</v>
      </c>
      <c r="AE6" s="137" t="str">
        <f aca="false">IF(U6="INM","",IF(AB6="L","Baixa",IF(AB6="A","Média",IF(AB6="","","Alta"))))</f>
        <v/>
      </c>
      <c r="AF6" s="137" t="n">
        <f aca="false">IF(OR(ISBLANK(T6),T6="NOK"),0,IF(U6="INM",AC6*Y6,IF(U6="ALI",IF(AB6="L",7,IF(AB6="A",10,15)),IF(U6="AIE",IF(AB6="L",5,IF(AB6="A",7,10)),IF(U6="SE",IF(AB6="L",4,IF(AB6="A",5,7)),IF(OR(U6="EE",U6="CE"),IF(AB6="L",3,IF(AB6="A",4,6))))))))</f>
        <v>0</v>
      </c>
      <c r="AG6" s="137" t="n">
        <f aca="false">IF(T6="NOK",0,IF(U6="INM",(1*AC6)*Y6,AF6*AC6))</f>
        <v>0</v>
      </c>
      <c r="AH6" s="138"/>
      <c r="AI6" s="134" t="s">
        <v>94</v>
      </c>
      <c r="AJ6" s="139"/>
      <c r="AK6" s="138"/>
    </row>
    <row r="7" customFormat="false" ht="15" hidden="false" customHeight="true" outlineLevel="0" collapsed="false">
      <c r="A7" s="128"/>
      <c r="B7" s="129"/>
      <c r="C7" s="128"/>
      <c r="D7" s="128"/>
      <c r="E7" s="128"/>
      <c r="F7" s="141"/>
      <c r="G7" s="128"/>
      <c r="H7" s="141"/>
      <c r="I7" s="128"/>
      <c r="J7" s="131" t="str">
        <f aca="false">CONCATENATE(C7,L7)</f>
        <v/>
      </c>
      <c r="K7" s="131" t="str">
        <f aca="false">CONCATENATE(C7,D7,L7,Q7)</f>
        <v>0</v>
      </c>
      <c r="L7" s="131" t="str">
        <f aca="false">IF(OR(ISBLANK(E7),ISBLANK(G7)),IF(OR(C7="ALI",C7="AIE"),"L",IF(ISBLANK(C7),"","A")),IF(C7="EE",IF(G7&gt;=3,IF(E7&gt;=5,"H","A"),IF(G7&gt;=2,IF(E7&gt;=16,"H",IF(E7&lt;=4,"L","A")),IF(E7&lt;=15,"L","A"))),IF(OR(C7="SE",C7="CE"),IF(G7&gt;=4,IF(E7&gt;=6,"H","A"),IF(G7&gt;=2,IF(E7&gt;=20,"H",IF(E7&lt;=5,"L","A")),IF(E7&lt;=19,"L","A"))),IF(OR(C7="ALI",C7="AIE"),IF(G7&gt;=6,IF(E7&gt;=20,"H","A"),IF(G7&gt;=2,IF(E7&gt;=51,"H",IF(E7&lt;=19,"L","A")),IF(E7&lt;=50,"L","A")))))))</f>
        <v/>
      </c>
      <c r="M7" s="131" t="n">
        <f aca="false">IFERROR(VLOOKUP(D7,Lista!A$3:D$33,3,0),1)</f>
        <v>1</v>
      </c>
      <c r="N7" s="131" t="n">
        <f aca="false">IFERROR(VLOOKUP(D7,Lista!A$3:E$33,5,0),1)</f>
        <v>1</v>
      </c>
      <c r="O7" s="132" t="str">
        <f aca="false">IF(C7="INM","",IF(L7="L","Baixa",IF(L7="A","Média",IF(L7="","","Alta"))))</f>
        <v/>
      </c>
      <c r="P7" s="132" t="n">
        <f aca="false">IF(C7="INM",M7*I7,IF(C7="ALI",IF(L7="L",7,IF(L7="A",10,15)),IF(C7="AIE",IF(L7="L",5,IF(L7="A",7,10)),IF(C7="SE",IF(L7="L",4,IF(L7="A",5,7)),IF(OR(C7="EE",C7="CE"),IF(L7="L",3,IF(L7="A",4,6)),0)))))</f>
        <v>0</v>
      </c>
      <c r="Q7" s="132" t="n">
        <f aca="false">IF(C7="INM",P7,P7*M7)</f>
        <v>0</v>
      </c>
      <c r="R7" s="133"/>
      <c r="S7" s="134" t="s">
        <v>94</v>
      </c>
      <c r="T7" s="135"/>
      <c r="U7" s="128"/>
      <c r="V7" s="128"/>
      <c r="W7" s="128"/>
      <c r="X7" s="128"/>
      <c r="Y7" s="128"/>
      <c r="Z7" s="131" t="str">
        <f aca="false">CONCATENATE(U7,AB7)</f>
        <v/>
      </c>
      <c r="AA7" s="131" t="str">
        <f aca="false">CONCATENATE(U7,V7,AB7,AG7)</f>
        <v>0</v>
      </c>
      <c r="AB7" s="131" t="str">
        <f aca="false">IF(OR(ISBLANK(W7),ISBLANK(X7)),IF(OR(U7="ALI",U7="AIE"),"L",IF(ISBLANK(U7),"","A")),IF(U7="EE",IF(X7&gt;=3,IF(W7&gt;=5,"H","A"),IF(X7&gt;=2,IF(W7&gt;=16,"H",IF(W7&lt;=4,"L","A")),IF(W7&lt;=15,"L","A"))),IF(OR(U7="SE",U7="CE"),IF(X7&gt;=4,IF(W7&gt;=6,"H","A"),IF(X7&gt;=2,IF(W7&gt;=20,"H",IF(W7&lt;=5,"L","A")),IF(W7&lt;=19,"L","A"))),IF(OR(U7="ALI",U7="AIE"),IF(X7&gt;=6,IF(W7&gt;=20,"H","A"),IF(X7&gt;=2,IF(W7&gt;=51,"H",IF(W7&lt;=19,"L","A")),IF(W7&lt;=50,"L","A")))))))</f>
        <v/>
      </c>
      <c r="AC7" s="131" t="n">
        <f aca="false">IFERROR(VLOOKUP(V7,Lista!A$3:D$33,3,0),1)</f>
        <v>1</v>
      </c>
      <c r="AD7" s="131" t="n">
        <f aca="false">IFERROR(VLOOKUP(V7,Lista!A$3:E$33,5,0),1)</f>
        <v>1</v>
      </c>
      <c r="AE7" s="137" t="str">
        <f aca="false">IF(U7="INM","",IF(AB7="L","Baixa",IF(AB7="A","Média",IF(AB7="","","Alta"))))</f>
        <v/>
      </c>
      <c r="AF7" s="137" t="n">
        <f aca="false">IF(OR(ISBLANK(T7),T7="NOK"),0,IF(U7="INM",AC7*Y7,IF(U7="ALI",IF(AB7="L",7,IF(AB7="A",10,15)),IF(U7="AIE",IF(AB7="L",5,IF(AB7="A",7,10)),IF(U7="SE",IF(AB7="L",4,IF(AB7="A",5,7)),IF(OR(U7="EE",U7="CE"),IF(AB7="L",3,IF(AB7="A",4,6))))))))</f>
        <v>0</v>
      </c>
      <c r="AG7" s="137" t="n">
        <f aca="false">IF(T7="NOK",0,IF(U7="INM",(1*AC7)*Y7,AF7*AC7))</f>
        <v>0</v>
      </c>
      <c r="AH7" s="138"/>
      <c r="AI7" s="134" t="s">
        <v>94</v>
      </c>
      <c r="AJ7" s="139"/>
      <c r="AK7" s="139"/>
    </row>
    <row r="8" customFormat="false" ht="15" hidden="false" customHeight="true" outlineLevel="0" collapsed="false">
      <c r="A8" s="128"/>
      <c r="B8" s="129"/>
      <c r="C8" s="128"/>
      <c r="D8" s="128"/>
      <c r="E8" s="128"/>
      <c r="F8" s="141"/>
      <c r="G8" s="128"/>
      <c r="H8" s="141"/>
      <c r="I8" s="128"/>
      <c r="J8" s="131" t="str">
        <f aca="false">CONCATENATE(C8,L8)</f>
        <v/>
      </c>
      <c r="K8" s="131" t="str">
        <f aca="false">CONCATENATE(C8,D8,L8,Q8)</f>
        <v>0</v>
      </c>
      <c r="L8" s="131" t="str">
        <f aca="false">IF(OR(ISBLANK(E8),ISBLANK(G8)),IF(OR(C8="ALI",C8="AIE"),"L",IF(ISBLANK(C8),"","A")),IF(C8="EE",IF(G8&gt;=3,IF(E8&gt;=5,"H","A"),IF(G8&gt;=2,IF(E8&gt;=16,"H",IF(E8&lt;=4,"L","A")),IF(E8&lt;=15,"L","A"))),IF(OR(C8="SE",C8="CE"),IF(G8&gt;=4,IF(E8&gt;=6,"H","A"),IF(G8&gt;=2,IF(E8&gt;=20,"H",IF(E8&lt;=5,"L","A")),IF(E8&lt;=19,"L","A"))),IF(OR(C8="ALI",C8="AIE"),IF(G8&gt;=6,IF(E8&gt;=20,"H","A"),IF(G8&gt;=2,IF(E8&gt;=51,"H",IF(E8&lt;=19,"L","A")),IF(E8&lt;=50,"L","A")))))))</f>
        <v/>
      </c>
      <c r="M8" s="131" t="n">
        <f aca="false">IFERROR(VLOOKUP(D8,Lista!A$3:D$33,3,0),1)</f>
        <v>1</v>
      </c>
      <c r="N8" s="131" t="n">
        <f aca="false">IFERROR(VLOOKUP(D8,Lista!A$3:E$33,5,0),1)</f>
        <v>1</v>
      </c>
      <c r="O8" s="132" t="str">
        <f aca="false">IF(C8="INM","",IF(L8="L","Baixa",IF(L8="A","Média",IF(L8="","","Alta"))))</f>
        <v/>
      </c>
      <c r="P8" s="132" t="n">
        <f aca="false">IF(C8="INM",M8*I8,IF(C8="ALI",IF(L8="L",7,IF(L8="A",10,15)),IF(C8="AIE",IF(L8="L",5,IF(L8="A",7,10)),IF(C8="SE",IF(L8="L",4,IF(L8="A",5,7)),IF(OR(C8="EE",C8="CE"),IF(L8="L",3,IF(L8="A",4,6)),0)))))</f>
        <v>0</v>
      </c>
      <c r="Q8" s="132" t="n">
        <f aca="false">IF(C8="INM",P8,P8*M8)</f>
        <v>0</v>
      </c>
      <c r="R8" s="133"/>
      <c r="S8" s="134" t="s">
        <v>94</v>
      </c>
      <c r="T8" s="135"/>
      <c r="U8" s="128"/>
      <c r="V8" s="128"/>
      <c r="W8" s="128"/>
      <c r="X8" s="128"/>
      <c r="Y8" s="128"/>
      <c r="Z8" s="131" t="str">
        <f aca="false">CONCATENATE(U8,AB8)</f>
        <v/>
      </c>
      <c r="AA8" s="131" t="str">
        <f aca="false">CONCATENATE(U8,V8,AB8,AG8)</f>
        <v>0</v>
      </c>
      <c r="AB8" s="131" t="str">
        <f aca="false">IF(OR(ISBLANK(W8),ISBLANK(X8)),IF(OR(U8="ALI",U8="AIE"),"L",IF(ISBLANK(U8),"","A")),IF(U8="EE",IF(X8&gt;=3,IF(W8&gt;=5,"H","A"),IF(X8&gt;=2,IF(W8&gt;=16,"H",IF(W8&lt;=4,"L","A")),IF(W8&lt;=15,"L","A"))),IF(OR(U8="SE",U8="CE"),IF(X8&gt;=4,IF(W8&gt;=6,"H","A"),IF(X8&gt;=2,IF(W8&gt;=20,"H",IF(W8&lt;=5,"L","A")),IF(W8&lt;=19,"L","A"))),IF(OR(U8="ALI",U8="AIE"),IF(X8&gt;=6,IF(W8&gt;=20,"H","A"),IF(X8&gt;=2,IF(W8&gt;=51,"H",IF(W8&lt;=19,"L","A")),IF(W8&lt;=50,"L","A")))))))</f>
        <v/>
      </c>
      <c r="AC8" s="131" t="n">
        <f aca="false">IFERROR(VLOOKUP(V8,Lista!A$3:D$33,3,0),1)</f>
        <v>1</v>
      </c>
      <c r="AD8" s="131" t="n">
        <f aca="false">IFERROR(VLOOKUP(V8,Lista!A$3:E$33,5,0),1)</f>
        <v>1</v>
      </c>
      <c r="AE8" s="137" t="str">
        <f aca="false">IF(U8="INM","",IF(AB8="L","Baixa",IF(AB8="A","Média",IF(AB8="","","Alta"))))</f>
        <v/>
      </c>
      <c r="AF8" s="137" t="n">
        <f aca="false">IF(OR(ISBLANK(T8),T8="NOK"),0,IF(U8="INM",AC8*Y8,IF(U8="ALI",IF(AB8="L",7,IF(AB8="A",10,15)),IF(U8="AIE",IF(AB8="L",5,IF(AB8="A",7,10)),IF(U8="SE",IF(AB8="L",4,IF(AB8="A",5,7)),IF(OR(U8="EE",U8="CE"),IF(AB8="L",3,IF(AB8="A",4,6))))))))</f>
        <v>0</v>
      </c>
      <c r="AG8" s="137" t="n">
        <f aca="false">IF(T8="NOK",0,IF(U8="INM",(1*AC8)*Y8,AF8*AC8))</f>
        <v>0</v>
      </c>
      <c r="AH8" s="138"/>
      <c r="AI8" s="134" t="s">
        <v>94</v>
      </c>
      <c r="AJ8" s="138"/>
      <c r="AK8" s="139"/>
    </row>
    <row r="9" customFormat="false" ht="15" hidden="false" customHeight="true" outlineLevel="0" collapsed="false">
      <c r="A9" s="128"/>
      <c r="B9" s="129"/>
      <c r="C9" s="128"/>
      <c r="D9" s="128"/>
      <c r="E9" s="128"/>
      <c r="F9" s="141"/>
      <c r="G9" s="128"/>
      <c r="H9" s="141"/>
      <c r="I9" s="128"/>
      <c r="J9" s="131" t="str">
        <f aca="false">CONCATENATE(C9,L9)</f>
        <v/>
      </c>
      <c r="K9" s="131" t="str">
        <f aca="false">CONCATENATE(C9,D9,L9,Q9)</f>
        <v>0</v>
      </c>
      <c r="L9" s="131" t="str">
        <f aca="false">IF(OR(ISBLANK(E9),ISBLANK(G9)),IF(OR(C9="ALI",C9="AIE"),"L",IF(ISBLANK(C9),"","A")),IF(C9="EE",IF(G9&gt;=3,IF(E9&gt;=5,"H","A"),IF(G9&gt;=2,IF(E9&gt;=16,"H",IF(E9&lt;=4,"L","A")),IF(E9&lt;=15,"L","A"))),IF(OR(C9="SE",C9="CE"),IF(G9&gt;=4,IF(E9&gt;=6,"H","A"),IF(G9&gt;=2,IF(E9&gt;=20,"H",IF(E9&lt;=5,"L","A")),IF(E9&lt;=19,"L","A"))),IF(OR(C9="ALI",C9="AIE"),IF(G9&gt;=6,IF(E9&gt;=20,"H","A"),IF(G9&gt;=2,IF(E9&gt;=51,"H",IF(E9&lt;=19,"L","A")),IF(E9&lt;=50,"L","A")))))))</f>
        <v/>
      </c>
      <c r="M9" s="131" t="n">
        <f aca="false">IFERROR(VLOOKUP(D9,Lista!A$3:D$33,3,0),1)</f>
        <v>1</v>
      </c>
      <c r="N9" s="131" t="n">
        <f aca="false">IFERROR(VLOOKUP(D9,Lista!A$3:E$33,5,0),1)</f>
        <v>1</v>
      </c>
      <c r="O9" s="132" t="str">
        <f aca="false">IF(C9="INM","",IF(L9="L","Baixa",IF(L9="A","Média",IF(L9="","","Alta"))))</f>
        <v/>
      </c>
      <c r="P9" s="132" t="n">
        <f aca="false">IF(C9="INM",M9*I9,IF(C9="ALI",IF(L9="L",7,IF(L9="A",10,15)),IF(C9="AIE",IF(L9="L",5,IF(L9="A",7,10)),IF(C9="SE",IF(L9="L",4,IF(L9="A",5,7)),IF(OR(C9="EE",C9="CE"),IF(L9="L",3,IF(L9="A",4,6)),0)))))</f>
        <v>0</v>
      </c>
      <c r="Q9" s="132" t="n">
        <f aca="false">IF(C9="INM",P9,P9*M9)</f>
        <v>0</v>
      </c>
      <c r="R9" s="133"/>
      <c r="S9" s="134" t="s">
        <v>94</v>
      </c>
      <c r="T9" s="135"/>
      <c r="U9" s="136"/>
      <c r="V9" s="136"/>
      <c r="W9" s="128"/>
      <c r="X9" s="128"/>
      <c r="Y9" s="128"/>
      <c r="Z9" s="131" t="str">
        <f aca="false">CONCATENATE(U9,AB9)</f>
        <v/>
      </c>
      <c r="AA9" s="131" t="str">
        <f aca="false">CONCATENATE(U9,V9,AB9,AG9)</f>
        <v>0</v>
      </c>
      <c r="AB9" s="131" t="str">
        <f aca="false">IF(OR(ISBLANK(W9),ISBLANK(X9)),IF(OR(U9="ALI",U9="AIE"),"L",IF(ISBLANK(U9),"","A")),IF(U9="EE",IF(X9&gt;=3,IF(W9&gt;=5,"H","A"),IF(X9&gt;=2,IF(W9&gt;=16,"H",IF(W9&lt;=4,"L","A")),IF(W9&lt;=15,"L","A"))),IF(OR(U9="SE",U9="CE"),IF(X9&gt;=4,IF(W9&gt;=6,"H","A"),IF(X9&gt;=2,IF(W9&gt;=20,"H",IF(W9&lt;=5,"L","A")),IF(W9&lt;=19,"L","A"))),IF(OR(U9="ALI",U9="AIE"),IF(X9&gt;=6,IF(W9&gt;=20,"H","A"),IF(X9&gt;=2,IF(W9&gt;=51,"H",IF(W9&lt;=19,"L","A")),IF(W9&lt;=50,"L","A")))))))</f>
        <v/>
      </c>
      <c r="AC9" s="131" t="n">
        <f aca="false">IFERROR(VLOOKUP(V9,Lista!A$3:D$33,3,0),1)</f>
        <v>1</v>
      </c>
      <c r="AD9" s="131" t="n">
        <f aca="false">IFERROR(VLOOKUP(V9,Lista!A$3:E$33,5,0),1)</f>
        <v>1</v>
      </c>
      <c r="AE9" s="137" t="str">
        <f aca="false">IF(U9="INM","",IF(AB9="L","Baixa",IF(AB9="A","Média",IF(AB9="","","Alta"))))</f>
        <v/>
      </c>
      <c r="AF9" s="137" t="n">
        <f aca="false">IF(OR(ISBLANK(T9),T9="NOK"),0,IF(U9="INM",AC9*Y9,IF(U9="ALI",IF(AB9="L",7,IF(AB9="A",10,15)),IF(U9="AIE",IF(AB9="L",5,IF(AB9="A",7,10)),IF(U9="SE",IF(AB9="L",4,IF(AB9="A",5,7)),IF(OR(U9="EE",U9="CE"),IF(AB9="L",3,IF(AB9="A",4,6))))))))</f>
        <v>0</v>
      </c>
      <c r="AG9" s="137" t="n">
        <f aca="false">IF(T9="NOK",0,IF(U9="INM",(1*AC9)*Y9,AF9*AC9))</f>
        <v>0</v>
      </c>
      <c r="AH9" s="138"/>
      <c r="AI9" s="134" t="s">
        <v>94</v>
      </c>
      <c r="AJ9" s="139"/>
      <c r="AK9" s="139"/>
    </row>
    <row r="10" customFormat="false" ht="15" hidden="false" customHeight="true" outlineLevel="0" collapsed="false">
      <c r="A10" s="142"/>
      <c r="B10" s="129"/>
      <c r="C10" s="128"/>
      <c r="D10" s="128"/>
      <c r="E10" s="128"/>
      <c r="F10" s="141"/>
      <c r="G10" s="128"/>
      <c r="H10" s="141"/>
      <c r="I10" s="128"/>
      <c r="J10" s="131" t="str">
        <f aca="false">CONCATENATE(C10,L10)</f>
        <v/>
      </c>
      <c r="K10" s="131" t="str">
        <f aca="false">CONCATENATE(C10,D10,L10,Q10)</f>
        <v>0</v>
      </c>
      <c r="L10" s="131" t="str">
        <f aca="false">IF(OR(ISBLANK(E10),ISBLANK(G10)),IF(OR(C10="ALI",C10="AIE"),"L",IF(ISBLANK(C10),"","A")),IF(C10="EE",IF(G10&gt;=3,IF(E10&gt;=5,"H","A"),IF(G10&gt;=2,IF(E10&gt;=16,"H",IF(E10&lt;=4,"L","A")),IF(E10&lt;=15,"L","A"))),IF(OR(C10="SE",C10="CE"),IF(G10&gt;=4,IF(E10&gt;=6,"H","A"),IF(G10&gt;=2,IF(E10&gt;=20,"H",IF(E10&lt;=5,"L","A")),IF(E10&lt;=19,"L","A"))),IF(OR(C10="ALI",C10="AIE"),IF(G10&gt;=6,IF(E10&gt;=20,"H","A"),IF(G10&gt;=2,IF(E10&gt;=51,"H",IF(E10&lt;=19,"L","A")),IF(E10&lt;=50,"L","A")))))))</f>
        <v/>
      </c>
      <c r="M10" s="131" t="n">
        <f aca="false">IFERROR(VLOOKUP(D10,Lista!A$3:D$33,3,0),1)</f>
        <v>1</v>
      </c>
      <c r="N10" s="131" t="n">
        <f aca="false">IFERROR(VLOOKUP(D10,Lista!A$3:E$33,5,0),1)</f>
        <v>1</v>
      </c>
      <c r="O10" s="132" t="str">
        <f aca="false">IF(C10="INM","",IF(L10="L","Baixa",IF(L10="A","Média",IF(L10="","","Alta"))))</f>
        <v/>
      </c>
      <c r="P10" s="132" t="n">
        <f aca="false">IF(C10="INM",M10*I10,IF(C10="ALI",IF(L10="L",7,IF(L10="A",10,15)),IF(C10="AIE",IF(L10="L",5,IF(L10="A",7,10)),IF(C10="SE",IF(L10="L",4,IF(L10="A",5,7)),IF(OR(C10="EE",C10="CE"),IF(L10="L",3,IF(L10="A",4,6)),0)))))</f>
        <v>0</v>
      </c>
      <c r="Q10" s="132" t="n">
        <f aca="false">IF(C10="INM",P10,P10*M10)</f>
        <v>0</v>
      </c>
      <c r="R10" s="133"/>
      <c r="S10" s="134" t="s">
        <v>94</v>
      </c>
      <c r="T10" s="135"/>
      <c r="U10" s="136"/>
      <c r="V10" s="136"/>
      <c r="W10" s="128"/>
      <c r="X10" s="128"/>
      <c r="Y10" s="128"/>
      <c r="Z10" s="131" t="str">
        <f aca="false">CONCATENATE(U10,AB10)</f>
        <v/>
      </c>
      <c r="AA10" s="131" t="str">
        <f aca="false">CONCATENATE(U10,V10,AB10,AG10)</f>
        <v>0</v>
      </c>
      <c r="AB10" s="131" t="str">
        <f aca="false">IF(OR(ISBLANK(W10),ISBLANK(X10)),IF(OR(U10="ALI",U10="AIE"),"L",IF(ISBLANK(U10),"","A")),IF(U10="EE",IF(X10&gt;=3,IF(W10&gt;=5,"H","A"),IF(X10&gt;=2,IF(W10&gt;=16,"H",IF(W10&lt;=4,"L","A")),IF(W10&lt;=15,"L","A"))),IF(OR(U10="SE",U10="CE"),IF(X10&gt;=4,IF(W10&gt;=6,"H","A"),IF(X10&gt;=2,IF(W10&gt;=20,"H",IF(W10&lt;=5,"L","A")),IF(W10&lt;=19,"L","A"))),IF(OR(U10="ALI",U10="AIE"),IF(X10&gt;=6,IF(W10&gt;=20,"H","A"),IF(X10&gt;=2,IF(W10&gt;=51,"H",IF(W10&lt;=19,"L","A")),IF(W10&lt;=50,"L","A")))))))</f>
        <v/>
      </c>
      <c r="AC10" s="131" t="n">
        <f aca="false">IFERROR(VLOOKUP(V10,Lista!A$3:D$33,3,0),1)</f>
        <v>1</v>
      </c>
      <c r="AD10" s="131" t="n">
        <f aca="false">IFERROR(VLOOKUP(V10,Lista!A$3:E$33,5,0),1)</f>
        <v>1</v>
      </c>
      <c r="AE10" s="137" t="str">
        <f aca="false">IF(U10="INM","",IF(AB10="L","Baixa",IF(AB10="A","Média",IF(AB10="","","Alta"))))</f>
        <v/>
      </c>
      <c r="AF10" s="137" t="n">
        <f aca="false">IF(OR(ISBLANK(T10),T10="NOK"),0,IF(U10="INM",AC10*Y10,IF(U10="ALI",IF(AB10="L",7,IF(AB10="A",10,15)),IF(U10="AIE",IF(AB10="L",5,IF(AB10="A",7,10)),IF(U10="SE",IF(AB10="L",4,IF(AB10="A",5,7)),IF(OR(U10="EE",U10="CE"),IF(AB10="L",3,IF(AB10="A",4,6))))))))</f>
        <v>0</v>
      </c>
      <c r="AG10" s="137" t="n">
        <f aca="false">IF(T10="NOK",0,IF(U10="INM",(1*AC10)*Y10,AF10*AC10))</f>
        <v>0</v>
      </c>
      <c r="AH10" s="138"/>
      <c r="AI10" s="134" t="s">
        <v>94</v>
      </c>
      <c r="AJ10" s="139"/>
      <c r="AK10" s="139"/>
    </row>
    <row r="11" customFormat="false" ht="15" hidden="false" customHeight="true" outlineLevel="0" collapsed="false">
      <c r="A11" s="142"/>
      <c r="B11" s="129"/>
      <c r="C11" s="128"/>
      <c r="D11" s="128"/>
      <c r="E11" s="128"/>
      <c r="F11" s="141"/>
      <c r="G11" s="128"/>
      <c r="H11" s="141"/>
      <c r="I11" s="128"/>
      <c r="J11" s="131" t="str">
        <f aca="false">CONCATENATE(C11,L11)</f>
        <v/>
      </c>
      <c r="K11" s="131" t="str">
        <f aca="false">CONCATENATE(C11,D11,L11,Q11)</f>
        <v>0</v>
      </c>
      <c r="L11" s="131" t="str">
        <f aca="false">IF(OR(ISBLANK(E11),ISBLANK(G11)),IF(OR(C11="ALI",C11="AIE"),"L",IF(ISBLANK(C11),"","A")),IF(C11="EE",IF(G11&gt;=3,IF(E11&gt;=5,"H","A"),IF(G11&gt;=2,IF(E11&gt;=16,"H",IF(E11&lt;=4,"L","A")),IF(E11&lt;=15,"L","A"))),IF(OR(C11="SE",C11="CE"),IF(G11&gt;=4,IF(E11&gt;=6,"H","A"),IF(G11&gt;=2,IF(E11&gt;=20,"H",IF(E11&lt;=5,"L","A")),IF(E11&lt;=19,"L","A"))),IF(OR(C11="ALI",C11="AIE"),IF(G11&gt;=6,IF(E11&gt;=20,"H","A"),IF(G11&gt;=2,IF(E11&gt;=51,"H",IF(E11&lt;=19,"L","A")),IF(E11&lt;=50,"L","A")))))))</f>
        <v/>
      </c>
      <c r="M11" s="131" t="n">
        <f aca="false">IFERROR(VLOOKUP(D11,Lista!A$3:D$33,3,0),1)</f>
        <v>1</v>
      </c>
      <c r="N11" s="131" t="n">
        <f aca="false">IFERROR(VLOOKUP(D11,Lista!A$3:E$33,5,0),1)</f>
        <v>1</v>
      </c>
      <c r="O11" s="132" t="str">
        <f aca="false">IF(C11="INM","",IF(L11="L","Baixa",IF(L11="A","Média",IF(L11="","","Alta"))))</f>
        <v/>
      </c>
      <c r="P11" s="132" t="n">
        <f aca="false">IF(C11="INM",M11*I11,IF(C11="ALI",IF(L11="L",7,IF(L11="A",10,15)),IF(C11="AIE",IF(L11="L",5,IF(L11="A",7,10)),IF(C11="SE",IF(L11="L",4,IF(L11="A",5,7)),IF(OR(C11="EE",C11="CE"),IF(L11="L",3,IF(L11="A",4,6)),0)))))</f>
        <v>0</v>
      </c>
      <c r="Q11" s="132" t="n">
        <f aca="false">IF(C11="INM",P11,P11*M11)</f>
        <v>0</v>
      </c>
      <c r="R11" s="133"/>
      <c r="S11" s="134" t="s">
        <v>94</v>
      </c>
      <c r="T11" s="143"/>
      <c r="U11" s="128"/>
      <c r="V11" s="136"/>
      <c r="W11" s="128"/>
      <c r="X11" s="128"/>
      <c r="Y11" s="128"/>
      <c r="Z11" s="131" t="str">
        <f aca="false">CONCATENATE(U11,AB11)</f>
        <v/>
      </c>
      <c r="AA11" s="131" t="str">
        <f aca="false">CONCATENATE(U11,V11,AB11,AG11)</f>
        <v>0</v>
      </c>
      <c r="AB11" s="131" t="str">
        <f aca="false">IF(OR(ISBLANK(W11),ISBLANK(X11)),IF(OR(U11="ALI",U11="AIE"),"L",IF(ISBLANK(U11),"","A")),IF(U11="EE",IF(X11&gt;=3,IF(W11&gt;=5,"H","A"),IF(X11&gt;=2,IF(W11&gt;=16,"H",IF(W11&lt;=4,"L","A")),IF(W11&lt;=15,"L","A"))),IF(OR(U11="SE",U11="CE"),IF(X11&gt;=4,IF(W11&gt;=6,"H","A"),IF(X11&gt;=2,IF(W11&gt;=20,"H",IF(W11&lt;=5,"L","A")),IF(W11&lt;=19,"L","A"))),IF(OR(U11="ALI",U11="AIE"),IF(X11&gt;=6,IF(W11&gt;=20,"H","A"),IF(X11&gt;=2,IF(W11&gt;=51,"H",IF(W11&lt;=19,"L","A")),IF(W11&lt;=50,"L","A")))))))</f>
        <v/>
      </c>
      <c r="AC11" s="131" t="n">
        <f aca="false">IFERROR(VLOOKUP(V11,Lista!A$3:D$33,3,0),1)</f>
        <v>1</v>
      </c>
      <c r="AD11" s="131" t="n">
        <f aca="false">IFERROR(VLOOKUP(V11,Lista!A$3:E$33,5,0),1)</f>
        <v>1</v>
      </c>
      <c r="AE11" s="137" t="str">
        <f aca="false">IF(U11="INM","",IF(AB11="L","Baixa",IF(AB11="A","Média",IF(AB11="","","Alta"))))</f>
        <v/>
      </c>
      <c r="AF11" s="137" t="n">
        <f aca="false">IF(OR(ISBLANK(T11),T11="NOK"),0,IF(U11="INM",AC11*Y11,IF(U11="ALI",IF(AB11="L",7,IF(AB11="A",10,15)),IF(U11="AIE",IF(AB11="L",5,IF(AB11="A",7,10)),IF(U11="SE",IF(AB11="L",4,IF(AB11="A",5,7)),IF(OR(U11="EE",U11="CE"),IF(AB11="L",3,IF(AB11="A",4,6))))))))</f>
        <v>0</v>
      </c>
      <c r="AG11" s="137" t="n">
        <f aca="false">IF(T11="NOK",0,IF(U11="INM",(1*AC11)*Y11,AF11*AC11))</f>
        <v>0</v>
      </c>
      <c r="AH11" s="138"/>
      <c r="AI11" s="134" t="s">
        <v>94</v>
      </c>
      <c r="AJ11" s="139"/>
      <c r="AK11" s="139"/>
    </row>
    <row r="12" customFormat="false" ht="15" hidden="false" customHeight="true" outlineLevel="0" collapsed="false">
      <c r="A12" s="142"/>
      <c r="B12" s="129"/>
      <c r="C12" s="128"/>
      <c r="D12" s="128"/>
      <c r="E12" s="128"/>
      <c r="F12" s="141"/>
      <c r="G12" s="128"/>
      <c r="H12" s="141"/>
      <c r="I12" s="128"/>
      <c r="J12" s="131" t="str">
        <f aca="false">CONCATENATE(C12,L12)</f>
        <v/>
      </c>
      <c r="K12" s="131" t="str">
        <f aca="false">CONCATENATE(C12,D12,L12,Q12)</f>
        <v>0</v>
      </c>
      <c r="L12" s="131" t="str">
        <f aca="false">IF(OR(ISBLANK(E12),ISBLANK(G12)),IF(OR(C12="ALI",C12="AIE"),"L",IF(ISBLANK(C12),"","A")),IF(C12="EE",IF(G12&gt;=3,IF(E12&gt;=5,"H","A"),IF(G12&gt;=2,IF(E12&gt;=16,"H",IF(E12&lt;=4,"L","A")),IF(E12&lt;=15,"L","A"))),IF(OR(C12="SE",C12="CE"),IF(G12&gt;=4,IF(E12&gt;=6,"H","A"),IF(G12&gt;=2,IF(E12&gt;=20,"H",IF(E12&lt;=5,"L","A")),IF(E12&lt;=19,"L","A"))),IF(OR(C12="ALI",C12="AIE"),IF(G12&gt;=6,IF(E12&gt;=20,"H","A"),IF(G12&gt;=2,IF(E12&gt;=51,"H",IF(E12&lt;=19,"L","A")),IF(E12&lt;=50,"L","A")))))))</f>
        <v/>
      </c>
      <c r="M12" s="131" t="n">
        <f aca="false">IFERROR(VLOOKUP(D12,Lista!A$3:D$33,3,0),1)</f>
        <v>1</v>
      </c>
      <c r="N12" s="131" t="n">
        <f aca="false">IFERROR(VLOOKUP(D12,Lista!A$3:E$33,5,0),1)</f>
        <v>1</v>
      </c>
      <c r="O12" s="132" t="str">
        <f aca="false">IF(C12="INM","",IF(L12="L","Baixa",IF(L12="A","Média",IF(L12="","","Alta"))))</f>
        <v/>
      </c>
      <c r="P12" s="132" t="n">
        <f aca="false">IF(C12="INM",M12*I12,IF(C12="ALI",IF(L12="L",7,IF(L12="A",10,15)),IF(C12="AIE",IF(L12="L",5,IF(L12="A",7,10)),IF(C12="SE",IF(L12="L",4,IF(L12="A",5,7)),IF(OR(C12="EE",C12="CE"),IF(L12="L",3,IF(L12="A",4,6)),0)))))</f>
        <v>0</v>
      </c>
      <c r="Q12" s="132" t="n">
        <f aca="false">IF(C12="INM",P12,P12*M12)</f>
        <v>0</v>
      </c>
      <c r="R12" s="133"/>
      <c r="S12" s="134" t="s">
        <v>94</v>
      </c>
      <c r="T12" s="135"/>
      <c r="U12" s="136"/>
      <c r="V12" s="136"/>
      <c r="W12" s="128"/>
      <c r="X12" s="128"/>
      <c r="Y12" s="128"/>
      <c r="Z12" s="131" t="str">
        <f aca="false">CONCATENATE(U12,AB12)</f>
        <v/>
      </c>
      <c r="AA12" s="131" t="str">
        <f aca="false">CONCATENATE(U12,V12,AB12,AG12)</f>
        <v>0</v>
      </c>
      <c r="AB12" s="131" t="str">
        <f aca="false">IF(OR(ISBLANK(W12),ISBLANK(X12)),IF(OR(U12="ALI",U12="AIE"),"L",IF(ISBLANK(U12),"","A")),IF(U12="EE",IF(X12&gt;=3,IF(W12&gt;=5,"H","A"),IF(X12&gt;=2,IF(W12&gt;=16,"H",IF(W12&lt;=4,"L","A")),IF(W12&lt;=15,"L","A"))),IF(OR(U12="SE",U12="CE"),IF(X12&gt;=4,IF(W12&gt;=6,"H","A"),IF(X12&gt;=2,IF(W12&gt;=20,"H",IF(W12&lt;=5,"L","A")),IF(W12&lt;=19,"L","A"))),IF(OR(U12="ALI",U12="AIE"),IF(X12&gt;=6,IF(W12&gt;=20,"H","A"),IF(X12&gt;=2,IF(W12&gt;=51,"H",IF(W12&lt;=19,"L","A")),IF(W12&lt;=50,"L","A")))))))</f>
        <v/>
      </c>
      <c r="AC12" s="131" t="n">
        <f aca="false">IFERROR(VLOOKUP(V12,Lista!A$3:D$33,3,0),1)</f>
        <v>1</v>
      </c>
      <c r="AD12" s="131" t="n">
        <f aca="false">IFERROR(VLOOKUP(V12,Lista!A$3:E$33,5,0),1)</f>
        <v>1</v>
      </c>
      <c r="AE12" s="137" t="str">
        <f aca="false">IF(U12="INM","",IF(AB12="L","Baixa",IF(AB12="A","Média",IF(AB12="","","Alta"))))</f>
        <v/>
      </c>
      <c r="AF12" s="137" t="n">
        <f aca="false">IF(OR(ISBLANK(T12),T12="NOK"),0,IF(U12="INM",AC12*Y12,IF(U12="ALI",IF(AB12="L",7,IF(AB12="A",10,15)),IF(U12="AIE",IF(AB12="L",5,IF(AB12="A",7,10)),IF(U12="SE",IF(AB12="L",4,IF(AB12="A",5,7)),IF(OR(U12="EE",U12="CE"),IF(AB12="L",3,IF(AB12="A",4,6))))))))</f>
        <v>0</v>
      </c>
      <c r="AG12" s="137" t="n">
        <f aca="false">IF(T12="NOK",0,IF(U12="INM",(1*AC12)*Y12,AF12*AC12))</f>
        <v>0</v>
      </c>
      <c r="AH12" s="138"/>
      <c r="AI12" s="134" t="s">
        <v>94</v>
      </c>
      <c r="AJ12" s="139"/>
      <c r="AK12" s="139"/>
    </row>
    <row r="13" customFormat="false" ht="15" hidden="false" customHeight="true" outlineLevel="0" collapsed="false">
      <c r="A13" s="142"/>
      <c r="B13" s="129"/>
      <c r="C13" s="128"/>
      <c r="D13" s="128"/>
      <c r="E13" s="128"/>
      <c r="F13" s="140"/>
      <c r="G13" s="128"/>
      <c r="H13" s="141"/>
      <c r="I13" s="128"/>
      <c r="J13" s="131" t="str">
        <f aca="false">CONCATENATE(C13,L13)</f>
        <v/>
      </c>
      <c r="K13" s="131" t="str">
        <f aca="false">CONCATENATE(C13,D13,L13,Q13)</f>
        <v>0</v>
      </c>
      <c r="L13" s="131" t="str">
        <f aca="false">IF(OR(ISBLANK(E13),ISBLANK(G13)),IF(OR(C13="ALI",C13="AIE"),"L",IF(ISBLANK(C13),"","A")),IF(C13="EE",IF(G13&gt;=3,IF(E13&gt;=5,"H","A"),IF(G13&gt;=2,IF(E13&gt;=16,"H",IF(E13&lt;=4,"L","A")),IF(E13&lt;=15,"L","A"))),IF(OR(C13="SE",C13="CE"),IF(G13&gt;=4,IF(E13&gt;=6,"H","A"),IF(G13&gt;=2,IF(E13&gt;=20,"H",IF(E13&lt;=5,"L","A")),IF(E13&lt;=19,"L","A"))),IF(OR(C13="ALI",C13="AIE"),IF(G13&gt;=6,IF(E13&gt;=20,"H","A"),IF(G13&gt;=2,IF(E13&gt;=51,"H",IF(E13&lt;=19,"L","A")),IF(E13&lt;=50,"L","A")))))))</f>
        <v/>
      </c>
      <c r="M13" s="131" t="n">
        <f aca="false">IFERROR(VLOOKUP(D13,Lista!A$3:D$33,3,0),1)</f>
        <v>1</v>
      </c>
      <c r="N13" s="131" t="n">
        <f aca="false">IFERROR(VLOOKUP(D13,Lista!A$3:E$33,5,0),1)</f>
        <v>1</v>
      </c>
      <c r="O13" s="132" t="str">
        <f aca="false">IF(C13="INM","",IF(L13="L","Baixa",IF(L13="A","Média",IF(L13="","","Alta"))))</f>
        <v/>
      </c>
      <c r="P13" s="132" t="n">
        <f aca="false">IF(C13="INM",M13*I13,IF(C13="ALI",IF(L13="L",7,IF(L13="A",10,15)),IF(C13="AIE",IF(L13="L",5,IF(L13="A",7,10)),IF(C13="SE",IF(L13="L",4,IF(L13="A",5,7)),IF(OR(C13="EE",C13="CE"),IF(L13="L",3,IF(L13="A",4,6)),0)))))</f>
        <v>0</v>
      </c>
      <c r="Q13" s="132" t="n">
        <f aca="false">IF(C13="INM",P13,P13*M13)</f>
        <v>0</v>
      </c>
      <c r="R13" s="133"/>
      <c r="S13" s="134" t="s">
        <v>94</v>
      </c>
      <c r="T13" s="135"/>
      <c r="U13" s="136"/>
      <c r="V13" s="136"/>
      <c r="W13" s="128"/>
      <c r="X13" s="128"/>
      <c r="Y13" s="128"/>
      <c r="Z13" s="131" t="str">
        <f aca="false">CONCATENATE(U13,AB13)</f>
        <v/>
      </c>
      <c r="AA13" s="131" t="str">
        <f aca="false">CONCATENATE(U13,V13,AB13,AG13)</f>
        <v>0</v>
      </c>
      <c r="AB13" s="131" t="str">
        <f aca="false">IF(OR(ISBLANK(W13),ISBLANK(X13)),IF(OR(U13="ALI",U13="AIE"),"L",IF(ISBLANK(U13),"","A")),IF(U13="EE",IF(X13&gt;=3,IF(W13&gt;=5,"H","A"),IF(X13&gt;=2,IF(W13&gt;=16,"H",IF(W13&lt;=4,"L","A")),IF(W13&lt;=15,"L","A"))),IF(OR(U13="SE",U13="CE"),IF(X13&gt;=4,IF(W13&gt;=6,"H","A"),IF(X13&gt;=2,IF(W13&gt;=20,"H",IF(W13&lt;=5,"L","A")),IF(W13&lt;=19,"L","A"))),IF(OR(U13="ALI",U13="AIE"),IF(X13&gt;=6,IF(W13&gt;=20,"H","A"),IF(X13&gt;=2,IF(W13&gt;=51,"H",IF(W13&lt;=19,"L","A")),IF(W13&lt;=50,"L","A")))))))</f>
        <v/>
      </c>
      <c r="AC13" s="131" t="n">
        <f aca="false">IFERROR(VLOOKUP(V13,Lista!A$3:D$33,3,0),1)</f>
        <v>1</v>
      </c>
      <c r="AD13" s="131" t="n">
        <f aca="false">IFERROR(VLOOKUP(V13,Lista!A$3:E$33,5,0),1)</f>
        <v>1</v>
      </c>
      <c r="AE13" s="137" t="str">
        <f aca="false">IF(U13="INM","",IF(AB13="L","Baixa",IF(AB13="A","Média",IF(AB13="","","Alta"))))</f>
        <v/>
      </c>
      <c r="AF13" s="137" t="n">
        <f aca="false">IF(OR(ISBLANK(T13),T13="NOK"),0,IF(U13="INM",AC13*Y13,IF(U13="ALI",IF(AB13="L",7,IF(AB13="A",10,15)),IF(U13="AIE",IF(AB13="L",5,IF(AB13="A",7,10)),IF(U13="SE",IF(AB13="L",4,IF(AB13="A",5,7)),IF(OR(U13="EE",U13="CE"),IF(AB13="L",3,IF(AB13="A",4,6))))))))</f>
        <v>0</v>
      </c>
      <c r="AG13" s="137" t="n">
        <f aca="false">IF(T13="NOK",0,IF(U13="INM",(1*AC13)*Y13,AF13*AC13))</f>
        <v>0</v>
      </c>
      <c r="AH13" s="138"/>
      <c r="AI13" s="134" t="s">
        <v>94</v>
      </c>
      <c r="AJ13" s="139"/>
      <c r="AK13" s="139"/>
    </row>
    <row r="14" customFormat="false" ht="15" hidden="false" customHeight="true" outlineLevel="0" collapsed="false">
      <c r="A14" s="142"/>
      <c r="B14" s="129"/>
      <c r="C14" s="128"/>
      <c r="D14" s="128"/>
      <c r="E14" s="128"/>
      <c r="F14" s="141"/>
      <c r="G14" s="128"/>
      <c r="H14" s="141"/>
      <c r="I14" s="128"/>
      <c r="J14" s="131" t="str">
        <f aca="false">CONCATENATE(C14,L14)</f>
        <v/>
      </c>
      <c r="K14" s="131" t="str">
        <f aca="false">CONCATENATE(C14,D14,L14,Q14)</f>
        <v>0</v>
      </c>
      <c r="L14" s="131" t="str">
        <f aca="false">IF(OR(ISBLANK(E14),ISBLANK(G14)),IF(OR(C14="ALI",C14="AIE"),"L",IF(ISBLANK(C14),"","A")),IF(C14="EE",IF(G14&gt;=3,IF(E14&gt;=5,"H","A"),IF(G14&gt;=2,IF(E14&gt;=16,"H",IF(E14&lt;=4,"L","A")),IF(E14&lt;=15,"L","A"))),IF(OR(C14="SE",C14="CE"),IF(G14&gt;=4,IF(E14&gt;=6,"H","A"),IF(G14&gt;=2,IF(E14&gt;=20,"H",IF(E14&lt;=5,"L","A")),IF(E14&lt;=19,"L","A"))),IF(OR(C14="ALI",C14="AIE"),IF(G14&gt;=6,IF(E14&gt;=20,"H","A"),IF(G14&gt;=2,IF(E14&gt;=51,"H",IF(E14&lt;=19,"L","A")),IF(E14&lt;=50,"L","A")))))))</f>
        <v/>
      </c>
      <c r="M14" s="131" t="n">
        <f aca="false">IFERROR(VLOOKUP(D14,Lista!A$3:D$33,3,0),1)</f>
        <v>1</v>
      </c>
      <c r="N14" s="131" t="n">
        <f aca="false">IFERROR(VLOOKUP(D14,Lista!A$3:E$33,5,0),1)</f>
        <v>1</v>
      </c>
      <c r="O14" s="132" t="str">
        <f aca="false">IF(C14="INM","",IF(L14="L","Baixa",IF(L14="A","Média",IF(L14="","","Alta"))))</f>
        <v/>
      </c>
      <c r="P14" s="132" t="n">
        <f aca="false">IF(C14="INM",M14*I14,IF(C14="ALI",IF(L14="L",7,IF(L14="A",10,15)),IF(C14="AIE",IF(L14="L",5,IF(L14="A",7,10)),IF(C14="SE",IF(L14="L",4,IF(L14="A",5,7)),IF(OR(C14="EE",C14="CE"),IF(L14="L",3,IF(L14="A",4,6)),0)))))</f>
        <v>0</v>
      </c>
      <c r="Q14" s="132" t="n">
        <f aca="false">IF(C14="INM",P14,P14*M14)</f>
        <v>0</v>
      </c>
      <c r="R14" s="133"/>
      <c r="S14" s="134" t="s">
        <v>94</v>
      </c>
      <c r="T14" s="135"/>
      <c r="U14" s="136"/>
      <c r="V14" s="136"/>
      <c r="W14" s="128"/>
      <c r="X14" s="128"/>
      <c r="Y14" s="128"/>
      <c r="Z14" s="131" t="str">
        <f aca="false">CONCATENATE(U14,AB14)</f>
        <v/>
      </c>
      <c r="AA14" s="131" t="str">
        <f aca="false">CONCATENATE(U14,V14,AB14,AG14)</f>
        <v>0</v>
      </c>
      <c r="AB14" s="131" t="str">
        <f aca="false">IF(OR(ISBLANK(W14),ISBLANK(X14)),IF(OR(U14="ALI",U14="AIE"),"L",IF(ISBLANK(U14),"","A")),IF(U14="EE",IF(X14&gt;=3,IF(W14&gt;=5,"H","A"),IF(X14&gt;=2,IF(W14&gt;=16,"H",IF(W14&lt;=4,"L","A")),IF(W14&lt;=15,"L","A"))),IF(OR(U14="SE",U14="CE"),IF(X14&gt;=4,IF(W14&gt;=6,"H","A"),IF(X14&gt;=2,IF(W14&gt;=20,"H",IF(W14&lt;=5,"L","A")),IF(W14&lt;=19,"L","A"))),IF(OR(U14="ALI",U14="AIE"),IF(X14&gt;=6,IF(W14&gt;=20,"H","A"),IF(X14&gt;=2,IF(W14&gt;=51,"H",IF(W14&lt;=19,"L","A")),IF(W14&lt;=50,"L","A")))))))</f>
        <v/>
      </c>
      <c r="AC14" s="131" t="n">
        <f aca="false">IFERROR(VLOOKUP(V14,Lista!A$3:D$33,3,0),1)</f>
        <v>1</v>
      </c>
      <c r="AD14" s="131" t="n">
        <f aca="false">IFERROR(VLOOKUP(V14,Lista!A$3:E$33,5,0),1)</f>
        <v>1</v>
      </c>
      <c r="AE14" s="137" t="str">
        <f aca="false">IF(U14="INM","",IF(AB14="L","Baixa",IF(AB14="A","Média",IF(AB14="","","Alta"))))</f>
        <v/>
      </c>
      <c r="AF14" s="137" t="n">
        <f aca="false">IF(OR(ISBLANK(T14),T14="NOK"),0,IF(U14="INM",AC14*Y14,IF(U14="ALI",IF(AB14="L",7,IF(AB14="A",10,15)),IF(U14="AIE",IF(AB14="L",5,IF(AB14="A",7,10)),IF(U14="SE",IF(AB14="L",4,IF(AB14="A",5,7)),IF(OR(U14="EE",U14="CE"),IF(AB14="L",3,IF(AB14="A",4,6))))))))</f>
        <v>0</v>
      </c>
      <c r="AG14" s="137" t="n">
        <f aca="false">IF(T14="NOK",0,IF(U14="INM",(1*AC14)*Y14,AF14*AC14))</f>
        <v>0</v>
      </c>
      <c r="AH14" s="138"/>
      <c r="AI14" s="134" t="s">
        <v>94</v>
      </c>
      <c r="AJ14" s="139"/>
      <c r="AK14" s="139"/>
    </row>
    <row r="15" customFormat="false" ht="15" hidden="false" customHeight="true" outlineLevel="0" collapsed="false">
      <c r="A15" s="142"/>
      <c r="B15" s="129"/>
      <c r="C15" s="128"/>
      <c r="D15" s="128"/>
      <c r="E15" s="128"/>
      <c r="F15" s="141"/>
      <c r="G15" s="128"/>
      <c r="H15" s="141"/>
      <c r="I15" s="128"/>
      <c r="J15" s="131" t="str">
        <f aca="false">CONCATENATE(C15,L15)</f>
        <v/>
      </c>
      <c r="K15" s="131" t="str">
        <f aca="false">CONCATENATE(C15,D15,L15,Q15)</f>
        <v>0</v>
      </c>
      <c r="L15" s="131" t="str">
        <f aca="false">IF(OR(ISBLANK(E15),ISBLANK(G15)),IF(OR(C15="ALI",C15="AIE"),"L",IF(ISBLANK(C15),"","A")),IF(C15="EE",IF(G15&gt;=3,IF(E15&gt;=5,"H","A"),IF(G15&gt;=2,IF(E15&gt;=16,"H",IF(E15&lt;=4,"L","A")),IF(E15&lt;=15,"L","A"))),IF(OR(C15="SE",C15="CE"),IF(G15&gt;=4,IF(E15&gt;=6,"H","A"),IF(G15&gt;=2,IF(E15&gt;=20,"H",IF(E15&lt;=5,"L","A")),IF(E15&lt;=19,"L","A"))),IF(OR(C15="ALI",C15="AIE"),IF(G15&gt;=6,IF(E15&gt;=20,"H","A"),IF(G15&gt;=2,IF(E15&gt;=51,"H",IF(E15&lt;=19,"L","A")),IF(E15&lt;=50,"L","A")))))))</f>
        <v/>
      </c>
      <c r="M15" s="131" t="n">
        <f aca="false">IFERROR(VLOOKUP(D15,Lista!A$3:D$33,3,0),1)</f>
        <v>1</v>
      </c>
      <c r="N15" s="131" t="n">
        <f aca="false">IFERROR(VLOOKUP(D15,Lista!A$3:E$33,5,0),1)</f>
        <v>1</v>
      </c>
      <c r="O15" s="132" t="str">
        <f aca="false">IF(C15="INM","",IF(L15="L","Baixa",IF(L15="A","Média",IF(L15="","","Alta"))))</f>
        <v/>
      </c>
      <c r="P15" s="132" t="n">
        <f aca="false">IF(C15="INM",M15*I15,IF(C15="ALI",IF(L15="L",7,IF(L15="A",10,15)),IF(C15="AIE",IF(L15="L",5,IF(L15="A",7,10)),IF(C15="SE",IF(L15="L",4,IF(L15="A",5,7)),IF(OR(C15="EE",C15="CE"),IF(L15="L",3,IF(L15="A",4,6)),0)))))</f>
        <v>0</v>
      </c>
      <c r="Q15" s="132" t="n">
        <f aca="false">IF(C15="INM",P15,P15*M15)</f>
        <v>0</v>
      </c>
      <c r="R15" s="133"/>
      <c r="S15" s="134" t="s">
        <v>94</v>
      </c>
      <c r="T15" s="135"/>
      <c r="U15" s="136"/>
      <c r="V15" s="136"/>
      <c r="W15" s="128"/>
      <c r="X15" s="128"/>
      <c r="Y15" s="128"/>
      <c r="Z15" s="131" t="str">
        <f aca="false">CONCATENATE(U15,AB15)</f>
        <v/>
      </c>
      <c r="AA15" s="131" t="str">
        <f aca="false">CONCATENATE(U15,V15,AB15,AG15)</f>
        <v>0</v>
      </c>
      <c r="AB15" s="131" t="str">
        <f aca="false">IF(OR(ISBLANK(W15),ISBLANK(X15)),IF(OR(U15="ALI",U15="AIE"),"L",IF(ISBLANK(U15),"","A")),IF(U15="EE",IF(X15&gt;=3,IF(W15&gt;=5,"H","A"),IF(X15&gt;=2,IF(W15&gt;=16,"H",IF(W15&lt;=4,"L","A")),IF(W15&lt;=15,"L","A"))),IF(OR(U15="SE",U15="CE"),IF(X15&gt;=4,IF(W15&gt;=6,"H","A"),IF(X15&gt;=2,IF(W15&gt;=20,"H",IF(W15&lt;=5,"L","A")),IF(W15&lt;=19,"L","A"))),IF(OR(U15="ALI",U15="AIE"),IF(X15&gt;=6,IF(W15&gt;=20,"H","A"),IF(X15&gt;=2,IF(W15&gt;=51,"H",IF(W15&lt;=19,"L","A")),IF(W15&lt;=50,"L","A")))))))</f>
        <v/>
      </c>
      <c r="AC15" s="131" t="n">
        <f aca="false">IFERROR(VLOOKUP(V15,Lista!A$3:D$33,3,0),1)</f>
        <v>1</v>
      </c>
      <c r="AD15" s="131" t="n">
        <f aca="false">IFERROR(VLOOKUP(V15,Lista!A$3:E$33,5,0),1)</f>
        <v>1</v>
      </c>
      <c r="AE15" s="137" t="str">
        <f aca="false">IF(U15="INM","",IF(AB15="L","Baixa",IF(AB15="A","Média",IF(AB15="","","Alta"))))</f>
        <v/>
      </c>
      <c r="AF15" s="137" t="n">
        <f aca="false">IF(OR(ISBLANK(T15),T15="NOK"),0,IF(U15="INM",AC15*Y15,IF(U15="ALI",IF(AB15="L",7,IF(AB15="A",10,15)),IF(U15="AIE",IF(AB15="L",5,IF(AB15="A",7,10)),IF(U15="SE",IF(AB15="L",4,IF(AB15="A",5,7)),IF(OR(U15="EE",U15="CE"),IF(AB15="L",3,IF(AB15="A",4,6))))))))</f>
        <v>0</v>
      </c>
      <c r="AG15" s="137" t="n">
        <f aca="false">IF(T15="NOK",0,IF(U15="INM",(1*AC15)*Y15,AF15*AC15))</f>
        <v>0</v>
      </c>
      <c r="AH15" s="138"/>
      <c r="AI15" s="134" t="s">
        <v>94</v>
      </c>
      <c r="AJ15" s="139"/>
      <c r="AK15" s="139"/>
    </row>
    <row r="16" customFormat="false" ht="15" hidden="false" customHeight="true" outlineLevel="0" collapsed="false">
      <c r="A16" s="142"/>
      <c r="B16" s="129"/>
      <c r="C16" s="128"/>
      <c r="D16" s="128"/>
      <c r="E16" s="128"/>
      <c r="F16" s="141"/>
      <c r="G16" s="128"/>
      <c r="H16" s="141"/>
      <c r="I16" s="128"/>
      <c r="J16" s="131" t="str">
        <f aca="false">CONCATENATE(C16,L16)</f>
        <v/>
      </c>
      <c r="K16" s="131" t="str">
        <f aca="false">CONCATENATE(C16,D16,L16,Q16)</f>
        <v>0</v>
      </c>
      <c r="L16" s="131" t="str">
        <f aca="false">IF(OR(ISBLANK(E16),ISBLANK(G16)),IF(OR(C16="ALI",C16="AIE"),"L",IF(ISBLANK(C16),"","A")),IF(C16="EE",IF(G16&gt;=3,IF(E16&gt;=5,"H","A"),IF(G16&gt;=2,IF(E16&gt;=16,"H",IF(E16&lt;=4,"L","A")),IF(E16&lt;=15,"L","A"))),IF(OR(C16="SE",C16="CE"),IF(G16&gt;=4,IF(E16&gt;=6,"H","A"),IF(G16&gt;=2,IF(E16&gt;=20,"H",IF(E16&lt;=5,"L","A")),IF(E16&lt;=19,"L","A"))),IF(OR(C16="ALI",C16="AIE"),IF(G16&gt;=6,IF(E16&gt;=20,"H","A"),IF(G16&gt;=2,IF(E16&gt;=51,"H",IF(E16&lt;=19,"L","A")),IF(E16&lt;=50,"L","A")))))))</f>
        <v/>
      </c>
      <c r="M16" s="131" t="n">
        <f aca="false">IFERROR(VLOOKUP(D16,Lista!A$3:D$33,3,0),1)</f>
        <v>1</v>
      </c>
      <c r="N16" s="131" t="n">
        <f aca="false">IFERROR(VLOOKUP(D16,Lista!A$3:E$33,5,0),1)</f>
        <v>1</v>
      </c>
      <c r="O16" s="132" t="str">
        <f aca="false">IF(C16="INM","",IF(L16="L","Baixa",IF(L16="A","Média",IF(L16="","","Alta"))))</f>
        <v/>
      </c>
      <c r="P16" s="132" t="n">
        <f aca="false">IF(C16="INM",M16*I16,IF(C16="ALI",IF(L16="L",7,IF(L16="A",10,15)),IF(C16="AIE",IF(L16="L",5,IF(L16="A",7,10)),IF(C16="SE",IF(L16="L",4,IF(L16="A",5,7)),IF(OR(C16="EE",C16="CE"),IF(L16="L",3,IF(L16="A",4,6)),0)))))</f>
        <v>0</v>
      </c>
      <c r="Q16" s="132" t="n">
        <f aca="false">IF(C16="INM",P16,P16*M16)</f>
        <v>0</v>
      </c>
      <c r="R16" s="133"/>
      <c r="S16" s="134" t="s">
        <v>94</v>
      </c>
      <c r="T16" s="135"/>
      <c r="U16" s="136"/>
      <c r="V16" s="136"/>
      <c r="W16" s="128"/>
      <c r="X16" s="128"/>
      <c r="Y16" s="128"/>
      <c r="Z16" s="131" t="str">
        <f aca="false">CONCATENATE(U16,AB16)</f>
        <v/>
      </c>
      <c r="AA16" s="131" t="str">
        <f aca="false">CONCATENATE(U16,V16,AB16,AG16)</f>
        <v>0</v>
      </c>
      <c r="AB16" s="131" t="str">
        <f aca="false">IF(OR(ISBLANK(W16),ISBLANK(X16)),IF(OR(U16="ALI",U16="AIE"),"L",IF(ISBLANK(U16),"","A")),IF(U16="EE",IF(X16&gt;=3,IF(W16&gt;=5,"H","A"),IF(X16&gt;=2,IF(W16&gt;=16,"H",IF(W16&lt;=4,"L","A")),IF(W16&lt;=15,"L","A"))),IF(OR(U16="SE",U16="CE"),IF(X16&gt;=4,IF(W16&gt;=6,"H","A"),IF(X16&gt;=2,IF(W16&gt;=20,"H",IF(W16&lt;=5,"L","A")),IF(W16&lt;=19,"L","A"))),IF(OR(U16="ALI",U16="AIE"),IF(X16&gt;=6,IF(W16&gt;=20,"H","A"),IF(X16&gt;=2,IF(W16&gt;=51,"H",IF(W16&lt;=19,"L","A")),IF(W16&lt;=50,"L","A")))))))</f>
        <v/>
      </c>
      <c r="AC16" s="131" t="n">
        <f aca="false">IFERROR(VLOOKUP(V16,Lista!A$3:D$33,3,0),1)</f>
        <v>1</v>
      </c>
      <c r="AD16" s="131" t="n">
        <f aca="false">IFERROR(VLOOKUP(V16,Lista!A$3:E$33,5,0),1)</f>
        <v>1</v>
      </c>
      <c r="AE16" s="137" t="str">
        <f aca="false">IF(U16="INM","",IF(AB16="L","Baixa",IF(AB16="A","Média",IF(AB16="","","Alta"))))</f>
        <v/>
      </c>
      <c r="AF16" s="137" t="n">
        <f aca="false">IF(OR(ISBLANK(T16),T16="NOK"),0,IF(U16="INM",AC16*Y16,IF(U16="ALI",IF(AB16="L",7,IF(AB16="A",10,15)),IF(U16="AIE",IF(AB16="L",5,IF(AB16="A",7,10)),IF(U16="SE",IF(AB16="L",4,IF(AB16="A",5,7)),IF(OR(U16="EE",U16="CE"),IF(AB16="L",3,IF(AB16="A",4,6))))))))</f>
        <v>0</v>
      </c>
      <c r="AG16" s="137" t="n">
        <f aca="false">IF(T16="NOK",0,IF(U16="INM",(1*AC16)*Y16,AF16*AC16))</f>
        <v>0</v>
      </c>
      <c r="AH16" s="138"/>
      <c r="AI16" s="134" t="s">
        <v>94</v>
      </c>
      <c r="AJ16" s="139"/>
      <c r="AK16" s="139"/>
    </row>
    <row r="17" customFormat="false" ht="15" hidden="false" customHeight="true" outlineLevel="0" collapsed="false">
      <c r="A17" s="142"/>
      <c r="B17" s="129"/>
      <c r="C17" s="128"/>
      <c r="D17" s="128"/>
      <c r="E17" s="128"/>
      <c r="F17" s="141"/>
      <c r="G17" s="128"/>
      <c r="H17" s="141"/>
      <c r="I17" s="128"/>
      <c r="J17" s="131" t="str">
        <f aca="false">CONCATENATE(C17,L17)</f>
        <v/>
      </c>
      <c r="K17" s="131" t="str">
        <f aca="false">CONCATENATE(C17,D17,L17,Q17)</f>
        <v>0</v>
      </c>
      <c r="L17" s="131" t="str">
        <f aca="false">IF(OR(ISBLANK(E17),ISBLANK(G17)),IF(OR(C17="ALI",C17="AIE"),"L",IF(ISBLANK(C17),"","A")),IF(C17="EE",IF(G17&gt;=3,IF(E17&gt;=5,"H","A"),IF(G17&gt;=2,IF(E17&gt;=16,"H",IF(E17&lt;=4,"L","A")),IF(E17&lt;=15,"L","A"))),IF(OR(C17="SE",C17="CE"),IF(G17&gt;=4,IF(E17&gt;=6,"H","A"),IF(G17&gt;=2,IF(E17&gt;=20,"H",IF(E17&lt;=5,"L","A")),IF(E17&lt;=19,"L","A"))),IF(OR(C17="ALI",C17="AIE"),IF(G17&gt;=6,IF(E17&gt;=20,"H","A"),IF(G17&gt;=2,IF(E17&gt;=51,"H",IF(E17&lt;=19,"L","A")),IF(E17&lt;=50,"L","A")))))))</f>
        <v/>
      </c>
      <c r="M17" s="131" t="n">
        <f aca="false">IFERROR(VLOOKUP(D17,Lista!A$3:D$33,3,0),1)</f>
        <v>1</v>
      </c>
      <c r="N17" s="131" t="n">
        <f aca="false">IFERROR(VLOOKUP(D17,Lista!A$3:E$33,5,0),1)</f>
        <v>1</v>
      </c>
      <c r="O17" s="132" t="str">
        <f aca="false">IF(C17="INM","",IF(L17="L","Baixa",IF(L17="A","Média",IF(L17="","","Alta"))))</f>
        <v/>
      </c>
      <c r="P17" s="132" t="n">
        <f aca="false">IF(C17="INM",M17*I17,IF(C17="ALI",IF(L17="L",7,IF(L17="A",10,15)),IF(C17="AIE",IF(L17="L",5,IF(L17="A",7,10)),IF(C17="SE",IF(L17="L",4,IF(L17="A",5,7)),IF(OR(C17="EE",C17="CE"),IF(L17="L",3,IF(L17="A",4,6)),0)))))</f>
        <v>0</v>
      </c>
      <c r="Q17" s="132" t="n">
        <f aca="false">IF(C17="INM",P17,P17*M17)</f>
        <v>0</v>
      </c>
      <c r="R17" s="133"/>
      <c r="S17" s="134" t="s">
        <v>94</v>
      </c>
      <c r="T17" s="135"/>
      <c r="U17" s="128"/>
      <c r="V17" s="128"/>
      <c r="W17" s="128"/>
      <c r="X17" s="128"/>
      <c r="Y17" s="128"/>
      <c r="Z17" s="131" t="str">
        <f aca="false">CONCATENATE(U17,AB17)</f>
        <v/>
      </c>
      <c r="AA17" s="131" t="str">
        <f aca="false">CONCATENATE(U17,V17,AB17,AG17)</f>
        <v>0</v>
      </c>
      <c r="AB17" s="131" t="str">
        <f aca="false">IF(OR(ISBLANK(W17),ISBLANK(X17)),IF(OR(U17="ALI",U17="AIE"),"L",IF(ISBLANK(U17),"","A")),IF(U17="EE",IF(X17&gt;=3,IF(W17&gt;=5,"H","A"),IF(X17&gt;=2,IF(W17&gt;=16,"H",IF(W17&lt;=4,"L","A")),IF(W17&lt;=15,"L","A"))),IF(OR(U17="SE",U17="CE"),IF(X17&gt;=4,IF(W17&gt;=6,"H","A"),IF(X17&gt;=2,IF(W17&gt;=20,"H",IF(W17&lt;=5,"L","A")),IF(W17&lt;=19,"L","A"))),IF(OR(U17="ALI",U17="AIE"),IF(X17&gt;=6,IF(W17&gt;=20,"H","A"),IF(X17&gt;=2,IF(W17&gt;=51,"H",IF(W17&lt;=19,"L","A")),IF(W17&lt;=50,"L","A")))))))</f>
        <v/>
      </c>
      <c r="AC17" s="131" t="n">
        <f aca="false">IFERROR(VLOOKUP(V17,Lista!A$3:D$33,3,0),1)</f>
        <v>1</v>
      </c>
      <c r="AD17" s="131" t="n">
        <f aca="false">IFERROR(VLOOKUP(V17,Lista!A$3:E$33,5,0),1)</f>
        <v>1</v>
      </c>
      <c r="AE17" s="137" t="str">
        <f aca="false">IF(U17="INM","",IF(AB17="L","Baixa",IF(AB17="A","Média",IF(AB17="","","Alta"))))</f>
        <v/>
      </c>
      <c r="AF17" s="137" t="n">
        <f aca="false">IF(OR(ISBLANK(T17),T17="NOK"),0,IF(U17="INM",AC17*Y17,IF(U17="ALI",IF(AB17="L",7,IF(AB17="A",10,15)),IF(U17="AIE",IF(AB17="L",5,IF(AB17="A",7,10)),IF(U17="SE",IF(AB17="L",4,IF(AB17="A",5,7)),IF(OR(U17="EE",U17="CE"),IF(AB17="L",3,IF(AB17="A",4,6))))))))</f>
        <v>0</v>
      </c>
      <c r="AG17" s="137" t="n">
        <f aca="false">IF(T17="NOK",0,IF(U17="INM",(1*AC17)*Y17,AF17*AC17))</f>
        <v>0</v>
      </c>
      <c r="AH17" s="138"/>
      <c r="AI17" s="134" t="s">
        <v>94</v>
      </c>
      <c r="AJ17" s="139"/>
      <c r="AK17" s="139"/>
    </row>
    <row r="18" customFormat="false" ht="15" hidden="false" customHeight="true" outlineLevel="0" collapsed="false">
      <c r="A18" s="142"/>
      <c r="B18" s="129"/>
      <c r="C18" s="128"/>
      <c r="D18" s="128"/>
      <c r="E18" s="128"/>
      <c r="F18" s="141"/>
      <c r="G18" s="128"/>
      <c r="H18" s="141"/>
      <c r="I18" s="128"/>
      <c r="J18" s="131" t="str">
        <f aca="false">CONCATENATE(C18,L18)</f>
        <v/>
      </c>
      <c r="K18" s="131" t="str">
        <f aca="false">CONCATENATE(C18,D18,L18,Q18)</f>
        <v>0</v>
      </c>
      <c r="L18" s="131" t="str">
        <f aca="false">IF(OR(ISBLANK(E18),ISBLANK(G18)),IF(OR(C18="ALI",C18="AIE"),"L",IF(ISBLANK(C18),"","A")),IF(C18="EE",IF(G18&gt;=3,IF(E18&gt;=5,"H","A"),IF(G18&gt;=2,IF(E18&gt;=16,"H",IF(E18&lt;=4,"L","A")),IF(E18&lt;=15,"L","A"))),IF(OR(C18="SE",C18="CE"),IF(G18&gt;=4,IF(E18&gt;=6,"H","A"),IF(G18&gt;=2,IF(E18&gt;=20,"H",IF(E18&lt;=5,"L","A")),IF(E18&lt;=19,"L","A"))),IF(OR(C18="ALI",C18="AIE"),IF(G18&gt;=6,IF(E18&gt;=20,"H","A"),IF(G18&gt;=2,IF(E18&gt;=51,"H",IF(E18&lt;=19,"L","A")),IF(E18&lt;=50,"L","A")))))))</f>
        <v/>
      </c>
      <c r="M18" s="131" t="n">
        <f aca="false">IFERROR(VLOOKUP(D18,Lista!A$3:D$33,3,0),1)</f>
        <v>1</v>
      </c>
      <c r="N18" s="131" t="n">
        <f aca="false">IFERROR(VLOOKUP(D18,Lista!A$3:E$33,5,0),1)</f>
        <v>1</v>
      </c>
      <c r="O18" s="132" t="str">
        <f aca="false">IF(C18="INM","",IF(L18="L","Baixa",IF(L18="A","Média",IF(L18="","","Alta"))))</f>
        <v/>
      </c>
      <c r="P18" s="132" t="n">
        <f aca="false">IF(C18="INM",M18*I18,IF(C18="ALI",IF(L18="L",7,IF(L18="A",10,15)),IF(C18="AIE",IF(L18="L",5,IF(L18="A",7,10)),IF(C18="SE",IF(L18="L",4,IF(L18="A",5,7)),IF(OR(C18="EE",C18="CE"),IF(L18="L",3,IF(L18="A",4,6)),0)))))</f>
        <v>0</v>
      </c>
      <c r="Q18" s="132" t="n">
        <f aca="false">IF(C18="INM",P18,P18*M18)</f>
        <v>0</v>
      </c>
      <c r="R18" s="133"/>
      <c r="S18" s="134" t="s">
        <v>94</v>
      </c>
      <c r="T18" s="135"/>
      <c r="U18" s="136"/>
      <c r="V18" s="128"/>
      <c r="W18" s="128"/>
      <c r="X18" s="128"/>
      <c r="Y18" s="128"/>
      <c r="Z18" s="131" t="str">
        <f aca="false">CONCATENATE(U18,AB18)</f>
        <v/>
      </c>
      <c r="AA18" s="131" t="str">
        <f aca="false">CONCATENATE(U18,V18,AB18,AG18)</f>
        <v>0</v>
      </c>
      <c r="AB18" s="131" t="str">
        <f aca="false">IF(OR(ISBLANK(W18),ISBLANK(X18)),IF(OR(U18="ALI",U18="AIE"),"L",IF(ISBLANK(U18),"","A")),IF(U18="EE",IF(X18&gt;=3,IF(W18&gt;=5,"H","A"),IF(X18&gt;=2,IF(W18&gt;=16,"H",IF(W18&lt;=4,"L","A")),IF(W18&lt;=15,"L","A"))),IF(OR(U18="SE",U18="CE"),IF(X18&gt;=4,IF(W18&gt;=6,"H","A"),IF(X18&gt;=2,IF(W18&gt;=20,"H",IF(W18&lt;=5,"L","A")),IF(W18&lt;=19,"L","A"))),IF(OR(U18="ALI",U18="AIE"),IF(X18&gt;=6,IF(W18&gt;=20,"H","A"),IF(X18&gt;=2,IF(W18&gt;=51,"H",IF(W18&lt;=19,"L","A")),IF(W18&lt;=50,"L","A")))))))</f>
        <v/>
      </c>
      <c r="AC18" s="131" t="n">
        <f aca="false">IFERROR(VLOOKUP(V18,Lista!A$3:D$33,3,0),1)</f>
        <v>1</v>
      </c>
      <c r="AD18" s="131" t="n">
        <f aca="false">IFERROR(VLOOKUP(V18,Lista!A$3:E$33,5,0),1)</f>
        <v>1</v>
      </c>
      <c r="AE18" s="137" t="str">
        <f aca="false">IF(U18="INM","",IF(AB18="L","Baixa",IF(AB18="A","Média",IF(AB18="","","Alta"))))</f>
        <v/>
      </c>
      <c r="AF18" s="137" t="n">
        <f aca="false">IF(OR(ISBLANK(T18),T18="NOK"),0,IF(U18="INM",AC18*Y18,IF(U18="ALI",IF(AB18="L",7,IF(AB18="A",10,15)),IF(U18="AIE",IF(AB18="L",5,IF(AB18="A",7,10)),IF(U18="SE",IF(AB18="L",4,IF(AB18="A",5,7)),IF(OR(U18="EE",U18="CE"),IF(AB18="L",3,IF(AB18="A",4,6))))))))</f>
        <v>0</v>
      </c>
      <c r="AG18" s="137" t="n">
        <f aca="false">IF(T18="NOK",0,IF(U18="INM",(1*AC18)*Y18,AF18*AC18))</f>
        <v>0</v>
      </c>
      <c r="AH18" s="138"/>
      <c r="AI18" s="134" t="s">
        <v>94</v>
      </c>
      <c r="AJ18" s="139"/>
      <c r="AK18" s="139"/>
    </row>
    <row r="19" customFormat="false" ht="15" hidden="false" customHeight="true" outlineLevel="0" collapsed="false">
      <c r="A19" s="142"/>
      <c r="B19" s="129"/>
      <c r="C19" s="128"/>
      <c r="D19" s="128"/>
      <c r="E19" s="128"/>
      <c r="F19" s="141"/>
      <c r="G19" s="128"/>
      <c r="H19" s="141"/>
      <c r="I19" s="128"/>
      <c r="J19" s="131" t="str">
        <f aca="false">CONCATENATE(C19,L19)</f>
        <v/>
      </c>
      <c r="K19" s="131" t="str">
        <f aca="false">CONCATENATE(C19,D19,L19,Q19)</f>
        <v>0</v>
      </c>
      <c r="L19" s="131" t="str">
        <f aca="false">IF(OR(ISBLANK(E19),ISBLANK(G19)),IF(OR(C19="ALI",C19="AIE"),"L",IF(ISBLANK(C19),"","A")),IF(C19="EE",IF(G19&gt;=3,IF(E19&gt;=5,"H","A"),IF(G19&gt;=2,IF(E19&gt;=16,"H",IF(E19&lt;=4,"L","A")),IF(E19&lt;=15,"L","A"))),IF(OR(C19="SE",C19="CE"),IF(G19&gt;=4,IF(E19&gt;=6,"H","A"),IF(G19&gt;=2,IF(E19&gt;=20,"H",IF(E19&lt;=5,"L","A")),IF(E19&lt;=19,"L","A"))),IF(OR(C19="ALI",C19="AIE"),IF(G19&gt;=6,IF(E19&gt;=20,"H","A"),IF(G19&gt;=2,IF(E19&gt;=51,"H",IF(E19&lt;=19,"L","A")),IF(E19&lt;=50,"L","A")))))))</f>
        <v/>
      </c>
      <c r="M19" s="131" t="n">
        <f aca="false">IFERROR(VLOOKUP(D19,Lista!A$3:D$33,3,0),1)</f>
        <v>1</v>
      </c>
      <c r="N19" s="131" t="n">
        <f aca="false">IFERROR(VLOOKUP(D19,Lista!A$3:E$33,5,0),1)</f>
        <v>1</v>
      </c>
      <c r="O19" s="132" t="str">
        <f aca="false">IF(C19="INM","",IF(L19="L","Baixa",IF(L19="A","Média",IF(L19="","","Alta"))))</f>
        <v/>
      </c>
      <c r="P19" s="132" t="n">
        <f aca="false">IF(C19="INM",M19*I19,IF(C19="ALI",IF(L19="L",7,IF(L19="A",10,15)),IF(C19="AIE",IF(L19="L",5,IF(L19="A",7,10)),IF(C19="SE",IF(L19="L",4,IF(L19="A",5,7)),IF(OR(C19="EE",C19="CE"),IF(L19="L",3,IF(L19="A",4,6)),0)))))</f>
        <v>0</v>
      </c>
      <c r="Q19" s="132" t="n">
        <f aca="false">IF(C19="INM",P19,P19*M19)</f>
        <v>0</v>
      </c>
      <c r="R19" s="133"/>
      <c r="S19" s="134" t="s">
        <v>94</v>
      </c>
      <c r="T19" s="135"/>
      <c r="U19" s="136"/>
      <c r="V19" s="128"/>
      <c r="W19" s="128"/>
      <c r="X19" s="128"/>
      <c r="Y19" s="128"/>
      <c r="Z19" s="131" t="str">
        <f aca="false">CONCATENATE(U19,AB19)</f>
        <v/>
      </c>
      <c r="AA19" s="131" t="str">
        <f aca="false">CONCATENATE(U19,V19,AB19,AG19)</f>
        <v>0</v>
      </c>
      <c r="AB19" s="131" t="str">
        <f aca="false">IF(OR(ISBLANK(W19),ISBLANK(X19)),IF(OR(U19="ALI",U19="AIE"),"L",IF(ISBLANK(U19),"","A")),IF(U19="EE",IF(X19&gt;=3,IF(W19&gt;=5,"H","A"),IF(X19&gt;=2,IF(W19&gt;=16,"H",IF(W19&lt;=4,"L","A")),IF(W19&lt;=15,"L","A"))),IF(OR(U19="SE",U19="CE"),IF(X19&gt;=4,IF(W19&gt;=6,"H","A"),IF(X19&gt;=2,IF(W19&gt;=20,"H",IF(W19&lt;=5,"L","A")),IF(W19&lt;=19,"L","A"))),IF(OR(U19="ALI",U19="AIE"),IF(X19&gt;=6,IF(W19&gt;=20,"H","A"),IF(X19&gt;=2,IF(W19&gt;=51,"H",IF(W19&lt;=19,"L","A")),IF(W19&lt;=50,"L","A")))))))</f>
        <v/>
      </c>
      <c r="AC19" s="131" t="n">
        <f aca="false">IFERROR(VLOOKUP(V19,Lista!A$3:D$33,3,0),1)</f>
        <v>1</v>
      </c>
      <c r="AD19" s="131" t="n">
        <f aca="false">IFERROR(VLOOKUP(V19,Lista!A$3:E$33,5,0),1)</f>
        <v>1</v>
      </c>
      <c r="AE19" s="137" t="str">
        <f aca="false">IF(U19="INM","",IF(AB19="L","Baixa",IF(AB19="A","Média",IF(AB19="","","Alta"))))</f>
        <v/>
      </c>
      <c r="AF19" s="137" t="n">
        <f aca="false">IF(OR(ISBLANK(T19),T19="NOK"),0,IF(U19="INM",AC19*Y19,IF(U19="ALI",IF(AB19="L",7,IF(AB19="A",10,15)),IF(U19="AIE",IF(AB19="L",5,IF(AB19="A",7,10)),IF(U19="SE",IF(AB19="L",4,IF(AB19="A",5,7)),IF(OR(U19="EE",U19="CE"),IF(AB19="L",3,IF(AB19="A",4,6))))))))</f>
        <v>0</v>
      </c>
      <c r="AG19" s="137" t="n">
        <f aca="false">IF(T19="NOK",0,IF(U19="INM",(1*AC19)*Y19,AF19*AC19))</f>
        <v>0</v>
      </c>
      <c r="AH19" s="138"/>
      <c r="AI19" s="134" t="s">
        <v>94</v>
      </c>
      <c r="AJ19" s="139"/>
      <c r="AK19" s="139"/>
    </row>
    <row r="20" customFormat="false" ht="15" hidden="false" customHeight="true" outlineLevel="0" collapsed="false">
      <c r="A20" s="142"/>
      <c r="B20" s="129"/>
      <c r="C20" s="128"/>
      <c r="D20" s="128"/>
      <c r="E20" s="128"/>
      <c r="F20" s="141"/>
      <c r="G20" s="128"/>
      <c r="H20" s="141"/>
      <c r="I20" s="128"/>
      <c r="J20" s="131" t="str">
        <f aca="false">CONCATENATE(C20,L20)</f>
        <v/>
      </c>
      <c r="K20" s="131" t="str">
        <f aca="false">CONCATENATE(C20,D20,L20,Q20)</f>
        <v>0</v>
      </c>
      <c r="L20" s="131" t="str">
        <f aca="false">IF(OR(ISBLANK(E20),ISBLANK(G20)),IF(OR(C20="ALI",C20="AIE"),"L",IF(ISBLANK(C20),"","A")),IF(C20="EE",IF(G20&gt;=3,IF(E20&gt;=5,"H","A"),IF(G20&gt;=2,IF(E20&gt;=16,"H",IF(E20&lt;=4,"L","A")),IF(E20&lt;=15,"L","A"))),IF(OR(C20="SE",C20="CE"),IF(G20&gt;=4,IF(E20&gt;=6,"H","A"),IF(G20&gt;=2,IF(E20&gt;=20,"H",IF(E20&lt;=5,"L","A")),IF(E20&lt;=19,"L","A"))),IF(OR(C20="ALI",C20="AIE"),IF(G20&gt;=6,IF(E20&gt;=20,"H","A"),IF(G20&gt;=2,IF(E20&gt;=51,"H",IF(E20&lt;=19,"L","A")),IF(E20&lt;=50,"L","A")))))))</f>
        <v/>
      </c>
      <c r="M20" s="131" t="n">
        <f aca="false">IFERROR(VLOOKUP(D20,Lista!A$3:D$33,3,0),1)</f>
        <v>1</v>
      </c>
      <c r="N20" s="131" t="n">
        <f aca="false">IFERROR(VLOOKUP(D20,Lista!A$3:E$33,5,0),1)</f>
        <v>1</v>
      </c>
      <c r="O20" s="132" t="str">
        <f aca="false">IF(C20="INM","",IF(L20="L","Baixa",IF(L20="A","Média",IF(L20="","","Alta"))))</f>
        <v/>
      </c>
      <c r="P20" s="132" t="n">
        <f aca="false">IF(C20="INM",M20*I20,IF(C20="ALI",IF(L20="L",7,IF(L20="A",10,15)),IF(C20="AIE",IF(L20="L",5,IF(L20="A",7,10)),IF(C20="SE",IF(L20="L",4,IF(L20="A",5,7)),IF(OR(C20="EE",C20="CE"),IF(L20="L",3,IF(L20="A",4,6)),0)))))</f>
        <v>0</v>
      </c>
      <c r="Q20" s="132" t="n">
        <f aca="false">IF(C20="INM",P20,P20*M20)</f>
        <v>0</v>
      </c>
      <c r="R20" s="133"/>
      <c r="S20" s="134" t="s">
        <v>94</v>
      </c>
      <c r="T20" s="135"/>
      <c r="U20" s="128"/>
      <c r="V20" s="136"/>
      <c r="W20" s="128"/>
      <c r="X20" s="128"/>
      <c r="Y20" s="128"/>
      <c r="Z20" s="131" t="str">
        <f aca="false">CONCATENATE(U20,AB20)</f>
        <v/>
      </c>
      <c r="AA20" s="131" t="str">
        <f aca="false">CONCATENATE(U20,V20,AB20,AG20)</f>
        <v>0</v>
      </c>
      <c r="AB20" s="131" t="str">
        <f aca="false">IF(OR(ISBLANK(W20),ISBLANK(X20)),IF(OR(U20="ALI",U20="AIE"),"L",IF(ISBLANK(U20),"","A")),IF(U20="EE",IF(X20&gt;=3,IF(W20&gt;=5,"H","A"),IF(X20&gt;=2,IF(W20&gt;=16,"H",IF(W20&lt;=4,"L","A")),IF(W20&lt;=15,"L","A"))),IF(OR(U20="SE",U20="CE"),IF(X20&gt;=4,IF(W20&gt;=6,"H","A"),IF(X20&gt;=2,IF(W20&gt;=20,"H",IF(W20&lt;=5,"L","A")),IF(W20&lt;=19,"L","A"))),IF(OR(U20="ALI",U20="AIE"),IF(X20&gt;=6,IF(W20&gt;=20,"H","A"),IF(X20&gt;=2,IF(W20&gt;=51,"H",IF(W20&lt;=19,"L","A")),IF(W20&lt;=50,"L","A")))))))</f>
        <v/>
      </c>
      <c r="AC20" s="131" t="n">
        <f aca="false">IFERROR(VLOOKUP(V20,Lista!A$3:D$33,3,0),1)</f>
        <v>1</v>
      </c>
      <c r="AD20" s="131" t="n">
        <f aca="false">IFERROR(VLOOKUP(V20,Lista!A$3:E$33,5,0),1)</f>
        <v>1</v>
      </c>
      <c r="AE20" s="137" t="str">
        <f aca="false">IF(U20="INM","",IF(AB20="L","Baixa",IF(AB20="A","Média",IF(AB20="","","Alta"))))</f>
        <v/>
      </c>
      <c r="AF20" s="137" t="n">
        <f aca="false">IF(OR(ISBLANK(T20),T20="NOK"),0,IF(U20="INM",AC20*Y20,IF(U20="ALI",IF(AB20="L",7,IF(AB20="A",10,15)),IF(U20="AIE",IF(AB20="L",5,IF(AB20="A",7,10)),IF(U20="SE",IF(AB20="L",4,IF(AB20="A",5,7)),IF(OR(U20="EE",U20="CE"),IF(AB20="L",3,IF(AB20="A",4,6))))))))</f>
        <v>0</v>
      </c>
      <c r="AG20" s="137" t="n">
        <f aca="false">IF(T20="NOK",0,IF(U20="INM",(1*AC20)*Y20,AF20*AC20))</f>
        <v>0</v>
      </c>
      <c r="AH20" s="138"/>
      <c r="AI20" s="134" t="s">
        <v>94</v>
      </c>
      <c r="AJ20" s="139"/>
      <c r="AK20" s="139"/>
    </row>
    <row r="21" customFormat="false" ht="15" hidden="false" customHeight="true" outlineLevel="0" collapsed="false">
      <c r="A21" s="142"/>
      <c r="B21" s="129"/>
      <c r="C21" s="128"/>
      <c r="D21" s="128"/>
      <c r="E21" s="128"/>
      <c r="F21" s="141"/>
      <c r="G21" s="128"/>
      <c r="H21" s="141"/>
      <c r="I21" s="128"/>
      <c r="J21" s="131" t="str">
        <f aca="false">CONCATENATE(C21,L21)</f>
        <v/>
      </c>
      <c r="K21" s="131" t="str">
        <f aca="false">CONCATENATE(C21,D21,L21,Q21)</f>
        <v>0</v>
      </c>
      <c r="L21" s="131" t="str">
        <f aca="false">IF(OR(ISBLANK(E21),ISBLANK(G21)),IF(OR(C21="ALI",C21="AIE"),"L",IF(ISBLANK(C21),"","A")),IF(C21="EE",IF(G21&gt;=3,IF(E21&gt;=5,"H","A"),IF(G21&gt;=2,IF(E21&gt;=16,"H",IF(E21&lt;=4,"L","A")),IF(E21&lt;=15,"L","A"))),IF(OR(C21="SE",C21="CE"),IF(G21&gt;=4,IF(E21&gt;=6,"H","A"),IF(G21&gt;=2,IF(E21&gt;=20,"H",IF(E21&lt;=5,"L","A")),IF(E21&lt;=19,"L","A"))),IF(OR(C21="ALI",C21="AIE"),IF(G21&gt;=6,IF(E21&gt;=20,"H","A"),IF(G21&gt;=2,IF(E21&gt;=51,"H",IF(E21&lt;=19,"L","A")),IF(E21&lt;=50,"L","A")))))))</f>
        <v/>
      </c>
      <c r="M21" s="131" t="n">
        <f aca="false">IFERROR(VLOOKUP(D21,Lista!A$3:D$33,3,0),1)</f>
        <v>1</v>
      </c>
      <c r="N21" s="131" t="n">
        <f aca="false">IFERROR(VLOOKUP(D21,Lista!A$3:E$33,5,0),1)</f>
        <v>1</v>
      </c>
      <c r="O21" s="132" t="str">
        <f aca="false">IF(C21="INM","",IF(L21="L","Baixa",IF(L21="A","Média",IF(L21="","","Alta"))))</f>
        <v/>
      </c>
      <c r="P21" s="132" t="n">
        <f aca="false">IF(C21="INM",M21*I21,IF(C21="ALI",IF(L21="L",7,IF(L21="A",10,15)),IF(C21="AIE",IF(L21="L",5,IF(L21="A",7,10)),IF(C21="SE",IF(L21="L",4,IF(L21="A",5,7)),IF(OR(C21="EE",C21="CE"),IF(L21="L",3,IF(L21="A",4,6)),0)))))</f>
        <v>0</v>
      </c>
      <c r="Q21" s="132" t="n">
        <f aca="false">IF(C21="INM",P21,P21*M21)</f>
        <v>0</v>
      </c>
      <c r="R21" s="133"/>
      <c r="S21" s="134" t="s">
        <v>94</v>
      </c>
      <c r="T21" s="135"/>
      <c r="U21" s="128"/>
      <c r="V21" s="128"/>
      <c r="W21" s="128"/>
      <c r="X21" s="128"/>
      <c r="Y21" s="128"/>
      <c r="Z21" s="131" t="str">
        <f aca="false">CONCATENATE(U21,AB21)</f>
        <v/>
      </c>
      <c r="AA21" s="131" t="str">
        <f aca="false">CONCATENATE(U21,V21,AB21,AG21)</f>
        <v>0</v>
      </c>
      <c r="AB21" s="131" t="str">
        <f aca="false">IF(OR(ISBLANK(W21),ISBLANK(X21)),IF(OR(U21="ALI",U21="AIE"),"L",IF(ISBLANK(U21),"","A")),IF(U21="EE",IF(X21&gt;=3,IF(W21&gt;=5,"H","A"),IF(X21&gt;=2,IF(W21&gt;=16,"H",IF(W21&lt;=4,"L","A")),IF(W21&lt;=15,"L","A"))),IF(OR(U21="SE",U21="CE"),IF(X21&gt;=4,IF(W21&gt;=6,"H","A"),IF(X21&gt;=2,IF(W21&gt;=20,"H",IF(W21&lt;=5,"L","A")),IF(W21&lt;=19,"L","A"))),IF(OR(U21="ALI",U21="AIE"),IF(X21&gt;=6,IF(W21&gt;=20,"H","A"),IF(X21&gt;=2,IF(W21&gt;=51,"H",IF(W21&lt;=19,"L","A")),IF(W21&lt;=50,"L","A")))))))</f>
        <v/>
      </c>
      <c r="AC21" s="131" t="n">
        <f aca="false">IFERROR(VLOOKUP(V21,Lista!A$3:D$33,3,0),1)</f>
        <v>1</v>
      </c>
      <c r="AD21" s="131" t="n">
        <f aca="false">IFERROR(VLOOKUP(V21,Lista!A$3:E$33,5,0),1)</f>
        <v>1</v>
      </c>
      <c r="AE21" s="137" t="str">
        <f aca="false">IF(U21="INM","",IF(AB21="L","Baixa",IF(AB21="A","Média",IF(AB21="","","Alta"))))</f>
        <v/>
      </c>
      <c r="AF21" s="137" t="n">
        <f aca="false">IF(OR(ISBLANK(T21),T21="NOK"),0,IF(U21="INM",AC21*Y21,IF(U21="ALI",IF(AB21="L",7,IF(AB21="A",10,15)),IF(U21="AIE",IF(AB21="L",5,IF(AB21="A",7,10)),IF(U21="SE",IF(AB21="L",4,IF(AB21="A",5,7)),IF(OR(U21="EE",U21="CE"),IF(AB21="L",3,IF(AB21="A",4,6))))))))</f>
        <v>0</v>
      </c>
      <c r="AG21" s="137" t="n">
        <f aca="false">IF(T21="NOK",0,IF(U21="INM",(1*AC21)*Y21,AF21*AC21))</f>
        <v>0</v>
      </c>
      <c r="AH21" s="138"/>
      <c r="AI21" s="134" t="s">
        <v>94</v>
      </c>
      <c r="AJ21" s="139"/>
      <c r="AK21" s="139"/>
    </row>
    <row r="22" customFormat="false" ht="15" hidden="false" customHeight="true" outlineLevel="0" collapsed="false">
      <c r="A22" s="142"/>
      <c r="B22" s="129"/>
      <c r="C22" s="128"/>
      <c r="D22" s="128"/>
      <c r="E22" s="128"/>
      <c r="F22" s="141"/>
      <c r="G22" s="128"/>
      <c r="H22" s="141"/>
      <c r="I22" s="128"/>
      <c r="J22" s="131" t="str">
        <f aca="false">CONCATENATE(C22,L22)</f>
        <v/>
      </c>
      <c r="K22" s="131" t="str">
        <f aca="false">CONCATENATE(C22,D22,L22,Q22)</f>
        <v>0</v>
      </c>
      <c r="L22" s="131" t="str">
        <f aca="false">IF(OR(ISBLANK(E22),ISBLANK(G22)),IF(OR(C22="ALI",C22="AIE"),"L",IF(ISBLANK(C22),"","A")),IF(C22="EE",IF(G22&gt;=3,IF(E22&gt;=5,"H","A"),IF(G22&gt;=2,IF(E22&gt;=16,"H",IF(E22&lt;=4,"L","A")),IF(E22&lt;=15,"L","A"))),IF(OR(C22="SE",C22="CE"),IF(G22&gt;=4,IF(E22&gt;=6,"H","A"),IF(G22&gt;=2,IF(E22&gt;=20,"H",IF(E22&lt;=5,"L","A")),IF(E22&lt;=19,"L","A"))),IF(OR(C22="ALI",C22="AIE"),IF(G22&gt;=6,IF(E22&gt;=20,"H","A"),IF(G22&gt;=2,IF(E22&gt;=51,"H",IF(E22&lt;=19,"L","A")),IF(E22&lt;=50,"L","A")))))))</f>
        <v/>
      </c>
      <c r="M22" s="131" t="n">
        <f aca="false">IFERROR(VLOOKUP(D22,Lista!A$3:D$33,3,0),1)</f>
        <v>1</v>
      </c>
      <c r="N22" s="131" t="n">
        <f aca="false">IFERROR(VLOOKUP(D22,Lista!A$3:E$33,5,0),1)</f>
        <v>1</v>
      </c>
      <c r="O22" s="132" t="str">
        <f aca="false">IF(C22="INM","",IF(L22="L","Baixa",IF(L22="A","Média",IF(L22="","","Alta"))))</f>
        <v/>
      </c>
      <c r="P22" s="132" t="n">
        <f aca="false">IF(C22="INM",M22*I22,IF(C22="ALI",IF(L22="L",7,IF(L22="A",10,15)),IF(C22="AIE",IF(L22="L",5,IF(L22="A",7,10)),IF(C22="SE",IF(L22="L",4,IF(L22="A",5,7)),IF(OR(C22="EE",C22="CE"),IF(L22="L",3,IF(L22="A",4,6)),0)))))</f>
        <v>0</v>
      </c>
      <c r="Q22" s="132" t="n">
        <f aca="false">IF(C22="INM",P22,P22*M22)</f>
        <v>0</v>
      </c>
      <c r="R22" s="133"/>
      <c r="S22" s="134" t="s">
        <v>94</v>
      </c>
      <c r="T22" s="135"/>
      <c r="U22" s="128"/>
      <c r="V22" s="128"/>
      <c r="W22" s="128"/>
      <c r="X22" s="128"/>
      <c r="Y22" s="128"/>
      <c r="Z22" s="131" t="str">
        <f aca="false">CONCATENATE(U22,AB22)</f>
        <v/>
      </c>
      <c r="AA22" s="131" t="str">
        <f aca="false">CONCATENATE(U22,V22,AB22,AG22)</f>
        <v>0</v>
      </c>
      <c r="AB22" s="131" t="str">
        <f aca="false">IF(OR(ISBLANK(W22),ISBLANK(X22)),IF(OR(U22="ALI",U22="AIE"),"L",IF(ISBLANK(U22),"","A")),IF(U22="EE",IF(X22&gt;=3,IF(W22&gt;=5,"H","A"),IF(X22&gt;=2,IF(W22&gt;=16,"H",IF(W22&lt;=4,"L","A")),IF(W22&lt;=15,"L","A"))),IF(OR(U22="SE",U22="CE"),IF(X22&gt;=4,IF(W22&gt;=6,"H","A"),IF(X22&gt;=2,IF(W22&gt;=20,"H",IF(W22&lt;=5,"L","A")),IF(W22&lt;=19,"L","A"))),IF(OR(U22="ALI",U22="AIE"),IF(X22&gt;=6,IF(W22&gt;=20,"H","A"),IF(X22&gt;=2,IF(W22&gt;=51,"H",IF(W22&lt;=19,"L","A")),IF(W22&lt;=50,"L","A")))))))</f>
        <v/>
      </c>
      <c r="AC22" s="131" t="n">
        <f aca="false">IFERROR(VLOOKUP(V22,Lista!A$3:D$33,3,0),1)</f>
        <v>1</v>
      </c>
      <c r="AD22" s="131" t="n">
        <f aca="false">IFERROR(VLOOKUP(V22,Lista!A$3:E$33,5,0),1)</f>
        <v>1</v>
      </c>
      <c r="AE22" s="137" t="str">
        <f aca="false">IF(U22="INM","",IF(AB22="L","Baixa",IF(AB22="A","Média",IF(AB22="","","Alta"))))</f>
        <v/>
      </c>
      <c r="AF22" s="137" t="n">
        <f aca="false">IF(OR(ISBLANK(T22),T22="NOK"),0,IF(U22="INM",AC22*Y22,IF(U22="ALI",IF(AB22="L",7,IF(AB22="A",10,15)),IF(U22="AIE",IF(AB22="L",5,IF(AB22="A",7,10)),IF(U22="SE",IF(AB22="L",4,IF(AB22="A",5,7)),IF(OR(U22="EE",U22="CE"),IF(AB22="L",3,IF(AB22="A",4,6))))))))</f>
        <v>0</v>
      </c>
      <c r="AG22" s="137" t="n">
        <f aca="false">IF(T22="NOK",0,IF(U22="INM",(1*AC22)*Y22,AF22*AC22))</f>
        <v>0</v>
      </c>
      <c r="AH22" s="138"/>
      <c r="AI22" s="134" t="s">
        <v>94</v>
      </c>
      <c r="AJ22" s="139"/>
      <c r="AK22" s="139"/>
    </row>
    <row r="23" customFormat="false" ht="15" hidden="false" customHeight="true" outlineLevel="0" collapsed="false">
      <c r="A23" s="142"/>
      <c r="B23" s="129"/>
      <c r="C23" s="128"/>
      <c r="D23" s="128"/>
      <c r="E23" s="128"/>
      <c r="F23" s="141"/>
      <c r="G23" s="128"/>
      <c r="H23" s="141"/>
      <c r="I23" s="128"/>
      <c r="J23" s="131" t="str">
        <f aca="false">CONCATENATE(C23,L23)</f>
        <v/>
      </c>
      <c r="K23" s="131" t="str">
        <f aca="false">CONCATENATE(C23,D23,L23,Q23)</f>
        <v>0</v>
      </c>
      <c r="L23" s="131" t="str">
        <f aca="false">IF(OR(ISBLANK(E23),ISBLANK(G23)),IF(OR(C23="ALI",C23="AIE"),"L",IF(ISBLANK(C23),"","A")),IF(C23="EE",IF(G23&gt;=3,IF(E23&gt;=5,"H","A"),IF(G23&gt;=2,IF(E23&gt;=16,"H",IF(E23&lt;=4,"L","A")),IF(E23&lt;=15,"L","A"))),IF(OR(C23="SE",C23="CE"),IF(G23&gt;=4,IF(E23&gt;=6,"H","A"),IF(G23&gt;=2,IF(E23&gt;=20,"H",IF(E23&lt;=5,"L","A")),IF(E23&lt;=19,"L","A"))),IF(OR(C23="ALI",C23="AIE"),IF(G23&gt;=6,IF(E23&gt;=20,"H","A"),IF(G23&gt;=2,IF(E23&gt;=51,"H",IF(E23&lt;=19,"L","A")),IF(E23&lt;=50,"L","A")))))))</f>
        <v/>
      </c>
      <c r="M23" s="131" t="n">
        <f aca="false">IFERROR(VLOOKUP(D23,Lista!A$3:D$33,3,0),1)</f>
        <v>1</v>
      </c>
      <c r="N23" s="131" t="n">
        <f aca="false">IFERROR(VLOOKUP(D23,Lista!A$3:E$33,5,0),1)</f>
        <v>1</v>
      </c>
      <c r="O23" s="132" t="str">
        <f aca="false">IF(C23="INM","",IF(L23="L","Baixa",IF(L23="A","Média",IF(L23="","","Alta"))))</f>
        <v/>
      </c>
      <c r="P23" s="132" t="n">
        <f aca="false">IF(C23="INM",M23*I23,IF(C23="ALI",IF(L23="L",7,IF(L23="A",10,15)),IF(C23="AIE",IF(L23="L",5,IF(L23="A",7,10)),IF(C23="SE",IF(L23="L",4,IF(L23="A",5,7)),IF(OR(C23="EE",C23="CE"),IF(L23="L",3,IF(L23="A",4,6)),0)))))</f>
        <v>0</v>
      </c>
      <c r="Q23" s="132" t="n">
        <f aca="false">IF(C23="INM",P23,P23*M23)</f>
        <v>0</v>
      </c>
      <c r="R23" s="133"/>
      <c r="S23" s="134" t="s">
        <v>94</v>
      </c>
      <c r="T23" s="135"/>
      <c r="U23" s="136"/>
      <c r="V23" s="136"/>
      <c r="W23" s="128"/>
      <c r="X23" s="128"/>
      <c r="Y23" s="128"/>
      <c r="Z23" s="131" t="str">
        <f aca="false">CONCATENATE(U23,AB23)</f>
        <v/>
      </c>
      <c r="AA23" s="131" t="str">
        <f aca="false">CONCATENATE(U23,V23,AB23,AG23)</f>
        <v>0</v>
      </c>
      <c r="AB23" s="131" t="str">
        <f aca="false">IF(OR(ISBLANK(W23),ISBLANK(X23)),IF(OR(U23="ALI",U23="AIE"),"L",IF(ISBLANK(U23),"","A")),IF(U23="EE",IF(X23&gt;=3,IF(W23&gt;=5,"H","A"),IF(X23&gt;=2,IF(W23&gt;=16,"H",IF(W23&lt;=4,"L","A")),IF(W23&lt;=15,"L","A"))),IF(OR(U23="SE",U23="CE"),IF(X23&gt;=4,IF(W23&gt;=6,"H","A"),IF(X23&gt;=2,IF(W23&gt;=20,"H",IF(W23&lt;=5,"L","A")),IF(W23&lt;=19,"L","A"))),IF(OR(U23="ALI",U23="AIE"),IF(X23&gt;=6,IF(W23&gt;=20,"H","A"),IF(X23&gt;=2,IF(W23&gt;=51,"H",IF(W23&lt;=19,"L","A")),IF(W23&lt;=50,"L","A")))))))</f>
        <v/>
      </c>
      <c r="AC23" s="131" t="n">
        <f aca="false">IFERROR(VLOOKUP(V23,Lista!A$3:D$33,3,0),1)</f>
        <v>1</v>
      </c>
      <c r="AD23" s="131" t="n">
        <f aca="false">IFERROR(VLOOKUP(V23,Lista!A$3:E$33,5,0),1)</f>
        <v>1</v>
      </c>
      <c r="AE23" s="137" t="str">
        <f aca="false">IF(U23="INM","",IF(AB23="L","Baixa",IF(AB23="A","Média",IF(AB23="","","Alta"))))</f>
        <v/>
      </c>
      <c r="AF23" s="137" t="n">
        <f aca="false">IF(OR(ISBLANK(T23),T23="NOK"),0,IF(U23="INM",AC23*Y23,IF(U23="ALI",IF(AB23="L",7,IF(AB23="A",10,15)),IF(U23="AIE",IF(AB23="L",5,IF(AB23="A",7,10)),IF(U23="SE",IF(AB23="L",4,IF(AB23="A",5,7)),IF(OR(U23="EE",U23="CE"),IF(AB23="L",3,IF(AB23="A",4,6))))))))</f>
        <v>0</v>
      </c>
      <c r="AG23" s="137" t="n">
        <f aca="false">IF(T23="NOK",0,IF(U23="INM",(1*AC23)*Y23,AF23*AC23))</f>
        <v>0</v>
      </c>
      <c r="AH23" s="138"/>
      <c r="AI23" s="134" t="s">
        <v>94</v>
      </c>
      <c r="AJ23" s="139"/>
      <c r="AK23" s="139"/>
    </row>
    <row r="24" customFormat="false" ht="15" hidden="false" customHeight="true" outlineLevel="0" collapsed="false">
      <c r="A24" s="142"/>
      <c r="B24" s="129"/>
      <c r="C24" s="128"/>
      <c r="D24" s="128"/>
      <c r="E24" s="128"/>
      <c r="F24" s="141"/>
      <c r="G24" s="128"/>
      <c r="H24" s="141"/>
      <c r="I24" s="128"/>
      <c r="J24" s="131" t="str">
        <f aca="false">CONCATENATE(C24,L24)</f>
        <v/>
      </c>
      <c r="K24" s="131" t="str">
        <f aca="false">CONCATENATE(C24,D24,L24,Q24)</f>
        <v>0</v>
      </c>
      <c r="L24" s="131" t="str">
        <f aca="false">IF(OR(ISBLANK(E24),ISBLANK(G24)),IF(OR(C24="ALI",C24="AIE"),"L",IF(ISBLANK(C24),"","A")),IF(C24="EE",IF(G24&gt;=3,IF(E24&gt;=5,"H","A"),IF(G24&gt;=2,IF(E24&gt;=16,"H",IF(E24&lt;=4,"L","A")),IF(E24&lt;=15,"L","A"))),IF(OR(C24="SE",C24="CE"),IF(G24&gt;=4,IF(E24&gt;=6,"H","A"),IF(G24&gt;=2,IF(E24&gt;=20,"H",IF(E24&lt;=5,"L","A")),IF(E24&lt;=19,"L","A"))),IF(OR(C24="ALI",C24="AIE"),IF(G24&gt;=6,IF(E24&gt;=20,"H","A"),IF(G24&gt;=2,IF(E24&gt;=51,"H",IF(E24&lt;=19,"L","A")),IF(E24&lt;=50,"L","A")))))))</f>
        <v/>
      </c>
      <c r="M24" s="131" t="n">
        <f aca="false">IFERROR(VLOOKUP(D24,Lista!A$3:D$33,3,0),1)</f>
        <v>1</v>
      </c>
      <c r="N24" s="131" t="n">
        <f aca="false">IFERROR(VLOOKUP(D24,Lista!A$3:E$33,5,0),1)</f>
        <v>1</v>
      </c>
      <c r="O24" s="132" t="str">
        <f aca="false">IF(C24="INM","",IF(L24="L","Baixa",IF(L24="A","Média",IF(L24="","","Alta"))))</f>
        <v/>
      </c>
      <c r="P24" s="132" t="n">
        <f aca="false">IF(C24="INM",M24*I24,IF(C24="ALI",IF(L24="L",7,IF(L24="A",10,15)),IF(C24="AIE",IF(L24="L",5,IF(L24="A",7,10)),IF(C24="SE",IF(L24="L",4,IF(L24="A",5,7)),IF(OR(C24="EE",C24="CE"),IF(L24="L",3,IF(L24="A",4,6)),0)))))</f>
        <v>0</v>
      </c>
      <c r="Q24" s="132" t="n">
        <f aca="false">IF(C24="INM",P24,P24*M24)</f>
        <v>0</v>
      </c>
      <c r="R24" s="133"/>
      <c r="S24" s="134" t="s">
        <v>94</v>
      </c>
      <c r="T24" s="135"/>
      <c r="U24" s="128"/>
      <c r="V24" s="128"/>
      <c r="W24" s="128"/>
      <c r="X24" s="128"/>
      <c r="Y24" s="128"/>
      <c r="Z24" s="131" t="str">
        <f aca="false">CONCATENATE(U24,AB24)</f>
        <v/>
      </c>
      <c r="AA24" s="131" t="str">
        <f aca="false">CONCATENATE(U24,V24,AB24,AG24)</f>
        <v>0</v>
      </c>
      <c r="AB24" s="131" t="str">
        <f aca="false">IF(OR(ISBLANK(W24),ISBLANK(X24)),IF(OR(U24="ALI",U24="AIE"),"L",IF(ISBLANK(U24),"","A")),IF(U24="EE",IF(X24&gt;=3,IF(W24&gt;=5,"H","A"),IF(X24&gt;=2,IF(W24&gt;=16,"H",IF(W24&lt;=4,"L","A")),IF(W24&lt;=15,"L","A"))),IF(OR(U24="SE",U24="CE"),IF(X24&gt;=4,IF(W24&gt;=6,"H","A"),IF(X24&gt;=2,IF(W24&gt;=20,"H",IF(W24&lt;=5,"L","A")),IF(W24&lt;=19,"L","A"))),IF(OR(U24="ALI",U24="AIE"),IF(X24&gt;=6,IF(W24&gt;=20,"H","A"),IF(X24&gt;=2,IF(W24&gt;=51,"H",IF(W24&lt;=19,"L","A")),IF(W24&lt;=50,"L","A")))))))</f>
        <v/>
      </c>
      <c r="AC24" s="131" t="n">
        <f aca="false">IFERROR(VLOOKUP(V24,Lista!A$3:D$33,3,0),1)</f>
        <v>1</v>
      </c>
      <c r="AD24" s="131" t="n">
        <f aca="false">IFERROR(VLOOKUP(V24,Lista!A$3:E$33,5,0),1)</f>
        <v>1</v>
      </c>
      <c r="AE24" s="137" t="str">
        <f aca="false">IF(U24="INM","",IF(AB24="L","Baixa",IF(AB24="A","Média",IF(AB24="","","Alta"))))</f>
        <v/>
      </c>
      <c r="AF24" s="137" t="n">
        <f aca="false">IF(OR(ISBLANK(T24),T24="NOK"),0,IF(U24="INM",AC24*Y24,IF(U24="ALI",IF(AB24="L",7,IF(AB24="A",10,15)),IF(U24="AIE",IF(AB24="L",5,IF(AB24="A",7,10)),IF(U24="SE",IF(AB24="L",4,IF(AB24="A",5,7)),IF(OR(U24="EE",U24="CE"),IF(AB24="L",3,IF(AB24="A",4,6))))))))</f>
        <v>0</v>
      </c>
      <c r="AG24" s="137" t="n">
        <f aca="false">IF(T24="NOK",0,IF(U24="INM",(1*AC24)*Y24,AF24*AC24))</f>
        <v>0</v>
      </c>
      <c r="AH24" s="138"/>
      <c r="AI24" s="134" t="s">
        <v>94</v>
      </c>
      <c r="AJ24" s="139"/>
      <c r="AK24" s="139"/>
    </row>
    <row r="25" customFormat="false" ht="15" hidden="false" customHeight="true" outlineLevel="0" collapsed="false">
      <c r="A25" s="142"/>
      <c r="B25" s="129"/>
      <c r="C25" s="128"/>
      <c r="D25" s="128"/>
      <c r="E25" s="128"/>
      <c r="F25" s="141"/>
      <c r="G25" s="128"/>
      <c r="H25" s="141"/>
      <c r="I25" s="128"/>
      <c r="J25" s="131" t="str">
        <f aca="false">CONCATENATE(C25,L25)</f>
        <v/>
      </c>
      <c r="K25" s="131" t="str">
        <f aca="false">CONCATENATE(C25,D25,L25,Q25)</f>
        <v>0</v>
      </c>
      <c r="L25" s="131" t="str">
        <f aca="false">IF(OR(ISBLANK(E25),ISBLANK(G25)),IF(OR(C25="ALI",C25="AIE"),"L",IF(ISBLANK(C25),"","A")),IF(C25="EE",IF(G25&gt;=3,IF(E25&gt;=5,"H","A"),IF(G25&gt;=2,IF(E25&gt;=16,"H",IF(E25&lt;=4,"L","A")),IF(E25&lt;=15,"L","A"))),IF(OR(C25="SE",C25="CE"),IF(G25&gt;=4,IF(E25&gt;=6,"H","A"),IF(G25&gt;=2,IF(E25&gt;=20,"H",IF(E25&lt;=5,"L","A")),IF(E25&lt;=19,"L","A"))),IF(OR(C25="ALI",C25="AIE"),IF(G25&gt;=6,IF(E25&gt;=20,"H","A"),IF(G25&gt;=2,IF(E25&gt;=51,"H",IF(E25&lt;=19,"L","A")),IF(E25&lt;=50,"L","A")))))))</f>
        <v/>
      </c>
      <c r="M25" s="131" t="n">
        <f aca="false">IFERROR(VLOOKUP(D25,Lista!A$3:D$33,3,0),1)</f>
        <v>1</v>
      </c>
      <c r="N25" s="131" t="n">
        <f aca="false">IFERROR(VLOOKUP(D25,Lista!A$3:E$33,5,0),1)</f>
        <v>1</v>
      </c>
      <c r="O25" s="132" t="str">
        <f aca="false">IF(C25="INM","",IF(L25="L","Baixa",IF(L25="A","Média",IF(L25="","","Alta"))))</f>
        <v/>
      </c>
      <c r="P25" s="132" t="n">
        <f aca="false">IF(C25="INM",M25*I25,IF(C25="ALI",IF(L25="L",7,IF(L25="A",10,15)),IF(C25="AIE",IF(L25="L",5,IF(L25="A",7,10)),IF(C25="SE",IF(L25="L",4,IF(L25="A",5,7)),IF(OR(C25="EE",C25="CE"),IF(L25="L",3,IF(L25="A",4,6)),0)))))</f>
        <v>0</v>
      </c>
      <c r="Q25" s="132" t="n">
        <f aca="false">IF(C25="INM",P25,P25*M25)</f>
        <v>0</v>
      </c>
      <c r="R25" s="133"/>
      <c r="S25" s="134" t="s">
        <v>94</v>
      </c>
      <c r="T25" s="135"/>
      <c r="U25" s="128"/>
      <c r="V25" s="136"/>
      <c r="W25" s="128"/>
      <c r="X25" s="128"/>
      <c r="Y25" s="128"/>
      <c r="Z25" s="131" t="str">
        <f aca="false">CONCATENATE(U25,AB25)</f>
        <v/>
      </c>
      <c r="AA25" s="131" t="str">
        <f aca="false">CONCATENATE(U25,V25,AB25,AG25)</f>
        <v>0</v>
      </c>
      <c r="AB25" s="131" t="str">
        <f aca="false">IF(OR(ISBLANK(W25),ISBLANK(X25)),IF(OR(U25="ALI",U25="AIE"),"L",IF(ISBLANK(U25),"","A")),IF(U25="EE",IF(X25&gt;=3,IF(W25&gt;=5,"H","A"),IF(X25&gt;=2,IF(W25&gt;=16,"H",IF(W25&lt;=4,"L","A")),IF(W25&lt;=15,"L","A"))),IF(OR(U25="SE",U25="CE"),IF(X25&gt;=4,IF(W25&gt;=6,"H","A"),IF(X25&gt;=2,IF(W25&gt;=20,"H",IF(W25&lt;=5,"L","A")),IF(W25&lt;=19,"L","A"))),IF(OR(U25="ALI",U25="AIE"),IF(X25&gt;=6,IF(W25&gt;=20,"H","A"),IF(X25&gt;=2,IF(W25&gt;=51,"H",IF(W25&lt;=19,"L","A")),IF(W25&lt;=50,"L","A")))))))</f>
        <v/>
      </c>
      <c r="AC25" s="131" t="n">
        <f aca="false">IFERROR(VLOOKUP(V25,Lista!A$3:D$33,3,0),1)</f>
        <v>1</v>
      </c>
      <c r="AD25" s="131" t="n">
        <f aca="false">IFERROR(VLOOKUP(V25,Lista!A$3:E$33,5,0),1)</f>
        <v>1</v>
      </c>
      <c r="AE25" s="137" t="str">
        <f aca="false">IF(U25="INM","",IF(AB25="L","Baixa",IF(AB25="A","Média",IF(AB25="","","Alta"))))</f>
        <v/>
      </c>
      <c r="AF25" s="137" t="n">
        <f aca="false">IF(OR(ISBLANK(T25),T25="NOK"),0,IF(U25="INM",AC25*Y25,IF(U25="ALI",IF(AB25="L",7,IF(AB25="A",10,15)),IF(U25="AIE",IF(AB25="L",5,IF(AB25="A",7,10)),IF(U25="SE",IF(AB25="L",4,IF(AB25="A",5,7)),IF(OR(U25="EE",U25="CE"),IF(AB25="L",3,IF(AB25="A",4,6))))))))</f>
        <v>0</v>
      </c>
      <c r="AG25" s="137" t="n">
        <f aca="false">IF(T25="NOK",0,IF(U25="INM",(1*AC25)*Y25,AF25*AC25))</f>
        <v>0</v>
      </c>
      <c r="AH25" s="138"/>
      <c r="AI25" s="134" t="s">
        <v>94</v>
      </c>
      <c r="AJ25" s="139"/>
      <c r="AK25" s="139"/>
    </row>
    <row r="26" customFormat="false" ht="15" hidden="false" customHeight="true" outlineLevel="0" collapsed="false">
      <c r="A26" s="142"/>
      <c r="B26" s="144"/>
      <c r="C26" s="128"/>
      <c r="D26" s="128"/>
      <c r="E26" s="128"/>
      <c r="F26" s="141"/>
      <c r="G26" s="128"/>
      <c r="H26" s="141"/>
      <c r="I26" s="128"/>
      <c r="J26" s="131" t="str">
        <f aca="false">CONCATENATE(C26,L26)</f>
        <v/>
      </c>
      <c r="K26" s="131" t="str">
        <f aca="false">CONCATENATE(C26,D26,L26,Q26)</f>
        <v>0</v>
      </c>
      <c r="L26" s="131" t="str">
        <f aca="false">IF(OR(ISBLANK(E26),ISBLANK(G26)),IF(OR(C26="ALI",C26="AIE"),"L",IF(ISBLANK(C26),"","A")),IF(C26="EE",IF(G26&gt;=3,IF(E26&gt;=5,"H","A"),IF(G26&gt;=2,IF(E26&gt;=16,"H",IF(E26&lt;=4,"L","A")),IF(E26&lt;=15,"L","A"))),IF(OR(C26="SE",C26="CE"),IF(G26&gt;=4,IF(E26&gt;=6,"H","A"),IF(G26&gt;=2,IF(E26&gt;=20,"H",IF(E26&lt;=5,"L","A")),IF(E26&lt;=19,"L","A"))),IF(OR(C26="ALI",C26="AIE"),IF(G26&gt;=6,IF(E26&gt;=20,"H","A"),IF(G26&gt;=2,IF(E26&gt;=51,"H",IF(E26&lt;=19,"L","A")),IF(E26&lt;=50,"L","A")))))))</f>
        <v/>
      </c>
      <c r="M26" s="131" t="n">
        <f aca="false">IFERROR(VLOOKUP(D26,Lista!A$3:D$33,3,0),1)</f>
        <v>1</v>
      </c>
      <c r="N26" s="131" t="n">
        <f aca="false">IFERROR(VLOOKUP(D26,Lista!A$3:E$33,5,0),1)</f>
        <v>1</v>
      </c>
      <c r="O26" s="132" t="str">
        <f aca="false">IF(C26="INM","",IF(L26="L","Baixa",IF(L26="A","Média",IF(L26="","","Alta"))))</f>
        <v/>
      </c>
      <c r="P26" s="132" t="n">
        <f aca="false">IF(C26="INM",M26*I26,IF(C26="ALI",IF(L26="L",7,IF(L26="A",10,15)),IF(C26="AIE",IF(L26="L",5,IF(L26="A",7,10)),IF(C26="SE",IF(L26="L",4,IF(L26="A",5,7)),IF(OR(C26="EE",C26="CE"),IF(L26="L",3,IF(L26="A",4,6)),0)))))</f>
        <v>0</v>
      </c>
      <c r="Q26" s="132" t="n">
        <f aca="false">IF(C26="INM",P26,P26*M26)</f>
        <v>0</v>
      </c>
      <c r="R26" s="133"/>
      <c r="S26" s="134" t="s">
        <v>94</v>
      </c>
      <c r="T26" s="135"/>
      <c r="U26" s="128"/>
      <c r="V26" s="128"/>
      <c r="W26" s="128"/>
      <c r="X26" s="128"/>
      <c r="Y26" s="128"/>
      <c r="Z26" s="131" t="str">
        <f aca="false">CONCATENATE(U26,AB26)</f>
        <v/>
      </c>
      <c r="AA26" s="131" t="str">
        <f aca="false">CONCATENATE(U26,V26,AB26,AG26)</f>
        <v>0</v>
      </c>
      <c r="AB26" s="131" t="str">
        <f aca="false">IF(OR(ISBLANK(W26),ISBLANK(X26)),IF(OR(U26="ALI",U26="AIE"),"L",IF(ISBLANK(U26),"","A")),IF(U26="EE",IF(X26&gt;=3,IF(W26&gt;=5,"H","A"),IF(X26&gt;=2,IF(W26&gt;=16,"H",IF(W26&lt;=4,"L","A")),IF(W26&lt;=15,"L","A"))),IF(OR(U26="SE",U26="CE"),IF(X26&gt;=4,IF(W26&gt;=6,"H","A"),IF(X26&gt;=2,IF(W26&gt;=20,"H",IF(W26&lt;=5,"L","A")),IF(W26&lt;=19,"L","A"))),IF(OR(U26="ALI",U26="AIE"),IF(X26&gt;=6,IF(W26&gt;=20,"H","A"),IF(X26&gt;=2,IF(W26&gt;=51,"H",IF(W26&lt;=19,"L","A")),IF(W26&lt;=50,"L","A")))))))</f>
        <v/>
      </c>
      <c r="AC26" s="131" t="n">
        <f aca="false">IFERROR(VLOOKUP(V26,Lista!A$3:D$33,3,0),1)</f>
        <v>1</v>
      </c>
      <c r="AD26" s="131" t="n">
        <f aca="false">IFERROR(VLOOKUP(V26,Lista!A$3:E$33,5,0),1)</f>
        <v>1</v>
      </c>
      <c r="AE26" s="137" t="str">
        <f aca="false">IF(U26="INM","",IF(AB26="L","Baixa",IF(AB26="A","Média",IF(AB26="","","Alta"))))</f>
        <v/>
      </c>
      <c r="AF26" s="137" t="n">
        <f aca="false">IF(OR(ISBLANK(T26),T26="NOK"),0,IF(U26="INM",AC26*Y26,IF(U26="ALI",IF(AB26="L",7,IF(AB26="A",10,15)),IF(U26="AIE",IF(AB26="L",5,IF(AB26="A",7,10)),IF(U26="SE",IF(AB26="L",4,IF(AB26="A",5,7)),IF(OR(U26="EE",U26="CE"),IF(AB26="L",3,IF(AB26="A",4,6))))))))</f>
        <v>0</v>
      </c>
      <c r="AG26" s="137" t="n">
        <f aca="false">IF(T26="NOK",0,IF(U26="INM",(1*AC26)*Y26,AF26*AC26))</f>
        <v>0</v>
      </c>
      <c r="AH26" s="138"/>
      <c r="AI26" s="134" t="s">
        <v>94</v>
      </c>
      <c r="AJ26" s="139"/>
      <c r="AK26" s="139"/>
    </row>
    <row r="27" customFormat="false" ht="15" hidden="false" customHeight="true" outlineLevel="0" collapsed="false">
      <c r="A27" s="142"/>
      <c r="B27" s="129"/>
      <c r="C27" s="128"/>
      <c r="D27" s="128"/>
      <c r="E27" s="128"/>
      <c r="F27" s="141"/>
      <c r="G27" s="128"/>
      <c r="H27" s="141"/>
      <c r="I27" s="128"/>
      <c r="J27" s="131" t="str">
        <f aca="false">CONCATENATE(C27,L27)</f>
        <v/>
      </c>
      <c r="K27" s="131" t="str">
        <f aca="false">CONCATENATE(C27,D27,L27,Q27)</f>
        <v>0</v>
      </c>
      <c r="L27" s="131" t="str">
        <f aca="false">IF(OR(ISBLANK(E27),ISBLANK(G27)),IF(OR(C27="ALI",C27="AIE"),"L",IF(ISBLANK(C27),"","A")),IF(C27="EE",IF(G27&gt;=3,IF(E27&gt;=5,"H","A"),IF(G27&gt;=2,IF(E27&gt;=16,"H",IF(E27&lt;=4,"L","A")),IF(E27&lt;=15,"L","A"))),IF(OR(C27="SE",C27="CE"),IF(G27&gt;=4,IF(E27&gt;=6,"H","A"),IF(G27&gt;=2,IF(E27&gt;=20,"H",IF(E27&lt;=5,"L","A")),IF(E27&lt;=19,"L","A"))),IF(OR(C27="ALI",C27="AIE"),IF(G27&gt;=6,IF(E27&gt;=20,"H","A"),IF(G27&gt;=2,IF(E27&gt;=51,"H",IF(E27&lt;=19,"L","A")),IF(E27&lt;=50,"L","A")))))))</f>
        <v/>
      </c>
      <c r="M27" s="131" t="n">
        <f aca="false">IFERROR(VLOOKUP(D27,Lista!A$3:D$33,3,0),1)</f>
        <v>1</v>
      </c>
      <c r="N27" s="131" t="n">
        <f aca="false">IFERROR(VLOOKUP(D27,Lista!A$3:E$33,5,0),1)</f>
        <v>1</v>
      </c>
      <c r="O27" s="132" t="str">
        <f aca="false">IF(C27="INM","",IF(L27="L","Baixa",IF(L27="A","Média",IF(L27="","","Alta"))))</f>
        <v/>
      </c>
      <c r="P27" s="132" t="n">
        <f aca="false">IF(C27="INM",M27*I27,IF(C27="ALI",IF(L27="L",7,IF(L27="A",10,15)),IF(C27="AIE",IF(L27="L",5,IF(L27="A",7,10)),IF(C27="SE",IF(L27="L",4,IF(L27="A",5,7)),IF(OR(C27="EE",C27="CE"),IF(L27="L",3,IF(L27="A",4,6)),0)))))</f>
        <v>0</v>
      </c>
      <c r="Q27" s="132" t="n">
        <f aca="false">IF(C27="INM",P27,P27*M27)</f>
        <v>0</v>
      </c>
      <c r="R27" s="133"/>
      <c r="S27" s="134" t="s">
        <v>94</v>
      </c>
      <c r="T27" s="135"/>
      <c r="U27" s="128"/>
      <c r="V27" s="128"/>
      <c r="W27" s="128"/>
      <c r="X27" s="128"/>
      <c r="Y27" s="128"/>
      <c r="Z27" s="131" t="str">
        <f aca="false">CONCATENATE(U27,AB27)</f>
        <v/>
      </c>
      <c r="AA27" s="131" t="str">
        <f aca="false">CONCATENATE(U27,V27,AB27,AG27)</f>
        <v>0</v>
      </c>
      <c r="AB27" s="131" t="str">
        <f aca="false">IF(OR(ISBLANK(W27),ISBLANK(X27)),IF(OR(U27="ALI",U27="AIE"),"L",IF(ISBLANK(U27),"","A")),IF(U27="EE",IF(X27&gt;=3,IF(W27&gt;=5,"H","A"),IF(X27&gt;=2,IF(W27&gt;=16,"H",IF(W27&lt;=4,"L","A")),IF(W27&lt;=15,"L","A"))),IF(OR(U27="SE",U27="CE"),IF(X27&gt;=4,IF(W27&gt;=6,"H","A"),IF(X27&gt;=2,IF(W27&gt;=20,"H",IF(W27&lt;=5,"L","A")),IF(W27&lt;=19,"L","A"))),IF(OR(U27="ALI",U27="AIE"),IF(X27&gt;=6,IF(W27&gt;=20,"H","A"),IF(X27&gt;=2,IF(W27&gt;=51,"H",IF(W27&lt;=19,"L","A")),IF(W27&lt;=50,"L","A")))))))</f>
        <v/>
      </c>
      <c r="AC27" s="131" t="n">
        <f aca="false">IFERROR(VLOOKUP(V27,Lista!A$3:D$33,3,0),1)</f>
        <v>1</v>
      </c>
      <c r="AD27" s="131" t="n">
        <f aca="false">IFERROR(VLOOKUP(V27,Lista!A$3:E$33,5,0),1)</f>
        <v>1</v>
      </c>
      <c r="AE27" s="137" t="str">
        <f aca="false">IF(U27="INM","",IF(AB27="L","Baixa",IF(AB27="A","Média",IF(AB27="","","Alta"))))</f>
        <v/>
      </c>
      <c r="AF27" s="137" t="n">
        <f aca="false">IF(OR(ISBLANK(T27),T27="NOK"),0,IF(U27="INM",AC27*Y27,IF(U27="ALI",IF(AB27="L",7,IF(AB27="A",10,15)),IF(U27="AIE",IF(AB27="L",5,IF(AB27="A",7,10)),IF(U27="SE",IF(AB27="L",4,IF(AB27="A",5,7)),IF(OR(U27="EE",U27="CE"),IF(AB27="L",3,IF(AB27="A",4,6))))))))</f>
        <v>0</v>
      </c>
      <c r="AG27" s="137" t="n">
        <f aca="false">IF(T27="NOK",0,IF(U27="INM",(1*AC27)*Y27,AF27*AC27))</f>
        <v>0</v>
      </c>
      <c r="AH27" s="138"/>
      <c r="AI27" s="134" t="s">
        <v>94</v>
      </c>
      <c r="AJ27" s="139"/>
      <c r="AK27" s="139"/>
    </row>
    <row r="28" customFormat="false" ht="15" hidden="false" customHeight="true" outlineLevel="0" collapsed="false">
      <c r="A28" s="142"/>
      <c r="B28" s="129"/>
      <c r="C28" s="128"/>
      <c r="D28" s="128"/>
      <c r="E28" s="128"/>
      <c r="F28" s="141"/>
      <c r="G28" s="128"/>
      <c r="H28" s="141"/>
      <c r="I28" s="128"/>
      <c r="J28" s="131" t="str">
        <f aca="false">CONCATENATE(C28,L28)</f>
        <v/>
      </c>
      <c r="K28" s="131" t="str">
        <f aca="false">CONCATENATE(C28,D28,L28,Q28)</f>
        <v>0</v>
      </c>
      <c r="L28" s="131" t="str">
        <f aca="false">IF(OR(ISBLANK(E28),ISBLANK(G28)),IF(OR(C28="ALI",C28="AIE"),"L",IF(ISBLANK(C28),"","A")),IF(C28="EE",IF(G28&gt;=3,IF(E28&gt;=5,"H","A"),IF(G28&gt;=2,IF(E28&gt;=16,"H",IF(E28&lt;=4,"L","A")),IF(E28&lt;=15,"L","A"))),IF(OR(C28="SE",C28="CE"),IF(G28&gt;=4,IF(E28&gt;=6,"H","A"),IF(G28&gt;=2,IF(E28&gt;=20,"H",IF(E28&lt;=5,"L","A")),IF(E28&lt;=19,"L","A"))),IF(OR(C28="ALI",C28="AIE"),IF(G28&gt;=6,IF(E28&gt;=20,"H","A"),IF(G28&gt;=2,IF(E28&gt;=51,"H",IF(E28&lt;=19,"L","A")),IF(E28&lt;=50,"L","A")))))))</f>
        <v/>
      </c>
      <c r="M28" s="131" t="n">
        <f aca="false">IFERROR(VLOOKUP(D28,Lista!A$3:D$33,3,0),1)</f>
        <v>1</v>
      </c>
      <c r="N28" s="131" t="n">
        <f aca="false">IFERROR(VLOOKUP(D28,Lista!A$3:E$33,5,0),1)</f>
        <v>1</v>
      </c>
      <c r="O28" s="132" t="str">
        <f aca="false">IF(C28="INM","",IF(L28="L","Baixa",IF(L28="A","Média",IF(L28="","","Alta"))))</f>
        <v/>
      </c>
      <c r="P28" s="132" t="n">
        <f aca="false">IF(C28="INM",M28*I28,IF(C28="ALI",IF(L28="L",7,IF(L28="A",10,15)),IF(C28="AIE",IF(L28="L",5,IF(L28="A",7,10)),IF(C28="SE",IF(L28="L",4,IF(L28="A",5,7)),IF(OR(C28="EE",C28="CE"),IF(L28="L",3,IF(L28="A",4,6)),0)))))</f>
        <v>0</v>
      </c>
      <c r="Q28" s="132" t="n">
        <f aca="false">IF(C28="INM",P28,P28*M28)</f>
        <v>0</v>
      </c>
      <c r="R28" s="133"/>
      <c r="S28" s="134" t="s">
        <v>94</v>
      </c>
      <c r="T28" s="135"/>
      <c r="U28" s="128"/>
      <c r="V28" s="136"/>
      <c r="W28" s="128"/>
      <c r="X28" s="128"/>
      <c r="Y28" s="128"/>
      <c r="Z28" s="131" t="str">
        <f aca="false">CONCATENATE(U28,AB28)</f>
        <v/>
      </c>
      <c r="AA28" s="131" t="str">
        <f aca="false">CONCATENATE(U28,V28,AB28,AG28)</f>
        <v>0</v>
      </c>
      <c r="AB28" s="131" t="str">
        <f aca="false">IF(OR(ISBLANK(W28),ISBLANK(X28)),IF(OR(U28="ALI",U28="AIE"),"L",IF(ISBLANK(U28),"","A")),IF(U28="EE",IF(X28&gt;=3,IF(W28&gt;=5,"H","A"),IF(X28&gt;=2,IF(W28&gt;=16,"H",IF(W28&lt;=4,"L","A")),IF(W28&lt;=15,"L","A"))),IF(OR(U28="SE",U28="CE"),IF(X28&gt;=4,IF(W28&gt;=6,"H","A"),IF(X28&gt;=2,IF(W28&gt;=20,"H",IF(W28&lt;=5,"L","A")),IF(W28&lt;=19,"L","A"))),IF(OR(U28="ALI",U28="AIE"),IF(X28&gt;=6,IF(W28&gt;=20,"H","A"),IF(X28&gt;=2,IF(W28&gt;=51,"H",IF(W28&lt;=19,"L","A")),IF(W28&lt;=50,"L","A")))))))</f>
        <v/>
      </c>
      <c r="AC28" s="131" t="n">
        <f aca="false">IFERROR(VLOOKUP(V28,Lista!A$3:D$33,3,0),1)</f>
        <v>1</v>
      </c>
      <c r="AD28" s="131" t="n">
        <f aca="false">IFERROR(VLOOKUP(V28,Lista!A$3:E$33,5,0),1)</f>
        <v>1</v>
      </c>
      <c r="AE28" s="137" t="str">
        <f aca="false">IF(U28="INM","",IF(AB28="L","Baixa",IF(AB28="A","Média",IF(AB28="","","Alta"))))</f>
        <v/>
      </c>
      <c r="AF28" s="137" t="n">
        <f aca="false">IF(OR(ISBLANK(T28),T28="NOK"),0,IF(U28="INM",AC28*Y28,IF(U28="ALI",IF(AB28="L",7,IF(AB28="A",10,15)),IF(U28="AIE",IF(AB28="L",5,IF(AB28="A",7,10)),IF(U28="SE",IF(AB28="L",4,IF(AB28="A",5,7)),IF(OR(U28="EE",U28="CE"),IF(AB28="L",3,IF(AB28="A",4,6))))))))</f>
        <v>0</v>
      </c>
      <c r="AG28" s="137" t="n">
        <f aca="false">IF(T28="NOK",0,IF(U28="INM",(1*AC28)*Y28,AF28*AC28))</f>
        <v>0</v>
      </c>
      <c r="AH28" s="138"/>
      <c r="AI28" s="134" t="s">
        <v>94</v>
      </c>
      <c r="AJ28" s="139"/>
      <c r="AK28" s="139"/>
    </row>
    <row r="29" customFormat="false" ht="15" hidden="false" customHeight="true" outlineLevel="0" collapsed="false">
      <c r="A29" s="142"/>
      <c r="B29" s="129"/>
      <c r="C29" s="128"/>
      <c r="D29" s="128"/>
      <c r="E29" s="128"/>
      <c r="F29" s="141"/>
      <c r="G29" s="128"/>
      <c r="H29" s="141"/>
      <c r="I29" s="128"/>
      <c r="J29" s="131" t="str">
        <f aca="false">CONCATENATE(C29,L29)</f>
        <v/>
      </c>
      <c r="K29" s="131" t="str">
        <f aca="false">CONCATENATE(C29,D29,L29,Q29)</f>
        <v>0</v>
      </c>
      <c r="L29" s="131" t="str">
        <f aca="false">IF(OR(ISBLANK(E29),ISBLANK(G29)),IF(OR(C29="ALI",C29="AIE"),"L",IF(ISBLANK(C29),"","A")),IF(C29="EE",IF(G29&gt;=3,IF(E29&gt;=5,"H","A"),IF(G29&gt;=2,IF(E29&gt;=16,"H",IF(E29&lt;=4,"L","A")),IF(E29&lt;=15,"L","A"))),IF(OR(C29="SE",C29="CE"),IF(G29&gt;=4,IF(E29&gt;=6,"H","A"),IF(G29&gt;=2,IF(E29&gt;=20,"H",IF(E29&lt;=5,"L","A")),IF(E29&lt;=19,"L","A"))),IF(OR(C29="ALI",C29="AIE"),IF(G29&gt;=6,IF(E29&gt;=20,"H","A"),IF(G29&gt;=2,IF(E29&gt;=51,"H",IF(E29&lt;=19,"L","A")),IF(E29&lt;=50,"L","A")))))))</f>
        <v/>
      </c>
      <c r="M29" s="131" t="n">
        <f aca="false">IFERROR(VLOOKUP(D29,Lista!A$3:D$33,3,0),1)</f>
        <v>1</v>
      </c>
      <c r="N29" s="131" t="n">
        <f aca="false">IFERROR(VLOOKUP(D29,Lista!A$3:E$33,5,0),1)</f>
        <v>1</v>
      </c>
      <c r="O29" s="132" t="str">
        <f aca="false">IF(C29="INM","",IF(L29="L","Baixa",IF(L29="A","Média",IF(L29="","","Alta"))))</f>
        <v/>
      </c>
      <c r="P29" s="132" t="n">
        <f aca="false">IF(C29="INM",M29*I29,IF(C29="ALI",IF(L29="L",7,IF(L29="A",10,15)),IF(C29="AIE",IF(L29="L",5,IF(L29="A",7,10)),IF(C29="SE",IF(L29="L",4,IF(L29="A",5,7)),IF(OR(C29="EE",C29="CE"),IF(L29="L",3,IF(L29="A",4,6)),0)))))</f>
        <v>0</v>
      </c>
      <c r="Q29" s="132" t="n">
        <f aca="false">IF(C29="INM",P29,P29*M29)</f>
        <v>0</v>
      </c>
      <c r="R29" s="133"/>
      <c r="S29" s="134" t="s">
        <v>94</v>
      </c>
      <c r="T29" s="135"/>
      <c r="U29" s="128"/>
      <c r="V29" s="136"/>
      <c r="W29" s="128"/>
      <c r="X29" s="128"/>
      <c r="Y29" s="128"/>
      <c r="Z29" s="131" t="str">
        <f aca="false">CONCATENATE(U29,AB29)</f>
        <v/>
      </c>
      <c r="AA29" s="131" t="str">
        <f aca="false">CONCATENATE(U29,V29,AB29,AG29)</f>
        <v>0</v>
      </c>
      <c r="AB29" s="131" t="str">
        <f aca="false">IF(OR(ISBLANK(W29),ISBLANK(X29)),IF(OR(U29="ALI",U29="AIE"),"L",IF(ISBLANK(U29),"","A")),IF(U29="EE",IF(X29&gt;=3,IF(W29&gt;=5,"H","A"),IF(X29&gt;=2,IF(W29&gt;=16,"H",IF(W29&lt;=4,"L","A")),IF(W29&lt;=15,"L","A"))),IF(OR(U29="SE",U29="CE"),IF(X29&gt;=4,IF(W29&gt;=6,"H","A"),IF(X29&gt;=2,IF(W29&gt;=20,"H",IF(W29&lt;=5,"L","A")),IF(W29&lt;=19,"L","A"))),IF(OR(U29="ALI",U29="AIE"),IF(X29&gt;=6,IF(W29&gt;=20,"H","A"),IF(X29&gt;=2,IF(W29&gt;=51,"H",IF(W29&lt;=19,"L","A")),IF(W29&lt;=50,"L","A")))))))</f>
        <v/>
      </c>
      <c r="AC29" s="131" t="n">
        <f aca="false">IFERROR(VLOOKUP(V29,Lista!A$3:D$33,3,0),1)</f>
        <v>1</v>
      </c>
      <c r="AD29" s="131" t="n">
        <f aca="false">IFERROR(VLOOKUP(V29,Lista!A$3:E$33,5,0),1)</f>
        <v>1</v>
      </c>
      <c r="AE29" s="137" t="str">
        <f aca="false">IF(U29="INM","",IF(AB29="L","Baixa",IF(AB29="A","Média",IF(AB29="","","Alta"))))</f>
        <v/>
      </c>
      <c r="AF29" s="137" t="n">
        <f aca="false">IF(OR(ISBLANK(T29),T29="NOK"),0,IF(U29="INM",AC29*Y29,IF(U29="ALI",IF(AB29="L",7,IF(AB29="A",10,15)),IF(U29="AIE",IF(AB29="L",5,IF(AB29="A",7,10)),IF(U29="SE",IF(AB29="L",4,IF(AB29="A",5,7)),IF(OR(U29="EE",U29="CE"),IF(AB29="L",3,IF(AB29="A",4,6))))))))</f>
        <v>0</v>
      </c>
      <c r="AG29" s="137" t="n">
        <f aca="false">IF(T29="NOK",0,IF(U29="INM",(1*AC29)*Y29,AF29*AC29))</f>
        <v>0</v>
      </c>
      <c r="AH29" s="138"/>
      <c r="AI29" s="134" t="s">
        <v>94</v>
      </c>
      <c r="AJ29" s="139"/>
      <c r="AK29" s="139"/>
    </row>
    <row r="30" customFormat="false" ht="15" hidden="false" customHeight="true" outlineLevel="0" collapsed="false">
      <c r="A30" s="142"/>
      <c r="B30" s="129"/>
      <c r="C30" s="128"/>
      <c r="D30" s="128"/>
      <c r="E30" s="128"/>
      <c r="F30" s="141"/>
      <c r="G30" s="128"/>
      <c r="H30" s="140"/>
      <c r="I30" s="128"/>
      <c r="J30" s="131" t="str">
        <f aca="false">CONCATENATE(C30,L30)</f>
        <v/>
      </c>
      <c r="K30" s="131" t="str">
        <f aca="false">CONCATENATE(C30,D30,L30,Q30)</f>
        <v>0</v>
      </c>
      <c r="L30" s="131" t="str">
        <f aca="false">IF(OR(ISBLANK(E30),ISBLANK(G30)),IF(OR(C30="ALI",C30="AIE"),"L",IF(ISBLANK(C30),"","A")),IF(C30="EE",IF(G30&gt;=3,IF(E30&gt;=5,"H","A"),IF(G30&gt;=2,IF(E30&gt;=16,"H",IF(E30&lt;=4,"L","A")),IF(E30&lt;=15,"L","A"))),IF(OR(C30="SE",C30="CE"),IF(G30&gt;=4,IF(E30&gt;=6,"H","A"),IF(G30&gt;=2,IF(E30&gt;=20,"H",IF(E30&lt;=5,"L","A")),IF(E30&lt;=19,"L","A"))),IF(OR(C30="ALI",C30="AIE"),IF(G30&gt;=6,IF(E30&gt;=20,"H","A"),IF(G30&gt;=2,IF(E30&gt;=51,"H",IF(E30&lt;=19,"L","A")),IF(E30&lt;=50,"L","A")))))))</f>
        <v/>
      </c>
      <c r="M30" s="131" t="n">
        <f aca="false">IFERROR(VLOOKUP(D30,Lista!A$3:D$33,3,0),1)</f>
        <v>1</v>
      </c>
      <c r="N30" s="131" t="n">
        <f aca="false">IFERROR(VLOOKUP(D30,Lista!A$3:E$33,5,0),1)</f>
        <v>1</v>
      </c>
      <c r="O30" s="132" t="str">
        <f aca="false">IF(C30="INM","",IF(L30="L","Baixa",IF(L30="A","Média",IF(L30="","","Alta"))))</f>
        <v/>
      </c>
      <c r="P30" s="132" t="n">
        <f aca="false">IF(C30="INM",M30*I30,IF(C30="ALI",IF(L30="L",7,IF(L30="A",10,15)),IF(C30="AIE",IF(L30="L",5,IF(L30="A",7,10)),IF(C30="SE",IF(L30="L",4,IF(L30="A",5,7)),IF(OR(C30="EE",C30="CE"),IF(L30="L",3,IF(L30="A",4,6)),0)))))</f>
        <v>0</v>
      </c>
      <c r="Q30" s="132" t="n">
        <f aca="false">IF(C30="INM",P30,P30*M30)</f>
        <v>0</v>
      </c>
      <c r="R30" s="133"/>
      <c r="S30" s="134" t="s">
        <v>94</v>
      </c>
      <c r="T30" s="135"/>
      <c r="U30" s="128"/>
      <c r="V30" s="128"/>
      <c r="W30" s="128"/>
      <c r="X30" s="128"/>
      <c r="Y30" s="128"/>
      <c r="Z30" s="131" t="str">
        <f aca="false">CONCATENATE(U30,AB30)</f>
        <v/>
      </c>
      <c r="AA30" s="131" t="str">
        <f aca="false">CONCATENATE(U30,V30,AB30,AG30)</f>
        <v>0</v>
      </c>
      <c r="AB30" s="131" t="str">
        <f aca="false">IF(OR(ISBLANK(W30),ISBLANK(X30)),IF(OR(U30="ALI",U30="AIE"),"L",IF(ISBLANK(U30),"","A")),IF(U30="EE",IF(X30&gt;=3,IF(W30&gt;=5,"H","A"),IF(X30&gt;=2,IF(W30&gt;=16,"H",IF(W30&lt;=4,"L","A")),IF(W30&lt;=15,"L","A"))),IF(OR(U30="SE",U30="CE"),IF(X30&gt;=4,IF(W30&gt;=6,"H","A"),IF(X30&gt;=2,IF(W30&gt;=20,"H",IF(W30&lt;=5,"L","A")),IF(W30&lt;=19,"L","A"))),IF(OR(U30="ALI",U30="AIE"),IF(X30&gt;=6,IF(W30&gt;=20,"H","A"),IF(X30&gt;=2,IF(W30&gt;=51,"H",IF(W30&lt;=19,"L","A")),IF(W30&lt;=50,"L","A")))))))</f>
        <v/>
      </c>
      <c r="AC30" s="131" t="n">
        <f aca="false">IFERROR(VLOOKUP(V30,Lista!A$3:D$33,3,0),1)</f>
        <v>1</v>
      </c>
      <c r="AD30" s="131" t="n">
        <f aca="false">IFERROR(VLOOKUP(V30,Lista!A$3:E$33,5,0),1)</f>
        <v>1</v>
      </c>
      <c r="AE30" s="137" t="str">
        <f aca="false">IF(U30="INM","",IF(AB30="L","Baixa",IF(AB30="A","Média",IF(AB30="","","Alta"))))</f>
        <v/>
      </c>
      <c r="AF30" s="137" t="n">
        <f aca="false">IF(OR(ISBLANK(T30),T30="NOK"),0,IF(U30="INM",AC30*Y30,IF(U30="ALI",IF(AB30="L",7,IF(AB30="A",10,15)),IF(U30="AIE",IF(AB30="L",5,IF(AB30="A",7,10)),IF(U30="SE",IF(AB30="L",4,IF(AB30="A",5,7)),IF(OR(U30="EE",U30="CE"),IF(AB30="L",3,IF(AB30="A",4,6))))))))</f>
        <v>0</v>
      </c>
      <c r="AG30" s="137" t="n">
        <f aca="false">IF(T30="NOK",0,IF(U30="INM",(1*AC30)*Y30,AF30*AC30))</f>
        <v>0</v>
      </c>
      <c r="AH30" s="138"/>
      <c r="AI30" s="134" t="s">
        <v>94</v>
      </c>
      <c r="AJ30" s="139"/>
      <c r="AK30" s="139"/>
    </row>
    <row r="31" customFormat="false" ht="15" hidden="false" customHeight="true" outlineLevel="0" collapsed="false">
      <c r="A31" s="142"/>
      <c r="B31" s="144"/>
      <c r="C31" s="128"/>
      <c r="D31" s="128"/>
      <c r="E31" s="128"/>
      <c r="F31" s="141"/>
      <c r="G31" s="128"/>
      <c r="H31" s="141"/>
      <c r="I31" s="128"/>
      <c r="J31" s="131" t="str">
        <f aca="false">CONCATENATE(C31,L31)</f>
        <v/>
      </c>
      <c r="K31" s="131" t="str">
        <f aca="false">CONCATENATE(C31,D31,L31,Q31)</f>
        <v>0</v>
      </c>
      <c r="L31" s="131" t="str">
        <f aca="false">IF(OR(ISBLANK(E31),ISBLANK(G31)),IF(OR(C31="ALI",C31="AIE"),"L",IF(ISBLANK(C31),"","A")),IF(C31="EE",IF(G31&gt;=3,IF(E31&gt;=5,"H","A"),IF(G31&gt;=2,IF(E31&gt;=16,"H",IF(E31&lt;=4,"L","A")),IF(E31&lt;=15,"L","A"))),IF(OR(C31="SE",C31="CE"),IF(G31&gt;=4,IF(E31&gt;=6,"H","A"),IF(G31&gt;=2,IF(E31&gt;=20,"H",IF(E31&lt;=5,"L","A")),IF(E31&lt;=19,"L","A"))),IF(OR(C31="ALI",C31="AIE"),IF(G31&gt;=6,IF(E31&gt;=20,"H","A"),IF(G31&gt;=2,IF(E31&gt;=51,"H",IF(E31&lt;=19,"L","A")),IF(E31&lt;=50,"L","A")))))))</f>
        <v/>
      </c>
      <c r="M31" s="131" t="n">
        <f aca="false">IFERROR(VLOOKUP(D31,Lista!A$3:D$33,3,0),1)</f>
        <v>1</v>
      </c>
      <c r="N31" s="131" t="n">
        <f aca="false">IFERROR(VLOOKUP(D31,Lista!A$3:E$33,5,0),1)</f>
        <v>1</v>
      </c>
      <c r="O31" s="132" t="str">
        <f aca="false">IF(C31="INM","",IF(L31="L","Baixa",IF(L31="A","Média",IF(L31="","","Alta"))))</f>
        <v/>
      </c>
      <c r="P31" s="132" t="n">
        <f aca="false">IF(C31="INM",M31*I31,IF(C31="ALI",IF(L31="L",7,IF(L31="A",10,15)),IF(C31="AIE",IF(L31="L",5,IF(L31="A",7,10)),IF(C31="SE",IF(L31="L",4,IF(L31="A",5,7)),IF(OR(C31="EE",C31="CE"),IF(L31="L",3,IF(L31="A",4,6)),0)))))</f>
        <v>0</v>
      </c>
      <c r="Q31" s="132" t="n">
        <f aca="false">IF(C31="INM",P31,P31*M31)</f>
        <v>0</v>
      </c>
      <c r="R31" s="133"/>
      <c r="S31" s="134" t="s">
        <v>94</v>
      </c>
      <c r="T31" s="135"/>
      <c r="U31" s="128"/>
      <c r="V31" s="128"/>
      <c r="W31" s="128"/>
      <c r="X31" s="128"/>
      <c r="Y31" s="128"/>
      <c r="Z31" s="131" t="str">
        <f aca="false">CONCATENATE(U31,AB31)</f>
        <v/>
      </c>
      <c r="AA31" s="131" t="str">
        <f aca="false">CONCATENATE(U31,V31,AB31,AG31)</f>
        <v>0</v>
      </c>
      <c r="AB31" s="131" t="str">
        <f aca="false">IF(OR(ISBLANK(W31),ISBLANK(X31)),IF(OR(U31="ALI",U31="AIE"),"L",IF(ISBLANK(U31),"","A")),IF(U31="EE",IF(X31&gt;=3,IF(W31&gt;=5,"H","A"),IF(X31&gt;=2,IF(W31&gt;=16,"H",IF(W31&lt;=4,"L","A")),IF(W31&lt;=15,"L","A"))),IF(OR(U31="SE",U31="CE"),IF(X31&gt;=4,IF(W31&gt;=6,"H","A"),IF(X31&gt;=2,IF(W31&gt;=20,"H",IF(W31&lt;=5,"L","A")),IF(W31&lt;=19,"L","A"))),IF(OR(U31="ALI",U31="AIE"),IF(X31&gt;=6,IF(W31&gt;=20,"H","A"),IF(X31&gt;=2,IF(W31&gt;=51,"H",IF(W31&lt;=19,"L","A")),IF(W31&lt;=50,"L","A")))))))</f>
        <v/>
      </c>
      <c r="AC31" s="131" t="n">
        <f aca="false">IFERROR(VLOOKUP(V31,Lista!A$3:D$33,3,0),1)</f>
        <v>1</v>
      </c>
      <c r="AD31" s="131" t="n">
        <f aca="false">IFERROR(VLOOKUP(V31,Lista!A$3:E$33,5,0),1)</f>
        <v>1</v>
      </c>
      <c r="AE31" s="137" t="str">
        <f aca="false">IF(U31="INM","",IF(AB31="L","Baixa",IF(AB31="A","Média",IF(AB31="","","Alta"))))</f>
        <v/>
      </c>
      <c r="AF31" s="137" t="n">
        <f aca="false">IF(OR(ISBLANK(T31),T31="NOK"),0,IF(U31="INM",AC31*Y31,IF(U31="ALI",IF(AB31="L",7,IF(AB31="A",10,15)),IF(U31="AIE",IF(AB31="L",5,IF(AB31="A",7,10)),IF(U31="SE",IF(AB31="L",4,IF(AB31="A",5,7)),IF(OR(U31="EE",U31="CE"),IF(AB31="L",3,IF(AB31="A",4,6))))))))</f>
        <v>0</v>
      </c>
      <c r="AG31" s="137" t="n">
        <f aca="false">IF(T31="NOK",0,IF(U31="INM",(1*AC31)*Y31,AF31*AC31))</f>
        <v>0</v>
      </c>
      <c r="AH31" s="138"/>
      <c r="AI31" s="134" t="s">
        <v>94</v>
      </c>
      <c r="AJ31" s="138"/>
      <c r="AK31" s="139"/>
    </row>
    <row r="32" customFormat="false" ht="15" hidden="false" customHeight="true" outlineLevel="0" collapsed="false">
      <c r="A32" s="142"/>
      <c r="B32" s="129"/>
      <c r="C32" s="128"/>
      <c r="D32" s="128"/>
      <c r="E32" s="128"/>
      <c r="F32" s="141"/>
      <c r="G32" s="128"/>
      <c r="H32" s="141"/>
      <c r="I32" s="128"/>
      <c r="J32" s="131" t="str">
        <f aca="false">CONCATENATE(C32,L32)</f>
        <v/>
      </c>
      <c r="K32" s="131" t="str">
        <f aca="false">CONCATENATE(C32,D32,L32,Q32)</f>
        <v>0</v>
      </c>
      <c r="L32" s="131" t="str">
        <f aca="false">IF(OR(ISBLANK(E32),ISBLANK(G32)),IF(OR(C32="ALI",C32="AIE"),"L",IF(ISBLANK(C32),"","A")),IF(C32="EE",IF(G32&gt;=3,IF(E32&gt;=5,"H","A"),IF(G32&gt;=2,IF(E32&gt;=16,"H",IF(E32&lt;=4,"L","A")),IF(E32&lt;=15,"L","A"))),IF(OR(C32="SE",C32="CE"),IF(G32&gt;=4,IF(E32&gt;=6,"H","A"),IF(G32&gt;=2,IF(E32&gt;=20,"H",IF(E32&lt;=5,"L","A")),IF(E32&lt;=19,"L","A"))),IF(OR(C32="ALI",C32="AIE"),IF(G32&gt;=6,IF(E32&gt;=20,"H","A"),IF(G32&gt;=2,IF(E32&gt;=51,"H",IF(E32&lt;=19,"L","A")),IF(E32&lt;=50,"L","A")))))))</f>
        <v/>
      </c>
      <c r="M32" s="131" t="n">
        <f aca="false">IFERROR(VLOOKUP(D32,Lista!A$3:D$33,3,0),1)</f>
        <v>1</v>
      </c>
      <c r="N32" s="131" t="n">
        <f aca="false">IFERROR(VLOOKUP(D32,Lista!A$3:E$33,5,0),1)</f>
        <v>1</v>
      </c>
      <c r="O32" s="132" t="str">
        <f aca="false">IF(C32="INM","",IF(L32="L","Baixa",IF(L32="A","Média",IF(L32="","","Alta"))))</f>
        <v/>
      </c>
      <c r="P32" s="132" t="n">
        <f aca="false">IF(C32="INM",M32*I32,IF(C32="ALI",IF(L32="L",7,IF(L32="A",10,15)),IF(C32="AIE",IF(L32="L",5,IF(L32="A",7,10)),IF(C32="SE",IF(L32="L",4,IF(L32="A",5,7)),IF(OR(C32="EE",C32="CE"),IF(L32="L",3,IF(L32="A",4,6)),0)))))</f>
        <v>0</v>
      </c>
      <c r="Q32" s="132" t="n">
        <f aca="false">IF(C32="INM",P32,P32*M32)</f>
        <v>0</v>
      </c>
      <c r="R32" s="133"/>
      <c r="S32" s="134" t="s">
        <v>94</v>
      </c>
      <c r="T32" s="135"/>
      <c r="U32" s="128"/>
      <c r="V32" s="128"/>
      <c r="W32" s="128"/>
      <c r="X32" s="128"/>
      <c r="Y32" s="128"/>
      <c r="Z32" s="131" t="str">
        <f aca="false">CONCATENATE(U32,AB32)</f>
        <v/>
      </c>
      <c r="AA32" s="131" t="str">
        <f aca="false">CONCATENATE(U32,V32,AB32,AG32)</f>
        <v>0</v>
      </c>
      <c r="AB32" s="131" t="str">
        <f aca="false">IF(OR(ISBLANK(W32),ISBLANK(X32)),IF(OR(U32="ALI",U32="AIE"),"L",IF(ISBLANK(U32),"","A")),IF(U32="EE",IF(X32&gt;=3,IF(W32&gt;=5,"H","A"),IF(X32&gt;=2,IF(W32&gt;=16,"H",IF(W32&lt;=4,"L","A")),IF(W32&lt;=15,"L","A"))),IF(OR(U32="SE",U32="CE"),IF(X32&gt;=4,IF(W32&gt;=6,"H","A"),IF(X32&gt;=2,IF(W32&gt;=20,"H",IF(W32&lt;=5,"L","A")),IF(W32&lt;=19,"L","A"))),IF(OR(U32="ALI",U32="AIE"),IF(X32&gt;=6,IF(W32&gt;=20,"H","A"),IF(X32&gt;=2,IF(W32&gt;=51,"H",IF(W32&lt;=19,"L","A")),IF(W32&lt;=50,"L","A")))))))</f>
        <v/>
      </c>
      <c r="AC32" s="131" t="n">
        <f aca="false">IFERROR(VLOOKUP(V32,Lista!A$3:D$33,3,0),1)</f>
        <v>1</v>
      </c>
      <c r="AD32" s="131" t="n">
        <f aca="false">IFERROR(VLOOKUP(V32,Lista!A$3:E$33,5,0),1)</f>
        <v>1</v>
      </c>
      <c r="AE32" s="137" t="str">
        <f aca="false">IF(U32="INM","",IF(AB32="L","Baixa",IF(AB32="A","Média",IF(AB32="","","Alta"))))</f>
        <v/>
      </c>
      <c r="AF32" s="137" t="n">
        <f aca="false">IF(OR(ISBLANK(T32),T32="NOK"),0,IF(U32="INM",AC32*Y32,IF(U32="ALI",IF(AB32="L",7,IF(AB32="A",10,15)),IF(U32="AIE",IF(AB32="L",5,IF(AB32="A",7,10)),IF(U32="SE",IF(AB32="L",4,IF(AB32="A",5,7)),IF(OR(U32="EE",U32="CE"),IF(AB32="L",3,IF(AB32="A",4,6))))))))</f>
        <v>0</v>
      </c>
      <c r="AG32" s="137" t="n">
        <f aca="false">IF(T32="NOK",0,IF(U32="INM",(1*AC32)*Y32,AF32*AC32))</f>
        <v>0</v>
      </c>
      <c r="AH32" s="138"/>
      <c r="AI32" s="134" t="s">
        <v>94</v>
      </c>
      <c r="AJ32" s="139"/>
      <c r="AK32" s="139"/>
    </row>
    <row r="33" customFormat="false" ht="15" hidden="false" customHeight="true" outlineLevel="0" collapsed="false">
      <c r="A33" s="142"/>
      <c r="B33" s="129"/>
      <c r="C33" s="128"/>
      <c r="D33" s="128"/>
      <c r="E33" s="128"/>
      <c r="F33" s="141"/>
      <c r="G33" s="128"/>
      <c r="H33" s="141"/>
      <c r="I33" s="128"/>
      <c r="J33" s="131" t="str">
        <f aca="false">CONCATENATE(C33,L33)</f>
        <v/>
      </c>
      <c r="K33" s="131" t="str">
        <f aca="false">CONCATENATE(C33,D33,L33,Q33)</f>
        <v>0</v>
      </c>
      <c r="L33" s="131" t="str">
        <f aca="false">IF(OR(ISBLANK(E33),ISBLANK(G33)),IF(OR(C33="ALI",C33="AIE"),"L",IF(ISBLANK(C33),"","A")),IF(C33="EE",IF(G33&gt;=3,IF(E33&gt;=5,"H","A"),IF(G33&gt;=2,IF(E33&gt;=16,"H",IF(E33&lt;=4,"L","A")),IF(E33&lt;=15,"L","A"))),IF(OR(C33="SE",C33="CE"),IF(G33&gt;=4,IF(E33&gt;=6,"H","A"),IF(G33&gt;=2,IF(E33&gt;=20,"H",IF(E33&lt;=5,"L","A")),IF(E33&lt;=19,"L","A"))),IF(OR(C33="ALI",C33="AIE"),IF(G33&gt;=6,IF(E33&gt;=20,"H","A"),IF(G33&gt;=2,IF(E33&gt;=51,"H",IF(E33&lt;=19,"L","A")),IF(E33&lt;=50,"L","A")))))))</f>
        <v/>
      </c>
      <c r="M33" s="131" t="n">
        <f aca="false">IFERROR(VLOOKUP(D33,Lista!A$3:D$33,3,0),1)</f>
        <v>1</v>
      </c>
      <c r="N33" s="131" t="n">
        <f aca="false">IFERROR(VLOOKUP(D33,Lista!A$3:E$33,5,0),1)</f>
        <v>1</v>
      </c>
      <c r="O33" s="132" t="str">
        <f aca="false">IF(C33="INM","",IF(L33="L","Baixa",IF(L33="A","Média",IF(L33="","","Alta"))))</f>
        <v/>
      </c>
      <c r="P33" s="132" t="n">
        <f aca="false">IF(C33="INM",M33*I33,IF(C33="ALI",IF(L33="L",7,IF(L33="A",10,15)),IF(C33="AIE",IF(L33="L",5,IF(L33="A",7,10)),IF(C33="SE",IF(L33="L",4,IF(L33="A",5,7)),IF(OR(C33="EE",C33="CE"),IF(L33="L",3,IF(L33="A",4,6)),0)))))</f>
        <v>0</v>
      </c>
      <c r="Q33" s="132" t="n">
        <f aca="false">IF(C33="INM",P33,P33*M33)</f>
        <v>0</v>
      </c>
      <c r="R33" s="133"/>
      <c r="S33" s="134" t="s">
        <v>94</v>
      </c>
      <c r="T33" s="135"/>
      <c r="U33" s="128"/>
      <c r="V33" s="128"/>
      <c r="W33" s="128"/>
      <c r="X33" s="128"/>
      <c r="Y33" s="128"/>
      <c r="Z33" s="131" t="str">
        <f aca="false">CONCATENATE(U33,AB33)</f>
        <v/>
      </c>
      <c r="AA33" s="131" t="str">
        <f aca="false">CONCATENATE(U33,V33,AB33,AG33)</f>
        <v>0</v>
      </c>
      <c r="AB33" s="131" t="str">
        <f aca="false">IF(OR(ISBLANK(W33),ISBLANK(X33)),IF(OR(U33="ALI",U33="AIE"),"L",IF(ISBLANK(U33),"","A")),IF(U33="EE",IF(X33&gt;=3,IF(W33&gt;=5,"H","A"),IF(X33&gt;=2,IF(W33&gt;=16,"H",IF(W33&lt;=4,"L","A")),IF(W33&lt;=15,"L","A"))),IF(OR(U33="SE",U33="CE"),IF(X33&gt;=4,IF(W33&gt;=6,"H","A"),IF(X33&gt;=2,IF(W33&gt;=20,"H",IF(W33&lt;=5,"L","A")),IF(W33&lt;=19,"L","A"))),IF(OR(U33="ALI",U33="AIE"),IF(X33&gt;=6,IF(W33&gt;=20,"H","A"),IF(X33&gt;=2,IF(W33&gt;=51,"H",IF(W33&lt;=19,"L","A")),IF(W33&lt;=50,"L","A")))))))</f>
        <v/>
      </c>
      <c r="AC33" s="131" t="n">
        <f aca="false">IFERROR(VLOOKUP(V33,Lista!A$3:D$33,3,0),1)</f>
        <v>1</v>
      </c>
      <c r="AD33" s="131" t="n">
        <f aca="false">IFERROR(VLOOKUP(V33,Lista!A$3:E$33,5,0),1)</f>
        <v>1</v>
      </c>
      <c r="AE33" s="137" t="str">
        <f aca="false">IF(U33="INM","",IF(AB33="L","Baixa",IF(AB33="A","Média",IF(AB33="","","Alta"))))</f>
        <v/>
      </c>
      <c r="AF33" s="137" t="n">
        <f aca="false">IF(OR(ISBLANK(T33),T33="NOK"),0,IF(U33="INM",AC33*Y33,IF(U33="ALI",IF(AB33="L",7,IF(AB33="A",10,15)),IF(U33="AIE",IF(AB33="L",5,IF(AB33="A",7,10)),IF(U33="SE",IF(AB33="L",4,IF(AB33="A",5,7)),IF(OR(U33="EE",U33="CE"),IF(AB33="L",3,IF(AB33="A",4,6))))))))</f>
        <v>0</v>
      </c>
      <c r="AG33" s="137" t="n">
        <f aca="false">IF(T33="NOK",0,IF(U33="INM",(1*AC33)*Y33,AF33*AC33))</f>
        <v>0</v>
      </c>
      <c r="AH33" s="138"/>
      <c r="AI33" s="134" t="s">
        <v>94</v>
      </c>
      <c r="AJ33" s="139"/>
      <c r="AK33" s="139"/>
    </row>
    <row r="34" customFormat="false" ht="15" hidden="false" customHeight="true" outlineLevel="0" collapsed="false">
      <c r="A34" s="142"/>
      <c r="B34" s="129"/>
      <c r="C34" s="128"/>
      <c r="D34" s="128"/>
      <c r="E34" s="128"/>
      <c r="F34" s="141"/>
      <c r="G34" s="128"/>
      <c r="H34" s="141"/>
      <c r="I34" s="128"/>
      <c r="J34" s="131" t="str">
        <f aca="false">CONCATENATE(C34,L34)</f>
        <v/>
      </c>
      <c r="K34" s="131" t="str">
        <f aca="false">CONCATENATE(C34,D34,L34,Q34)</f>
        <v>0</v>
      </c>
      <c r="L34" s="131" t="str">
        <f aca="false">IF(OR(ISBLANK(E34),ISBLANK(G34)),IF(OR(C34="ALI",C34="AIE"),"L",IF(ISBLANK(C34),"","A")),IF(C34="EE",IF(G34&gt;=3,IF(E34&gt;=5,"H","A"),IF(G34&gt;=2,IF(E34&gt;=16,"H",IF(E34&lt;=4,"L","A")),IF(E34&lt;=15,"L","A"))),IF(OR(C34="SE",C34="CE"),IF(G34&gt;=4,IF(E34&gt;=6,"H","A"),IF(G34&gt;=2,IF(E34&gt;=20,"H",IF(E34&lt;=5,"L","A")),IF(E34&lt;=19,"L","A"))),IF(OR(C34="ALI",C34="AIE"),IF(G34&gt;=6,IF(E34&gt;=20,"H","A"),IF(G34&gt;=2,IF(E34&gt;=51,"H",IF(E34&lt;=19,"L","A")),IF(E34&lt;=50,"L","A")))))))</f>
        <v/>
      </c>
      <c r="M34" s="131" t="n">
        <f aca="false">IFERROR(VLOOKUP(D34,Lista!A$3:D$33,3,0),1)</f>
        <v>1</v>
      </c>
      <c r="N34" s="131" t="n">
        <f aca="false">IFERROR(VLOOKUP(D34,Lista!A$3:E$33,5,0),1)</f>
        <v>1</v>
      </c>
      <c r="O34" s="132" t="str">
        <f aca="false">IF(C34="INM","",IF(L34="L","Baixa",IF(L34="A","Média",IF(L34="","","Alta"))))</f>
        <v/>
      </c>
      <c r="P34" s="132" t="n">
        <f aca="false">IF(C34="INM",M34*I34,IF(C34="ALI",IF(L34="L",7,IF(L34="A",10,15)),IF(C34="AIE",IF(L34="L",5,IF(L34="A",7,10)),IF(C34="SE",IF(L34="L",4,IF(L34="A",5,7)),IF(OR(C34="EE",C34="CE"),IF(L34="L",3,IF(L34="A",4,6)),0)))))</f>
        <v>0</v>
      </c>
      <c r="Q34" s="132" t="n">
        <f aca="false">IF(C34="INM",P34,P34*M34)</f>
        <v>0</v>
      </c>
      <c r="R34" s="133"/>
      <c r="S34" s="134" t="s">
        <v>94</v>
      </c>
      <c r="T34" s="135"/>
      <c r="U34" s="128"/>
      <c r="V34" s="128"/>
      <c r="W34" s="128"/>
      <c r="X34" s="128"/>
      <c r="Y34" s="128"/>
      <c r="Z34" s="131" t="str">
        <f aca="false">CONCATENATE(U34,AB34)</f>
        <v/>
      </c>
      <c r="AA34" s="131" t="str">
        <f aca="false">CONCATENATE(U34,V34,AB34,AG34)</f>
        <v>0</v>
      </c>
      <c r="AB34" s="131" t="str">
        <f aca="false">IF(OR(ISBLANK(W34),ISBLANK(X34)),IF(OR(U34="ALI",U34="AIE"),"L",IF(ISBLANK(U34),"","A")),IF(U34="EE",IF(X34&gt;=3,IF(W34&gt;=5,"H","A"),IF(X34&gt;=2,IF(W34&gt;=16,"H",IF(W34&lt;=4,"L","A")),IF(W34&lt;=15,"L","A"))),IF(OR(U34="SE",U34="CE"),IF(X34&gt;=4,IF(W34&gt;=6,"H","A"),IF(X34&gt;=2,IF(W34&gt;=20,"H",IF(W34&lt;=5,"L","A")),IF(W34&lt;=19,"L","A"))),IF(OR(U34="ALI",U34="AIE"),IF(X34&gt;=6,IF(W34&gt;=20,"H","A"),IF(X34&gt;=2,IF(W34&gt;=51,"H",IF(W34&lt;=19,"L","A")),IF(W34&lt;=50,"L","A")))))))</f>
        <v/>
      </c>
      <c r="AC34" s="131" t="n">
        <f aca="false">IFERROR(VLOOKUP(V34,Lista!A$3:D$33,3,0),1)</f>
        <v>1</v>
      </c>
      <c r="AD34" s="131" t="n">
        <f aca="false">IFERROR(VLOOKUP(V34,Lista!A$3:E$33,5,0),1)</f>
        <v>1</v>
      </c>
      <c r="AE34" s="137" t="str">
        <f aca="false">IF(U34="INM","",IF(AB34="L","Baixa",IF(AB34="A","Média",IF(AB34="","","Alta"))))</f>
        <v/>
      </c>
      <c r="AF34" s="137" t="n">
        <f aca="false">IF(OR(ISBLANK(T34),T34="NOK"),0,IF(U34="INM",AC34*Y34,IF(U34="ALI",IF(AB34="L",7,IF(AB34="A",10,15)),IF(U34="AIE",IF(AB34="L",5,IF(AB34="A",7,10)),IF(U34="SE",IF(AB34="L",4,IF(AB34="A",5,7)),IF(OR(U34="EE",U34="CE"),IF(AB34="L",3,IF(AB34="A",4,6))))))))</f>
        <v>0</v>
      </c>
      <c r="AG34" s="137" t="n">
        <f aca="false">IF(T34="NOK",0,IF(U34="INM",(1*AC34)*Y34,AF34*AC34))</f>
        <v>0</v>
      </c>
      <c r="AH34" s="138"/>
      <c r="AI34" s="134" t="s">
        <v>94</v>
      </c>
      <c r="AJ34" s="138"/>
      <c r="AK34" s="139"/>
    </row>
    <row r="35" customFormat="false" ht="15" hidden="false" customHeight="true" outlineLevel="0" collapsed="false">
      <c r="A35" s="142"/>
      <c r="B35" s="129"/>
      <c r="C35" s="128"/>
      <c r="D35" s="128"/>
      <c r="E35" s="128"/>
      <c r="F35" s="141"/>
      <c r="G35" s="128"/>
      <c r="H35" s="141"/>
      <c r="I35" s="128"/>
      <c r="J35" s="131" t="str">
        <f aca="false">CONCATENATE(C35,L35)</f>
        <v/>
      </c>
      <c r="K35" s="131" t="str">
        <f aca="false">CONCATENATE(C35,D35,L35,Q35)</f>
        <v>0</v>
      </c>
      <c r="L35" s="131" t="str">
        <f aca="false">IF(OR(ISBLANK(E35),ISBLANK(G35)),IF(OR(C35="ALI",C35="AIE"),"L",IF(ISBLANK(C35),"","A")),IF(C35="EE",IF(G35&gt;=3,IF(E35&gt;=5,"H","A"),IF(G35&gt;=2,IF(E35&gt;=16,"H",IF(E35&lt;=4,"L","A")),IF(E35&lt;=15,"L","A"))),IF(OR(C35="SE",C35="CE"),IF(G35&gt;=4,IF(E35&gt;=6,"H","A"),IF(G35&gt;=2,IF(E35&gt;=20,"H",IF(E35&lt;=5,"L","A")),IF(E35&lt;=19,"L","A"))),IF(OR(C35="ALI",C35="AIE"),IF(G35&gt;=6,IF(E35&gt;=20,"H","A"),IF(G35&gt;=2,IF(E35&gt;=51,"H",IF(E35&lt;=19,"L","A")),IF(E35&lt;=50,"L","A")))))))</f>
        <v/>
      </c>
      <c r="M35" s="131" t="n">
        <f aca="false">IFERROR(VLOOKUP(D35,Lista!A$3:D$33,3,0),1)</f>
        <v>1</v>
      </c>
      <c r="N35" s="131" t="n">
        <f aca="false">IFERROR(VLOOKUP(D35,Lista!A$3:E$33,5,0),1)</f>
        <v>1</v>
      </c>
      <c r="O35" s="132" t="str">
        <f aca="false">IF(C35="INM","",IF(L35="L","Baixa",IF(L35="A","Média",IF(L35="","","Alta"))))</f>
        <v/>
      </c>
      <c r="P35" s="132" t="n">
        <f aca="false">IF(C35="INM",M35*I35,IF(C35="ALI",IF(L35="L",7,IF(L35="A",10,15)),IF(C35="AIE",IF(L35="L",5,IF(L35="A",7,10)),IF(C35="SE",IF(L35="L",4,IF(L35="A",5,7)),IF(OR(C35="EE",C35="CE"),IF(L35="L",3,IF(L35="A",4,6)),0)))))</f>
        <v>0</v>
      </c>
      <c r="Q35" s="132" t="n">
        <f aca="false">IF(C35="INM",P35,P35*M35)</f>
        <v>0</v>
      </c>
      <c r="R35" s="133"/>
      <c r="S35" s="134" t="s">
        <v>94</v>
      </c>
      <c r="T35" s="135"/>
      <c r="U35" s="128"/>
      <c r="V35" s="128"/>
      <c r="W35" s="128"/>
      <c r="X35" s="128"/>
      <c r="Y35" s="128"/>
      <c r="Z35" s="131" t="str">
        <f aca="false">CONCATENATE(U35,AB35)</f>
        <v/>
      </c>
      <c r="AA35" s="131" t="str">
        <f aca="false">CONCATENATE(U35,V35,AB35,AG35)</f>
        <v>0</v>
      </c>
      <c r="AB35" s="131" t="str">
        <f aca="false">IF(OR(ISBLANK(W35),ISBLANK(X35)),IF(OR(U35="ALI",U35="AIE"),"L",IF(ISBLANK(U35),"","A")),IF(U35="EE",IF(X35&gt;=3,IF(W35&gt;=5,"H","A"),IF(X35&gt;=2,IF(W35&gt;=16,"H",IF(W35&lt;=4,"L","A")),IF(W35&lt;=15,"L","A"))),IF(OR(U35="SE",U35="CE"),IF(X35&gt;=4,IF(W35&gt;=6,"H","A"),IF(X35&gt;=2,IF(W35&gt;=20,"H",IF(W35&lt;=5,"L","A")),IF(W35&lt;=19,"L","A"))),IF(OR(U35="ALI",U35="AIE"),IF(X35&gt;=6,IF(W35&gt;=20,"H","A"),IF(X35&gt;=2,IF(W35&gt;=51,"H",IF(W35&lt;=19,"L","A")),IF(W35&lt;=50,"L","A")))))))</f>
        <v/>
      </c>
      <c r="AC35" s="131" t="n">
        <f aca="false">IFERROR(VLOOKUP(V35,Lista!A$3:D$33,3,0),1)</f>
        <v>1</v>
      </c>
      <c r="AD35" s="131" t="n">
        <f aca="false">IFERROR(VLOOKUP(V35,Lista!A$3:E$33,5,0),1)</f>
        <v>1</v>
      </c>
      <c r="AE35" s="137" t="str">
        <f aca="false">IF(U35="INM","",IF(AB35="L","Baixa",IF(AB35="A","Média",IF(AB35="","","Alta"))))</f>
        <v/>
      </c>
      <c r="AF35" s="137" t="n">
        <f aca="false">IF(OR(ISBLANK(T35),T35="NOK"),0,IF(U35="INM",AC35*Y35,IF(U35="ALI",IF(AB35="L",7,IF(AB35="A",10,15)),IF(U35="AIE",IF(AB35="L",5,IF(AB35="A",7,10)),IF(U35="SE",IF(AB35="L",4,IF(AB35="A",5,7)),IF(OR(U35="EE",U35="CE"),IF(AB35="L",3,IF(AB35="A",4,6))))))))</f>
        <v>0</v>
      </c>
      <c r="AG35" s="137" t="n">
        <f aca="false">IF(T35="NOK",0,IF(U35="INM",(1*AC35)*Y35,AF35*AC35))</f>
        <v>0</v>
      </c>
      <c r="AH35" s="138"/>
      <c r="AI35" s="134" t="s">
        <v>94</v>
      </c>
      <c r="AJ35" s="139"/>
      <c r="AK35" s="139"/>
    </row>
    <row r="36" customFormat="false" ht="15" hidden="false" customHeight="true" outlineLevel="0" collapsed="false">
      <c r="A36" s="142"/>
      <c r="B36" s="129"/>
      <c r="C36" s="128"/>
      <c r="D36" s="128"/>
      <c r="E36" s="128"/>
      <c r="F36" s="141"/>
      <c r="G36" s="128"/>
      <c r="H36" s="141"/>
      <c r="I36" s="128"/>
      <c r="J36" s="131" t="str">
        <f aca="false">CONCATENATE(C36,L36)</f>
        <v/>
      </c>
      <c r="K36" s="131" t="str">
        <f aca="false">CONCATENATE(C36,D36,L36,Q36)</f>
        <v>0</v>
      </c>
      <c r="L36" s="131" t="str">
        <f aca="false">IF(OR(ISBLANK(E36),ISBLANK(G36)),IF(OR(C36="ALI",C36="AIE"),"L",IF(ISBLANK(C36),"","A")),IF(C36="EE",IF(G36&gt;=3,IF(E36&gt;=5,"H","A"),IF(G36&gt;=2,IF(E36&gt;=16,"H",IF(E36&lt;=4,"L","A")),IF(E36&lt;=15,"L","A"))),IF(OR(C36="SE",C36="CE"),IF(G36&gt;=4,IF(E36&gt;=6,"H","A"),IF(G36&gt;=2,IF(E36&gt;=20,"H",IF(E36&lt;=5,"L","A")),IF(E36&lt;=19,"L","A"))),IF(OR(C36="ALI",C36="AIE"),IF(G36&gt;=6,IF(E36&gt;=20,"H","A"),IF(G36&gt;=2,IF(E36&gt;=51,"H",IF(E36&lt;=19,"L","A")),IF(E36&lt;=50,"L","A")))))))</f>
        <v/>
      </c>
      <c r="M36" s="131" t="n">
        <f aca="false">IFERROR(VLOOKUP(D36,Lista!A$3:D$33,3,0),1)</f>
        <v>1</v>
      </c>
      <c r="N36" s="131" t="n">
        <f aca="false">IFERROR(VLOOKUP(D36,Lista!A$3:E$33,5,0),1)</f>
        <v>1</v>
      </c>
      <c r="O36" s="132" t="str">
        <f aca="false">IF(C36="INM","",IF(L36="L","Baixa",IF(L36="A","Média",IF(L36="","","Alta"))))</f>
        <v/>
      </c>
      <c r="P36" s="132" t="n">
        <f aca="false">IF(C36="INM",M36*I36,IF(C36="ALI",IF(L36="L",7,IF(L36="A",10,15)),IF(C36="AIE",IF(L36="L",5,IF(L36="A",7,10)),IF(C36="SE",IF(L36="L",4,IF(L36="A",5,7)),IF(OR(C36="EE",C36="CE"),IF(L36="L",3,IF(L36="A",4,6)),0)))))</f>
        <v>0</v>
      </c>
      <c r="Q36" s="132" t="n">
        <f aca="false">IF(C36="INM",P36,P36*M36)</f>
        <v>0</v>
      </c>
      <c r="R36" s="133"/>
      <c r="S36" s="134" t="s">
        <v>94</v>
      </c>
      <c r="T36" s="135"/>
      <c r="U36" s="128"/>
      <c r="V36" s="128"/>
      <c r="W36" s="128"/>
      <c r="X36" s="128"/>
      <c r="Y36" s="128"/>
      <c r="Z36" s="131" t="str">
        <f aca="false">CONCATENATE(U36,AB36)</f>
        <v/>
      </c>
      <c r="AA36" s="131" t="str">
        <f aca="false">CONCATENATE(U36,V36,AB36,AG36)</f>
        <v>0</v>
      </c>
      <c r="AB36" s="131" t="str">
        <f aca="false">IF(OR(ISBLANK(W36),ISBLANK(X36)),IF(OR(U36="ALI",U36="AIE"),"L",IF(ISBLANK(U36),"","A")),IF(U36="EE",IF(X36&gt;=3,IF(W36&gt;=5,"H","A"),IF(X36&gt;=2,IF(W36&gt;=16,"H",IF(W36&lt;=4,"L","A")),IF(W36&lt;=15,"L","A"))),IF(OR(U36="SE",U36="CE"),IF(X36&gt;=4,IF(W36&gt;=6,"H","A"),IF(X36&gt;=2,IF(W36&gt;=20,"H",IF(W36&lt;=5,"L","A")),IF(W36&lt;=19,"L","A"))),IF(OR(U36="ALI",U36="AIE"),IF(X36&gt;=6,IF(W36&gt;=20,"H","A"),IF(X36&gt;=2,IF(W36&gt;=51,"H",IF(W36&lt;=19,"L","A")),IF(W36&lt;=50,"L","A")))))))</f>
        <v/>
      </c>
      <c r="AC36" s="131" t="n">
        <f aca="false">IFERROR(VLOOKUP(V36,Lista!A$3:D$33,3,0),1)</f>
        <v>1</v>
      </c>
      <c r="AD36" s="131" t="n">
        <f aca="false">IFERROR(VLOOKUP(V36,Lista!A$3:E$33,5,0),1)</f>
        <v>1</v>
      </c>
      <c r="AE36" s="137" t="str">
        <f aca="false">IF(U36="INM","",IF(AB36="L","Baixa",IF(AB36="A","Média",IF(AB36="","","Alta"))))</f>
        <v/>
      </c>
      <c r="AF36" s="137" t="n">
        <f aca="false">IF(OR(ISBLANK(T36),T36="NOK"),0,IF(U36="INM",AC36*Y36,IF(U36="ALI",IF(AB36="L",7,IF(AB36="A",10,15)),IF(U36="AIE",IF(AB36="L",5,IF(AB36="A",7,10)),IF(U36="SE",IF(AB36="L",4,IF(AB36="A",5,7)),IF(OR(U36="EE",U36="CE"),IF(AB36="L",3,IF(AB36="A",4,6))))))))</f>
        <v>0</v>
      </c>
      <c r="AG36" s="137" t="n">
        <f aca="false">IF(T36="NOK",0,IF(U36="INM",(1*AC36)*Y36,AF36*AC36))</f>
        <v>0</v>
      </c>
      <c r="AH36" s="138"/>
      <c r="AI36" s="134" t="s">
        <v>94</v>
      </c>
      <c r="AJ36" s="139"/>
      <c r="AK36" s="139"/>
    </row>
    <row r="37" customFormat="false" ht="15" hidden="false" customHeight="true" outlineLevel="0" collapsed="false">
      <c r="A37" s="142"/>
      <c r="B37" s="129"/>
      <c r="C37" s="128"/>
      <c r="D37" s="128"/>
      <c r="E37" s="128"/>
      <c r="F37" s="141"/>
      <c r="G37" s="128"/>
      <c r="H37" s="141"/>
      <c r="I37" s="128"/>
      <c r="J37" s="131" t="str">
        <f aca="false">CONCATENATE(C37,L37)</f>
        <v/>
      </c>
      <c r="K37" s="131" t="str">
        <f aca="false">CONCATENATE(C37,D37,L37,Q37)</f>
        <v>0</v>
      </c>
      <c r="L37" s="131" t="str">
        <f aca="false">IF(OR(ISBLANK(E37),ISBLANK(G37)),IF(OR(C37="ALI",C37="AIE"),"L",IF(ISBLANK(C37),"","A")),IF(C37="EE",IF(G37&gt;=3,IF(E37&gt;=5,"H","A"),IF(G37&gt;=2,IF(E37&gt;=16,"H",IF(E37&lt;=4,"L","A")),IF(E37&lt;=15,"L","A"))),IF(OR(C37="SE",C37="CE"),IF(G37&gt;=4,IF(E37&gt;=6,"H","A"),IF(G37&gt;=2,IF(E37&gt;=20,"H",IF(E37&lt;=5,"L","A")),IF(E37&lt;=19,"L","A"))),IF(OR(C37="ALI",C37="AIE"),IF(G37&gt;=6,IF(E37&gt;=20,"H","A"),IF(G37&gt;=2,IF(E37&gt;=51,"H",IF(E37&lt;=19,"L","A")),IF(E37&lt;=50,"L","A")))))))</f>
        <v/>
      </c>
      <c r="M37" s="131" t="n">
        <f aca="false">IFERROR(VLOOKUP(D37,Lista!A$3:D$33,3,0),1)</f>
        <v>1</v>
      </c>
      <c r="N37" s="131" t="n">
        <f aca="false">IFERROR(VLOOKUP(D37,Lista!A$3:E$33,5,0),1)</f>
        <v>1</v>
      </c>
      <c r="O37" s="132" t="str">
        <f aca="false">IF(C37="INM","",IF(L37="L","Baixa",IF(L37="A","Média",IF(L37="","","Alta"))))</f>
        <v/>
      </c>
      <c r="P37" s="132" t="n">
        <f aca="false">IF(C37="INM",M37*I37,IF(C37="ALI",IF(L37="L",7,IF(L37="A",10,15)),IF(C37="AIE",IF(L37="L",5,IF(L37="A",7,10)),IF(C37="SE",IF(L37="L",4,IF(L37="A",5,7)),IF(OR(C37="EE",C37="CE"),IF(L37="L",3,IF(L37="A",4,6)),0)))))</f>
        <v>0</v>
      </c>
      <c r="Q37" s="132" t="n">
        <f aca="false">IF(C37="INM",P37,P37*M37)</f>
        <v>0</v>
      </c>
      <c r="R37" s="133"/>
      <c r="S37" s="134" t="s">
        <v>94</v>
      </c>
      <c r="T37" s="135"/>
      <c r="U37" s="128"/>
      <c r="V37" s="128"/>
      <c r="W37" s="128"/>
      <c r="X37" s="128"/>
      <c r="Y37" s="128"/>
      <c r="Z37" s="131" t="str">
        <f aca="false">CONCATENATE(U37,AB37)</f>
        <v/>
      </c>
      <c r="AA37" s="131" t="str">
        <f aca="false">CONCATENATE(U37,V37,AB37,AG37)</f>
        <v>0</v>
      </c>
      <c r="AB37" s="131" t="str">
        <f aca="false">IF(OR(ISBLANK(W37),ISBLANK(X37)),IF(OR(U37="ALI",U37="AIE"),"L",IF(ISBLANK(U37),"","A")),IF(U37="EE",IF(X37&gt;=3,IF(W37&gt;=5,"H","A"),IF(X37&gt;=2,IF(W37&gt;=16,"H",IF(W37&lt;=4,"L","A")),IF(W37&lt;=15,"L","A"))),IF(OR(U37="SE",U37="CE"),IF(X37&gt;=4,IF(W37&gt;=6,"H","A"),IF(X37&gt;=2,IF(W37&gt;=20,"H",IF(W37&lt;=5,"L","A")),IF(W37&lt;=19,"L","A"))),IF(OR(U37="ALI",U37="AIE"),IF(X37&gt;=6,IF(W37&gt;=20,"H","A"),IF(X37&gt;=2,IF(W37&gt;=51,"H",IF(W37&lt;=19,"L","A")),IF(W37&lt;=50,"L","A")))))))</f>
        <v/>
      </c>
      <c r="AC37" s="131" t="n">
        <f aca="false">IFERROR(VLOOKUP(V37,Lista!A$3:D$33,3,0),1)</f>
        <v>1</v>
      </c>
      <c r="AD37" s="131" t="n">
        <f aca="false">IFERROR(VLOOKUP(V37,Lista!A$3:E$33,5,0),1)</f>
        <v>1</v>
      </c>
      <c r="AE37" s="137" t="str">
        <f aca="false">IF(U37="INM","",IF(AB37="L","Baixa",IF(AB37="A","Média",IF(AB37="","","Alta"))))</f>
        <v/>
      </c>
      <c r="AF37" s="137" t="n">
        <f aca="false">IF(OR(ISBLANK(T37),T37="NOK"),0,IF(U37="INM",AC37*Y37,IF(U37="ALI",IF(AB37="L",7,IF(AB37="A",10,15)),IF(U37="AIE",IF(AB37="L",5,IF(AB37="A",7,10)),IF(U37="SE",IF(AB37="L",4,IF(AB37="A",5,7)),IF(OR(U37="EE",U37="CE"),IF(AB37="L",3,IF(AB37="A",4,6))))))))</f>
        <v>0</v>
      </c>
      <c r="AG37" s="137" t="n">
        <f aca="false">IF(T37="NOK",0,IF(U37="INM",(1*AC37)*Y37,AF37*AC37))</f>
        <v>0</v>
      </c>
      <c r="AH37" s="138"/>
      <c r="AI37" s="134" t="s">
        <v>94</v>
      </c>
      <c r="AJ37" s="139"/>
      <c r="AK37" s="139"/>
    </row>
    <row r="38" customFormat="false" ht="15" hidden="false" customHeight="true" outlineLevel="0" collapsed="false">
      <c r="A38" s="142"/>
      <c r="B38" s="129"/>
      <c r="C38" s="128"/>
      <c r="D38" s="128"/>
      <c r="E38" s="128"/>
      <c r="F38" s="141"/>
      <c r="G38" s="128"/>
      <c r="H38" s="141"/>
      <c r="I38" s="128"/>
      <c r="J38" s="131" t="str">
        <f aca="false">CONCATENATE(C38,L38)</f>
        <v/>
      </c>
      <c r="K38" s="131" t="str">
        <f aca="false">CONCATENATE(C38,D38,L38,Q38)</f>
        <v>0</v>
      </c>
      <c r="L38" s="131" t="str">
        <f aca="false">IF(OR(ISBLANK(E38),ISBLANK(G38)),IF(OR(C38="ALI",C38="AIE"),"L",IF(ISBLANK(C38),"","A")),IF(C38="EE",IF(G38&gt;=3,IF(E38&gt;=5,"H","A"),IF(G38&gt;=2,IF(E38&gt;=16,"H",IF(E38&lt;=4,"L","A")),IF(E38&lt;=15,"L","A"))),IF(OR(C38="SE",C38="CE"),IF(G38&gt;=4,IF(E38&gt;=6,"H","A"),IF(G38&gt;=2,IF(E38&gt;=20,"H",IF(E38&lt;=5,"L","A")),IF(E38&lt;=19,"L","A"))),IF(OR(C38="ALI",C38="AIE"),IF(G38&gt;=6,IF(E38&gt;=20,"H","A"),IF(G38&gt;=2,IF(E38&gt;=51,"H",IF(E38&lt;=19,"L","A")),IF(E38&lt;=50,"L","A")))))))</f>
        <v/>
      </c>
      <c r="M38" s="131" t="n">
        <f aca="false">IFERROR(VLOOKUP(D38,Lista!A$3:D$33,3,0),1)</f>
        <v>1</v>
      </c>
      <c r="N38" s="131" t="n">
        <f aca="false">IFERROR(VLOOKUP(D38,Lista!A$3:E$33,5,0),1)</f>
        <v>1</v>
      </c>
      <c r="O38" s="132" t="str">
        <f aca="false">IF(C38="INM","",IF(L38="L","Baixa",IF(L38="A","Média",IF(L38="","","Alta"))))</f>
        <v/>
      </c>
      <c r="P38" s="132" t="n">
        <f aca="false">IF(C38="INM",M38*I38,IF(C38="ALI",IF(L38="L",7,IF(L38="A",10,15)),IF(C38="AIE",IF(L38="L",5,IF(L38="A",7,10)),IF(C38="SE",IF(L38="L",4,IF(L38="A",5,7)),IF(OR(C38="EE",C38="CE"),IF(L38="L",3,IF(L38="A",4,6)),0)))))</f>
        <v>0</v>
      </c>
      <c r="Q38" s="132" t="n">
        <f aca="false">IF(C38="INM",P38,P38*M38)</f>
        <v>0</v>
      </c>
      <c r="R38" s="133"/>
      <c r="S38" s="134" t="s">
        <v>94</v>
      </c>
      <c r="T38" s="135"/>
      <c r="U38" s="128"/>
      <c r="V38" s="128"/>
      <c r="W38" s="128"/>
      <c r="X38" s="128"/>
      <c r="Y38" s="128"/>
      <c r="Z38" s="131" t="str">
        <f aca="false">CONCATENATE(U38,AB38)</f>
        <v/>
      </c>
      <c r="AA38" s="131" t="str">
        <f aca="false">CONCATENATE(U38,V38,AB38,AG38)</f>
        <v>0</v>
      </c>
      <c r="AB38" s="131" t="str">
        <f aca="false">IF(OR(ISBLANK(W38),ISBLANK(X38)),IF(OR(U38="ALI",U38="AIE"),"L",IF(ISBLANK(U38),"","A")),IF(U38="EE",IF(X38&gt;=3,IF(W38&gt;=5,"H","A"),IF(X38&gt;=2,IF(W38&gt;=16,"H",IF(W38&lt;=4,"L","A")),IF(W38&lt;=15,"L","A"))),IF(OR(U38="SE",U38="CE"),IF(X38&gt;=4,IF(W38&gt;=6,"H","A"),IF(X38&gt;=2,IF(W38&gt;=20,"H",IF(W38&lt;=5,"L","A")),IF(W38&lt;=19,"L","A"))),IF(OR(U38="ALI",U38="AIE"),IF(X38&gt;=6,IF(W38&gt;=20,"H","A"),IF(X38&gt;=2,IF(W38&gt;=51,"H",IF(W38&lt;=19,"L","A")),IF(W38&lt;=50,"L","A")))))))</f>
        <v/>
      </c>
      <c r="AC38" s="131" t="n">
        <f aca="false">IFERROR(VLOOKUP(V38,Lista!A$3:D$33,3,0),1)</f>
        <v>1</v>
      </c>
      <c r="AD38" s="131" t="n">
        <f aca="false">IFERROR(VLOOKUP(V38,Lista!A$3:E$33,5,0),1)</f>
        <v>1</v>
      </c>
      <c r="AE38" s="137" t="str">
        <f aca="false">IF(U38="INM","",IF(AB38="L","Baixa",IF(AB38="A","Média",IF(AB38="","","Alta"))))</f>
        <v/>
      </c>
      <c r="AF38" s="137" t="n">
        <f aca="false">IF(OR(ISBLANK(T38),T38="NOK"),0,IF(U38="INM",AC38*Y38,IF(U38="ALI",IF(AB38="L",7,IF(AB38="A",10,15)),IF(U38="AIE",IF(AB38="L",5,IF(AB38="A",7,10)),IF(U38="SE",IF(AB38="L",4,IF(AB38="A",5,7)),IF(OR(U38="EE",U38="CE"),IF(AB38="L",3,IF(AB38="A",4,6))))))))</f>
        <v>0</v>
      </c>
      <c r="AG38" s="137" t="n">
        <f aca="false">IF(T38="NOK",0,IF(U38="INM",(1*AC38)*Y38,AF38*AC38))</f>
        <v>0</v>
      </c>
      <c r="AH38" s="138"/>
      <c r="AI38" s="134" t="s">
        <v>94</v>
      </c>
      <c r="AJ38" s="139"/>
      <c r="AK38" s="139"/>
    </row>
    <row r="39" customFormat="false" ht="15" hidden="false" customHeight="true" outlineLevel="0" collapsed="false">
      <c r="A39" s="142"/>
      <c r="B39" s="129"/>
      <c r="C39" s="128"/>
      <c r="D39" s="128"/>
      <c r="E39" s="128"/>
      <c r="F39" s="141"/>
      <c r="G39" s="128"/>
      <c r="H39" s="141"/>
      <c r="I39" s="128"/>
      <c r="J39" s="131" t="str">
        <f aca="false">CONCATENATE(C39,L39)</f>
        <v/>
      </c>
      <c r="K39" s="131" t="str">
        <f aca="false">CONCATENATE(C39,D39,L39,Q39)</f>
        <v>0</v>
      </c>
      <c r="L39" s="131" t="str">
        <f aca="false">IF(OR(ISBLANK(E39),ISBLANK(G39)),IF(OR(C39="ALI",C39="AIE"),"L",IF(ISBLANK(C39),"","A")),IF(C39="EE",IF(G39&gt;=3,IF(E39&gt;=5,"H","A"),IF(G39&gt;=2,IF(E39&gt;=16,"H",IF(E39&lt;=4,"L","A")),IF(E39&lt;=15,"L","A"))),IF(OR(C39="SE",C39="CE"),IF(G39&gt;=4,IF(E39&gt;=6,"H","A"),IF(G39&gt;=2,IF(E39&gt;=20,"H",IF(E39&lt;=5,"L","A")),IF(E39&lt;=19,"L","A"))),IF(OR(C39="ALI",C39="AIE"),IF(G39&gt;=6,IF(E39&gt;=20,"H","A"),IF(G39&gt;=2,IF(E39&gt;=51,"H",IF(E39&lt;=19,"L","A")),IF(E39&lt;=50,"L","A")))))))</f>
        <v/>
      </c>
      <c r="M39" s="131" t="n">
        <f aca="false">IFERROR(VLOOKUP(D39,Lista!A$3:D$33,3,0),1)</f>
        <v>1</v>
      </c>
      <c r="N39" s="131" t="n">
        <f aca="false">IFERROR(VLOOKUP(D39,Lista!A$3:E$33,5,0),1)</f>
        <v>1</v>
      </c>
      <c r="O39" s="132" t="str">
        <f aca="false">IF(C39="INM","",IF(L39="L","Baixa",IF(L39="A","Média",IF(L39="","","Alta"))))</f>
        <v/>
      </c>
      <c r="P39" s="132" t="n">
        <f aca="false">IF(C39="INM",M39*I39,IF(C39="ALI",IF(L39="L",7,IF(L39="A",10,15)),IF(C39="AIE",IF(L39="L",5,IF(L39="A",7,10)),IF(C39="SE",IF(L39="L",4,IF(L39="A",5,7)),IF(OR(C39="EE",C39="CE"),IF(L39="L",3,IF(L39="A",4,6)),0)))))</f>
        <v>0</v>
      </c>
      <c r="Q39" s="132" t="n">
        <f aca="false">IF(C39="INM",P39,P39*M39)</f>
        <v>0</v>
      </c>
      <c r="R39" s="133"/>
      <c r="S39" s="134" t="s">
        <v>94</v>
      </c>
      <c r="T39" s="135"/>
      <c r="U39" s="128"/>
      <c r="V39" s="128"/>
      <c r="W39" s="128"/>
      <c r="X39" s="128"/>
      <c r="Y39" s="128"/>
      <c r="Z39" s="131" t="str">
        <f aca="false">CONCATENATE(U39,AB39)</f>
        <v/>
      </c>
      <c r="AA39" s="131" t="str">
        <f aca="false">CONCATENATE(U39,V39,AB39,AG39)</f>
        <v>0</v>
      </c>
      <c r="AB39" s="131" t="str">
        <f aca="false">IF(OR(ISBLANK(W39),ISBLANK(X39)),IF(OR(U39="ALI",U39="AIE"),"L",IF(ISBLANK(U39),"","A")),IF(U39="EE",IF(X39&gt;=3,IF(W39&gt;=5,"H","A"),IF(X39&gt;=2,IF(W39&gt;=16,"H",IF(W39&lt;=4,"L","A")),IF(W39&lt;=15,"L","A"))),IF(OR(U39="SE",U39="CE"),IF(X39&gt;=4,IF(W39&gt;=6,"H","A"),IF(X39&gt;=2,IF(W39&gt;=20,"H",IF(W39&lt;=5,"L","A")),IF(W39&lt;=19,"L","A"))),IF(OR(U39="ALI",U39="AIE"),IF(X39&gt;=6,IF(W39&gt;=20,"H","A"),IF(X39&gt;=2,IF(W39&gt;=51,"H",IF(W39&lt;=19,"L","A")),IF(W39&lt;=50,"L","A")))))))</f>
        <v/>
      </c>
      <c r="AC39" s="131" t="n">
        <f aca="false">IFERROR(VLOOKUP(V39,Lista!A$3:D$33,3,0),1)</f>
        <v>1</v>
      </c>
      <c r="AD39" s="131" t="n">
        <f aca="false">IFERROR(VLOOKUP(V39,Lista!A$3:E$33,5,0),1)</f>
        <v>1</v>
      </c>
      <c r="AE39" s="137" t="str">
        <f aca="false">IF(U39="INM","",IF(AB39="L","Baixa",IF(AB39="A","Média",IF(AB39="","","Alta"))))</f>
        <v/>
      </c>
      <c r="AF39" s="137" t="n">
        <f aca="false">IF(OR(ISBLANK(T39),T39="NOK"),0,IF(U39="INM",AC39*Y39,IF(U39="ALI",IF(AB39="L",7,IF(AB39="A",10,15)),IF(U39="AIE",IF(AB39="L",5,IF(AB39="A",7,10)),IF(U39="SE",IF(AB39="L",4,IF(AB39="A",5,7)),IF(OR(U39="EE",U39="CE"),IF(AB39="L",3,IF(AB39="A",4,6))))))))</f>
        <v>0</v>
      </c>
      <c r="AG39" s="137" t="n">
        <f aca="false">IF(T39="NOK",0,IF(U39="INM",(1*AC39)*Y39,AF39*AC39))</f>
        <v>0</v>
      </c>
      <c r="AH39" s="138"/>
      <c r="AI39" s="134" t="s">
        <v>94</v>
      </c>
      <c r="AJ39" s="139"/>
      <c r="AK39" s="139"/>
    </row>
    <row r="40" customFormat="false" ht="15" hidden="false" customHeight="true" outlineLevel="0" collapsed="false">
      <c r="A40" s="142"/>
      <c r="B40" s="129"/>
      <c r="C40" s="128"/>
      <c r="D40" s="128"/>
      <c r="E40" s="128"/>
      <c r="F40" s="141"/>
      <c r="G40" s="128"/>
      <c r="H40" s="141"/>
      <c r="I40" s="128"/>
      <c r="J40" s="131" t="str">
        <f aca="false">CONCATENATE(C40,L40)</f>
        <v/>
      </c>
      <c r="K40" s="131" t="str">
        <f aca="false">CONCATENATE(C40,D40,L40,Q40)</f>
        <v>0</v>
      </c>
      <c r="L40" s="131" t="str">
        <f aca="false">IF(OR(ISBLANK(E40),ISBLANK(G40)),IF(OR(C40="ALI",C40="AIE"),"L",IF(ISBLANK(C40),"","A")),IF(C40="EE",IF(G40&gt;=3,IF(E40&gt;=5,"H","A"),IF(G40&gt;=2,IF(E40&gt;=16,"H",IF(E40&lt;=4,"L","A")),IF(E40&lt;=15,"L","A"))),IF(OR(C40="SE",C40="CE"),IF(G40&gt;=4,IF(E40&gt;=6,"H","A"),IF(G40&gt;=2,IF(E40&gt;=20,"H",IF(E40&lt;=5,"L","A")),IF(E40&lt;=19,"L","A"))),IF(OR(C40="ALI",C40="AIE"),IF(G40&gt;=6,IF(E40&gt;=20,"H","A"),IF(G40&gt;=2,IF(E40&gt;=51,"H",IF(E40&lt;=19,"L","A")),IF(E40&lt;=50,"L","A")))))))</f>
        <v/>
      </c>
      <c r="M40" s="131" t="n">
        <f aca="false">IFERROR(VLOOKUP(D40,Lista!A$3:D$33,3,0),1)</f>
        <v>1</v>
      </c>
      <c r="N40" s="131" t="n">
        <f aca="false">IFERROR(VLOOKUP(D40,Lista!A$3:E$33,5,0),1)</f>
        <v>1</v>
      </c>
      <c r="O40" s="132" t="str">
        <f aca="false">IF(C40="INM","",IF(L40="L","Baixa",IF(L40="A","Média",IF(L40="","","Alta"))))</f>
        <v/>
      </c>
      <c r="P40" s="132" t="n">
        <f aca="false">IF(C40="INM",M40*I40,IF(C40="ALI",IF(L40="L",7,IF(L40="A",10,15)),IF(C40="AIE",IF(L40="L",5,IF(L40="A",7,10)),IF(C40="SE",IF(L40="L",4,IF(L40="A",5,7)),IF(OR(C40="EE",C40="CE"),IF(L40="L",3,IF(L40="A",4,6)),0)))))</f>
        <v>0</v>
      </c>
      <c r="Q40" s="132" t="n">
        <f aca="false">IF(C40="INM",P40,P40*M40)</f>
        <v>0</v>
      </c>
      <c r="R40" s="133"/>
      <c r="S40" s="134" t="s">
        <v>94</v>
      </c>
      <c r="T40" s="135"/>
      <c r="U40" s="128"/>
      <c r="V40" s="128"/>
      <c r="W40" s="128"/>
      <c r="X40" s="128"/>
      <c r="Y40" s="128"/>
      <c r="Z40" s="131" t="str">
        <f aca="false">CONCATENATE(U40,AB40)</f>
        <v/>
      </c>
      <c r="AA40" s="131" t="str">
        <f aca="false">CONCATENATE(U40,V40,AB40,AG40)</f>
        <v>0</v>
      </c>
      <c r="AB40" s="131" t="str">
        <f aca="false">IF(OR(ISBLANK(W40),ISBLANK(X40)),IF(OR(U40="ALI",U40="AIE"),"L",IF(ISBLANK(U40),"","A")),IF(U40="EE",IF(X40&gt;=3,IF(W40&gt;=5,"H","A"),IF(X40&gt;=2,IF(W40&gt;=16,"H",IF(W40&lt;=4,"L","A")),IF(W40&lt;=15,"L","A"))),IF(OR(U40="SE",U40="CE"),IF(X40&gt;=4,IF(W40&gt;=6,"H","A"),IF(X40&gt;=2,IF(W40&gt;=20,"H",IF(W40&lt;=5,"L","A")),IF(W40&lt;=19,"L","A"))),IF(OR(U40="ALI",U40="AIE"),IF(X40&gt;=6,IF(W40&gt;=20,"H","A"),IF(X40&gt;=2,IF(W40&gt;=51,"H",IF(W40&lt;=19,"L","A")),IF(W40&lt;=50,"L","A")))))))</f>
        <v/>
      </c>
      <c r="AC40" s="131" t="n">
        <f aca="false">IFERROR(VLOOKUP(V40,Lista!A$3:D$33,3,0),1)</f>
        <v>1</v>
      </c>
      <c r="AD40" s="131" t="n">
        <f aca="false">IFERROR(VLOOKUP(V40,Lista!A$3:E$33,5,0),1)</f>
        <v>1</v>
      </c>
      <c r="AE40" s="137" t="str">
        <f aca="false">IF(U40="INM","",IF(AB40="L","Baixa",IF(AB40="A","Média",IF(AB40="","","Alta"))))</f>
        <v/>
      </c>
      <c r="AF40" s="137" t="n">
        <f aca="false">IF(OR(ISBLANK(T40),T40="NOK"),0,IF(U40="INM",AC40*Y40,IF(U40="ALI",IF(AB40="L",7,IF(AB40="A",10,15)),IF(U40="AIE",IF(AB40="L",5,IF(AB40="A",7,10)),IF(U40="SE",IF(AB40="L",4,IF(AB40="A",5,7)),IF(OR(U40="EE",U40="CE"),IF(AB40="L",3,IF(AB40="A",4,6))))))))</f>
        <v>0</v>
      </c>
      <c r="AG40" s="137" t="n">
        <f aca="false">IF(T40="NOK",0,IF(U40="INM",(1*AC40)*Y40,AF40*AC40))</f>
        <v>0</v>
      </c>
      <c r="AH40" s="138"/>
      <c r="AI40" s="134" t="s">
        <v>94</v>
      </c>
      <c r="AJ40" s="139"/>
      <c r="AK40" s="139"/>
    </row>
    <row r="41" customFormat="false" ht="15" hidden="false" customHeight="true" outlineLevel="0" collapsed="false">
      <c r="A41" s="142"/>
      <c r="B41" s="129"/>
      <c r="C41" s="128"/>
      <c r="D41" s="128"/>
      <c r="E41" s="128"/>
      <c r="F41" s="141"/>
      <c r="G41" s="128"/>
      <c r="H41" s="140"/>
      <c r="I41" s="128"/>
      <c r="J41" s="131" t="str">
        <f aca="false">CONCATENATE(C41,L41)</f>
        <v/>
      </c>
      <c r="K41" s="131" t="str">
        <f aca="false">CONCATENATE(C41,D41,L41,Q41)</f>
        <v>0</v>
      </c>
      <c r="L41" s="131" t="str">
        <f aca="false">IF(OR(ISBLANK(E41),ISBLANK(G41)),IF(OR(C41="ALI",C41="AIE"),"L",IF(ISBLANK(C41),"","A")),IF(C41="EE",IF(G41&gt;=3,IF(E41&gt;=5,"H","A"),IF(G41&gt;=2,IF(E41&gt;=16,"H",IF(E41&lt;=4,"L","A")),IF(E41&lt;=15,"L","A"))),IF(OR(C41="SE",C41="CE"),IF(G41&gt;=4,IF(E41&gt;=6,"H","A"),IF(G41&gt;=2,IF(E41&gt;=20,"H",IF(E41&lt;=5,"L","A")),IF(E41&lt;=19,"L","A"))),IF(OR(C41="ALI",C41="AIE"),IF(G41&gt;=6,IF(E41&gt;=20,"H","A"),IF(G41&gt;=2,IF(E41&gt;=51,"H",IF(E41&lt;=19,"L","A")),IF(E41&lt;=50,"L","A")))))))</f>
        <v/>
      </c>
      <c r="M41" s="131" t="n">
        <f aca="false">IFERROR(VLOOKUP(D41,Lista!A$3:D$33,3,0),1)</f>
        <v>1</v>
      </c>
      <c r="N41" s="131" t="n">
        <f aca="false">IFERROR(VLOOKUP(D41,Lista!A$3:E$33,5,0),1)</f>
        <v>1</v>
      </c>
      <c r="O41" s="132" t="str">
        <f aca="false">IF(C41="INM","",IF(L41="L","Baixa",IF(L41="A","Média",IF(L41="","","Alta"))))</f>
        <v/>
      </c>
      <c r="P41" s="132" t="n">
        <f aca="false">IF(C41="INM",M41*I41,IF(C41="ALI",IF(L41="L",7,IF(L41="A",10,15)),IF(C41="AIE",IF(L41="L",5,IF(L41="A",7,10)),IF(C41="SE",IF(L41="L",4,IF(L41="A",5,7)),IF(OR(C41="EE",C41="CE"),IF(L41="L",3,IF(L41="A",4,6)),0)))))</f>
        <v>0</v>
      </c>
      <c r="Q41" s="132" t="n">
        <f aca="false">IF(C41="INM",P41,P41*M41)</f>
        <v>0</v>
      </c>
      <c r="R41" s="133"/>
      <c r="S41" s="134" t="s">
        <v>94</v>
      </c>
      <c r="T41" s="135"/>
      <c r="U41" s="128"/>
      <c r="V41" s="128"/>
      <c r="W41" s="128"/>
      <c r="X41" s="128"/>
      <c r="Y41" s="128"/>
      <c r="Z41" s="131" t="str">
        <f aca="false">CONCATENATE(U41,AB41)</f>
        <v/>
      </c>
      <c r="AA41" s="131" t="str">
        <f aca="false">CONCATENATE(U41,V41,AB41,AG41)</f>
        <v>0</v>
      </c>
      <c r="AB41" s="131" t="str">
        <f aca="false">IF(OR(ISBLANK(W41),ISBLANK(X41)),IF(OR(U41="ALI",U41="AIE"),"L",IF(ISBLANK(U41),"","A")),IF(U41="EE",IF(X41&gt;=3,IF(W41&gt;=5,"H","A"),IF(X41&gt;=2,IF(W41&gt;=16,"H",IF(W41&lt;=4,"L","A")),IF(W41&lt;=15,"L","A"))),IF(OR(U41="SE",U41="CE"),IF(X41&gt;=4,IF(W41&gt;=6,"H","A"),IF(X41&gt;=2,IF(W41&gt;=20,"H",IF(W41&lt;=5,"L","A")),IF(W41&lt;=19,"L","A"))),IF(OR(U41="ALI",U41="AIE"),IF(X41&gt;=6,IF(W41&gt;=20,"H","A"),IF(X41&gt;=2,IF(W41&gt;=51,"H",IF(W41&lt;=19,"L","A")),IF(W41&lt;=50,"L","A")))))))</f>
        <v/>
      </c>
      <c r="AC41" s="131" t="n">
        <f aca="false">IFERROR(VLOOKUP(V41,Lista!A$3:D$33,3,0),1)</f>
        <v>1</v>
      </c>
      <c r="AD41" s="131" t="n">
        <f aca="false">IFERROR(VLOOKUP(V41,Lista!A$3:E$33,5,0),1)</f>
        <v>1</v>
      </c>
      <c r="AE41" s="137" t="str">
        <f aca="false">IF(U41="INM","",IF(AB41="L","Baixa",IF(AB41="A","Média",IF(AB41="","","Alta"))))</f>
        <v/>
      </c>
      <c r="AF41" s="137" t="n">
        <f aca="false">IF(OR(ISBLANK(T41),T41="NOK"),0,IF(U41="INM",AC41*Y41,IF(U41="ALI",IF(AB41="L",7,IF(AB41="A",10,15)),IF(U41="AIE",IF(AB41="L",5,IF(AB41="A",7,10)),IF(U41="SE",IF(AB41="L",4,IF(AB41="A",5,7)),IF(OR(U41="EE",U41="CE"),IF(AB41="L",3,IF(AB41="A",4,6))))))))</f>
        <v>0</v>
      </c>
      <c r="AG41" s="137" t="n">
        <f aca="false">IF(T41="NOK",0,IF(U41="INM",(1*AC41)*Y41,AF41*AC41))</f>
        <v>0</v>
      </c>
      <c r="AH41" s="138"/>
      <c r="AI41" s="134" t="s">
        <v>94</v>
      </c>
      <c r="AJ41" s="139"/>
      <c r="AK41" s="139"/>
    </row>
    <row r="42" customFormat="false" ht="15" hidden="false" customHeight="true" outlineLevel="0" collapsed="false">
      <c r="A42" s="142"/>
      <c r="B42" s="129"/>
      <c r="C42" s="128"/>
      <c r="D42" s="128"/>
      <c r="E42" s="128"/>
      <c r="F42" s="141"/>
      <c r="G42" s="128"/>
      <c r="H42" s="141"/>
      <c r="I42" s="128"/>
      <c r="J42" s="131" t="str">
        <f aca="false">CONCATENATE(C42,L42)</f>
        <v/>
      </c>
      <c r="K42" s="131" t="str">
        <f aca="false">CONCATENATE(C42,D42,L42,Q42)</f>
        <v>0</v>
      </c>
      <c r="L42" s="131" t="str">
        <f aca="false">IF(OR(ISBLANK(E42),ISBLANK(G42)),IF(OR(C42="ALI",C42="AIE"),"L",IF(ISBLANK(C42),"","A")),IF(C42="EE",IF(G42&gt;=3,IF(E42&gt;=5,"H","A"),IF(G42&gt;=2,IF(E42&gt;=16,"H",IF(E42&lt;=4,"L","A")),IF(E42&lt;=15,"L","A"))),IF(OR(C42="SE",C42="CE"),IF(G42&gt;=4,IF(E42&gt;=6,"H","A"),IF(G42&gt;=2,IF(E42&gt;=20,"H",IF(E42&lt;=5,"L","A")),IF(E42&lt;=19,"L","A"))),IF(OR(C42="ALI",C42="AIE"),IF(G42&gt;=6,IF(E42&gt;=20,"H","A"),IF(G42&gt;=2,IF(E42&gt;=51,"H",IF(E42&lt;=19,"L","A")),IF(E42&lt;=50,"L","A")))))))</f>
        <v/>
      </c>
      <c r="M42" s="131" t="n">
        <f aca="false">IFERROR(VLOOKUP(D42,Lista!A$3:D$33,3,0),1)</f>
        <v>1</v>
      </c>
      <c r="N42" s="131" t="n">
        <f aca="false">IFERROR(VLOOKUP(D42,Lista!A$3:E$33,5,0),1)</f>
        <v>1</v>
      </c>
      <c r="O42" s="132" t="str">
        <f aca="false">IF(C42="INM","",IF(L42="L","Baixa",IF(L42="A","Média",IF(L42="","","Alta"))))</f>
        <v/>
      </c>
      <c r="P42" s="132" t="n">
        <f aca="false">IF(C42="INM",M42*I42,IF(C42="ALI",IF(L42="L",7,IF(L42="A",10,15)),IF(C42="AIE",IF(L42="L",5,IF(L42="A",7,10)),IF(C42="SE",IF(L42="L",4,IF(L42="A",5,7)),IF(OR(C42="EE",C42="CE"),IF(L42="L",3,IF(L42="A",4,6)),0)))))</f>
        <v>0</v>
      </c>
      <c r="Q42" s="132" t="n">
        <f aca="false">IF(C42="INM",P42,P42*M42)</f>
        <v>0</v>
      </c>
      <c r="R42" s="133"/>
      <c r="S42" s="134" t="s">
        <v>94</v>
      </c>
      <c r="T42" s="135"/>
      <c r="U42" s="128"/>
      <c r="V42" s="128"/>
      <c r="W42" s="128"/>
      <c r="X42" s="128"/>
      <c r="Y42" s="128"/>
      <c r="Z42" s="131" t="str">
        <f aca="false">CONCATENATE(U42,AB42)</f>
        <v/>
      </c>
      <c r="AA42" s="131" t="str">
        <f aca="false">CONCATENATE(U42,V42,AB42,AG42)</f>
        <v>0</v>
      </c>
      <c r="AB42" s="131" t="str">
        <f aca="false">IF(OR(ISBLANK(W42),ISBLANK(X42)),IF(OR(U42="ALI",U42="AIE"),"L",IF(ISBLANK(U42),"","A")),IF(U42="EE",IF(X42&gt;=3,IF(W42&gt;=5,"H","A"),IF(X42&gt;=2,IF(W42&gt;=16,"H",IF(W42&lt;=4,"L","A")),IF(W42&lt;=15,"L","A"))),IF(OR(U42="SE",U42="CE"),IF(X42&gt;=4,IF(W42&gt;=6,"H","A"),IF(X42&gt;=2,IF(W42&gt;=20,"H",IF(W42&lt;=5,"L","A")),IF(W42&lt;=19,"L","A"))),IF(OR(U42="ALI",U42="AIE"),IF(X42&gt;=6,IF(W42&gt;=20,"H","A"),IF(X42&gt;=2,IF(W42&gt;=51,"H",IF(W42&lt;=19,"L","A")),IF(W42&lt;=50,"L","A")))))))</f>
        <v/>
      </c>
      <c r="AC42" s="131" t="n">
        <f aca="false">IFERROR(VLOOKUP(V42,Lista!A$3:D$33,3,0),1)</f>
        <v>1</v>
      </c>
      <c r="AD42" s="131" t="n">
        <f aca="false">IFERROR(VLOOKUP(V42,Lista!A$3:E$33,5,0),1)</f>
        <v>1</v>
      </c>
      <c r="AE42" s="137" t="str">
        <f aca="false">IF(U42="INM","",IF(AB42="L","Baixa",IF(AB42="A","Média",IF(AB42="","","Alta"))))</f>
        <v/>
      </c>
      <c r="AF42" s="137" t="n">
        <f aca="false">IF(OR(ISBLANK(T42),T42="NOK"),0,IF(U42="INM",AC42*Y42,IF(U42="ALI",IF(AB42="L",7,IF(AB42="A",10,15)),IF(U42="AIE",IF(AB42="L",5,IF(AB42="A",7,10)),IF(U42="SE",IF(AB42="L",4,IF(AB42="A",5,7)),IF(OR(U42="EE",U42="CE"),IF(AB42="L",3,IF(AB42="A",4,6))))))))</f>
        <v>0</v>
      </c>
      <c r="AG42" s="137" t="n">
        <f aca="false">IF(T42="NOK",0,IF(U42="INM",(1*AC42)*Y42,AF42*AC42))</f>
        <v>0</v>
      </c>
      <c r="AH42" s="138"/>
      <c r="AI42" s="134" t="s">
        <v>94</v>
      </c>
      <c r="AJ42" s="139"/>
      <c r="AK42" s="139"/>
    </row>
    <row r="43" customFormat="false" ht="15" hidden="false" customHeight="true" outlineLevel="0" collapsed="false">
      <c r="A43" s="142"/>
      <c r="B43" s="129"/>
      <c r="C43" s="128"/>
      <c r="D43" s="128"/>
      <c r="E43" s="128"/>
      <c r="F43" s="141"/>
      <c r="G43" s="128"/>
      <c r="H43" s="141"/>
      <c r="I43" s="128"/>
      <c r="J43" s="131" t="str">
        <f aca="false">CONCATENATE(C43,L43)</f>
        <v/>
      </c>
      <c r="K43" s="131" t="str">
        <f aca="false">CONCATENATE(C43,D43,L43,Q43)</f>
        <v>0</v>
      </c>
      <c r="L43" s="131" t="str">
        <f aca="false">IF(OR(ISBLANK(E43),ISBLANK(G43)),IF(OR(C43="ALI",C43="AIE"),"L",IF(ISBLANK(C43),"","A")),IF(C43="EE",IF(G43&gt;=3,IF(E43&gt;=5,"H","A"),IF(G43&gt;=2,IF(E43&gt;=16,"H",IF(E43&lt;=4,"L","A")),IF(E43&lt;=15,"L","A"))),IF(OR(C43="SE",C43="CE"),IF(G43&gt;=4,IF(E43&gt;=6,"H","A"),IF(G43&gt;=2,IF(E43&gt;=20,"H",IF(E43&lt;=5,"L","A")),IF(E43&lt;=19,"L","A"))),IF(OR(C43="ALI",C43="AIE"),IF(G43&gt;=6,IF(E43&gt;=20,"H","A"),IF(G43&gt;=2,IF(E43&gt;=51,"H",IF(E43&lt;=19,"L","A")),IF(E43&lt;=50,"L","A")))))))</f>
        <v/>
      </c>
      <c r="M43" s="131" t="n">
        <f aca="false">IFERROR(VLOOKUP(D43,Lista!A$3:D$33,3,0),1)</f>
        <v>1</v>
      </c>
      <c r="N43" s="131" t="n">
        <f aca="false">IFERROR(VLOOKUP(D43,Lista!A$3:E$33,5,0),1)</f>
        <v>1</v>
      </c>
      <c r="O43" s="132" t="str">
        <f aca="false">IF(C43="INM","",IF(L43="L","Baixa",IF(L43="A","Média",IF(L43="","","Alta"))))</f>
        <v/>
      </c>
      <c r="P43" s="132" t="n">
        <f aca="false">IF(C43="INM",M43*I43,IF(C43="ALI",IF(L43="L",7,IF(L43="A",10,15)),IF(C43="AIE",IF(L43="L",5,IF(L43="A",7,10)),IF(C43="SE",IF(L43="L",4,IF(L43="A",5,7)),IF(OR(C43="EE",C43="CE"),IF(L43="L",3,IF(L43="A",4,6)),0)))))</f>
        <v>0</v>
      </c>
      <c r="Q43" s="132" t="n">
        <f aca="false">IF(C43="INM",P43,P43*M43)</f>
        <v>0</v>
      </c>
      <c r="R43" s="133"/>
      <c r="S43" s="134" t="s">
        <v>94</v>
      </c>
      <c r="T43" s="135"/>
      <c r="U43" s="128"/>
      <c r="V43" s="128"/>
      <c r="W43" s="128"/>
      <c r="X43" s="128"/>
      <c r="Y43" s="128"/>
      <c r="Z43" s="131" t="str">
        <f aca="false">CONCATENATE(U43,AB43)</f>
        <v/>
      </c>
      <c r="AA43" s="131" t="str">
        <f aca="false">CONCATENATE(U43,V43,AB43,AG43)</f>
        <v>0</v>
      </c>
      <c r="AB43" s="131" t="str">
        <f aca="false">IF(OR(ISBLANK(W43),ISBLANK(X43)),IF(OR(U43="ALI",U43="AIE"),"L",IF(ISBLANK(U43),"","A")),IF(U43="EE",IF(X43&gt;=3,IF(W43&gt;=5,"H","A"),IF(X43&gt;=2,IF(W43&gt;=16,"H",IF(W43&lt;=4,"L","A")),IF(W43&lt;=15,"L","A"))),IF(OR(U43="SE",U43="CE"),IF(X43&gt;=4,IF(W43&gt;=6,"H","A"),IF(X43&gt;=2,IF(W43&gt;=20,"H",IF(W43&lt;=5,"L","A")),IF(W43&lt;=19,"L","A"))),IF(OR(U43="ALI",U43="AIE"),IF(X43&gt;=6,IF(W43&gt;=20,"H","A"),IF(X43&gt;=2,IF(W43&gt;=51,"H",IF(W43&lt;=19,"L","A")),IF(W43&lt;=50,"L","A")))))))</f>
        <v/>
      </c>
      <c r="AC43" s="131" t="n">
        <f aca="false">IFERROR(VLOOKUP(V43,Lista!A$3:D$33,3,0),1)</f>
        <v>1</v>
      </c>
      <c r="AD43" s="131" t="n">
        <f aca="false">IFERROR(VLOOKUP(V43,Lista!A$3:E$33,5,0),1)</f>
        <v>1</v>
      </c>
      <c r="AE43" s="137" t="str">
        <f aca="false">IF(U43="INM","",IF(AB43="L","Baixa",IF(AB43="A","Média",IF(AB43="","","Alta"))))</f>
        <v/>
      </c>
      <c r="AF43" s="137" t="n">
        <f aca="false">IF(OR(ISBLANK(T43),T43="NOK"),0,IF(U43="INM",AC43*Y43,IF(U43="ALI",IF(AB43="L",7,IF(AB43="A",10,15)),IF(U43="AIE",IF(AB43="L",5,IF(AB43="A",7,10)),IF(U43="SE",IF(AB43="L",4,IF(AB43="A",5,7)),IF(OR(U43="EE",U43="CE"),IF(AB43="L",3,IF(AB43="A",4,6))))))))</f>
        <v>0</v>
      </c>
      <c r="AG43" s="137" t="n">
        <f aca="false">IF(T43="NOK",0,IF(U43="INM",(1*AC43)*Y43,AF43*AC43))</f>
        <v>0</v>
      </c>
      <c r="AH43" s="138"/>
      <c r="AI43" s="134" t="s">
        <v>94</v>
      </c>
      <c r="AJ43" s="139"/>
      <c r="AK43" s="139"/>
    </row>
    <row r="44" customFormat="false" ht="15" hidden="false" customHeight="true" outlineLevel="0" collapsed="false">
      <c r="A44" s="142"/>
      <c r="B44" s="129"/>
      <c r="C44" s="128"/>
      <c r="D44" s="128"/>
      <c r="E44" s="128"/>
      <c r="F44" s="141"/>
      <c r="G44" s="128"/>
      <c r="H44" s="141"/>
      <c r="I44" s="128"/>
      <c r="J44" s="131" t="str">
        <f aca="false">CONCATENATE(C44,L44)</f>
        <v/>
      </c>
      <c r="K44" s="131" t="str">
        <f aca="false">CONCATENATE(C44,D44,L44,Q44)</f>
        <v>0</v>
      </c>
      <c r="L44" s="131" t="str">
        <f aca="false">IF(OR(ISBLANK(E44),ISBLANK(G44)),IF(OR(C44="ALI",C44="AIE"),"L",IF(ISBLANK(C44),"","A")),IF(C44="EE",IF(G44&gt;=3,IF(E44&gt;=5,"H","A"),IF(G44&gt;=2,IF(E44&gt;=16,"H",IF(E44&lt;=4,"L","A")),IF(E44&lt;=15,"L","A"))),IF(OR(C44="SE",C44="CE"),IF(G44&gt;=4,IF(E44&gt;=6,"H","A"),IF(G44&gt;=2,IF(E44&gt;=20,"H",IF(E44&lt;=5,"L","A")),IF(E44&lt;=19,"L","A"))),IF(OR(C44="ALI",C44="AIE"),IF(G44&gt;=6,IF(E44&gt;=20,"H","A"),IF(G44&gt;=2,IF(E44&gt;=51,"H",IF(E44&lt;=19,"L","A")),IF(E44&lt;=50,"L","A")))))))</f>
        <v/>
      </c>
      <c r="M44" s="131" t="n">
        <f aca="false">IFERROR(VLOOKUP(D44,Lista!A$3:D$33,3,0),1)</f>
        <v>1</v>
      </c>
      <c r="N44" s="131" t="n">
        <f aca="false">IFERROR(VLOOKUP(D44,Lista!A$3:E$33,5,0),1)</f>
        <v>1</v>
      </c>
      <c r="O44" s="132" t="str">
        <f aca="false">IF(C44="INM","",IF(L44="L","Baixa",IF(L44="A","Média",IF(L44="","","Alta"))))</f>
        <v/>
      </c>
      <c r="P44" s="132" t="n">
        <f aca="false">IF(C44="INM",M44*I44,IF(C44="ALI",IF(L44="L",7,IF(L44="A",10,15)),IF(C44="AIE",IF(L44="L",5,IF(L44="A",7,10)),IF(C44="SE",IF(L44="L",4,IF(L44="A",5,7)),IF(OR(C44="EE",C44="CE"),IF(L44="L",3,IF(L44="A",4,6)),0)))))</f>
        <v>0</v>
      </c>
      <c r="Q44" s="132" t="n">
        <f aca="false">IF(C44="INM",P44,P44*M44)</f>
        <v>0</v>
      </c>
      <c r="R44" s="133"/>
      <c r="S44" s="134" t="s">
        <v>94</v>
      </c>
      <c r="T44" s="135"/>
      <c r="U44" s="128"/>
      <c r="V44" s="128"/>
      <c r="W44" s="128"/>
      <c r="X44" s="128"/>
      <c r="Y44" s="128"/>
      <c r="Z44" s="131" t="str">
        <f aca="false">CONCATENATE(U44,AB44)</f>
        <v/>
      </c>
      <c r="AA44" s="131" t="str">
        <f aca="false">CONCATENATE(U44,V44,AB44,AG44)</f>
        <v>0</v>
      </c>
      <c r="AB44" s="131" t="str">
        <f aca="false">IF(OR(ISBLANK(W44),ISBLANK(X44)),IF(OR(U44="ALI",U44="AIE"),"L",IF(ISBLANK(U44),"","A")),IF(U44="EE",IF(X44&gt;=3,IF(W44&gt;=5,"H","A"),IF(X44&gt;=2,IF(W44&gt;=16,"H",IF(W44&lt;=4,"L","A")),IF(W44&lt;=15,"L","A"))),IF(OR(U44="SE",U44="CE"),IF(X44&gt;=4,IF(W44&gt;=6,"H","A"),IF(X44&gt;=2,IF(W44&gt;=20,"H",IF(W44&lt;=5,"L","A")),IF(W44&lt;=19,"L","A"))),IF(OR(U44="ALI",U44="AIE"),IF(X44&gt;=6,IF(W44&gt;=20,"H","A"),IF(X44&gt;=2,IF(W44&gt;=51,"H",IF(W44&lt;=19,"L","A")),IF(W44&lt;=50,"L","A")))))))</f>
        <v/>
      </c>
      <c r="AC44" s="131" t="n">
        <f aca="false">IFERROR(VLOOKUP(V44,Lista!A$3:D$33,3,0),1)</f>
        <v>1</v>
      </c>
      <c r="AD44" s="131" t="n">
        <f aca="false">IFERROR(VLOOKUP(V44,Lista!A$3:E$33,5,0),1)</f>
        <v>1</v>
      </c>
      <c r="AE44" s="137" t="str">
        <f aca="false">IF(U44="INM","",IF(AB44="L","Baixa",IF(AB44="A","Média",IF(AB44="","","Alta"))))</f>
        <v/>
      </c>
      <c r="AF44" s="137" t="n">
        <f aca="false">IF(OR(ISBLANK(T44),T44="NOK"),0,IF(U44="INM",AC44*Y44,IF(U44="ALI",IF(AB44="L",7,IF(AB44="A",10,15)),IF(U44="AIE",IF(AB44="L",5,IF(AB44="A",7,10)),IF(U44="SE",IF(AB44="L",4,IF(AB44="A",5,7)),IF(OR(U44="EE",U44="CE"),IF(AB44="L",3,IF(AB44="A",4,6))))))))</f>
        <v>0</v>
      </c>
      <c r="AG44" s="137" t="n">
        <f aca="false">IF(T44="NOK",0,IF(U44="INM",(1*AC44)*Y44,AF44*AC44))</f>
        <v>0</v>
      </c>
      <c r="AH44" s="138"/>
      <c r="AI44" s="134" t="s">
        <v>94</v>
      </c>
      <c r="AJ44" s="139"/>
      <c r="AK44" s="139"/>
    </row>
    <row r="45" customFormat="false" ht="15" hidden="false" customHeight="true" outlineLevel="0" collapsed="false">
      <c r="A45" s="142"/>
      <c r="B45" s="129"/>
      <c r="C45" s="128"/>
      <c r="D45" s="128"/>
      <c r="E45" s="128"/>
      <c r="F45" s="141"/>
      <c r="G45" s="128"/>
      <c r="H45" s="141"/>
      <c r="I45" s="128"/>
      <c r="J45" s="131" t="str">
        <f aca="false">CONCATENATE(C45,L45)</f>
        <v/>
      </c>
      <c r="K45" s="131" t="str">
        <f aca="false">CONCATENATE(C45,D45,L45,Q45)</f>
        <v>0</v>
      </c>
      <c r="L45" s="131" t="str">
        <f aca="false">IF(OR(ISBLANK(E45),ISBLANK(G45)),IF(OR(C45="ALI",C45="AIE"),"L",IF(ISBLANK(C45),"","A")),IF(C45="EE",IF(G45&gt;=3,IF(E45&gt;=5,"H","A"),IF(G45&gt;=2,IF(E45&gt;=16,"H",IF(E45&lt;=4,"L","A")),IF(E45&lt;=15,"L","A"))),IF(OR(C45="SE",C45="CE"),IF(G45&gt;=4,IF(E45&gt;=6,"H","A"),IF(G45&gt;=2,IF(E45&gt;=20,"H",IF(E45&lt;=5,"L","A")),IF(E45&lt;=19,"L","A"))),IF(OR(C45="ALI",C45="AIE"),IF(G45&gt;=6,IF(E45&gt;=20,"H","A"),IF(G45&gt;=2,IF(E45&gt;=51,"H",IF(E45&lt;=19,"L","A")),IF(E45&lt;=50,"L","A")))))))</f>
        <v/>
      </c>
      <c r="M45" s="131" t="n">
        <f aca="false">IFERROR(VLOOKUP(D45,Lista!A$3:D$33,3,0),1)</f>
        <v>1</v>
      </c>
      <c r="N45" s="131" t="n">
        <f aca="false">IFERROR(VLOOKUP(D45,Lista!A$3:E$33,5,0),1)</f>
        <v>1</v>
      </c>
      <c r="O45" s="132" t="str">
        <f aca="false">IF(C45="INM","",IF(L45="L","Baixa",IF(L45="A","Média",IF(L45="","","Alta"))))</f>
        <v/>
      </c>
      <c r="P45" s="132" t="n">
        <f aca="false">IF(C45="INM",M45*I45,IF(C45="ALI",IF(L45="L",7,IF(L45="A",10,15)),IF(C45="AIE",IF(L45="L",5,IF(L45="A",7,10)),IF(C45="SE",IF(L45="L",4,IF(L45="A",5,7)),IF(OR(C45="EE",C45="CE"),IF(L45="L",3,IF(L45="A",4,6)),0)))))</f>
        <v>0</v>
      </c>
      <c r="Q45" s="132" t="n">
        <f aca="false">IF(C45="INM",P45,P45*M45)</f>
        <v>0</v>
      </c>
      <c r="R45" s="133"/>
      <c r="S45" s="134" t="s">
        <v>94</v>
      </c>
      <c r="T45" s="135"/>
      <c r="U45" s="128"/>
      <c r="V45" s="128"/>
      <c r="W45" s="128"/>
      <c r="X45" s="128"/>
      <c r="Y45" s="128"/>
      <c r="Z45" s="131" t="str">
        <f aca="false">CONCATENATE(U45,AB45)</f>
        <v/>
      </c>
      <c r="AA45" s="131" t="str">
        <f aca="false">CONCATENATE(U45,V45,AB45,AG45)</f>
        <v>0</v>
      </c>
      <c r="AB45" s="131" t="str">
        <f aca="false">IF(OR(ISBLANK(W45),ISBLANK(X45)),IF(OR(U45="ALI",U45="AIE"),"L",IF(ISBLANK(U45),"","A")),IF(U45="EE",IF(X45&gt;=3,IF(W45&gt;=5,"H","A"),IF(X45&gt;=2,IF(W45&gt;=16,"H",IF(W45&lt;=4,"L","A")),IF(W45&lt;=15,"L","A"))),IF(OR(U45="SE",U45="CE"),IF(X45&gt;=4,IF(W45&gt;=6,"H","A"),IF(X45&gt;=2,IF(W45&gt;=20,"H",IF(W45&lt;=5,"L","A")),IF(W45&lt;=19,"L","A"))),IF(OR(U45="ALI",U45="AIE"),IF(X45&gt;=6,IF(W45&gt;=20,"H","A"),IF(X45&gt;=2,IF(W45&gt;=51,"H",IF(W45&lt;=19,"L","A")),IF(W45&lt;=50,"L","A")))))))</f>
        <v/>
      </c>
      <c r="AC45" s="131" t="n">
        <f aca="false">IFERROR(VLOOKUP(V45,Lista!A$3:D$33,3,0),1)</f>
        <v>1</v>
      </c>
      <c r="AD45" s="131" t="n">
        <f aca="false">IFERROR(VLOOKUP(V45,Lista!A$3:E$33,5,0),1)</f>
        <v>1</v>
      </c>
      <c r="AE45" s="137" t="str">
        <f aca="false">IF(U45="INM","",IF(AB45="L","Baixa",IF(AB45="A","Média",IF(AB45="","","Alta"))))</f>
        <v/>
      </c>
      <c r="AF45" s="137" t="n">
        <f aca="false">IF(OR(ISBLANK(T45),T45="NOK"),0,IF(U45="INM",AC45*Y45,IF(U45="ALI",IF(AB45="L",7,IF(AB45="A",10,15)),IF(U45="AIE",IF(AB45="L",5,IF(AB45="A",7,10)),IF(U45="SE",IF(AB45="L",4,IF(AB45="A",5,7)),IF(OR(U45="EE",U45="CE"),IF(AB45="L",3,IF(AB45="A",4,6))))))))</f>
        <v>0</v>
      </c>
      <c r="AG45" s="137" t="n">
        <f aca="false">IF(T45="NOK",0,IF(U45="INM",(1*AC45)*Y45,AF45*AC45))</f>
        <v>0</v>
      </c>
      <c r="AH45" s="138"/>
      <c r="AI45" s="134" t="s">
        <v>94</v>
      </c>
      <c r="AJ45" s="139"/>
      <c r="AK45" s="139"/>
    </row>
    <row r="46" customFormat="false" ht="15" hidden="false" customHeight="true" outlineLevel="0" collapsed="false">
      <c r="A46" s="142"/>
      <c r="B46" s="129"/>
      <c r="C46" s="128"/>
      <c r="D46" s="128"/>
      <c r="E46" s="128"/>
      <c r="F46" s="141"/>
      <c r="G46" s="128"/>
      <c r="H46" s="141"/>
      <c r="I46" s="128"/>
      <c r="J46" s="131" t="str">
        <f aca="false">CONCATENATE(C46,L46)</f>
        <v/>
      </c>
      <c r="K46" s="131" t="str">
        <f aca="false">CONCATENATE(C46,D46,L46,Q46)</f>
        <v>0</v>
      </c>
      <c r="L46" s="131" t="str">
        <f aca="false">IF(OR(ISBLANK(E46),ISBLANK(G46)),IF(OR(C46="ALI",C46="AIE"),"L",IF(ISBLANK(C46),"","A")),IF(C46="EE",IF(G46&gt;=3,IF(E46&gt;=5,"H","A"),IF(G46&gt;=2,IF(E46&gt;=16,"H",IF(E46&lt;=4,"L","A")),IF(E46&lt;=15,"L","A"))),IF(OR(C46="SE",C46="CE"),IF(G46&gt;=4,IF(E46&gt;=6,"H","A"),IF(G46&gt;=2,IF(E46&gt;=20,"H",IF(E46&lt;=5,"L","A")),IF(E46&lt;=19,"L","A"))),IF(OR(C46="ALI",C46="AIE"),IF(G46&gt;=6,IF(E46&gt;=20,"H","A"),IF(G46&gt;=2,IF(E46&gt;=51,"H",IF(E46&lt;=19,"L","A")),IF(E46&lt;=50,"L","A")))))))</f>
        <v/>
      </c>
      <c r="M46" s="131" t="n">
        <f aca="false">IFERROR(VLOOKUP(D46,Lista!A$3:D$33,3,0),1)</f>
        <v>1</v>
      </c>
      <c r="N46" s="131" t="n">
        <f aca="false">IFERROR(VLOOKUP(D46,Lista!A$3:E$33,5,0),1)</f>
        <v>1</v>
      </c>
      <c r="O46" s="132" t="str">
        <f aca="false">IF(C46="INM","",IF(L46="L","Baixa",IF(L46="A","Média",IF(L46="","","Alta"))))</f>
        <v/>
      </c>
      <c r="P46" s="132" t="n">
        <f aca="false">IF(C46="INM",M46*I46,IF(C46="ALI",IF(L46="L",7,IF(L46="A",10,15)),IF(C46="AIE",IF(L46="L",5,IF(L46="A",7,10)),IF(C46="SE",IF(L46="L",4,IF(L46="A",5,7)),IF(OR(C46="EE",C46="CE"),IF(L46="L",3,IF(L46="A",4,6)),0)))))</f>
        <v>0</v>
      </c>
      <c r="Q46" s="132" t="n">
        <f aca="false">IF(C46="INM",P46,P46*M46)</f>
        <v>0</v>
      </c>
      <c r="R46" s="133"/>
      <c r="S46" s="134" t="s">
        <v>94</v>
      </c>
      <c r="T46" s="135"/>
      <c r="U46" s="128"/>
      <c r="V46" s="128"/>
      <c r="W46" s="128"/>
      <c r="X46" s="128"/>
      <c r="Y46" s="128"/>
      <c r="Z46" s="131" t="str">
        <f aca="false">CONCATENATE(U46,AB46)</f>
        <v/>
      </c>
      <c r="AA46" s="131" t="str">
        <f aca="false">CONCATENATE(U46,V46,AB46,AG46)</f>
        <v>0</v>
      </c>
      <c r="AB46" s="131" t="str">
        <f aca="false">IF(OR(ISBLANK(W46),ISBLANK(X46)),IF(OR(U46="ALI",U46="AIE"),"L",IF(ISBLANK(U46),"","A")),IF(U46="EE",IF(X46&gt;=3,IF(W46&gt;=5,"H","A"),IF(X46&gt;=2,IF(W46&gt;=16,"H",IF(W46&lt;=4,"L","A")),IF(W46&lt;=15,"L","A"))),IF(OR(U46="SE",U46="CE"),IF(X46&gt;=4,IF(W46&gt;=6,"H","A"),IF(X46&gt;=2,IF(W46&gt;=20,"H",IF(W46&lt;=5,"L","A")),IF(W46&lt;=19,"L","A"))),IF(OR(U46="ALI",U46="AIE"),IF(X46&gt;=6,IF(W46&gt;=20,"H","A"),IF(X46&gt;=2,IF(W46&gt;=51,"H",IF(W46&lt;=19,"L","A")),IF(W46&lt;=50,"L","A")))))))</f>
        <v/>
      </c>
      <c r="AC46" s="131" t="n">
        <f aca="false">IFERROR(VLOOKUP(V46,Lista!A$3:D$33,3,0),1)</f>
        <v>1</v>
      </c>
      <c r="AD46" s="131" t="n">
        <f aca="false">IFERROR(VLOOKUP(V46,Lista!A$3:E$33,5,0),1)</f>
        <v>1</v>
      </c>
      <c r="AE46" s="137" t="str">
        <f aca="false">IF(U46="INM","",IF(AB46="L","Baixa",IF(AB46="A","Média",IF(AB46="","","Alta"))))</f>
        <v/>
      </c>
      <c r="AF46" s="137" t="n">
        <f aca="false">IF(OR(ISBLANK(T46),T46="NOK"),0,IF(U46="INM",AC46*Y46,IF(U46="ALI",IF(AB46="L",7,IF(AB46="A",10,15)),IF(U46="AIE",IF(AB46="L",5,IF(AB46="A",7,10)),IF(U46="SE",IF(AB46="L",4,IF(AB46="A",5,7)),IF(OR(U46="EE",U46="CE"),IF(AB46="L",3,IF(AB46="A",4,6))))))))</f>
        <v>0</v>
      </c>
      <c r="AG46" s="137" t="n">
        <f aca="false">IF(T46="NOK",0,IF(U46="INM",(1*AC46)*Y46,AF46*AC46))</f>
        <v>0</v>
      </c>
      <c r="AH46" s="138"/>
      <c r="AI46" s="134" t="s">
        <v>94</v>
      </c>
      <c r="AJ46" s="139"/>
      <c r="AK46" s="139"/>
    </row>
    <row r="47" customFormat="false" ht="15" hidden="false" customHeight="true" outlineLevel="0" collapsed="false">
      <c r="A47" s="142"/>
      <c r="B47" s="129"/>
      <c r="C47" s="128"/>
      <c r="D47" s="128"/>
      <c r="E47" s="128"/>
      <c r="F47" s="141"/>
      <c r="G47" s="128"/>
      <c r="H47" s="141"/>
      <c r="I47" s="128"/>
      <c r="J47" s="131" t="str">
        <f aca="false">CONCATENATE(C47,L47)</f>
        <v/>
      </c>
      <c r="K47" s="131" t="str">
        <f aca="false">CONCATENATE(C47,D47,L47,Q47)</f>
        <v>0</v>
      </c>
      <c r="L47" s="131" t="str">
        <f aca="false">IF(OR(ISBLANK(E47),ISBLANK(G47)),IF(OR(C47="ALI",C47="AIE"),"L",IF(ISBLANK(C47),"","A")),IF(C47="EE",IF(G47&gt;=3,IF(E47&gt;=5,"H","A"),IF(G47&gt;=2,IF(E47&gt;=16,"H",IF(E47&lt;=4,"L","A")),IF(E47&lt;=15,"L","A"))),IF(OR(C47="SE",C47="CE"),IF(G47&gt;=4,IF(E47&gt;=6,"H","A"),IF(G47&gt;=2,IF(E47&gt;=20,"H",IF(E47&lt;=5,"L","A")),IF(E47&lt;=19,"L","A"))),IF(OR(C47="ALI",C47="AIE"),IF(G47&gt;=6,IF(E47&gt;=20,"H","A"),IF(G47&gt;=2,IF(E47&gt;=51,"H",IF(E47&lt;=19,"L","A")),IF(E47&lt;=50,"L","A")))))))</f>
        <v/>
      </c>
      <c r="M47" s="131" t="n">
        <f aca="false">IFERROR(VLOOKUP(D47,Lista!A$3:D$33,3,0),1)</f>
        <v>1</v>
      </c>
      <c r="N47" s="131" t="n">
        <f aca="false">IFERROR(VLOOKUP(D47,Lista!A$3:E$33,5,0),1)</f>
        <v>1</v>
      </c>
      <c r="O47" s="132" t="str">
        <f aca="false">IF(C47="INM","",IF(L47="L","Baixa",IF(L47="A","Média",IF(L47="","","Alta"))))</f>
        <v/>
      </c>
      <c r="P47" s="132" t="n">
        <f aca="false">IF(C47="INM",M47*I47,IF(C47="ALI",IF(L47="L",7,IF(L47="A",10,15)),IF(C47="AIE",IF(L47="L",5,IF(L47="A",7,10)),IF(C47="SE",IF(L47="L",4,IF(L47="A",5,7)),IF(OR(C47="EE",C47="CE"),IF(L47="L",3,IF(L47="A",4,6)),0)))))</f>
        <v>0</v>
      </c>
      <c r="Q47" s="132" t="n">
        <f aca="false">IF(C47="INM",P47,P47*M47)</f>
        <v>0</v>
      </c>
      <c r="R47" s="133"/>
      <c r="S47" s="134" t="s">
        <v>94</v>
      </c>
      <c r="T47" s="135"/>
      <c r="U47" s="128"/>
      <c r="V47" s="128"/>
      <c r="W47" s="128"/>
      <c r="X47" s="128"/>
      <c r="Y47" s="128"/>
      <c r="Z47" s="131" t="str">
        <f aca="false">CONCATENATE(U47,AB47)</f>
        <v/>
      </c>
      <c r="AA47" s="131" t="str">
        <f aca="false">CONCATENATE(U47,V47,AB47,AG47)</f>
        <v>0</v>
      </c>
      <c r="AB47" s="131" t="str">
        <f aca="false">IF(OR(ISBLANK(W47),ISBLANK(X47)),IF(OR(U47="ALI",U47="AIE"),"L",IF(ISBLANK(U47),"","A")),IF(U47="EE",IF(X47&gt;=3,IF(W47&gt;=5,"H","A"),IF(X47&gt;=2,IF(W47&gt;=16,"H",IF(W47&lt;=4,"L","A")),IF(W47&lt;=15,"L","A"))),IF(OR(U47="SE",U47="CE"),IF(X47&gt;=4,IF(W47&gt;=6,"H","A"),IF(X47&gt;=2,IF(W47&gt;=20,"H",IF(W47&lt;=5,"L","A")),IF(W47&lt;=19,"L","A"))),IF(OR(U47="ALI",U47="AIE"),IF(X47&gt;=6,IF(W47&gt;=20,"H","A"),IF(X47&gt;=2,IF(W47&gt;=51,"H",IF(W47&lt;=19,"L","A")),IF(W47&lt;=50,"L","A")))))))</f>
        <v/>
      </c>
      <c r="AC47" s="131" t="n">
        <f aca="false">IFERROR(VLOOKUP(V47,Lista!A$3:D$33,3,0),1)</f>
        <v>1</v>
      </c>
      <c r="AD47" s="131" t="n">
        <f aca="false">IFERROR(VLOOKUP(V47,Lista!A$3:E$33,5,0),1)</f>
        <v>1</v>
      </c>
      <c r="AE47" s="137" t="str">
        <f aca="false">IF(U47="INM","",IF(AB47="L","Baixa",IF(AB47="A","Média",IF(AB47="","","Alta"))))</f>
        <v/>
      </c>
      <c r="AF47" s="137" t="n">
        <f aca="false">IF(OR(ISBLANK(T47),T47="NOK"),0,IF(U47="INM",AC47*Y47,IF(U47="ALI",IF(AB47="L",7,IF(AB47="A",10,15)),IF(U47="AIE",IF(AB47="L",5,IF(AB47="A",7,10)),IF(U47="SE",IF(AB47="L",4,IF(AB47="A",5,7)),IF(OR(U47="EE",U47="CE"),IF(AB47="L",3,IF(AB47="A",4,6))))))))</f>
        <v>0</v>
      </c>
      <c r="AG47" s="137" t="n">
        <f aca="false">IF(T47="NOK",0,IF(U47="INM",(1*AC47)*Y47,AF47*AC47))</f>
        <v>0</v>
      </c>
      <c r="AH47" s="138"/>
      <c r="AI47" s="134" t="s">
        <v>94</v>
      </c>
      <c r="AJ47" s="139"/>
      <c r="AK47" s="139"/>
    </row>
    <row r="48" customFormat="false" ht="15" hidden="false" customHeight="true" outlineLevel="0" collapsed="false">
      <c r="A48" s="142"/>
      <c r="B48" s="129"/>
      <c r="C48" s="128"/>
      <c r="D48" s="128"/>
      <c r="E48" s="128"/>
      <c r="F48" s="141"/>
      <c r="G48" s="128"/>
      <c r="H48" s="141"/>
      <c r="I48" s="128"/>
      <c r="J48" s="131" t="str">
        <f aca="false">CONCATENATE(C48,L48)</f>
        <v/>
      </c>
      <c r="K48" s="131" t="str">
        <f aca="false">CONCATENATE(C48,D48,L48,Q48)</f>
        <v>0</v>
      </c>
      <c r="L48" s="131" t="str">
        <f aca="false">IF(OR(ISBLANK(E48),ISBLANK(G48)),IF(OR(C48="ALI",C48="AIE"),"L",IF(ISBLANK(C48),"","A")),IF(C48="EE",IF(G48&gt;=3,IF(E48&gt;=5,"H","A"),IF(G48&gt;=2,IF(E48&gt;=16,"H",IF(E48&lt;=4,"L","A")),IF(E48&lt;=15,"L","A"))),IF(OR(C48="SE",C48="CE"),IF(G48&gt;=4,IF(E48&gt;=6,"H","A"),IF(G48&gt;=2,IF(E48&gt;=20,"H",IF(E48&lt;=5,"L","A")),IF(E48&lt;=19,"L","A"))),IF(OR(C48="ALI",C48="AIE"),IF(G48&gt;=6,IF(E48&gt;=20,"H","A"),IF(G48&gt;=2,IF(E48&gt;=51,"H",IF(E48&lt;=19,"L","A")),IF(E48&lt;=50,"L","A")))))))</f>
        <v/>
      </c>
      <c r="M48" s="131" t="n">
        <f aca="false">IFERROR(VLOOKUP(D48,Lista!A$3:D$33,3,0),1)</f>
        <v>1</v>
      </c>
      <c r="N48" s="131" t="n">
        <f aca="false">IFERROR(VLOOKUP(D48,Lista!A$3:E$33,5,0),1)</f>
        <v>1</v>
      </c>
      <c r="O48" s="132" t="str">
        <f aca="false">IF(C48="INM","",IF(L48="L","Baixa",IF(L48="A","Média",IF(L48="","","Alta"))))</f>
        <v/>
      </c>
      <c r="P48" s="132" t="n">
        <f aca="false">IF(C48="INM",M48*I48,IF(C48="ALI",IF(L48="L",7,IF(L48="A",10,15)),IF(C48="AIE",IF(L48="L",5,IF(L48="A",7,10)),IF(C48="SE",IF(L48="L",4,IF(L48="A",5,7)),IF(OR(C48="EE",C48="CE"),IF(L48="L",3,IF(L48="A",4,6)),0)))))</f>
        <v>0</v>
      </c>
      <c r="Q48" s="132" t="n">
        <f aca="false">IF(C48="INM",P48,P48*M48)</f>
        <v>0</v>
      </c>
      <c r="R48" s="133"/>
      <c r="S48" s="134" t="s">
        <v>94</v>
      </c>
      <c r="T48" s="135"/>
      <c r="U48" s="128"/>
      <c r="V48" s="128"/>
      <c r="W48" s="128"/>
      <c r="X48" s="128"/>
      <c r="Y48" s="128"/>
      <c r="Z48" s="131" t="str">
        <f aca="false">CONCATENATE(U48,AB48)</f>
        <v/>
      </c>
      <c r="AA48" s="131" t="str">
        <f aca="false">CONCATENATE(U48,V48,AB48,AG48)</f>
        <v>0</v>
      </c>
      <c r="AB48" s="131" t="str">
        <f aca="false">IF(OR(ISBLANK(W48),ISBLANK(X48)),IF(OR(U48="ALI",U48="AIE"),"L",IF(ISBLANK(U48),"","A")),IF(U48="EE",IF(X48&gt;=3,IF(W48&gt;=5,"H","A"),IF(X48&gt;=2,IF(W48&gt;=16,"H",IF(W48&lt;=4,"L","A")),IF(W48&lt;=15,"L","A"))),IF(OR(U48="SE",U48="CE"),IF(X48&gt;=4,IF(W48&gt;=6,"H","A"),IF(X48&gt;=2,IF(W48&gt;=20,"H",IF(W48&lt;=5,"L","A")),IF(W48&lt;=19,"L","A"))),IF(OR(U48="ALI",U48="AIE"),IF(X48&gt;=6,IF(W48&gt;=20,"H","A"),IF(X48&gt;=2,IF(W48&gt;=51,"H",IF(W48&lt;=19,"L","A")),IF(W48&lt;=50,"L","A")))))))</f>
        <v/>
      </c>
      <c r="AC48" s="131" t="n">
        <f aca="false">IFERROR(VLOOKUP(V48,Lista!A$3:D$33,3,0),1)</f>
        <v>1</v>
      </c>
      <c r="AD48" s="131" t="n">
        <f aca="false">IFERROR(VLOOKUP(V48,Lista!A$3:E$33,5,0),1)</f>
        <v>1</v>
      </c>
      <c r="AE48" s="137" t="str">
        <f aca="false">IF(U48="INM","",IF(AB48="L","Baixa",IF(AB48="A","Média",IF(AB48="","","Alta"))))</f>
        <v/>
      </c>
      <c r="AF48" s="137" t="n">
        <f aca="false">IF(OR(ISBLANK(T48),T48="NOK"),0,IF(U48="INM",AC48*Y48,IF(U48="ALI",IF(AB48="L",7,IF(AB48="A",10,15)),IF(U48="AIE",IF(AB48="L",5,IF(AB48="A",7,10)),IF(U48="SE",IF(AB48="L",4,IF(AB48="A",5,7)),IF(OR(U48="EE",U48="CE"),IF(AB48="L",3,IF(AB48="A",4,6))))))))</f>
        <v>0</v>
      </c>
      <c r="AG48" s="137" t="n">
        <f aca="false">IF(T48="NOK",0,IF(U48="INM",(1*AC48)*Y48,AF48*AC48))</f>
        <v>0</v>
      </c>
      <c r="AH48" s="138"/>
      <c r="AI48" s="134" t="s">
        <v>94</v>
      </c>
      <c r="AJ48" s="139"/>
      <c r="AK48" s="139"/>
    </row>
    <row r="49" customFormat="false" ht="15" hidden="false" customHeight="true" outlineLevel="0" collapsed="false">
      <c r="A49" s="142"/>
      <c r="B49" s="129"/>
      <c r="C49" s="128"/>
      <c r="D49" s="128"/>
      <c r="E49" s="128"/>
      <c r="F49" s="141"/>
      <c r="G49" s="128"/>
      <c r="H49" s="141"/>
      <c r="I49" s="128"/>
      <c r="J49" s="131" t="str">
        <f aca="false">CONCATENATE(C49,L49)</f>
        <v/>
      </c>
      <c r="K49" s="131" t="str">
        <f aca="false">CONCATENATE(C49,D49,L49,Q49)</f>
        <v>0</v>
      </c>
      <c r="L49" s="131" t="str">
        <f aca="false">IF(OR(ISBLANK(E49),ISBLANK(G49)),IF(OR(C49="ALI",C49="AIE"),"L",IF(ISBLANK(C49),"","A")),IF(C49="EE",IF(G49&gt;=3,IF(E49&gt;=5,"H","A"),IF(G49&gt;=2,IF(E49&gt;=16,"H",IF(E49&lt;=4,"L","A")),IF(E49&lt;=15,"L","A"))),IF(OR(C49="SE",C49="CE"),IF(G49&gt;=4,IF(E49&gt;=6,"H","A"),IF(G49&gt;=2,IF(E49&gt;=20,"H",IF(E49&lt;=5,"L","A")),IF(E49&lt;=19,"L","A"))),IF(OR(C49="ALI",C49="AIE"),IF(G49&gt;=6,IF(E49&gt;=20,"H","A"),IF(G49&gt;=2,IF(E49&gt;=51,"H",IF(E49&lt;=19,"L","A")),IF(E49&lt;=50,"L","A")))))))</f>
        <v/>
      </c>
      <c r="M49" s="131" t="n">
        <f aca="false">IFERROR(VLOOKUP(D49,Lista!A$3:D$33,3,0),1)</f>
        <v>1</v>
      </c>
      <c r="N49" s="131" t="n">
        <f aca="false">IFERROR(VLOOKUP(D49,Lista!A$3:E$33,5,0),1)</f>
        <v>1</v>
      </c>
      <c r="O49" s="132" t="str">
        <f aca="false">IF(C49="INM","",IF(L49="L","Baixa",IF(L49="A","Média",IF(L49="","","Alta"))))</f>
        <v/>
      </c>
      <c r="P49" s="132" t="n">
        <f aca="false">IF(C49="INM",M49*I49,IF(C49="ALI",IF(L49="L",7,IF(L49="A",10,15)),IF(C49="AIE",IF(L49="L",5,IF(L49="A",7,10)),IF(C49="SE",IF(L49="L",4,IF(L49="A",5,7)),IF(OR(C49="EE",C49="CE"),IF(L49="L",3,IF(L49="A",4,6)),0)))))</f>
        <v>0</v>
      </c>
      <c r="Q49" s="132" t="n">
        <f aca="false">IF(C49="INM",P49,P49*M49)</f>
        <v>0</v>
      </c>
      <c r="R49" s="133"/>
      <c r="S49" s="134" t="s">
        <v>94</v>
      </c>
      <c r="T49" s="135"/>
      <c r="U49" s="128"/>
      <c r="V49" s="128"/>
      <c r="W49" s="128"/>
      <c r="X49" s="128"/>
      <c r="Y49" s="128"/>
      <c r="Z49" s="131" t="str">
        <f aca="false">CONCATENATE(U49,AB49)</f>
        <v/>
      </c>
      <c r="AA49" s="131" t="str">
        <f aca="false">CONCATENATE(U49,V49,AB49,AG49)</f>
        <v>0</v>
      </c>
      <c r="AB49" s="131" t="str">
        <f aca="false">IF(OR(ISBLANK(W49),ISBLANK(X49)),IF(OR(U49="ALI",U49="AIE"),"L",IF(ISBLANK(U49),"","A")),IF(U49="EE",IF(X49&gt;=3,IF(W49&gt;=5,"H","A"),IF(X49&gt;=2,IF(W49&gt;=16,"H",IF(W49&lt;=4,"L","A")),IF(W49&lt;=15,"L","A"))),IF(OR(U49="SE",U49="CE"),IF(X49&gt;=4,IF(W49&gt;=6,"H","A"),IF(X49&gt;=2,IF(W49&gt;=20,"H",IF(W49&lt;=5,"L","A")),IF(W49&lt;=19,"L","A"))),IF(OR(U49="ALI",U49="AIE"),IF(X49&gt;=6,IF(W49&gt;=20,"H","A"),IF(X49&gt;=2,IF(W49&gt;=51,"H",IF(W49&lt;=19,"L","A")),IF(W49&lt;=50,"L","A")))))))</f>
        <v/>
      </c>
      <c r="AC49" s="131" t="n">
        <f aca="false">IFERROR(VLOOKUP(V49,Lista!A$3:D$33,3,0),1)</f>
        <v>1</v>
      </c>
      <c r="AD49" s="131" t="n">
        <f aca="false">IFERROR(VLOOKUP(V49,Lista!A$3:E$33,5,0),1)</f>
        <v>1</v>
      </c>
      <c r="AE49" s="137" t="str">
        <f aca="false">IF(U49="INM","",IF(AB49="L","Baixa",IF(AB49="A","Média",IF(AB49="","","Alta"))))</f>
        <v/>
      </c>
      <c r="AF49" s="137" t="n">
        <f aca="false">IF(OR(ISBLANK(T49),T49="NOK"),0,IF(U49="INM",AC49*Y49,IF(U49="ALI",IF(AB49="L",7,IF(AB49="A",10,15)),IF(U49="AIE",IF(AB49="L",5,IF(AB49="A",7,10)),IF(U49="SE",IF(AB49="L",4,IF(AB49="A",5,7)),IF(OR(U49="EE",U49="CE"),IF(AB49="L",3,IF(AB49="A",4,6))))))))</f>
        <v>0</v>
      </c>
      <c r="AG49" s="137" t="n">
        <f aca="false">IF(T49="NOK",0,IF(U49="INM",(1*AC49)*Y49,AF49*AC49))</f>
        <v>0</v>
      </c>
      <c r="AH49" s="138"/>
      <c r="AI49" s="134" t="s">
        <v>94</v>
      </c>
      <c r="AJ49" s="139"/>
      <c r="AK49" s="139"/>
    </row>
    <row r="50" customFormat="false" ht="15" hidden="false" customHeight="true" outlineLevel="0" collapsed="false">
      <c r="A50" s="142"/>
      <c r="B50" s="129"/>
      <c r="C50" s="128"/>
      <c r="D50" s="128"/>
      <c r="E50" s="128"/>
      <c r="F50" s="141"/>
      <c r="G50" s="128"/>
      <c r="H50" s="141"/>
      <c r="I50" s="128"/>
      <c r="J50" s="131" t="str">
        <f aca="false">CONCATENATE(C50,L50)</f>
        <v/>
      </c>
      <c r="K50" s="131" t="str">
        <f aca="false">CONCATENATE(C50,D50,L50,Q50)</f>
        <v>0</v>
      </c>
      <c r="L50" s="131" t="str">
        <f aca="false">IF(OR(ISBLANK(E50),ISBLANK(G50)),IF(OR(C50="ALI",C50="AIE"),"L",IF(ISBLANK(C50),"","A")),IF(C50="EE",IF(G50&gt;=3,IF(E50&gt;=5,"H","A"),IF(G50&gt;=2,IF(E50&gt;=16,"H",IF(E50&lt;=4,"L","A")),IF(E50&lt;=15,"L","A"))),IF(OR(C50="SE",C50="CE"),IF(G50&gt;=4,IF(E50&gt;=6,"H","A"),IF(G50&gt;=2,IF(E50&gt;=20,"H",IF(E50&lt;=5,"L","A")),IF(E50&lt;=19,"L","A"))),IF(OR(C50="ALI",C50="AIE"),IF(G50&gt;=6,IF(E50&gt;=20,"H","A"),IF(G50&gt;=2,IF(E50&gt;=51,"H",IF(E50&lt;=19,"L","A")),IF(E50&lt;=50,"L","A")))))))</f>
        <v/>
      </c>
      <c r="M50" s="131" t="n">
        <f aca="false">IFERROR(VLOOKUP(D50,Lista!A$3:D$33,3,0),1)</f>
        <v>1</v>
      </c>
      <c r="N50" s="131" t="n">
        <f aca="false">IFERROR(VLOOKUP(D50,Lista!A$3:E$33,5,0),1)</f>
        <v>1</v>
      </c>
      <c r="O50" s="132" t="str">
        <f aca="false">IF(C50="INM","",IF(L50="L","Baixa",IF(L50="A","Média",IF(L50="","","Alta"))))</f>
        <v/>
      </c>
      <c r="P50" s="132" t="n">
        <f aca="false">IF(C50="INM",M50*I50,IF(C50="ALI",IF(L50="L",7,IF(L50="A",10,15)),IF(C50="AIE",IF(L50="L",5,IF(L50="A",7,10)),IF(C50="SE",IF(L50="L",4,IF(L50="A",5,7)),IF(OR(C50="EE",C50="CE"),IF(L50="L",3,IF(L50="A",4,6)),0)))))</f>
        <v>0</v>
      </c>
      <c r="Q50" s="132" t="n">
        <f aca="false">IF(C50="INM",P50,P50*M50)</f>
        <v>0</v>
      </c>
      <c r="R50" s="133"/>
      <c r="S50" s="134" t="s">
        <v>94</v>
      </c>
      <c r="T50" s="135"/>
      <c r="U50" s="128"/>
      <c r="V50" s="128"/>
      <c r="W50" s="128"/>
      <c r="X50" s="128"/>
      <c r="Y50" s="128"/>
      <c r="Z50" s="131" t="str">
        <f aca="false">CONCATENATE(U50,AB50)</f>
        <v/>
      </c>
      <c r="AA50" s="131" t="str">
        <f aca="false">CONCATENATE(U50,V50,AB50,AG50)</f>
        <v>0</v>
      </c>
      <c r="AB50" s="131" t="str">
        <f aca="false">IF(OR(ISBLANK(W50),ISBLANK(X50)),IF(OR(U50="ALI",U50="AIE"),"L",IF(ISBLANK(U50),"","A")),IF(U50="EE",IF(X50&gt;=3,IF(W50&gt;=5,"H","A"),IF(X50&gt;=2,IF(W50&gt;=16,"H",IF(W50&lt;=4,"L","A")),IF(W50&lt;=15,"L","A"))),IF(OR(U50="SE",U50="CE"),IF(X50&gt;=4,IF(W50&gt;=6,"H","A"),IF(X50&gt;=2,IF(W50&gt;=20,"H",IF(W50&lt;=5,"L","A")),IF(W50&lt;=19,"L","A"))),IF(OR(U50="ALI",U50="AIE"),IF(X50&gt;=6,IF(W50&gt;=20,"H","A"),IF(X50&gt;=2,IF(W50&gt;=51,"H",IF(W50&lt;=19,"L","A")),IF(W50&lt;=50,"L","A")))))))</f>
        <v/>
      </c>
      <c r="AC50" s="131" t="n">
        <f aca="false">IFERROR(VLOOKUP(V50,Lista!A$3:D$33,3,0),1)</f>
        <v>1</v>
      </c>
      <c r="AD50" s="131" t="n">
        <f aca="false">IFERROR(VLOOKUP(V50,Lista!A$3:E$33,5,0),1)</f>
        <v>1</v>
      </c>
      <c r="AE50" s="137" t="str">
        <f aca="false">IF(U50="INM","",IF(AB50="L","Baixa",IF(AB50="A","Média",IF(AB50="","","Alta"))))</f>
        <v/>
      </c>
      <c r="AF50" s="137" t="n">
        <f aca="false">IF(OR(ISBLANK(T50),T50="NOK"),0,IF(U50="INM",AC50*Y50,IF(U50="ALI",IF(AB50="L",7,IF(AB50="A",10,15)),IF(U50="AIE",IF(AB50="L",5,IF(AB50="A",7,10)),IF(U50="SE",IF(AB50="L",4,IF(AB50="A",5,7)),IF(OR(U50="EE",U50="CE"),IF(AB50="L",3,IF(AB50="A",4,6))))))))</f>
        <v>0</v>
      </c>
      <c r="AG50" s="137" t="n">
        <f aca="false">IF(T50="NOK",0,IF(U50="INM",(1*AC50)*Y50,AF50*AC50))</f>
        <v>0</v>
      </c>
      <c r="AH50" s="138"/>
      <c r="AI50" s="134" t="s">
        <v>94</v>
      </c>
      <c r="AJ50" s="139"/>
      <c r="AK50" s="139"/>
    </row>
    <row r="51" customFormat="false" ht="15" hidden="false" customHeight="true" outlineLevel="0" collapsed="false">
      <c r="A51" s="142"/>
      <c r="B51" s="129"/>
      <c r="C51" s="128"/>
      <c r="D51" s="128"/>
      <c r="E51" s="128"/>
      <c r="F51" s="141"/>
      <c r="G51" s="128"/>
      <c r="H51" s="141"/>
      <c r="I51" s="128"/>
      <c r="J51" s="131" t="str">
        <f aca="false">CONCATENATE(C51,L51)</f>
        <v/>
      </c>
      <c r="K51" s="131" t="str">
        <f aca="false">CONCATENATE(C51,D51,L51,Q51)</f>
        <v>0</v>
      </c>
      <c r="L51" s="131" t="str">
        <f aca="false">IF(OR(ISBLANK(E51),ISBLANK(G51)),IF(OR(C51="ALI",C51="AIE"),"L",IF(ISBLANK(C51),"","A")),IF(C51="EE",IF(G51&gt;=3,IF(E51&gt;=5,"H","A"),IF(G51&gt;=2,IF(E51&gt;=16,"H",IF(E51&lt;=4,"L","A")),IF(E51&lt;=15,"L","A"))),IF(OR(C51="SE",C51="CE"),IF(G51&gt;=4,IF(E51&gt;=6,"H","A"),IF(G51&gt;=2,IF(E51&gt;=20,"H",IF(E51&lt;=5,"L","A")),IF(E51&lt;=19,"L","A"))),IF(OR(C51="ALI",C51="AIE"),IF(G51&gt;=6,IF(E51&gt;=20,"H","A"),IF(G51&gt;=2,IF(E51&gt;=51,"H",IF(E51&lt;=19,"L","A")),IF(E51&lt;=50,"L","A")))))))</f>
        <v/>
      </c>
      <c r="M51" s="131" t="n">
        <f aca="false">IFERROR(VLOOKUP(D51,Lista!A$3:D$33,3,0),1)</f>
        <v>1</v>
      </c>
      <c r="N51" s="131" t="n">
        <f aca="false">IFERROR(VLOOKUP(D51,Lista!A$3:E$33,5,0),1)</f>
        <v>1</v>
      </c>
      <c r="O51" s="132" t="str">
        <f aca="false">IF(C51="INM","",IF(L51="L","Baixa",IF(L51="A","Média",IF(L51="","","Alta"))))</f>
        <v/>
      </c>
      <c r="P51" s="132" t="n">
        <f aca="false">IF(C51="INM",M51*I51,IF(C51="ALI",IF(L51="L",7,IF(L51="A",10,15)),IF(C51="AIE",IF(L51="L",5,IF(L51="A",7,10)),IF(C51="SE",IF(L51="L",4,IF(L51="A",5,7)),IF(OR(C51="EE",C51="CE"),IF(L51="L",3,IF(L51="A",4,6)),0)))))</f>
        <v>0</v>
      </c>
      <c r="Q51" s="132" t="n">
        <f aca="false">IF(C51="INM",P51,P51*M51)</f>
        <v>0</v>
      </c>
      <c r="R51" s="133"/>
      <c r="S51" s="134" t="s">
        <v>94</v>
      </c>
      <c r="T51" s="135"/>
      <c r="U51" s="128"/>
      <c r="V51" s="128"/>
      <c r="W51" s="128"/>
      <c r="X51" s="128"/>
      <c r="Y51" s="128"/>
      <c r="Z51" s="131" t="str">
        <f aca="false">CONCATENATE(U51,AB51)</f>
        <v/>
      </c>
      <c r="AA51" s="131" t="str">
        <f aca="false">CONCATENATE(U51,V51,AB51,AG51)</f>
        <v>0</v>
      </c>
      <c r="AB51" s="131" t="str">
        <f aca="false">IF(OR(ISBLANK(W51),ISBLANK(X51)),IF(OR(U51="ALI",U51="AIE"),"L",IF(ISBLANK(U51),"","A")),IF(U51="EE",IF(X51&gt;=3,IF(W51&gt;=5,"H","A"),IF(X51&gt;=2,IF(W51&gt;=16,"H",IF(W51&lt;=4,"L","A")),IF(W51&lt;=15,"L","A"))),IF(OR(U51="SE",U51="CE"),IF(X51&gt;=4,IF(W51&gt;=6,"H","A"),IF(X51&gt;=2,IF(W51&gt;=20,"H",IF(W51&lt;=5,"L","A")),IF(W51&lt;=19,"L","A"))),IF(OR(U51="ALI",U51="AIE"),IF(X51&gt;=6,IF(W51&gt;=20,"H","A"),IF(X51&gt;=2,IF(W51&gt;=51,"H",IF(W51&lt;=19,"L","A")),IF(W51&lt;=50,"L","A")))))))</f>
        <v/>
      </c>
      <c r="AC51" s="131" t="n">
        <f aca="false">IFERROR(VLOOKUP(V51,Lista!A$3:D$33,3,0),1)</f>
        <v>1</v>
      </c>
      <c r="AD51" s="131" t="n">
        <f aca="false">IFERROR(VLOOKUP(V51,Lista!A$3:E$33,5,0),1)</f>
        <v>1</v>
      </c>
      <c r="AE51" s="137" t="str">
        <f aca="false">IF(U51="INM","",IF(AB51="L","Baixa",IF(AB51="A","Média",IF(AB51="","","Alta"))))</f>
        <v/>
      </c>
      <c r="AF51" s="137" t="n">
        <f aca="false">IF(OR(ISBLANK(T51),T51="NOK"),0,IF(U51="INM",AC51*Y51,IF(U51="ALI",IF(AB51="L",7,IF(AB51="A",10,15)),IF(U51="AIE",IF(AB51="L",5,IF(AB51="A",7,10)),IF(U51="SE",IF(AB51="L",4,IF(AB51="A",5,7)),IF(OR(U51="EE",U51="CE"),IF(AB51="L",3,IF(AB51="A",4,6))))))))</f>
        <v>0</v>
      </c>
      <c r="AG51" s="137" t="n">
        <f aca="false">IF(T51="NOK",0,IF(U51="INM",(1*AC51)*Y51,AF51*AC51))</f>
        <v>0</v>
      </c>
      <c r="AH51" s="138"/>
      <c r="AI51" s="134" t="s">
        <v>94</v>
      </c>
      <c r="AJ51" s="139"/>
      <c r="AK51" s="139"/>
    </row>
    <row r="52" customFormat="false" ht="15" hidden="false" customHeight="true" outlineLevel="0" collapsed="false">
      <c r="A52" s="142"/>
      <c r="B52" s="129"/>
      <c r="C52" s="128"/>
      <c r="D52" s="128"/>
      <c r="E52" s="128"/>
      <c r="F52" s="141"/>
      <c r="G52" s="128"/>
      <c r="H52" s="141"/>
      <c r="I52" s="128"/>
      <c r="J52" s="131" t="str">
        <f aca="false">CONCATENATE(C52,L52)</f>
        <v/>
      </c>
      <c r="K52" s="131" t="str">
        <f aca="false">CONCATENATE(C52,D52,L52,Q52)</f>
        <v>0</v>
      </c>
      <c r="L52" s="131" t="str">
        <f aca="false">IF(OR(ISBLANK(E52),ISBLANK(G52)),IF(OR(C52="ALI",C52="AIE"),"L",IF(ISBLANK(C52),"","A")),IF(C52="EE",IF(G52&gt;=3,IF(E52&gt;=5,"H","A"),IF(G52&gt;=2,IF(E52&gt;=16,"H",IF(E52&lt;=4,"L","A")),IF(E52&lt;=15,"L","A"))),IF(OR(C52="SE",C52="CE"),IF(G52&gt;=4,IF(E52&gt;=6,"H","A"),IF(G52&gt;=2,IF(E52&gt;=20,"H",IF(E52&lt;=5,"L","A")),IF(E52&lt;=19,"L","A"))),IF(OR(C52="ALI",C52="AIE"),IF(G52&gt;=6,IF(E52&gt;=20,"H","A"),IF(G52&gt;=2,IF(E52&gt;=51,"H",IF(E52&lt;=19,"L","A")),IF(E52&lt;=50,"L","A")))))))</f>
        <v/>
      </c>
      <c r="M52" s="131" t="n">
        <f aca="false">IFERROR(VLOOKUP(D52,Lista!A$3:D$33,3,0),1)</f>
        <v>1</v>
      </c>
      <c r="N52" s="131" t="n">
        <f aca="false">IFERROR(VLOOKUP(D52,Lista!A$3:E$33,5,0),1)</f>
        <v>1</v>
      </c>
      <c r="O52" s="132" t="str">
        <f aca="false">IF(C52="INM","",IF(L52="L","Baixa",IF(L52="A","Média",IF(L52="","","Alta"))))</f>
        <v/>
      </c>
      <c r="P52" s="132" t="n">
        <f aca="false">IF(C52="INM",M52*I52,IF(C52="ALI",IF(L52="L",7,IF(L52="A",10,15)),IF(C52="AIE",IF(L52="L",5,IF(L52="A",7,10)),IF(C52="SE",IF(L52="L",4,IF(L52="A",5,7)),IF(OR(C52="EE",C52="CE"),IF(L52="L",3,IF(L52="A",4,6)),0)))))</f>
        <v>0</v>
      </c>
      <c r="Q52" s="132" t="n">
        <f aca="false">IF(C52="INM",P52,P52*M52)</f>
        <v>0</v>
      </c>
      <c r="R52" s="133"/>
      <c r="S52" s="134" t="s">
        <v>94</v>
      </c>
      <c r="T52" s="135"/>
      <c r="U52" s="128"/>
      <c r="V52" s="128"/>
      <c r="W52" s="128"/>
      <c r="X52" s="128"/>
      <c r="Y52" s="128"/>
      <c r="Z52" s="131" t="str">
        <f aca="false">CONCATENATE(U52,AB52)</f>
        <v/>
      </c>
      <c r="AA52" s="131" t="str">
        <f aca="false">CONCATENATE(U52,V52,AB52,AG52)</f>
        <v>0</v>
      </c>
      <c r="AB52" s="131" t="str">
        <f aca="false">IF(OR(ISBLANK(W52),ISBLANK(X52)),IF(OR(U52="ALI",U52="AIE"),"L",IF(ISBLANK(U52),"","A")),IF(U52="EE",IF(X52&gt;=3,IF(W52&gt;=5,"H","A"),IF(X52&gt;=2,IF(W52&gt;=16,"H",IF(W52&lt;=4,"L","A")),IF(W52&lt;=15,"L","A"))),IF(OR(U52="SE",U52="CE"),IF(X52&gt;=4,IF(W52&gt;=6,"H","A"),IF(X52&gt;=2,IF(W52&gt;=20,"H",IF(W52&lt;=5,"L","A")),IF(W52&lt;=19,"L","A"))),IF(OR(U52="ALI",U52="AIE"),IF(X52&gt;=6,IF(W52&gt;=20,"H","A"),IF(X52&gt;=2,IF(W52&gt;=51,"H",IF(W52&lt;=19,"L","A")),IF(W52&lt;=50,"L","A")))))))</f>
        <v/>
      </c>
      <c r="AC52" s="131" t="n">
        <f aca="false">IFERROR(VLOOKUP(V52,Lista!A$3:D$33,3,0),1)</f>
        <v>1</v>
      </c>
      <c r="AD52" s="131" t="n">
        <f aca="false">IFERROR(VLOOKUP(V52,Lista!A$3:E$33,5,0),1)</f>
        <v>1</v>
      </c>
      <c r="AE52" s="137" t="str">
        <f aca="false">IF(U52="INM","",IF(AB52="L","Baixa",IF(AB52="A","Média",IF(AB52="","","Alta"))))</f>
        <v/>
      </c>
      <c r="AF52" s="137" t="n">
        <f aca="false">IF(OR(ISBLANK(T52),T52="NOK"),0,IF(U52="INM",AC52*Y52,IF(U52="ALI",IF(AB52="L",7,IF(AB52="A",10,15)),IF(U52="AIE",IF(AB52="L",5,IF(AB52="A",7,10)),IF(U52="SE",IF(AB52="L",4,IF(AB52="A",5,7)),IF(OR(U52="EE",U52="CE"),IF(AB52="L",3,IF(AB52="A",4,6))))))))</f>
        <v>0</v>
      </c>
      <c r="AG52" s="137" t="n">
        <f aca="false">IF(T52="NOK",0,IF(U52="INM",(1*AC52)*Y52,AF52*AC52))</f>
        <v>0</v>
      </c>
      <c r="AH52" s="138"/>
      <c r="AI52" s="134" t="s">
        <v>94</v>
      </c>
      <c r="AJ52" s="139"/>
      <c r="AK52" s="139"/>
    </row>
    <row r="53" customFormat="false" ht="15" hidden="false" customHeight="true" outlineLevel="0" collapsed="false">
      <c r="A53" s="142"/>
      <c r="B53" s="129"/>
      <c r="C53" s="128"/>
      <c r="D53" s="128"/>
      <c r="E53" s="128"/>
      <c r="F53" s="141"/>
      <c r="G53" s="128"/>
      <c r="H53" s="141"/>
      <c r="I53" s="128"/>
      <c r="J53" s="131" t="str">
        <f aca="false">CONCATENATE(C53,L53)</f>
        <v/>
      </c>
      <c r="K53" s="131" t="str">
        <f aca="false">CONCATENATE(C53,D53,L53,Q53)</f>
        <v>0</v>
      </c>
      <c r="L53" s="131" t="str">
        <f aca="false">IF(OR(ISBLANK(E53),ISBLANK(G53)),IF(OR(C53="ALI",C53="AIE"),"L",IF(ISBLANK(C53),"","A")),IF(C53="EE",IF(G53&gt;=3,IF(E53&gt;=5,"H","A"),IF(G53&gt;=2,IF(E53&gt;=16,"H",IF(E53&lt;=4,"L","A")),IF(E53&lt;=15,"L","A"))),IF(OR(C53="SE",C53="CE"),IF(G53&gt;=4,IF(E53&gt;=6,"H","A"),IF(G53&gt;=2,IF(E53&gt;=20,"H",IF(E53&lt;=5,"L","A")),IF(E53&lt;=19,"L","A"))),IF(OR(C53="ALI",C53="AIE"),IF(G53&gt;=6,IF(E53&gt;=20,"H","A"),IF(G53&gt;=2,IF(E53&gt;=51,"H",IF(E53&lt;=19,"L","A")),IF(E53&lt;=50,"L","A")))))))</f>
        <v/>
      </c>
      <c r="M53" s="131" t="n">
        <f aca="false">IFERROR(VLOOKUP(D53,Lista!A$3:D$33,3,0),1)</f>
        <v>1</v>
      </c>
      <c r="N53" s="131" t="n">
        <f aca="false">IFERROR(VLOOKUP(D53,Lista!A$3:E$33,5,0),1)</f>
        <v>1</v>
      </c>
      <c r="O53" s="132" t="str">
        <f aca="false">IF(C53="INM","",IF(L53="L","Baixa",IF(L53="A","Média",IF(L53="","","Alta"))))</f>
        <v/>
      </c>
      <c r="P53" s="132" t="n">
        <f aca="false">IF(C53="INM",M53*I53,IF(C53="ALI",IF(L53="L",7,IF(L53="A",10,15)),IF(C53="AIE",IF(L53="L",5,IF(L53="A",7,10)),IF(C53="SE",IF(L53="L",4,IF(L53="A",5,7)),IF(OR(C53="EE",C53="CE"),IF(L53="L",3,IF(L53="A",4,6)),0)))))</f>
        <v>0</v>
      </c>
      <c r="Q53" s="132" t="n">
        <f aca="false">IF(C53="INM",P53,P53*M53)</f>
        <v>0</v>
      </c>
      <c r="R53" s="133"/>
      <c r="S53" s="134" t="s">
        <v>94</v>
      </c>
      <c r="T53" s="135"/>
      <c r="U53" s="128"/>
      <c r="V53" s="128"/>
      <c r="W53" s="128"/>
      <c r="X53" s="128"/>
      <c r="Y53" s="128"/>
      <c r="Z53" s="131" t="str">
        <f aca="false">CONCATENATE(U53,AB53)</f>
        <v/>
      </c>
      <c r="AA53" s="131" t="str">
        <f aca="false">CONCATENATE(U53,V53,AB53,AG53)</f>
        <v>0</v>
      </c>
      <c r="AB53" s="131" t="str">
        <f aca="false">IF(OR(ISBLANK(W53),ISBLANK(X53)),IF(OR(U53="ALI",U53="AIE"),"L",IF(ISBLANK(U53),"","A")),IF(U53="EE",IF(X53&gt;=3,IF(W53&gt;=5,"H","A"),IF(X53&gt;=2,IF(W53&gt;=16,"H",IF(W53&lt;=4,"L","A")),IF(W53&lt;=15,"L","A"))),IF(OR(U53="SE",U53="CE"),IF(X53&gt;=4,IF(W53&gt;=6,"H","A"),IF(X53&gt;=2,IF(W53&gt;=20,"H",IF(W53&lt;=5,"L","A")),IF(W53&lt;=19,"L","A"))),IF(OR(U53="ALI",U53="AIE"),IF(X53&gt;=6,IF(W53&gt;=20,"H","A"),IF(X53&gt;=2,IF(W53&gt;=51,"H",IF(W53&lt;=19,"L","A")),IF(W53&lt;=50,"L","A")))))))</f>
        <v/>
      </c>
      <c r="AC53" s="131" t="n">
        <f aca="false">IFERROR(VLOOKUP(V53,Lista!A$3:D$33,3,0),1)</f>
        <v>1</v>
      </c>
      <c r="AD53" s="131" t="n">
        <f aca="false">IFERROR(VLOOKUP(V53,Lista!A$3:E$33,5,0),1)</f>
        <v>1</v>
      </c>
      <c r="AE53" s="137" t="str">
        <f aca="false">IF(U53="INM","",IF(AB53="L","Baixa",IF(AB53="A","Média",IF(AB53="","","Alta"))))</f>
        <v/>
      </c>
      <c r="AF53" s="137" t="n">
        <f aca="false">IF(OR(ISBLANK(T53),T53="NOK"),0,IF(U53="INM",AC53*Y53,IF(U53="ALI",IF(AB53="L",7,IF(AB53="A",10,15)),IF(U53="AIE",IF(AB53="L",5,IF(AB53="A",7,10)),IF(U53="SE",IF(AB53="L",4,IF(AB53="A",5,7)),IF(OR(U53="EE",U53="CE"),IF(AB53="L",3,IF(AB53="A",4,6))))))))</f>
        <v>0</v>
      </c>
      <c r="AG53" s="137" t="n">
        <f aca="false">IF(T53="NOK",0,IF(U53="INM",(1*AC53)*Y53,AF53*AC53))</f>
        <v>0</v>
      </c>
      <c r="AH53" s="138"/>
      <c r="AI53" s="134" t="s">
        <v>94</v>
      </c>
      <c r="AJ53" s="139"/>
      <c r="AK53" s="139"/>
    </row>
    <row r="54" customFormat="false" ht="15" hidden="false" customHeight="true" outlineLevel="0" collapsed="false">
      <c r="A54" s="142"/>
      <c r="B54" s="129"/>
      <c r="C54" s="128"/>
      <c r="D54" s="128"/>
      <c r="E54" s="128"/>
      <c r="F54" s="141"/>
      <c r="G54" s="128"/>
      <c r="H54" s="141"/>
      <c r="I54" s="128"/>
      <c r="J54" s="131" t="str">
        <f aca="false">CONCATENATE(C54,L54)</f>
        <v/>
      </c>
      <c r="K54" s="131" t="str">
        <f aca="false">CONCATENATE(C54,D54,L54,Q54)</f>
        <v>0</v>
      </c>
      <c r="L54" s="131" t="str">
        <f aca="false">IF(OR(ISBLANK(E54),ISBLANK(G54)),IF(OR(C54="ALI",C54="AIE"),"L",IF(ISBLANK(C54),"","A")),IF(C54="EE",IF(G54&gt;=3,IF(E54&gt;=5,"H","A"),IF(G54&gt;=2,IF(E54&gt;=16,"H",IF(E54&lt;=4,"L","A")),IF(E54&lt;=15,"L","A"))),IF(OR(C54="SE",C54="CE"),IF(G54&gt;=4,IF(E54&gt;=6,"H","A"),IF(G54&gt;=2,IF(E54&gt;=20,"H",IF(E54&lt;=5,"L","A")),IF(E54&lt;=19,"L","A"))),IF(OR(C54="ALI",C54="AIE"),IF(G54&gt;=6,IF(E54&gt;=20,"H","A"),IF(G54&gt;=2,IF(E54&gt;=51,"H",IF(E54&lt;=19,"L","A")),IF(E54&lt;=50,"L","A")))))))</f>
        <v/>
      </c>
      <c r="M54" s="131" t="n">
        <f aca="false">IFERROR(VLOOKUP(D54,Lista!A$3:D$33,3,0),1)</f>
        <v>1</v>
      </c>
      <c r="N54" s="131" t="n">
        <f aca="false">IFERROR(VLOOKUP(D54,Lista!A$3:E$33,5,0),1)</f>
        <v>1</v>
      </c>
      <c r="O54" s="132" t="str">
        <f aca="false">IF(C54="INM","",IF(L54="L","Baixa",IF(L54="A","Média",IF(L54="","","Alta"))))</f>
        <v/>
      </c>
      <c r="P54" s="132" t="n">
        <f aca="false">IF(C54="INM",M54*I54,IF(C54="ALI",IF(L54="L",7,IF(L54="A",10,15)),IF(C54="AIE",IF(L54="L",5,IF(L54="A",7,10)),IF(C54="SE",IF(L54="L",4,IF(L54="A",5,7)),IF(OR(C54="EE",C54="CE"),IF(L54="L",3,IF(L54="A",4,6)),0)))))</f>
        <v>0</v>
      </c>
      <c r="Q54" s="132" t="n">
        <f aca="false">IF(C54="INM",P54,P54*M54)</f>
        <v>0</v>
      </c>
      <c r="R54" s="133"/>
      <c r="S54" s="134" t="s">
        <v>94</v>
      </c>
      <c r="T54" s="135"/>
      <c r="U54" s="128"/>
      <c r="V54" s="128"/>
      <c r="W54" s="128"/>
      <c r="X54" s="128"/>
      <c r="Y54" s="128"/>
      <c r="Z54" s="131" t="str">
        <f aca="false">CONCATENATE(U54,AB54)</f>
        <v/>
      </c>
      <c r="AA54" s="131" t="str">
        <f aca="false">CONCATENATE(U54,V54,AB54,AG54)</f>
        <v>0</v>
      </c>
      <c r="AB54" s="131" t="str">
        <f aca="false">IF(OR(ISBLANK(W54),ISBLANK(X54)),IF(OR(U54="ALI",U54="AIE"),"L",IF(ISBLANK(U54),"","A")),IF(U54="EE",IF(X54&gt;=3,IF(W54&gt;=5,"H","A"),IF(X54&gt;=2,IF(W54&gt;=16,"H",IF(W54&lt;=4,"L","A")),IF(W54&lt;=15,"L","A"))),IF(OR(U54="SE",U54="CE"),IF(X54&gt;=4,IF(W54&gt;=6,"H","A"),IF(X54&gt;=2,IF(W54&gt;=20,"H",IF(W54&lt;=5,"L","A")),IF(W54&lt;=19,"L","A"))),IF(OR(U54="ALI",U54="AIE"),IF(X54&gt;=6,IF(W54&gt;=20,"H","A"),IF(X54&gt;=2,IF(W54&gt;=51,"H",IF(W54&lt;=19,"L","A")),IF(W54&lt;=50,"L","A")))))))</f>
        <v/>
      </c>
      <c r="AC54" s="131" t="n">
        <f aca="false">IFERROR(VLOOKUP(V54,Lista!A$3:D$33,3,0),1)</f>
        <v>1</v>
      </c>
      <c r="AD54" s="131" t="n">
        <f aca="false">IFERROR(VLOOKUP(V54,Lista!A$3:E$33,5,0),1)</f>
        <v>1</v>
      </c>
      <c r="AE54" s="137" t="str">
        <f aca="false">IF(U54="INM","",IF(AB54="L","Baixa",IF(AB54="A","Média",IF(AB54="","","Alta"))))</f>
        <v/>
      </c>
      <c r="AF54" s="137" t="n">
        <f aca="false">IF(OR(ISBLANK(T54),T54="NOK"),0,IF(U54="INM",AC54*Y54,IF(U54="ALI",IF(AB54="L",7,IF(AB54="A",10,15)),IF(U54="AIE",IF(AB54="L",5,IF(AB54="A",7,10)),IF(U54="SE",IF(AB54="L",4,IF(AB54="A",5,7)),IF(OR(U54="EE",U54="CE"),IF(AB54="L",3,IF(AB54="A",4,6))))))))</f>
        <v>0</v>
      </c>
      <c r="AG54" s="137" t="n">
        <f aca="false">IF(T54="NOK",0,IF(U54="INM",(1*AC54)*Y54,AF54*AC54))</f>
        <v>0</v>
      </c>
      <c r="AH54" s="138"/>
      <c r="AI54" s="134" t="s">
        <v>94</v>
      </c>
      <c r="AJ54" s="139"/>
      <c r="AK54" s="139"/>
    </row>
    <row r="55" customFormat="false" ht="15" hidden="false" customHeight="true" outlineLevel="0" collapsed="false">
      <c r="A55" s="142"/>
      <c r="B55" s="129"/>
      <c r="C55" s="128"/>
      <c r="D55" s="128"/>
      <c r="E55" s="128"/>
      <c r="F55" s="141"/>
      <c r="G55" s="128"/>
      <c r="H55" s="141"/>
      <c r="I55" s="128"/>
      <c r="J55" s="131" t="str">
        <f aca="false">CONCATENATE(C55,L55)</f>
        <v/>
      </c>
      <c r="K55" s="131" t="str">
        <f aca="false">CONCATENATE(C55,D55,L55,Q55)</f>
        <v>0</v>
      </c>
      <c r="L55" s="131" t="str">
        <f aca="false">IF(OR(ISBLANK(E55),ISBLANK(G55)),IF(OR(C55="ALI",C55="AIE"),"L",IF(ISBLANK(C55),"","A")),IF(C55="EE",IF(G55&gt;=3,IF(E55&gt;=5,"H","A"),IF(G55&gt;=2,IF(E55&gt;=16,"H",IF(E55&lt;=4,"L","A")),IF(E55&lt;=15,"L","A"))),IF(OR(C55="SE",C55="CE"),IF(G55&gt;=4,IF(E55&gt;=6,"H","A"),IF(G55&gt;=2,IF(E55&gt;=20,"H",IF(E55&lt;=5,"L","A")),IF(E55&lt;=19,"L","A"))),IF(OR(C55="ALI",C55="AIE"),IF(G55&gt;=6,IF(E55&gt;=20,"H","A"),IF(G55&gt;=2,IF(E55&gt;=51,"H",IF(E55&lt;=19,"L","A")),IF(E55&lt;=50,"L","A")))))))</f>
        <v/>
      </c>
      <c r="M55" s="131" t="n">
        <f aca="false">IFERROR(VLOOKUP(D55,Lista!A$3:D$33,3,0),1)</f>
        <v>1</v>
      </c>
      <c r="N55" s="131" t="n">
        <f aca="false">IFERROR(VLOOKUP(D55,Lista!A$3:E$33,5,0),1)</f>
        <v>1</v>
      </c>
      <c r="O55" s="132" t="str">
        <f aca="false">IF(C55="INM","",IF(L55="L","Baixa",IF(L55="A","Média",IF(L55="","","Alta"))))</f>
        <v/>
      </c>
      <c r="P55" s="132" t="n">
        <f aca="false">IF(C55="INM",M55*I55,IF(C55="ALI",IF(L55="L",7,IF(L55="A",10,15)),IF(C55="AIE",IF(L55="L",5,IF(L55="A",7,10)),IF(C55="SE",IF(L55="L",4,IF(L55="A",5,7)),IF(OR(C55="EE",C55="CE"),IF(L55="L",3,IF(L55="A",4,6)),0)))))</f>
        <v>0</v>
      </c>
      <c r="Q55" s="132" t="n">
        <f aca="false">IF(C55="INM",P55,P55*M55)</f>
        <v>0</v>
      </c>
      <c r="R55" s="133"/>
      <c r="S55" s="134" t="s">
        <v>94</v>
      </c>
      <c r="T55" s="135"/>
      <c r="U55" s="128"/>
      <c r="V55" s="128"/>
      <c r="W55" s="128"/>
      <c r="X55" s="128"/>
      <c r="Y55" s="128"/>
      <c r="Z55" s="131" t="str">
        <f aca="false">CONCATENATE(U55,AB55)</f>
        <v/>
      </c>
      <c r="AA55" s="131" t="str">
        <f aca="false">CONCATENATE(U55,V55,AB55,AG55)</f>
        <v>0</v>
      </c>
      <c r="AB55" s="131" t="str">
        <f aca="false">IF(OR(ISBLANK(W55),ISBLANK(X55)),IF(OR(U55="ALI",U55="AIE"),"L",IF(ISBLANK(U55),"","A")),IF(U55="EE",IF(X55&gt;=3,IF(W55&gt;=5,"H","A"),IF(X55&gt;=2,IF(W55&gt;=16,"H",IF(W55&lt;=4,"L","A")),IF(W55&lt;=15,"L","A"))),IF(OR(U55="SE",U55="CE"),IF(X55&gt;=4,IF(W55&gt;=6,"H","A"),IF(X55&gt;=2,IF(W55&gt;=20,"H",IF(W55&lt;=5,"L","A")),IF(W55&lt;=19,"L","A"))),IF(OR(U55="ALI",U55="AIE"),IF(X55&gt;=6,IF(W55&gt;=20,"H","A"),IF(X55&gt;=2,IF(W55&gt;=51,"H",IF(W55&lt;=19,"L","A")),IF(W55&lt;=50,"L","A")))))))</f>
        <v/>
      </c>
      <c r="AC55" s="131" t="n">
        <f aca="false">IFERROR(VLOOKUP(V55,Lista!A$3:D$33,3,0),1)</f>
        <v>1</v>
      </c>
      <c r="AD55" s="131" t="n">
        <f aca="false">IFERROR(VLOOKUP(V55,Lista!A$3:E$33,5,0),1)</f>
        <v>1</v>
      </c>
      <c r="AE55" s="137" t="str">
        <f aca="false">IF(U55="INM","",IF(AB55="L","Baixa",IF(AB55="A","Média",IF(AB55="","","Alta"))))</f>
        <v/>
      </c>
      <c r="AF55" s="137" t="n">
        <f aca="false">IF(OR(ISBLANK(T55),T55="NOK"),0,IF(U55="INM",AC55*Y55,IF(U55="ALI",IF(AB55="L",7,IF(AB55="A",10,15)),IF(U55="AIE",IF(AB55="L",5,IF(AB55="A",7,10)),IF(U55="SE",IF(AB55="L",4,IF(AB55="A",5,7)),IF(OR(U55="EE",U55="CE"),IF(AB55="L",3,IF(AB55="A",4,6))))))))</f>
        <v>0</v>
      </c>
      <c r="AG55" s="137" t="n">
        <f aca="false">IF(T55="NOK",0,IF(U55="INM",(1*AC55)*Y55,AF55*AC55))</f>
        <v>0</v>
      </c>
      <c r="AH55" s="138"/>
      <c r="AI55" s="134" t="s">
        <v>94</v>
      </c>
      <c r="AJ55" s="139"/>
      <c r="AK55" s="139"/>
    </row>
    <row r="56" customFormat="false" ht="15" hidden="false" customHeight="true" outlineLevel="0" collapsed="false">
      <c r="A56" s="142"/>
      <c r="B56" s="129"/>
      <c r="C56" s="128"/>
      <c r="D56" s="128"/>
      <c r="E56" s="128"/>
      <c r="F56" s="141"/>
      <c r="G56" s="128"/>
      <c r="H56" s="141"/>
      <c r="I56" s="128"/>
      <c r="J56" s="131" t="str">
        <f aca="false">CONCATENATE(C56,L56)</f>
        <v/>
      </c>
      <c r="K56" s="131" t="str">
        <f aca="false">CONCATENATE(C56,D56,L56,Q56)</f>
        <v>0</v>
      </c>
      <c r="L56" s="131" t="str">
        <f aca="false">IF(OR(ISBLANK(E56),ISBLANK(G56)),IF(OR(C56="ALI",C56="AIE"),"L",IF(ISBLANK(C56),"","A")),IF(C56="EE",IF(G56&gt;=3,IF(E56&gt;=5,"H","A"),IF(G56&gt;=2,IF(E56&gt;=16,"H",IF(E56&lt;=4,"L","A")),IF(E56&lt;=15,"L","A"))),IF(OR(C56="SE",C56="CE"),IF(G56&gt;=4,IF(E56&gt;=6,"H","A"),IF(G56&gt;=2,IF(E56&gt;=20,"H",IF(E56&lt;=5,"L","A")),IF(E56&lt;=19,"L","A"))),IF(OR(C56="ALI",C56="AIE"),IF(G56&gt;=6,IF(E56&gt;=20,"H","A"),IF(G56&gt;=2,IF(E56&gt;=51,"H",IF(E56&lt;=19,"L","A")),IF(E56&lt;=50,"L","A")))))))</f>
        <v/>
      </c>
      <c r="M56" s="131" t="n">
        <f aca="false">IFERROR(VLOOKUP(D56,Lista!A$3:D$33,3,0),1)</f>
        <v>1</v>
      </c>
      <c r="N56" s="131" t="n">
        <f aca="false">IFERROR(VLOOKUP(D56,Lista!A$3:E$33,5,0),1)</f>
        <v>1</v>
      </c>
      <c r="O56" s="132" t="str">
        <f aca="false">IF(C56="INM","",IF(L56="L","Baixa",IF(L56="A","Média",IF(L56="","","Alta"))))</f>
        <v/>
      </c>
      <c r="P56" s="132" t="n">
        <f aca="false">IF(C56="INM",M56*I56,IF(C56="ALI",IF(L56="L",7,IF(L56="A",10,15)),IF(C56="AIE",IF(L56="L",5,IF(L56="A",7,10)),IF(C56="SE",IF(L56="L",4,IF(L56="A",5,7)),IF(OR(C56="EE",C56="CE"),IF(L56="L",3,IF(L56="A",4,6)),0)))))</f>
        <v>0</v>
      </c>
      <c r="Q56" s="132" t="n">
        <f aca="false">IF(C56="INM",P56,P56*M56)</f>
        <v>0</v>
      </c>
      <c r="R56" s="133"/>
      <c r="S56" s="134" t="s">
        <v>94</v>
      </c>
      <c r="T56" s="135"/>
      <c r="U56" s="128"/>
      <c r="V56" s="128"/>
      <c r="W56" s="128"/>
      <c r="X56" s="128"/>
      <c r="Y56" s="128"/>
      <c r="Z56" s="131" t="str">
        <f aca="false">CONCATENATE(U56,AB56)</f>
        <v/>
      </c>
      <c r="AA56" s="131" t="str">
        <f aca="false">CONCATENATE(U56,V56,AB56,AG56)</f>
        <v>0</v>
      </c>
      <c r="AB56" s="131" t="str">
        <f aca="false">IF(OR(ISBLANK(W56),ISBLANK(X56)),IF(OR(U56="ALI",U56="AIE"),"L",IF(ISBLANK(U56),"","A")),IF(U56="EE",IF(X56&gt;=3,IF(W56&gt;=5,"H","A"),IF(X56&gt;=2,IF(W56&gt;=16,"H",IF(W56&lt;=4,"L","A")),IF(W56&lt;=15,"L","A"))),IF(OR(U56="SE",U56="CE"),IF(X56&gt;=4,IF(W56&gt;=6,"H","A"),IF(X56&gt;=2,IF(W56&gt;=20,"H",IF(W56&lt;=5,"L","A")),IF(W56&lt;=19,"L","A"))),IF(OR(U56="ALI",U56="AIE"),IF(X56&gt;=6,IF(W56&gt;=20,"H","A"),IF(X56&gt;=2,IF(W56&gt;=51,"H",IF(W56&lt;=19,"L","A")),IF(W56&lt;=50,"L","A")))))))</f>
        <v/>
      </c>
      <c r="AC56" s="131" t="n">
        <f aca="false">IFERROR(VLOOKUP(V56,Lista!A$3:D$33,3,0),1)</f>
        <v>1</v>
      </c>
      <c r="AD56" s="131" t="n">
        <f aca="false">IFERROR(VLOOKUP(V56,Lista!A$3:E$33,5,0),1)</f>
        <v>1</v>
      </c>
      <c r="AE56" s="137" t="str">
        <f aca="false">IF(U56="INM","",IF(AB56="L","Baixa",IF(AB56="A","Média",IF(AB56="","","Alta"))))</f>
        <v/>
      </c>
      <c r="AF56" s="137" t="n">
        <f aca="false">IF(OR(ISBLANK(T56),T56="NOK"),0,IF(U56="INM",AC56*Y56,IF(U56="ALI",IF(AB56="L",7,IF(AB56="A",10,15)),IF(U56="AIE",IF(AB56="L",5,IF(AB56="A",7,10)),IF(U56="SE",IF(AB56="L",4,IF(AB56="A",5,7)),IF(OR(U56="EE",U56="CE"),IF(AB56="L",3,IF(AB56="A",4,6))))))))</f>
        <v>0</v>
      </c>
      <c r="AG56" s="137" t="n">
        <f aca="false">IF(T56="NOK",0,IF(U56="INM",(1*AC56)*Y56,AF56*AC56))</f>
        <v>0</v>
      </c>
      <c r="AH56" s="138"/>
      <c r="AI56" s="134" t="s">
        <v>94</v>
      </c>
      <c r="AJ56" s="139"/>
      <c r="AK56" s="139"/>
    </row>
    <row r="57" customFormat="false" ht="15" hidden="false" customHeight="true" outlineLevel="0" collapsed="false">
      <c r="A57" s="142"/>
      <c r="B57" s="129"/>
      <c r="C57" s="128"/>
      <c r="D57" s="128"/>
      <c r="E57" s="128"/>
      <c r="F57" s="141"/>
      <c r="G57" s="128"/>
      <c r="H57" s="141"/>
      <c r="I57" s="128"/>
      <c r="J57" s="131" t="str">
        <f aca="false">CONCATENATE(C57,L57)</f>
        <v/>
      </c>
      <c r="K57" s="131" t="str">
        <f aca="false">CONCATENATE(C57,D57,L57,Q57)</f>
        <v>0</v>
      </c>
      <c r="L57" s="131" t="str">
        <f aca="false">IF(OR(ISBLANK(E57),ISBLANK(G57)),IF(OR(C57="ALI",C57="AIE"),"L",IF(ISBLANK(C57),"","A")),IF(C57="EE",IF(G57&gt;=3,IF(E57&gt;=5,"H","A"),IF(G57&gt;=2,IF(E57&gt;=16,"H",IF(E57&lt;=4,"L","A")),IF(E57&lt;=15,"L","A"))),IF(OR(C57="SE",C57="CE"),IF(G57&gt;=4,IF(E57&gt;=6,"H","A"),IF(G57&gt;=2,IF(E57&gt;=20,"H",IF(E57&lt;=5,"L","A")),IF(E57&lt;=19,"L","A"))),IF(OR(C57="ALI",C57="AIE"),IF(G57&gt;=6,IF(E57&gt;=20,"H","A"),IF(G57&gt;=2,IF(E57&gt;=51,"H",IF(E57&lt;=19,"L","A")),IF(E57&lt;=50,"L","A")))))))</f>
        <v/>
      </c>
      <c r="M57" s="131" t="n">
        <f aca="false">IFERROR(VLOOKUP(D57,Lista!A$3:D$33,3,0),1)</f>
        <v>1</v>
      </c>
      <c r="N57" s="131" t="n">
        <f aca="false">IFERROR(VLOOKUP(D57,Lista!A$3:E$33,5,0),1)</f>
        <v>1</v>
      </c>
      <c r="O57" s="132" t="str">
        <f aca="false">IF(C57="INM","",IF(L57="L","Baixa",IF(L57="A","Média",IF(L57="","","Alta"))))</f>
        <v/>
      </c>
      <c r="P57" s="132" t="n">
        <f aca="false">IF(C57="INM",M57*I57,IF(C57="ALI",IF(L57="L",7,IF(L57="A",10,15)),IF(C57="AIE",IF(L57="L",5,IF(L57="A",7,10)),IF(C57="SE",IF(L57="L",4,IF(L57="A",5,7)),IF(OR(C57="EE",C57="CE"),IF(L57="L",3,IF(L57="A",4,6)),0)))))</f>
        <v>0</v>
      </c>
      <c r="Q57" s="132" t="n">
        <f aca="false">IF(C57="INM",P57,P57*M57)</f>
        <v>0</v>
      </c>
      <c r="R57" s="133"/>
      <c r="S57" s="134" t="s">
        <v>94</v>
      </c>
      <c r="T57" s="135"/>
      <c r="U57" s="128"/>
      <c r="V57" s="128"/>
      <c r="W57" s="128"/>
      <c r="X57" s="128"/>
      <c r="Y57" s="128"/>
      <c r="Z57" s="131" t="str">
        <f aca="false">CONCATENATE(U57,AB57)</f>
        <v/>
      </c>
      <c r="AA57" s="131" t="str">
        <f aca="false">CONCATENATE(U57,V57,AB57,AG57)</f>
        <v>0</v>
      </c>
      <c r="AB57" s="131" t="str">
        <f aca="false">IF(OR(ISBLANK(W57),ISBLANK(X57)),IF(OR(U57="ALI",U57="AIE"),"L",IF(ISBLANK(U57),"","A")),IF(U57="EE",IF(X57&gt;=3,IF(W57&gt;=5,"H","A"),IF(X57&gt;=2,IF(W57&gt;=16,"H",IF(W57&lt;=4,"L","A")),IF(W57&lt;=15,"L","A"))),IF(OR(U57="SE",U57="CE"),IF(X57&gt;=4,IF(W57&gt;=6,"H","A"),IF(X57&gt;=2,IF(W57&gt;=20,"H",IF(W57&lt;=5,"L","A")),IF(W57&lt;=19,"L","A"))),IF(OR(U57="ALI",U57="AIE"),IF(X57&gt;=6,IF(W57&gt;=20,"H","A"),IF(X57&gt;=2,IF(W57&gt;=51,"H",IF(W57&lt;=19,"L","A")),IF(W57&lt;=50,"L","A")))))))</f>
        <v/>
      </c>
      <c r="AC57" s="131" t="n">
        <f aca="false">IFERROR(VLOOKUP(V57,Lista!A$3:D$33,3,0),1)</f>
        <v>1</v>
      </c>
      <c r="AD57" s="131" t="n">
        <f aca="false">IFERROR(VLOOKUP(V57,Lista!A$3:E$33,5,0),1)</f>
        <v>1</v>
      </c>
      <c r="AE57" s="137" t="str">
        <f aca="false">IF(U57="INM","",IF(AB57="L","Baixa",IF(AB57="A","Média",IF(AB57="","","Alta"))))</f>
        <v/>
      </c>
      <c r="AF57" s="137" t="n">
        <f aca="false">IF(OR(ISBLANK(T57),T57="NOK"),0,IF(U57="INM",AC57*Y57,IF(U57="ALI",IF(AB57="L",7,IF(AB57="A",10,15)),IF(U57="AIE",IF(AB57="L",5,IF(AB57="A",7,10)),IF(U57="SE",IF(AB57="L",4,IF(AB57="A",5,7)),IF(OR(U57="EE",U57="CE"),IF(AB57="L",3,IF(AB57="A",4,6))))))))</f>
        <v>0</v>
      </c>
      <c r="AG57" s="137" t="n">
        <f aca="false">IF(T57="NOK",0,IF(U57="INM",(1*AC57)*Y57,AF57*AC57))</f>
        <v>0</v>
      </c>
      <c r="AH57" s="138"/>
      <c r="AI57" s="134" t="s">
        <v>94</v>
      </c>
      <c r="AJ57" s="139"/>
      <c r="AK57" s="139"/>
    </row>
    <row r="58" customFormat="false" ht="15" hidden="false" customHeight="true" outlineLevel="0" collapsed="false">
      <c r="A58" s="142"/>
      <c r="B58" s="129"/>
      <c r="C58" s="128"/>
      <c r="D58" s="128"/>
      <c r="E58" s="128"/>
      <c r="F58" s="141"/>
      <c r="G58" s="128"/>
      <c r="H58" s="141"/>
      <c r="I58" s="128"/>
      <c r="J58" s="131" t="str">
        <f aca="false">CONCATENATE(C58,L58)</f>
        <v/>
      </c>
      <c r="K58" s="131" t="str">
        <f aca="false">CONCATENATE(C58,D58,L58,Q58)</f>
        <v>0</v>
      </c>
      <c r="L58" s="131" t="str">
        <f aca="false">IF(OR(ISBLANK(E58),ISBLANK(G58)),IF(OR(C58="ALI",C58="AIE"),"L",IF(ISBLANK(C58),"","A")),IF(C58="EE",IF(G58&gt;=3,IF(E58&gt;=5,"H","A"),IF(G58&gt;=2,IF(E58&gt;=16,"H",IF(E58&lt;=4,"L","A")),IF(E58&lt;=15,"L","A"))),IF(OR(C58="SE",C58="CE"),IF(G58&gt;=4,IF(E58&gt;=6,"H","A"),IF(G58&gt;=2,IF(E58&gt;=20,"H",IF(E58&lt;=5,"L","A")),IF(E58&lt;=19,"L","A"))),IF(OR(C58="ALI",C58="AIE"),IF(G58&gt;=6,IF(E58&gt;=20,"H","A"),IF(G58&gt;=2,IF(E58&gt;=51,"H",IF(E58&lt;=19,"L","A")),IF(E58&lt;=50,"L","A")))))))</f>
        <v/>
      </c>
      <c r="M58" s="131" t="n">
        <f aca="false">IFERROR(VLOOKUP(D58,Lista!A$3:D$33,3,0),1)</f>
        <v>1</v>
      </c>
      <c r="N58" s="131" t="n">
        <f aca="false">IFERROR(VLOOKUP(D58,Lista!A$3:E$33,5,0),1)</f>
        <v>1</v>
      </c>
      <c r="O58" s="132" t="str">
        <f aca="false">IF(C58="INM","",IF(L58="L","Baixa",IF(L58="A","Média",IF(L58="","","Alta"))))</f>
        <v/>
      </c>
      <c r="P58" s="132" t="n">
        <f aca="false">IF(C58="INM",M58*I58,IF(C58="ALI",IF(L58="L",7,IF(L58="A",10,15)),IF(C58="AIE",IF(L58="L",5,IF(L58="A",7,10)),IF(C58="SE",IF(L58="L",4,IF(L58="A",5,7)),IF(OR(C58="EE",C58="CE"),IF(L58="L",3,IF(L58="A",4,6)),0)))))</f>
        <v>0</v>
      </c>
      <c r="Q58" s="132" t="n">
        <f aca="false">IF(C58="INM",P58,P58*M58)</f>
        <v>0</v>
      </c>
      <c r="R58" s="133"/>
      <c r="S58" s="134" t="s">
        <v>94</v>
      </c>
      <c r="T58" s="135"/>
      <c r="U58" s="128"/>
      <c r="V58" s="128"/>
      <c r="W58" s="128"/>
      <c r="X58" s="128"/>
      <c r="Y58" s="128"/>
      <c r="Z58" s="131" t="str">
        <f aca="false">CONCATENATE(U58,AB58)</f>
        <v/>
      </c>
      <c r="AA58" s="131" t="str">
        <f aca="false">CONCATENATE(U58,V58,AB58,AG58)</f>
        <v>0</v>
      </c>
      <c r="AB58" s="131" t="str">
        <f aca="false">IF(OR(ISBLANK(W58),ISBLANK(X58)),IF(OR(U58="ALI",U58="AIE"),"L",IF(ISBLANK(U58),"","A")),IF(U58="EE",IF(X58&gt;=3,IF(W58&gt;=5,"H","A"),IF(X58&gt;=2,IF(W58&gt;=16,"H",IF(W58&lt;=4,"L","A")),IF(W58&lt;=15,"L","A"))),IF(OR(U58="SE",U58="CE"),IF(X58&gt;=4,IF(W58&gt;=6,"H","A"),IF(X58&gt;=2,IF(W58&gt;=20,"H",IF(W58&lt;=5,"L","A")),IF(W58&lt;=19,"L","A"))),IF(OR(U58="ALI",U58="AIE"),IF(X58&gt;=6,IF(W58&gt;=20,"H","A"),IF(X58&gt;=2,IF(W58&gt;=51,"H",IF(W58&lt;=19,"L","A")),IF(W58&lt;=50,"L","A")))))))</f>
        <v/>
      </c>
      <c r="AC58" s="131" t="n">
        <f aca="false">IFERROR(VLOOKUP(V58,Lista!A$3:D$33,3,0),1)</f>
        <v>1</v>
      </c>
      <c r="AD58" s="131" t="n">
        <f aca="false">IFERROR(VLOOKUP(V58,Lista!A$3:E$33,5,0),1)</f>
        <v>1</v>
      </c>
      <c r="AE58" s="137" t="str">
        <f aca="false">IF(U58="INM","",IF(AB58="L","Baixa",IF(AB58="A","Média",IF(AB58="","","Alta"))))</f>
        <v/>
      </c>
      <c r="AF58" s="137" t="n">
        <f aca="false">IF(OR(ISBLANK(T58),T58="NOK"),0,IF(U58="INM",AC58*Y58,IF(U58="ALI",IF(AB58="L",7,IF(AB58="A",10,15)),IF(U58="AIE",IF(AB58="L",5,IF(AB58="A",7,10)),IF(U58="SE",IF(AB58="L",4,IF(AB58="A",5,7)),IF(OR(U58="EE",U58="CE"),IF(AB58="L",3,IF(AB58="A",4,6))))))))</f>
        <v>0</v>
      </c>
      <c r="AG58" s="137" t="n">
        <f aca="false">IF(T58="NOK",0,IF(U58="INM",(1*AC58)*Y58,AF58*AC58))</f>
        <v>0</v>
      </c>
      <c r="AH58" s="138"/>
      <c r="AI58" s="134" t="s">
        <v>94</v>
      </c>
      <c r="AJ58" s="139"/>
      <c r="AK58" s="139"/>
    </row>
    <row r="59" customFormat="false" ht="15" hidden="false" customHeight="true" outlineLevel="0" collapsed="false">
      <c r="A59" s="142"/>
      <c r="B59" s="129"/>
      <c r="C59" s="128"/>
      <c r="D59" s="128"/>
      <c r="E59" s="128"/>
      <c r="F59" s="141"/>
      <c r="G59" s="128"/>
      <c r="H59" s="141"/>
      <c r="I59" s="128"/>
      <c r="J59" s="131" t="str">
        <f aca="false">CONCATENATE(C59,L59)</f>
        <v/>
      </c>
      <c r="K59" s="131" t="str">
        <f aca="false">CONCATENATE(C59,D59,L59,Q59)</f>
        <v>0</v>
      </c>
      <c r="L59" s="131" t="str">
        <f aca="false">IF(OR(ISBLANK(E59),ISBLANK(G59)),IF(OR(C59="ALI",C59="AIE"),"L",IF(ISBLANK(C59),"","A")),IF(C59="EE",IF(G59&gt;=3,IF(E59&gt;=5,"H","A"),IF(G59&gt;=2,IF(E59&gt;=16,"H",IF(E59&lt;=4,"L","A")),IF(E59&lt;=15,"L","A"))),IF(OR(C59="SE",C59="CE"),IF(G59&gt;=4,IF(E59&gt;=6,"H","A"),IF(G59&gt;=2,IF(E59&gt;=20,"H",IF(E59&lt;=5,"L","A")),IF(E59&lt;=19,"L","A"))),IF(OR(C59="ALI",C59="AIE"),IF(G59&gt;=6,IF(E59&gt;=20,"H","A"),IF(G59&gt;=2,IF(E59&gt;=51,"H",IF(E59&lt;=19,"L","A")),IF(E59&lt;=50,"L","A")))))))</f>
        <v/>
      </c>
      <c r="M59" s="131" t="n">
        <f aca="false">IFERROR(VLOOKUP(D59,Lista!A$3:D$33,3,0),1)</f>
        <v>1</v>
      </c>
      <c r="N59" s="131" t="n">
        <f aca="false">IFERROR(VLOOKUP(D59,Lista!A$3:E$33,5,0),1)</f>
        <v>1</v>
      </c>
      <c r="O59" s="132" t="str">
        <f aca="false">IF(C59="INM","",IF(L59="L","Baixa",IF(L59="A","Média",IF(L59="","","Alta"))))</f>
        <v/>
      </c>
      <c r="P59" s="132" t="n">
        <f aca="false">IF(C59="INM",M59*I59,IF(C59="ALI",IF(L59="L",7,IF(L59="A",10,15)),IF(C59="AIE",IF(L59="L",5,IF(L59="A",7,10)),IF(C59="SE",IF(L59="L",4,IF(L59="A",5,7)),IF(OR(C59="EE",C59="CE"),IF(L59="L",3,IF(L59="A",4,6)),0)))))</f>
        <v>0</v>
      </c>
      <c r="Q59" s="132" t="n">
        <f aca="false">IF(C59="INM",P59,P59*M59)</f>
        <v>0</v>
      </c>
      <c r="R59" s="133"/>
      <c r="S59" s="134" t="s">
        <v>94</v>
      </c>
      <c r="T59" s="135"/>
      <c r="U59" s="128"/>
      <c r="V59" s="128"/>
      <c r="W59" s="128"/>
      <c r="X59" s="128"/>
      <c r="Y59" s="128"/>
      <c r="Z59" s="131" t="str">
        <f aca="false">CONCATENATE(U59,AB59)</f>
        <v/>
      </c>
      <c r="AA59" s="131" t="str">
        <f aca="false">CONCATENATE(U59,V59,AB59,AG59)</f>
        <v>0</v>
      </c>
      <c r="AB59" s="131" t="str">
        <f aca="false">IF(OR(ISBLANK(W59),ISBLANK(X59)),IF(OR(U59="ALI",U59="AIE"),"L",IF(ISBLANK(U59),"","A")),IF(U59="EE",IF(X59&gt;=3,IF(W59&gt;=5,"H","A"),IF(X59&gt;=2,IF(W59&gt;=16,"H",IF(W59&lt;=4,"L","A")),IF(W59&lt;=15,"L","A"))),IF(OR(U59="SE",U59="CE"),IF(X59&gt;=4,IF(W59&gt;=6,"H","A"),IF(X59&gt;=2,IF(W59&gt;=20,"H",IF(W59&lt;=5,"L","A")),IF(W59&lt;=19,"L","A"))),IF(OR(U59="ALI",U59="AIE"),IF(X59&gt;=6,IF(W59&gt;=20,"H","A"),IF(X59&gt;=2,IF(W59&gt;=51,"H",IF(W59&lt;=19,"L","A")),IF(W59&lt;=50,"L","A")))))))</f>
        <v/>
      </c>
      <c r="AC59" s="131" t="n">
        <f aca="false">IFERROR(VLOOKUP(V59,Lista!A$3:D$33,3,0),1)</f>
        <v>1</v>
      </c>
      <c r="AD59" s="131" t="n">
        <f aca="false">IFERROR(VLOOKUP(V59,Lista!A$3:E$33,5,0),1)</f>
        <v>1</v>
      </c>
      <c r="AE59" s="137" t="str">
        <f aca="false">IF(U59="INM","",IF(AB59="L","Baixa",IF(AB59="A","Média",IF(AB59="","","Alta"))))</f>
        <v/>
      </c>
      <c r="AF59" s="137" t="n">
        <f aca="false">IF(OR(ISBLANK(T59),T59="NOK"),0,IF(U59="INM",AC59*Y59,IF(U59="ALI",IF(AB59="L",7,IF(AB59="A",10,15)),IF(U59="AIE",IF(AB59="L",5,IF(AB59="A",7,10)),IF(U59="SE",IF(AB59="L",4,IF(AB59="A",5,7)),IF(OR(U59="EE",U59="CE"),IF(AB59="L",3,IF(AB59="A",4,6))))))))</f>
        <v>0</v>
      </c>
      <c r="AG59" s="137" t="n">
        <f aca="false">IF(T59="NOK",0,IF(U59="INM",(1*AC59)*Y59,AF59*AC59))</f>
        <v>0</v>
      </c>
      <c r="AH59" s="138"/>
      <c r="AI59" s="134" t="s">
        <v>94</v>
      </c>
      <c r="AJ59" s="139"/>
      <c r="AK59" s="139"/>
    </row>
    <row r="60" customFormat="false" ht="15" hidden="false" customHeight="true" outlineLevel="0" collapsed="false">
      <c r="A60" s="142"/>
      <c r="B60" s="129"/>
      <c r="C60" s="128"/>
      <c r="D60" s="128"/>
      <c r="E60" s="128"/>
      <c r="F60" s="141"/>
      <c r="G60" s="128"/>
      <c r="H60" s="141"/>
      <c r="I60" s="128"/>
      <c r="J60" s="131" t="str">
        <f aca="false">CONCATENATE(C60,L60)</f>
        <v/>
      </c>
      <c r="K60" s="131" t="str">
        <f aca="false">CONCATENATE(C60,D60,L60,Q60)</f>
        <v>0</v>
      </c>
      <c r="L60" s="131" t="str">
        <f aca="false">IF(OR(ISBLANK(E60),ISBLANK(G60)),IF(OR(C60="ALI",C60="AIE"),"L",IF(ISBLANK(C60),"","A")),IF(C60="EE",IF(G60&gt;=3,IF(E60&gt;=5,"H","A"),IF(G60&gt;=2,IF(E60&gt;=16,"H",IF(E60&lt;=4,"L","A")),IF(E60&lt;=15,"L","A"))),IF(OR(C60="SE",C60="CE"),IF(G60&gt;=4,IF(E60&gt;=6,"H","A"),IF(G60&gt;=2,IF(E60&gt;=20,"H",IF(E60&lt;=5,"L","A")),IF(E60&lt;=19,"L","A"))),IF(OR(C60="ALI",C60="AIE"),IF(G60&gt;=6,IF(E60&gt;=20,"H","A"),IF(G60&gt;=2,IF(E60&gt;=51,"H",IF(E60&lt;=19,"L","A")),IF(E60&lt;=50,"L","A")))))))</f>
        <v/>
      </c>
      <c r="M60" s="131" t="n">
        <f aca="false">IFERROR(VLOOKUP(D60,Lista!A$3:D$33,3,0),1)</f>
        <v>1</v>
      </c>
      <c r="N60" s="131" t="n">
        <f aca="false">IFERROR(VLOOKUP(D60,Lista!A$3:E$33,5,0),1)</f>
        <v>1</v>
      </c>
      <c r="O60" s="132" t="str">
        <f aca="false">IF(C60="INM","",IF(L60="L","Baixa",IF(L60="A","Média",IF(L60="","","Alta"))))</f>
        <v/>
      </c>
      <c r="P60" s="132" t="n">
        <f aca="false">IF(C60="INM",M60*I60,IF(C60="ALI",IF(L60="L",7,IF(L60="A",10,15)),IF(C60="AIE",IF(L60="L",5,IF(L60="A",7,10)),IF(C60="SE",IF(L60="L",4,IF(L60="A",5,7)),IF(OR(C60="EE",C60="CE"),IF(L60="L",3,IF(L60="A",4,6)),0)))))</f>
        <v>0</v>
      </c>
      <c r="Q60" s="132" t="n">
        <f aca="false">IF(C60="INM",P60,P60*M60)</f>
        <v>0</v>
      </c>
      <c r="R60" s="133"/>
      <c r="S60" s="134" t="s">
        <v>94</v>
      </c>
      <c r="T60" s="135"/>
      <c r="U60" s="128"/>
      <c r="V60" s="128"/>
      <c r="W60" s="128"/>
      <c r="X60" s="128"/>
      <c r="Y60" s="128"/>
      <c r="Z60" s="131" t="str">
        <f aca="false">CONCATENATE(U60,AB60)</f>
        <v/>
      </c>
      <c r="AA60" s="131" t="str">
        <f aca="false">CONCATENATE(U60,V60,AB60,AG60)</f>
        <v>0</v>
      </c>
      <c r="AB60" s="131" t="str">
        <f aca="false">IF(OR(ISBLANK(W60),ISBLANK(X60)),IF(OR(U60="ALI",U60="AIE"),"L",IF(ISBLANK(U60),"","A")),IF(U60="EE",IF(X60&gt;=3,IF(W60&gt;=5,"H","A"),IF(X60&gt;=2,IF(W60&gt;=16,"H",IF(W60&lt;=4,"L","A")),IF(W60&lt;=15,"L","A"))),IF(OR(U60="SE",U60="CE"),IF(X60&gt;=4,IF(W60&gt;=6,"H","A"),IF(X60&gt;=2,IF(W60&gt;=20,"H",IF(W60&lt;=5,"L","A")),IF(W60&lt;=19,"L","A"))),IF(OR(U60="ALI",U60="AIE"),IF(X60&gt;=6,IF(W60&gt;=20,"H","A"),IF(X60&gt;=2,IF(W60&gt;=51,"H",IF(W60&lt;=19,"L","A")),IF(W60&lt;=50,"L","A")))))))</f>
        <v/>
      </c>
      <c r="AC60" s="131" t="n">
        <f aca="false">IFERROR(VLOOKUP(V60,Lista!A$3:D$33,3,0),1)</f>
        <v>1</v>
      </c>
      <c r="AD60" s="131" t="n">
        <f aca="false">IFERROR(VLOOKUP(V60,Lista!A$3:E$33,5,0),1)</f>
        <v>1</v>
      </c>
      <c r="AE60" s="137" t="str">
        <f aca="false">IF(U60="INM","",IF(AB60="L","Baixa",IF(AB60="A","Média",IF(AB60="","","Alta"))))</f>
        <v/>
      </c>
      <c r="AF60" s="137" t="n">
        <f aca="false">IF(OR(ISBLANK(T60),T60="NOK"),0,IF(U60="INM",AC60*Y60,IF(U60="ALI",IF(AB60="L",7,IF(AB60="A",10,15)),IF(U60="AIE",IF(AB60="L",5,IF(AB60="A",7,10)),IF(U60="SE",IF(AB60="L",4,IF(AB60="A",5,7)),IF(OR(U60="EE",U60="CE"),IF(AB60="L",3,IF(AB60="A",4,6))))))))</f>
        <v>0</v>
      </c>
      <c r="AG60" s="137" t="n">
        <f aca="false">IF(T60="NOK",0,IF(U60="INM",(1*AC60)*Y60,AF60*AC60))</f>
        <v>0</v>
      </c>
      <c r="AH60" s="138"/>
      <c r="AI60" s="134" t="s">
        <v>94</v>
      </c>
      <c r="AJ60" s="139"/>
      <c r="AK60" s="139"/>
    </row>
    <row r="61" customFormat="false" ht="15" hidden="false" customHeight="true" outlineLevel="0" collapsed="false">
      <c r="A61" s="142"/>
      <c r="B61" s="129"/>
      <c r="C61" s="128"/>
      <c r="D61" s="128"/>
      <c r="E61" s="128"/>
      <c r="F61" s="141"/>
      <c r="G61" s="128"/>
      <c r="H61" s="141"/>
      <c r="I61" s="128"/>
      <c r="J61" s="131" t="str">
        <f aca="false">CONCATENATE(C61,L61)</f>
        <v/>
      </c>
      <c r="K61" s="131" t="str">
        <f aca="false">CONCATENATE(C61,D61,L61,Q61)</f>
        <v>0</v>
      </c>
      <c r="L61" s="131" t="str">
        <f aca="false">IF(OR(ISBLANK(E61),ISBLANK(G61)),IF(OR(C61="ALI",C61="AIE"),"L",IF(ISBLANK(C61),"","A")),IF(C61="EE",IF(G61&gt;=3,IF(E61&gt;=5,"H","A"),IF(G61&gt;=2,IF(E61&gt;=16,"H",IF(E61&lt;=4,"L","A")),IF(E61&lt;=15,"L","A"))),IF(OR(C61="SE",C61="CE"),IF(G61&gt;=4,IF(E61&gt;=6,"H","A"),IF(G61&gt;=2,IF(E61&gt;=20,"H",IF(E61&lt;=5,"L","A")),IF(E61&lt;=19,"L","A"))),IF(OR(C61="ALI",C61="AIE"),IF(G61&gt;=6,IF(E61&gt;=20,"H","A"),IF(G61&gt;=2,IF(E61&gt;=51,"H",IF(E61&lt;=19,"L","A")),IF(E61&lt;=50,"L","A")))))))</f>
        <v/>
      </c>
      <c r="M61" s="131" t="n">
        <f aca="false">IFERROR(VLOOKUP(D61,Lista!A$3:D$33,3,0),1)</f>
        <v>1</v>
      </c>
      <c r="N61" s="131" t="n">
        <f aca="false">IFERROR(VLOOKUP(D61,Lista!A$3:E$33,5,0),1)</f>
        <v>1</v>
      </c>
      <c r="O61" s="132" t="str">
        <f aca="false">IF(C61="INM","",IF(L61="L","Baixa",IF(L61="A","Média",IF(L61="","","Alta"))))</f>
        <v/>
      </c>
      <c r="P61" s="132" t="n">
        <f aca="false">IF(C61="INM",M61*I61,IF(C61="ALI",IF(L61="L",7,IF(L61="A",10,15)),IF(C61="AIE",IF(L61="L",5,IF(L61="A",7,10)),IF(C61="SE",IF(L61="L",4,IF(L61="A",5,7)),IF(OR(C61="EE",C61="CE"),IF(L61="L",3,IF(L61="A",4,6)),0)))))</f>
        <v>0</v>
      </c>
      <c r="Q61" s="132" t="n">
        <f aca="false">IF(C61="INM",P61,P61*M61)</f>
        <v>0</v>
      </c>
      <c r="R61" s="133"/>
      <c r="S61" s="134" t="s">
        <v>94</v>
      </c>
      <c r="T61" s="135"/>
      <c r="U61" s="128"/>
      <c r="V61" s="128"/>
      <c r="W61" s="128"/>
      <c r="X61" s="128"/>
      <c r="Y61" s="128"/>
      <c r="Z61" s="131" t="str">
        <f aca="false">CONCATENATE(U61,AB61)</f>
        <v/>
      </c>
      <c r="AA61" s="131" t="str">
        <f aca="false">CONCATENATE(U61,V61,AB61,AG61)</f>
        <v>0</v>
      </c>
      <c r="AB61" s="131" t="str">
        <f aca="false">IF(OR(ISBLANK(W61),ISBLANK(X61)),IF(OR(U61="ALI",U61="AIE"),"L",IF(ISBLANK(U61),"","A")),IF(U61="EE",IF(X61&gt;=3,IF(W61&gt;=5,"H","A"),IF(X61&gt;=2,IF(W61&gt;=16,"H",IF(W61&lt;=4,"L","A")),IF(W61&lt;=15,"L","A"))),IF(OR(U61="SE",U61="CE"),IF(X61&gt;=4,IF(W61&gt;=6,"H","A"),IF(X61&gt;=2,IF(W61&gt;=20,"H",IF(W61&lt;=5,"L","A")),IF(W61&lt;=19,"L","A"))),IF(OR(U61="ALI",U61="AIE"),IF(X61&gt;=6,IF(W61&gt;=20,"H","A"),IF(X61&gt;=2,IF(W61&gt;=51,"H",IF(W61&lt;=19,"L","A")),IF(W61&lt;=50,"L","A")))))))</f>
        <v/>
      </c>
      <c r="AC61" s="131" t="n">
        <f aca="false">IFERROR(VLOOKUP(V61,Lista!A$3:D$33,3,0),1)</f>
        <v>1</v>
      </c>
      <c r="AD61" s="131" t="n">
        <f aca="false">IFERROR(VLOOKUP(V61,Lista!A$3:E$33,5,0),1)</f>
        <v>1</v>
      </c>
      <c r="AE61" s="137" t="str">
        <f aca="false">IF(U61="INM","",IF(AB61="L","Baixa",IF(AB61="A","Média",IF(AB61="","","Alta"))))</f>
        <v/>
      </c>
      <c r="AF61" s="137" t="n">
        <f aca="false">IF(OR(ISBLANK(T61),T61="NOK"),0,IF(U61="INM",AC61*Y61,IF(U61="ALI",IF(AB61="L",7,IF(AB61="A",10,15)),IF(U61="AIE",IF(AB61="L",5,IF(AB61="A",7,10)),IF(U61="SE",IF(AB61="L",4,IF(AB61="A",5,7)),IF(OR(U61="EE",U61="CE"),IF(AB61="L",3,IF(AB61="A",4,6))))))))</f>
        <v>0</v>
      </c>
      <c r="AG61" s="137" t="n">
        <f aca="false">IF(T61="NOK",0,IF(U61="INM",(1*AC61)*Y61,AF61*AC61))</f>
        <v>0</v>
      </c>
      <c r="AH61" s="138"/>
      <c r="AI61" s="134" t="s">
        <v>94</v>
      </c>
      <c r="AJ61" s="139"/>
      <c r="AK61" s="139"/>
    </row>
    <row r="62" customFormat="false" ht="15" hidden="false" customHeight="true" outlineLevel="0" collapsed="false">
      <c r="A62" s="142"/>
      <c r="B62" s="129"/>
      <c r="C62" s="128"/>
      <c r="D62" s="128"/>
      <c r="E62" s="128"/>
      <c r="F62" s="141"/>
      <c r="G62" s="128"/>
      <c r="H62" s="141"/>
      <c r="I62" s="128"/>
      <c r="J62" s="131" t="str">
        <f aca="false">CONCATENATE(C62,L62)</f>
        <v/>
      </c>
      <c r="K62" s="131" t="str">
        <f aca="false">CONCATENATE(C62,D62,L62,Q62)</f>
        <v>0</v>
      </c>
      <c r="L62" s="131" t="str">
        <f aca="false">IF(OR(ISBLANK(E62),ISBLANK(G62)),IF(OR(C62="ALI",C62="AIE"),"L",IF(ISBLANK(C62),"","A")),IF(C62="EE",IF(G62&gt;=3,IF(E62&gt;=5,"H","A"),IF(G62&gt;=2,IF(E62&gt;=16,"H",IF(E62&lt;=4,"L","A")),IF(E62&lt;=15,"L","A"))),IF(OR(C62="SE",C62="CE"),IF(G62&gt;=4,IF(E62&gt;=6,"H","A"),IF(G62&gt;=2,IF(E62&gt;=20,"H",IF(E62&lt;=5,"L","A")),IF(E62&lt;=19,"L","A"))),IF(OR(C62="ALI",C62="AIE"),IF(G62&gt;=6,IF(E62&gt;=20,"H","A"),IF(G62&gt;=2,IF(E62&gt;=51,"H",IF(E62&lt;=19,"L","A")),IF(E62&lt;=50,"L","A")))))))</f>
        <v/>
      </c>
      <c r="M62" s="131" t="n">
        <f aca="false">IFERROR(VLOOKUP(D62,Lista!A$3:D$33,3,0),1)</f>
        <v>1</v>
      </c>
      <c r="N62" s="131" t="n">
        <f aca="false">IFERROR(VLOOKUP(D62,Lista!A$3:E$33,5,0),1)</f>
        <v>1</v>
      </c>
      <c r="O62" s="132" t="str">
        <f aca="false">IF(C62="INM","",IF(L62="L","Baixa",IF(L62="A","Média",IF(L62="","","Alta"))))</f>
        <v/>
      </c>
      <c r="P62" s="132" t="n">
        <f aca="false">IF(C62="INM",M62*I62,IF(C62="ALI",IF(L62="L",7,IF(L62="A",10,15)),IF(C62="AIE",IF(L62="L",5,IF(L62="A",7,10)),IF(C62="SE",IF(L62="L",4,IF(L62="A",5,7)),IF(OR(C62="EE",C62="CE"),IF(L62="L",3,IF(L62="A",4,6)),0)))))</f>
        <v>0</v>
      </c>
      <c r="Q62" s="132" t="n">
        <f aca="false">IF(C62="INM",P62,P62*M62)</f>
        <v>0</v>
      </c>
      <c r="R62" s="133"/>
      <c r="S62" s="134" t="s">
        <v>94</v>
      </c>
      <c r="T62" s="135"/>
      <c r="U62" s="128"/>
      <c r="V62" s="128"/>
      <c r="W62" s="128"/>
      <c r="X62" s="128"/>
      <c r="Y62" s="128"/>
      <c r="Z62" s="131" t="str">
        <f aca="false">CONCATENATE(U62,AB62)</f>
        <v/>
      </c>
      <c r="AA62" s="131" t="str">
        <f aca="false">CONCATENATE(U62,V62,AB62,AG62)</f>
        <v>0</v>
      </c>
      <c r="AB62" s="131" t="str">
        <f aca="false">IF(OR(ISBLANK(W62),ISBLANK(X62)),IF(OR(U62="ALI",U62="AIE"),"L",IF(ISBLANK(U62),"","A")),IF(U62="EE",IF(X62&gt;=3,IF(W62&gt;=5,"H","A"),IF(X62&gt;=2,IF(W62&gt;=16,"H",IF(W62&lt;=4,"L","A")),IF(W62&lt;=15,"L","A"))),IF(OR(U62="SE",U62="CE"),IF(X62&gt;=4,IF(W62&gt;=6,"H","A"),IF(X62&gt;=2,IF(W62&gt;=20,"H",IF(W62&lt;=5,"L","A")),IF(W62&lt;=19,"L","A"))),IF(OR(U62="ALI",U62="AIE"),IF(X62&gt;=6,IF(W62&gt;=20,"H","A"),IF(X62&gt;=2,IF(W62&gt;=51,"H",IF(W62&lt;=19,"L","A")),IF(W62&lt;=50,"L","A")))))))</f>
        <v/>
      </c>
      <c r="AC62" s="131" t="n">
        <f aca="false">IFERROR(VLOOKUP(V62,Lista!A$3:D$33,3,0),1)</f>
        <v>1</v>
      </c>
      <c r="AD62" s="131" t="n">
        <f aca="false">IFERROR(VLOOKUP(V62,Lista!A$3:E$33,5,0),1)</f>
        <v>1</v>
      </c>
      <c r="AE62" s="137" t="str">
        <f aca="false">IF(U62="INM","",IF(AB62="L","Baixa",IF(AB62="A","Média",IF(AB62="","","Alta"))))</f>
        <v/>
      </c>
      <c r="AF62" s="137" t="n">
        <f aca="false">IF(OR(ISBLANK(T62),T62="NOK"),0,IF(U62="INM",AC62*Y62,IF(U62="ALI",IF(AB62="L",7,IF(AB62="A",10,15)),IF(U62="AIE",IF(AB62="L",5,IF(AB62="A",7,10)),IF(U62="SE",IF(AB62="L",4,IF(AB62="A",5,7)),IF(OR(U62="EE",U62="CE"),IF(AB62="L",3,IF(AB62="A",4,6))))))))</f>
        <v>0</v>
      </c>
      <c r="AG62" s="137" t="n">
        <f aca="false">IF(T62="NOK",0,IF(U62="INM",(1*AC62)*Y62,AF62*AC62))</f>
        <v>0</v>
      </c>
      <c r="AH62" s="138"/>
      <c r="AI62" s="134" t="s">
        <v>94</v>
      </c>
      <c r="AJ62" s="139"/>
      <c r="AK62" s="139"/>
    </row>
    <row r="63" customFormat="false" ht="15" hidden="false" customHeight="true" outlineLevel="0" collapsed="false">
      <c r="A63" s="142"/>
      <c r="B63" s="129"/>
      <c r="C63" s="128"/>
      <c r="D63" s="128"/>
      <c r="E63" s="128"/>
      <c r="F63" s="141"/>
      <c r="G63" s="128"/>
      <c r="H63" s="141"/>
      <c r="I63" s="128"/>
      <c r="J63" s="131" t="str">
        <f aca="false">CONCATENATE(C63,L63)</f>
        <v/>
      </c>
      <c r="K63" s="131" t="str">
        <f aca="false">CONCATENATE(C63,D63,L63,Q63)</f>
        <v>0</v>
      </c>
      <c r="L63" s="131" t="str">
        <f aca="false">IF(OR(ISBLANK(E63),ISBLANK(G63)),IF(OR(C63="ALI",C63="AIE"),"L",IF(ISBLANK(C63),"","A")),IF(C63="EE",IF(G63&gt;=3,IF(E63&gt;=5,"H","A"),IF(G63&gt;=2,IF(E63&gt;=16,"H",IF(E63&lt;=4,"L","A")),IF(E63&lt;=15,"L","A"))),IF(OR(C63="SE",C63="CE"),IF(G63&gt;=4,IF(E63&gt;=6,"H","A"),IF(G63&gt;=2,IF(E63&gt;=20,"H",IF(E63&lt;=5,"L","A")),IF(E63&lt;=19,"L","A"))),IF(OR(C63="ALI",C63="AIE"),IF(G63&gt;=6,IF(E63&gt;=20,"H","A"),IF(G63&gt;=2,IF(E63&gt;=51,"H",IF(E63&lt;=19,"L","A")),IF(E63&lt;=50,"L","A")))))))</f>
        <v/>
      </c>
      <c r="M63" s="131" t="n">
        <f aca="false">IFERROR(VLOOKUP(D63,Lista!A$3:D$33,3,0),1)</f>
        <v>1</v>
      </c>
      <c r="N63" s="131" t="n">
        <f aca="false">IFERROR(VLOOKUP(D63,Lista!A$3:E$33,5,0),1)</f>
        <v>1</v>
      </c>
      <c r="O63" s="132" t="str">
        <f aca="false">IF(C63="INM","",IF(L63="L","Baixa",IF(L63="A","Média",IF(L63="","","Alta"))))</f>
        <v/>
      </c>
      <c r="P63" s="132" t="n">
        <f aca="false">IF(C63="INM",M63*I63,IF(C63="ALI",IF(L63="L",7,IF(L63="A",10,15)),IF(C63="AIE",IF(L63="L",5,IF(L63="A",7,10)),IF(C63="SE",IF(L63="L",4,IF(L63="A",5,7)),IF(OR(C63="EE",C63="CE"),IF(L63="L",3,IF(L63="A",4,6)),0)))))</f>
        <v>0</v>
      </c>
      <c r="Q63" s="132" t="n">
        <f aca="false">IF(C63="INM",P63,P63*M63)</f>
        <v>0</v>
      </c>
      <c r="R63" s="133"/>
      <c r="S63" s="134" t="s">
        <v>94</v>
      </c>
      <c r="T63" s="135"/>
      <c r="U63" s="128"/>
      <c r="V63" s="128"/>
      <c r="W63" s="128"/>
      <c r="X63" s="128"/>
      <c r="Y63" s="128"/>
      <c r="Z63" s="131" t="str">
        <f aca="false">CONCATENATE(U63,AB63)</f>
        <v/>
      </c>
      <c r="AA63" s="131" t="str">
        <f aca="false">CONCATENATE(U63,V63,AB63,AG63)</f>
        <v>0</v>
      </c>
      <c r="AB63" s="131" t="str">
        <f aca="false">IF(OR(ISBLANK(W63),ISBLANK(X63)),IF(OR(U63="ALI",U63="AIE"),"L",IF(ISBLANK(U63),"","A")),IF(U63="EE",IF(X63&gt;=3,IF(W63&gt;=5,"H","A"),IF(X63&gt;=2,IF(W63&gt;=16,"H",IF(W63&lt;=4,"L","A")),IF(W63&lt;=15,"L","A"))),IF(OR(U63="SE",U63="CE"),IF(X63&gt;=4,IF(W63&gt;=6,"H","A"),IF(X63&gt;=2,IF(W63&gt;=20,"H",IF(W63&lt;=5,"L","A")),IF(W63&lt;=19,"L","A"))),IF(OR(U63="ALI",U63="AIE"),IF(X63&gt;=6,IF(W63&gt;=20,"H","A"),IF(X63&gt;=2,IF(W63&gt;=51,"H",IF(W63&lt;=19,"L","A")),IF(W63&lt;=50,"L","A")))))))</f>
        <v/>
      </c>
      <c r="AC63" s="131" t="n">
        <f aca="false">IFERROR(VLOOKUP(V63,Lista!A$3:D$33,3,0),1)</f>
        <v>1</v>
      </c>
      <c r="AD63" s="131" t="n">
        <f aca="false">IFERROR(VLOOKUP(V63,Lista!A$3:E$33,5,0),1)</f>
        <v>1</v>
      </c>
      <c r="AE63" s="137" t="str">
        <f aca="false">IF(U63="INM","",IF(AB63="L","Baixa",IF(AB63="A","Média",IF(AB63="","","Alta"))))</f>
        <v/>
      </c>
      <c r="AF63" s="137" t="n">
        <f aca="false">IF(OR(ISBLANK(T63),T63="NOK"),0,IF(U63="INM",AC63*Y63,IF(U63="ALI",IF(AB63="L",7,IF(AB63="A",10,15)),IF(U63="AIE",IF(AB63="L",5,IF(AB63="A",7,10)),IF(U63="SE",IF(AB63="L",4,IF(AB63="A",5,7)),IF(OR(U63="EE",U63="CE"),IF(AB63="L",3,IF(AB63="A",4,6))))))))</f>
        <v>0</v>
      </c>
      <c r="AG63" s="137" t="n">
        <f aca="false">IF(T63="NOK",0,IF(U63="INM",(1*AC63)*Y63,AF63*AC63))</f>
        <v>0</v>
      </c>
      <c r="AH63" s="138"/>
      <c r="AI63" s="134" t="s">
        <v>94</v>
      </c>
      <c r="AJ63" s="139"/>
      <c r="AK63" s="139"/>
    </row>
    <row r="64" customFormat="false" ht="15" hidden="false" customHeight="true" outlineLevel="0" collapsed="false">
      <c r="A64" s="142"/>
      <c r="B64" s="129"/>
      <c r="C64" s="128"/>
      <c r="D64" s="128"/>
      <c r="E64" s="128"/>
      <c r="F64" s="141"/>
      <c r="G64" s="128"/>
      <c r="H64" s="141"/>
      <c r="I64" s="128"/>
      <c r="J64" s="131" t="str">
        <f aca="false">CONCATENATE(C64,L64)</f>
        <v/>
      </c>
      <c r="K64" s="131" t="str">
        <f aca="false">CONCATENATE(C64,D64,L64,Q64)</f>
        <v>0</v>
      </c>
      <c r="L64" s="131" t="str">
        <f aca="false">IF(OR(ISBLANK(E64),ISBLANK(G64)),IF(OR(C64="ALI",C64="AIE"),"L",IF(ISBLANK(C64),"","A")),IF(C64="EE",IF(G64&gt;=3,IF(E64&gt;=5,"H","A"),IF(G64&gt;=2,IF(E64&gt;=16,"H",IF(E64&lt;=4,"L","A")),IF(E64&lt;=15,"L","A"))),IF(OR(C64="SE",C64="CE"),IF(G64&gt;=4,IF(E64&gt;=6,"H","A"),IF(G64&gt;=2,IF(E64&gt;=20,"H",IF(E64&lt;=5,"L","A")),IF(E64&lt;=19,"L","A"))),IF(OR(C64="ALI",C64="AIE"),IF(G64&gt;=6,IF(E64&gt;=20,"H","A"),IF(G64&gt;=2,IF(E64&gt;=51,"H",IF(E64&lt;=19,"L","A")),IF(E64&lt;=50,"L","A")))))))</f>
        <v/>
      </c>
      <c r="M64" s="131" t="n">
        <f aca="false">IFERROR(VLOOKUP(D64,Lista!A$3:D$33,3,0),1)</f>
        <v>1</v>
      </c>
      <c r="N64" s="131" t="n">
        <f aca="false">IFERROR(VLOOKUP(D64,Lista!A$3:E$33,5,0),1)</f>
        <v>1</v>
      </c>
      <c r="O64" s="132" t="str">
        <f aca="false">IF(C64="INM","",IF(L64="L","Baixa",IF(L64="A","Média",IF(L64="","","Alta"))))</f>
        <v/>
      </c>
      <c r="P64" s="132" t="n">
        <f aca="false">IF(C64="INM",M64*I64,IF(C64="ALI",IF(L64="L",7,IF(L64="A",10,15)),IF(C64="AIE",IF(L64="L",5,IF(L64="A",7,10)),IF(C64="SE",IF(L64="L",4,IF(L64="A",5,7)),IF(OR(C64="EE",C64="CE"),IF(L64="L",3,IF(L64="A",4,6)),0)))))</f>
        <v>0</v>
      </c>
      <c r="Q64" s="132" t="n">
        <f aca="false">IF(C64="INM",P64,P64*M64)</f>
        <v>0</v>
      </c>
      <c r="R64" s="133"/>
      <c r="S64" s="134" t="s">
        <v>94</v>
      </c>
      <c r="T64" s="135"/>
      <c r="U64" s="128"/>
      <c r="V64" s="128"/>
      <c r="W64" s="128"/>
      <c r="X64" s="128"/>
      <c r="Y64" s="128"/>
      <c r="Z64" s="131" t="str">
        <f aca="false">CONCATENATE(U64,AB64)</f>
        <v/>
      </c>
      <c r="AA64" s="131" t="str">
        <f aca="false">CONCATENATE(U64,V64,AB64,AG64)</f>
        <v>0</v>
      </c>
      <c r="AB64" s="131" t="str">
        <f aca="false">IF(OR(ISBLANK(W64),ISBLANK(X64)),IF(OR(U64="ALI",U64="AIE"),"L",IF(ISBLANK(U64),"","A")),IF(U64="EE",IF(X64&gt;=3,IF(W64&gt;=5,"H","A"),IF(X64&gt;=2,IF(W64&gt;=16,"H",IF(W64&lt;=4,"L","A")),IF(W64&lt;=15,"L","A"))),IF(OR(U64="SE",U64="CE"),IF(X64&gt;=4,IF(W64&gt;=6,"H","A"),IF(X64&gt;=2,IF(W64&gt;=20,"H",IF(W64&lt;=5,"L","A")),IF(W64&lt;=19,"L","A"))),IF(OR(U64="ALI",U64="AIE"),IF(X64&gt;=6,IF(W64&gt;=20,"H","A"),IF(X64&gt;=2,IF(W64&gt;=51,"H",IF(W64&lt;=19,"L","A")),IF(W64&lt;=50,"L","A")))))))</f>
        <v/>
      </c>
      <c r="AC64" s="131" t="n">
        <f aca="false">IFERROR(VLOOKUP(V64,Lista!A$3:D$33,3,0),1)</f>
        <v>1</v>
      </c>
      <c r="AD64" s="131" t="n">
        <f aca="false">IFERROR(VLOOKUP(V64,Lista!A$3:E$33,5,0),1)</f>
        <v>1</v>
      </c>
      <c r="AE64" s="137" t="str">
        <f aca="false">IF(U64="INM","",IF(AB64="L","Baixa",IF(AB64="A","Média",IF(AB64="","","Alta"))))</f>
        <v/>
      </c>
      <c r="AF64" s="137" t="n">
        <f aca="false">IF(OR(ISBLANK(T64),T64="NOK"),0,IF(U64="INM",AC64*Y64,IF(U64="ALI",IF(AB64="L",7,IF(AB64="A",10,15)),IF(U64="AIE",IF(AB64="L",5,IF(AB64="A",7,10)),IF(U64="SE",IF(AB64="L",4,IF(AB64="A",5,7)),IF(OR(U64="EE",U64="CE"),IF(AB64="L",3,IF(AB64="A",4,6))))))))</f>
        <v>0</v>
      </c>
      <c r="AG64" s="137" t="n">
        <f aca="false">IF(T64="NOK",0,IF(U64="INM",(1*AC64)*Y64,AF64*AC64))</f>
        <v>0</v>
      </c>
      <c r="AH64" s="138"/>
      <c r="AI64" s="134" t="s">
        <v>94</v>
      </c>
      <c r="AJ64" s="139"/>
      <c r="AK64" s="139"/>
    </row>
    <row r="65" customFormat="false" ht="15" hidden="false" customHeight="true" outlineLevel="0" collapsed="false">
      <c r="A65" s="142"/>
      <c r="B65" s="129"/>
      <c r="C65" s="128"/>
      <c r="D65" s="128"/>
      <c r="E65" s="128"/>
      <c r="F65" s="141"/>
      <c r="G65" s="128"/>
      <c r="H65" s="141"/>
      <c r="I65" s="128"/>
      <c r="J65" s="131" t="str">
        <f aca="false">CONCATENATE(C65,L65)</f>
        <v/>
      </c>
      <c r="K65" s="131" t="str">
        <f aca="false">CONCATENATE(C65,D65,L65,Q65)</f>
        <v>0</v>
      </c>
      <c r="L65" s="131" t="str">
        <f aca="false">IF(OR(ISBLANK(E65),ISBLANK(G65)),IF(OR(C65="ALI",C65="AIE"),"L",IF(ISBLANK(C65),"","A")),IF(C65="EE",IF(G65&gt;=3,IF(E65&gt;=5,"H","A"),IF(G65&gt;=2,IF(E65&gt;=16,"H",IF(E65&lt;=4,"L","A")),IF(E65&lt;=15,"L","A"))),IF(OR(C65="SE",C65="CE"),IF(G65&gt;=4,IF(E65&gt;=6,"H","A"),IF(G65&gt;=2,IF(E65&gt;=20,"H",IF(E65&lt;=5,"L","A")),IF(E65&lt;=19,"L","A"))),IF(OR(C65="ALI",C65="AIE"),IF(G65&gt;=6,IF(E65&gt;=20,"H","A"),IF(G65&gt;=2,IF(E65&gt;=51,"H",IF(E65&lt;=19,"L","A")),IF(E65&lt;=50,"L","A")))))))</f>
        <v/>
      </c>
      <c r="M65" s="131" t="n">
        <f aca="false">IFERROR(VLOOKUP(D65,Lista!A$3:D$33,3,0),1)</f>
        <v>1</v>
      </c>
      <c r="N65" s="131" t="n">
        <f aca="false">IFERROR(VLOOKUP(D65,Lista!A$3:E$33,5,0),1)</f>
        <v>1</v>
      </c>
      <c r="O65" s="132" t="str">
        <f aca="false">IF(C65="INM","",IF(L65="L","Baixa",IF(L65="A","Média",IF(L65="","","Alta"))))</f>
        <v/>
      </c>
      <c r="P65" s="132" t="n">
        <f aca="false">IF(C65="INM",M65*I65,IF(C65="ALI",IF(L65="L",7,IF(L65="A",10,15)),IF(C65="AIE",IF(L65="L",5,IF(L65="A",7,10)),IF(C65="SE",IF(L65="L",4,IF(L65="A",5,7)),IF(OR(C65="EE",C65="CE"),IF(L65="L",3,IF(L65="A",4,6)),0)))))</f>
        <v>0</v>
      </c>
      <c r="Q65" s="132" t="n">
        <f aca="false">IF(C65="INM",P65,P65*M65)</f>
        <v>0</v>
      </c>
      <c r="R65" s="133"/>
      <c r="S65" s="134" t="s">
        <v>94</v>
      </c>
      <c r="T65" s="135"/>
      <c r="U65" s="128"/>
      <c r="V65" s="128"/>
      <c r="W65" s="128"/>
      <c r="X65" s="128"/>
      <c r="Y65" s="128"/>
      <c r="Z65" s="131" t="str">
        <f aca="false">CONCATENATE(U65,AB65)</f>
        <v/>
      </c>
      <c r="AA65" s="131" t="str">
        <f aca="false">CONCATENATE(U65,V65,AB65,AG65)</f>
        <v>0</v>
      </c>
      <c r="AB65" s="131" t="str">
        <f aca="false">IF(OR(ISBLANK(W65),ISBLANK(X65)),IF(OR(U65="ALI",U65="AIE"),"L",IF(ISBLANK(U65),"","A")),IF(U65="EE",IF(X65&gt;=3,IF(W65&gt;=5,"H","A"),IF(X65&gt;=2,IF(W65&gt;=16,"H",IF(W65&lt;=4,"L","A")),IF(W65&lt;=15,"L","A"))),IF(OR(U65="SE",U65="CE"),IF(X65&gt;=4,IF(W65&gt;=6,"H","A"),IF(X65&gt;=2,IF(W65&gt;=20,"H",IF(W65&lt;=5,"L","A")),IF(W65&lt;=19,"L","A"))),IF(OR(U65="ALI",U65="AIE"),IF(X65&gt;=6,IF(W65&gt;=20,"H","A"),IF(X65&gt;=2,IF(W65&gt;=51,"H",IF(W65&lt;=19,"L","A")),IF(W65&lt;=50,"L","A")))))))</f>
        <v/>
      </c>
      <c r="AC65" s="131" t="n">
        <f aca="false">IFERROR(VLOOKUP(V65,Lista!A$3:D$33,3,0),1)</f>
        <v>1</v>
      </c>
      <c r="AD65" s="131" t="n">
        <f aca="false">IFERROR(VLOOKUP(V65,Lista!A$3:E$33,5,0),1)</f>
        <v>1</v>
      </c>
      <c r="AE65" s="137" t="str">
        <f aca="false">IF(U65="INM","",IF(AB65="L","Baixa",IF(AB65="A","Média",IF(AB65="","","Alta"))))</f>
        <v/>
      </c>
      <c r="AF65" s="137" t="n">
        <f aca="false">IF(OR(ISBLANK(T65),T65="NOK"),0,IF(U65="INM",AC65*Y65,IF(U65="ALI",IF(AB65="L",7,IF(AB65="A",10,15)),IF(U65="AIE",IF(AB65="L",5,IF(AB65="A",7,10)),IF(U65="SE",IF(AB65="L",4,IF(AB65="A",5,7)),IF(OR(U65="EE",U65="CE"),IF(AB65="L",3,IF(AB65="A",4,6))))))))</f>
        <v>0</v>
      </c>
      <c r="AG65" s="137" t="n">
        <f aca="false">IF(T65="NOK",0,IF(U65="INM",(1*AC65)*Y65,AF65*AC65))</f>
        <v>0</v>
      </c>
      <c r="AH65" s="138"/>
      <c r="AI65" s="134" t="s">
        <v>94</v>
      </c>
      <c r="AJ65" s="139"/>
      <c r="AK65" s="139"/>
    </row>
    <row r="66" customFormat="false" ht="15" hidden="false" customHeight="true" outlineLevel="0" collapsed="false">
      <c r="A66" s="142"/>
      <c r="B66" s="129"/>
      <c r="C66" s="128"/>
      <c r="D66" s="128"/>
      <c r="E66" s="128"/>
      <c r="F66" s="141"/>
      <c r="G66" s="128"/>
      <c r="H66" s="141"/>
      <c r="I66" s="128"/>
      <c r="J66" s="131" t="str">
        <f aca="false">CONCATENATE(C66,L66)</f>
        <v/>
      </c>
      <c r="K66" s="131" t="str">
        <f aca="false">CONCATENATE(C66,D66,L66,Q66)</f>
        <v>0</v>
      </c>
      <c r="L66" s="131" t="str">
        <f aca="false">IF(OR(ISBLANK(E66),ISBLANK(G66)),IF(OR(C66="ALI",C66="AIE"),"L",IF(ISBLANK(C66),"","A")),IF(C66="EE",IF(G66&gt;=3,IF(E66&gt;=5,"H","A"),IF(G66&gt;=2,IF(E66&gt;=16,"H",IF(E66&lt;=4,"L","A")),IF(E66&lt;=15,"L","A"))),IF(OR(C66="SE",C66="CE"),IF(G66&gt;=4,IF(E66&gt;=6,"H","A"),IF(G66&gt;=2,IF(E66&gt;=20,"H",IF(E66&lt;=5,"L","A")),IF(E66&lt;=19,"L","A"))),IF(OR(C66="ALI",C66="AIE"),IF(G66&gt;=6,IF(E66&gt;=20,"H","A"),IF(G66&gt;=2,IF(E66&gt;=51,"H",IF(E66&lt;=19,"L","A")),IF(E66&lt;=50,"L","A")))))))</f>
        <v/>
      </c>
      <c r="M66" s="131" t="n">
        <f aca="false">IFERROR(VLOOKUP(D66,Lista!A$3:D$33,3,0),1)</f>
        <v>1</v>
      </c>
      <c r="N66" s="131" t="n">
        <f aca="false">IFERROR(VLOOKUP(D66,Lista!A$3:E$33,5,0),1)</f>
        <v>1</v>
      </c>
      <c r="O66" s="132" t="str">
        <f aca="false">IF(C66="INM","",IF(L66="L","Baixa",IF(L66="A","Média",IF(L66="","","Alta"))))</f>
        <v/>
      </c>
      <c r="P66" s="132" t="n">
        <f aca="false">IF(C66="INM",M66*I66,IF(C66="ALI",IF(L66="L",7,IF(L66="A",10,15)),IF(C66="AIE",IF(L66="L",5,IF(L66="A",7,10)),IF(C66="SE",IF(L66="L",4,IF(L66="A",5,7)),IF(OR(C66="EE",C66="CE"),IF(L66="L",3,IF(L66="A",4,6)),0)))))</f>
        <v>0</v>
      </c>
      <c r="Q66" s="132" t="n">
        <f aca="false">IF(C66="INM",P66,P66*M66)</f>
        <v>0</v>
      </c>
      <c r="R66" s="133"/>
      <c r="S66" s="134" t="s">
        <v>94</v>
      </c>
      <c r="T66" s="135"/>
      <c r="U66" s="128"/>
      <c r="V66" s="128"/>
      <c r="W66" s="128"/>
      <c r="X66" s="128"/>
      <c r="Y66" s="128"/>
      <c r="Z66" s="131" t="str">
        <f aca="false">CONCATENATE(U66,AB66)</f>
        <v/>
      </c>
      <c r="AA66" s="131" t="str">
        <f aca="false">CONCATENATE(U66,V66,AB66,AG66)</f>
        <v>0</v>
      </c>
      <c r="AB66" s="131" t="str">
        <f aca="false">IF(OR(ISBLANK(W66),ISBLANK(X66)),IF(OR(U66="ALI",U66="AIE"),"L",IF(ISBLANK(U66),"","A")),IF(U66="EE",IF(X66&gt;=3,IF(W66&gt;=5,"H","A"),IF(X66&gt;=2,IF(W66&gt;=16,"H",IF(W66&lt;=4,"L","A")),IF(W66&lt;=15,"L","A"))),IF(OR(U66="SE",U66="CE"),IF(X66&gt;=4,IF(W66&gt;=6,"H","A"),IF(X66&gt;=2,IF(W66&gt;=20,"H",IF(W66&lt;=5,"L","A")),IF(W66&lt;=19,"L","A"))),IF(OR(U66="ALI",U66="AIE"),IF(X66&gt;=6,IF(W66&gt;=20,"H","A"),IF(X66&gt;=2,IF(W66&gt;=51,"H",IF(W66&lt;=19,"L","A")),IF(W66&lt;=50,"L","A")))))))</f>
        <v/>
      </c>
      <c r="AC66" s="131" t="n">
        <f aca="false">IFERROR(VLOOKUP(V66,Lista!A$3:D$33,3,0),1)</f>
        <v>1</v>
      </c>
      <c r="AD66" s="131" t="n">
        <f aca="false">IFERROR(VLOOKUP(V66,Lista!A$3:E$33,5,0),1)</f>
        <v>1</v>
      </c>
      <c r="AE66" s="137" t="str">
        <f aca="false">IF(U66="INM","",IF(AB66="L","Baixa",IF(AB66="A","Média",IF(AB66="","","Alta"))))</f>
        <v/>
      </c>
      <c r="AF66" s="137" t="n">
        <f aca="false">IF(OR(ISBLANK(T66),T66="NOK"),0,IF(U66="INM",AC66*Y66,IF(U66="ALI",IF(AB66="L",7,IF(AB66="A",10,15)),IF(U66="AIE",IF(AB66="L",5,IF(AB66="A",7,10)),IF(U66="SE",IF(AB66="L",4,IF(AB66="A",5,7)),IF(OR(U66="EE",U66="CE"),IF(AB66="L",3,IF(AB66="A",4,6))))))))</f>
        <v>0</v>
      </c>
      <c r="AG66" s="137" t="n">
        <f aca="false">IF(T66="NOK",0,IF(U66="INM",(1*AC66)*Y66,AF66*AC66))</f>
        <v>0</v>
      </c>
      <c r="AH66" s="138"/>
      <c r="AI66" s="134" t="s">
        <v>94</v>
      </c>
      <c r="AJ66" s="139"/>
      <c r="AK66" s="139"/>
    </row>
    <row r="67" customFormat="false" ht="15" hidden="false" customHeight="true" outlineLevel="0" collapsed="false">
      <c r="A67" s="142"/>
      <c r="B67" s="129"/>
      <c r="C67" s="128"/>
      <c r="D67" s="128"/>
      <c r="E67" s="128"/>
      <c r="F67" s="141"/>
      <c r="G67" s="128"/>
      <c r="H67" s="141"/>
      <c r="I67" s="128"/>
      <c r="J67" s="131" t="str">
        <f aca="false">CONCATENATE(C67,L67)</f>
        <v/>
      </c>
      <c r="K67" s="131" t="str">
        <f aca="false">CONCATENATE(C67,D67,L67,Q67)</f>
        <v>0</v>
      </c>
      <c r="L67" s="131" t="str">
        <f aca="false">IF(OR(ISBLANK(E67),ISBLANK(G67)),IF(OR(C67="ALI",C67="AIE"),"L",IF(ISBLANK(C67),"","A")),IF(C67="EE",IF(G67&gt;=3,IF(E67&gt;=5,"H","A"),IF(G67&gt;=2,IF(E67&gt;=16,"H",IF(E67&lt;=4,"L","A")),IF(E67&lt;=15,"L","A"))),IF(OR(C67="SE",C67="CE"),IF(G67&gt;=4,IF(E67&gt;=6,"H","A"),IF(G67&gt;=2,IF(E67&gt;=20,"H",IF(E67&lt;=5,"L","A")),IF(E67&lt;=19,"L","A"))),IF(OR(C67="ALI",C67="AIE"),IF(G67&gt;=6,IF(E67&gt;=20,"H","A"),IF(G67&gt;=2,IF(E67&gt;=51,"H",IF(E67&lt;=19,"L","A")),IF(E67&lt;=50,"L","A")))))))</f>
        <v/>
      </c>
      <c r="M67" s="131" t="n">
        <f aca="false">IFERROR(VLOOKUP(D67,Lista!A$3:D$33,3,0),1)</f>
        <v>1</v>
      </c>
      <c r="N67" s="131" t="n">
        <f aca="false">IFERROR(VLOOKUP(D67,Lista!A$3:E$33,5,0),1)</f>
        <v>1</v>
      </c>
      <c r="O67" s="132" t="str">
        <f aca="false">IF(C67="INM","",IF(L67="L","Baixa",IF(L67="A","Média",IF(L67="","","Alta"))))</f>
        <v/>
      </c>
      <c r="P67" s="132" t="n">
        <f aca="false">IF(C67="INM",M67*I67,IF(C67="ALI",IF(L67="L",7,IF(L67="A",10,15)),IF(C67="AIE",IF(L67="L",5,IF(L67="A",7,10)),IF(C67="SE",IF(L67="L",4,IF(L67="A",5,7)),IF(OR(C67="EE",C67="CE"),IF(L67="L",3,IF(L67="A",4,6)),0)))))</f>
        <v>0</v>
      </c>
      <c r="Q67" s="132" t="n">
        <f aca="false">IF(C67="INM",P67,P67*M67)</f>
        <v>0</v>
      </c>
      <c r="R67" s="133"/>
      <c r="S67" s="134" t="s">
        <v>94</v>
      </c>
      <c r="T67" s="135"/>
      <c r="U67" s="128"/>
      <c r="V67" s="128"/>
      <c r="W67" s="128"/>
      <c r="X67" s="128"/>
      <c r="Y67" s="128"/>
      <c r="Z67" s="131" t="str">
        <f aca="false">CONCATENATE(U67,AB67)</f>
        <v/>
      </c>
      <c r="AA67" s="131" t="str">
        <f aca="false">CONCATENATE(U67,V67,AB67,AG67)</f>
        <v>0</v>
      </c>
      <c r="AB67" s="131" t="str">
        <f aca="false">IF(OR(ISBLANK(W67),ISBLANK(X67)),IF(OR(U67="ALI",U67="AIE"),"L",IF(ISBLANK(U67),"","A")),IF(U67="EE",IF(X67&gt;=3,IF(W67&gt;=5,"H","A"),IF(X67&gt;=2,IF(W67&gt;=16,"H",IF(W67&lt;=4,"L","A")),IF(W67&lt;=15,"L","A"))),IF(OR(U67="SE",U67="CE"),IF(X67&gt;=4,IF(W67&gt;=6,"H","A"),IF(X67&gt;=2,IF(W67&gt;=20,"H",IF(W67&lt;=5,"L","A")),IF(W67&lt;=19,"L","A"))),IF(OR(U67="ALI",U67="AIE"),IF(X67&gt;=6,IF(W67&gt;=20,"H","A"),IF(X67&gt;=2,IF(W67&gt;=51,"H",IF(W67&lt;=19,"L","A")),IF(W67&lt;=50,"L","A")))))))</f>
        <v/>
      </c>
      <c r="AC67" s="131" t="n">
        <f aca="false">IFERROR(VLOOKUP(V67,Lista!A$3:D$33,3,0),1)</f>
        <v>1</v>
      </c>
      <c r="AD67" s="131" t="n">
        <f aca="false">IFERROR(VLOOKUP(V67,Lista!A$3:E$33,5,0),1)</f>
        <v>1</v>
      </c>
      <c r="AE67" s="137" t="str">
        <f aca="false">IF(U67="INM","",IF(AB67="L","Baixa",IF(AB67="A","Média",IF(AB67="","","Alta"))))</f>
        <v/>
      </c>
      <c r="AF67" s="137" t="n">
        <f aca="false">IF(OR(ISBLANK(T67),T67="NOK"),0,IF(U67="INM",AC67*Y67,IF(U67="ALI",IF(AB67="L",7,IF(AB67="A",10,15)),IF(U67="AIE",IF(AB67="L",5,IF(AB67="A",7,10)),IF(U67="SE",IF(AB67="L",4,IF(AB67="A",5,7)),IF(OR(U67="EE",U67="CE"),IF(AB67="L",3,IF(AB67="A",4,6))))))))</f>
        <v>0</v>
      </c>
      <c r="AG67" s="137" t="n">
        <f aca="false">IF(T67="NOK",0,IF(U67="INM",(1*AC67)*Y67,AF67*AC67))</f>
        <v>0</v>
      </c>
      <c r="AH67" s="138"/>
      <c r="AI67" s="134" t="s">
        <v>94</v>
      </c>
      <c r="AJ67" s="139"/>
      <c r="AK67" s="139"/>
    </row>
    <row r="68" customFormat="false" ht="15" hidden="false" customHeight="true" outlineLevel="0" collapsed="false">
      <c r="A68" s="142"/>
      <c r="B68" s="129"/>
      <c r="C68" s="128"/>
      <c r="D68" s="128"/>
      <c r="E68" s="128"/>
      <c r="F68" s="141"/>
      <c r="G68" s="128"/>
      <c r="H68" s="141"/>
      <c r="I68" s="128"/>
      <c r="J68" s="131" t="str">
        <f aca="false">CONCATENATE(C68,L68)</f>
        <v/>
      </c>
      <c r="K68" s="131" t="str">
        <f aca="false">CONCATENATE(C68,D68,L68,Q68)</f>
        <v>0</v>
      </c>
      <c r="L68" s="131" t="str">
        <f aca="false">IF(OR(ISBLANK(E68),ISBLANK(G68)),IF(OR(C68="ALI",C68="AIE"),"L",IF(ISBLANK(C68),"","A")),IF(C68="EE",IF(G68&gt;=3,IF(E68&gt;=5,"H","A"),IF(G68&gt;=2,IF(E68&gt;=16,"H",IF(E68&lt;=4,"L","A")),IF(E68&lt;=15,"L","A"))),IF(OR(C68="SE",C68="CE"),IF(G68&gt;=4,IF(E68&gt;=6,"H","A"),IF(G68&gt;=2,IF(E68&gt;=20,"H",IF(E68&lt;=5,"L","A")),IF(E68&lt;=19,"L","A"))),IF(OR(C68="ALI",C68="AIE"),IF(G68&gt;=6,IF(E68&gt;=20,"H","A"),IF(G68&gt;=2,IF(E68&gt;=51,"H",IF(E68&lt;=19,"L","A")),IF(E68&lt;=50,"L","A")))))))</f>
        <v/>
      </c>
      <c r="M68" s="131" t="n">
        <f aca="false">IFERROR(VLOOKUP(D68,Lista!A$3:D$33,3,0),1)</f>
        <v>1</v>
      </c>
      <c r="N68" s="131" t="n">
        <f aca="false">IFERROR(VLOOKUP(D68,Lista!A$3:E$33,5,0),1)</f>
        <v>1</v>
      </c>
      <c r="O68" s="132" t="str">
        <f aca="false">IF(C68="INM","",IF(L68="L","Baixa",IF(L68="A","Média",IF(L68="","","Alta"))))</f>
        <v/>
      </c>
      <c r="P68" s="132" t="n">
        <f aca="false">IF(C68="INM",M68*I68,IF(C68="ALI",IF(L68="L",7,IF(L68="A",10,15)),IF(C68="AIE",IF(L68="L",5,IF(L68="A",7,10)),IF(C68="SE",IF(L68="L",4,IF(L68="A",5,7)),IF(OR(C68="EE",C68="CE"),IF(L68="L",3,IF(L68="A",4,6)),0)))))</f>
        <v>0</v>
      </c>
      <c r="Q68" s="132" t="n">
        <f aca="false">IF(C68="INM",P68,P68*M68)</f>
        <v>0</v>
      </c>
      <c r="R68" s="133"/>
      <c r="S68" s="134" t="s">
        <v>94</v>
      </c>
      <c r="T68" s="135"/>
      <c r="U68" s="128"/>
      <c r="V68" s="128"/>
      <c r="W68" s="128"/>
      <c r="X68" s="128"/>
      <c r="Y68" s="128"/>
      <c r="Z68" s="131" t="str">
        <f aca="false">CONCATENATE(U68,AB68)</f>
        <v/>
      </c>
      <c r="AA68" s="131" t="str">
        <f aca="false">CONCATENATE(U68,V68,AB68,AG68)</f>
        <v>0</v>
      </c>
      <c r="AB68" s="131" t="str">
        <f aca="false">IF(OR(ISBLANK(W68),ISBLANK(X68)),IF(OR(U68="ALI",U68="AIE"),"L",IF(ISBLANK(U68),"","A")),IF(U68="EE",IF(X68&gt;=3,IF(W68&gt;=5,"H","A"),IF(X68&gt;=2,IF(W68&gt;=16,"H",IF(W68&lt;=4,"L","A")),IF(W68&lt;=15,"L","A"))),IF(OR(U68="SE",U68="CE"),IF(X68&gt;=4,IF(W68&gt;=6,"H","A"),IF(X68&gt;=2,IF(W68&gt;=20,"H",IF(W68&lt;=5,"L","A")),IF(W68&lt;=19,"L","A"))),IF(OR(U68="ALI",U68="AIE"),IF(X68&gt;=6,IF(W68&gt;=20,"H","A"),IF(X68&gt;=2,IF(W68&gt;=51,"H",IF(W68&lt;=19,"L","A")),IF(W68&lt;=50,"L","A")))))))</f>
        <v/>
      </c>
      <c r="AC68" s="131" t="n">
        <f aca="false">IFERROR(VLOOKUP(V68,Lista!A$3:D$33,3,0),1)</f>
        <v>1</v>
      </c>
      <c r="AD68" s="131" t="n">
        <f aca="false">IFERROR(VLOOKUP(V68,Lista!A$3:E$33,5,0),1)</f>
        <v>1</v>
      </c>
      <c r="AE68" s="137" t="str">
        <f aca="false">IF(U68="INM","",IF(AB68="L","Baixa",IF(AB68="A","Média",IF(AB68="","","Alta"))))</f>
        <v/>
      </c>
      <c r="AF68" s="137" t="n">
        <f aca="false">IF(OR(ISBLANK(T68),T68="NOK"),0,IF(U68="INM",AC68*Y68,IF(U68="ALI",IF(AB68="L",7,IF(AB68="A",10,15)),IF(U68="AIE",IF(AB68="L",5,IF(AB68="A",7,10)),IF(U68="SE",IF(AB68="L",4,IF(AB68="A",5,7)),IF(OR(U68="EE",U68="CE"),IF(AB68="L",3,IF(AB68="A",4,6))))))))</f>
        <v>0</v>
      </c>
      <c r="AG68" s="137" t="n">
        <f aca="false">IF(T68="NOK",0,IF(U68="INM",(1*AC68)*Y68,AF68*AC68))</f>
        <v>0</v>
      </c>
      <c r="AH68" s="138"/>
      <c r="AI68" s="134" t="s">
        <v>94</v>
      </c>
      <c r="AJ68" s="139"/>
      <c r="AK68" s="139"/>
    </row>
    <row r="69" customFormat="false" ht="15" hidden="false" customHeight="true" outlineLevel="0" collapsed="false">
      <c r="A69" s="142"/>
      <c r="B69" s="129"/>
      <c r="C69" s="128"/>
      <c r="D69" s="128"/>
      <c r="E69" s="128"/>
      <c r="F69" s="141"/>
      <c r="G69" s="128"/>
      <c r="H69" s="141"/>
      <c r="I69" s="128"/>
      <c r="J69" s="131" t="str">
        <f aca="false">CONCATENATE(C69,L69)</f>
        <v/>
      </c>
      <c r="K69" s="131" t="str">
        <f aca="false">CONCATENATE(C69,D69,L69,Q69)</f>
        <v>0</v>
      </c>
      <c r="L69" s="131" t="str">
        <f aca="false">IF(OR(ISBLANK(E69),ISBLANK(G69)),IF(OR(C69="ALI",C69="AIE"),"L",IF(ISBLANK(C69),"","A")),IF(C69="EE",IF(G69&gt;=3,IF(E69&gt;=5,"H","A"),IF(G69&gt;=2,IF(E69&gt;=16,"H",IF(E69&lt;=4,"L","A")),IF(E69&lt;=15,"L","A"))),IF(OR(C69="SE",C69="CE"),IF(G69&gt;=4,IF(E69&gt;=6,"H","A"),IF(G69&gt;=2,IF(E69&gt;=20,"H",IF(E69&lt;=5,"L","A")),IF(E69&lt;=19,"L","A"))),IF(OR(C69="ALI",C69="AIE"),IF(G69&gt;=6,IF(E69&gt;=20,"H","A"),IF(G69&gt;=2,IF(E69&gt;=51,"H",IF(E69&lt;=19,"L","A")),IF(E69&lt;=50,"L","A")))))))</f>
        <v/>
      </c>
      <c r="M69" s="131" t="n">
        <f aca="false">IFERROR(VLOOKUP(D69,Lista!A$3:D$33,3,0),1)</f>
        <v>1</v>
      </c>
      <c r="N69" s="131" t="n">
        <f aca="false">IFERROR(VLOOKUP(D69,Lista!A$3:E$33,5,0),1)</f>
        <v>1</v>
      </c>
      <c r="O69" s="132" t="str">
        <f aca="false">IF(C69="INM","",IF(L69="L","Baixa",IF(L69="A","Média",IF(L69="","","Alta"))))</f>
        <v/>
      </c>
      <c r="P69" s="132" t="n">
        <f aca="false">IF(C69="INM",M69*I69,IF(C69="ALI",IF(L69="L",7,IF(L69="A",10,15)),IF(C69="AIE",IF(L69="L",5,IF(L69="A",7,10)),IF(C69="SE",IF(L69="L",4,IF(L69="A",5,7)),IF(OR(C69="EE",C69="CE"),IF(L69="L",3,IF(L69="A",4,6)),0)))))</f>
        <v>0</v>
      </c>
      <c r="Q69" s="132" t="n">
        <f aca="false">IF(C69="INM",P69,P69*M69)</f>
        <v>0</v>
      </c>
      <c r="R69" s="133"/>
      <c r="S69" s="134" t="s">
        <v>94</v>
      </c>
      <c r="T69" s="135"/>
      <c r="U69" s="128"/>
      <c r="V69" s="128"/>
      <c r="W69" s="128"/>
      <c r="X69" s="128"/>
      <c r="Y69" s="128"/>
      <c r="Z69" s="131" t="str">
        <f aca="false">CONCATENATE(U69,AB69)</f>
        <v/>
      </c>
      <c r="AA69" s="131" t="str">
        <f aca="false">CONCATENATE(U69,V69,AB69,AG69)</f>
        <v>0</v>
      </c>
      <c r="AB69" s="131" t="str">
        <f aca="false">IF(OR(ISBLANK(W69),ISBLANK(X69)),IF(OR(U69="ALI",U69="AIE"),"L",IF(ISBLANK(U69),"","A")),IF(U69="EE",IF(X69&gt;=3,IF(W69&gt;=5,"H","A"),IF(X69&gt;=2,IF(W69&gt;=16,"H",IF(W69&lt;=4,"L","A")),IF(W69&lt;=15,"L","A"))),IF(OR(U69="SE",U69="CE"),IF(X69&gt;=4,IF(W69&gt;=6,"H","A"),IF(X69&gt;=2,IF(W69&gt;=20,"H",IF(W69&lt;=5,"L","A")),IF(W69&lt;=19,"L","A"))),IF(OR(U69="ALI",U69="AIE"),IF(X69&gt;=6,IF(W69&gt;=20,"H","A"),IF(X69&gt;=2,IF(W69&gt;=51,"H",IF(W69&lt;=19,"L","A")),IF(W69&lt;=50,"L","A")))))))</f>
        <v/>
      </c>
      <c r="AC69" s="131" t="n">
        <f aca="false">IFERROR(VLOOKUP(V69,Lista!A$3:D$33,3,0),1)</f>
        <v>1</v>
      </c>
      <c r="AD69" s="131" t="n">
        <f aca="false">IFERROR(VLOOKUP(V69,Lista!A$3:E$33,5,0),1)</f>
        <v>1</v>
      </c>
      <c r="AE69" s="137" t="str">
        <f aca="false">IF(U69="INM","",IF(AB69="L","Baixa",IF(AB69="A","Média",IF(AB69="","","Alta"))))</f>
        <v/>
      </c>
      <c r="AF69" s="137" t="n">
        <f aca="false">IF(OR(ISBLANK(T69),T69="NOK"),0,IF(U69="INM",AC69*Y69,IF(U69="ALI",IF(AB69="L",7,IF(AB69="A",10,15)),IF(U69="AIE",IF(AB69="L",5,IF(AB69="A",7,10)),IF(U69="SE",IF(AB69="L",4,IF(AB69="A",5,7)),IF(OR(U69="EE",U69="CE"),IF(AB69="L",3,IF(AB69="A",4,6))))))))</f>
        <v>0</v>
      </c>
      <c r="AG69" s="137" t="n">
        <f aca="false">IF(T69="NOK",0,IF(U69="INM",(1*AC69)*Y69,AF69*AC69))</f>
        <v>0</v>
      </c>
      <c r="AH69" s="138"/>
      <c r="AI69" s="134" t="s">
        <v>94</v>
      </c>
      <c r="AJ69" s="139"/>
      <c r="AK69" s="139"/>
    </row>
    <row r="70" customFormat="false" ht="15" hidden="false" customHeight="true" outlineLevel="0" collapsed="false">
      <c r="A70" s="142"/>
      <c r="B70" s="129"/>
      <c r="C70" s="128"/>
      <c r="D70" s="128"/>
      <c r="E70" s="128"/>
      <c r="F70" s="141"/>
      <c r="G70" s="128"/>
      <c r="H70" s="141"/>
      <c r="I70" s="128"/>
      <c r="J70" s="131" t="str">
        <f aca="false">CONCATENATE(C70,L70)</f>
        <v/>
      </c>
      <c r="K70" s="131" t="str">
        <f aca="false">CONCATENATE(C70,D70,L70,Q70)</f>
        <v>0</v>
      </c>
      <c r="L70" s="131" t="str">
        <f aca="false">IF(OR(ISBLANK(E70),ISBLANK(G70)),IF(OR(C70="ALI",C70="AIE"),"L",IF(ISBLANK(C70),"","A")),IF(C70="EE",IF(G70&gt;=3,IF(E70&gt;=5,"H","A"),IF(G70&gt;=2,IF(E70&gt;=16,"H",IF(E70&lt;=4,"L","A")),IF(E70&lt;=15,"L","A"))),IF(OR(C70="SE",C70="CE"),IF(G70&gt;=4,IF(E70&gt;=6,"H","A"),IF(G70&gt;=2,IF(E70&gt;=20,"H",IF(E70&lt;=5,"L","A")),IF(E70&lt;=19,"L","A"))),IF(OR(C70="ALI",C70="AIE"),IF(G70&gt;=6,IF(E70&gt;=20,"H","A"),IF(G70&gt;=2,IF(E70&gt;=51,"H",IF(E70&lt;=19,"L","A")),IF(E70&lt;=50,"L","A")))))))</f>
        <v/>
      </c>
      <c r="M70" s="131" t="n">
        <f aca="false">IFERROR(VLOOKUP(D70,Lista!A$3:D$33,3,0),1)</f>
        <v>1</v>
      </c>
      <c r="N70" s="131" t="n">
        <f aca="false">IFERROR(VLOOKUP(D70,Lista!A$3:E$33,5,0),1)</f>
        <v>1</v>
      </c>
      <c r="O70" s="132" t="str">
        <f aca="false">IF(C70="INM","",IF(L70="L","Baixa",IF(L70="A","Média",IF(L70="","","Alta"))))</f>
        <v/>
      </c>
      <c r="P70" s="132" t="n">
        <f aca="false">IF(C70="INM",M70*I70,IF(C70="ALI",IF(L70="L",7,IF(L70="A",10,15)),IF(C70="AIE",IF(L70="L",5,IF(L70="A",7,10)),IF(C70="SE",IF(L70="L",4,IF(L70="A",5,7)),IF(OR(C70="EE",C70="CE"),IF(L70="L",3,IF(L70="A",4,6)),0)))))</f>
        <v>0</v>
      </c>
      <c r="Q70" s="132" t="n">
        <f aca="false">IF(C70="INM",P70,P70*M70)</f>
        <v>0</v>
      </c>
      <c r="R70" s="133"/>
      <c r="S70" s="134" t="s">
        <v>94</v>
      </c>
      <c r="T70" s="135"/>
      <c r="U70" s="128"/>
      <c r="V70" s="128"/>
      <c r="W70" s="128"/>
      <c r="X70" s="128"/>
      <c r="Y70" s="128"/>
      <c r="Z70" s="131" t="str">
        <f aca="false">CONCATENATE(U70,AB70)</f>
        <v/>
      </c>
      <c r="AA70" s="131" t="str">
        <f aca="false">CONCATENATE(U70,V70,AB70,AG70)</f>
        <v>0</v>
      </c>
      <c r="AB70" s="131" t="str">
        <f aca="false">IF(OR(ISBLANK(W70),ISBLANK(X70)),IF(OR(U70="ALI",U70="AIE"),"L",IF(ISBLANK(U70),"","A")),IF(U70="EE",IF(X70&gt;=3,IF(W70&gt;=5,"H","A"),IF(X70&gt;=2,IF(W70&gt;=16,"H",IF(W70&lt;=4,"L","A")),IF(W70&lt;=15,"L","A"))),IF(OR(U70="SE",U70="CE"),IF(X70&gt;=4,IF(W70&gt;=6,"H","A"),IF(X70&gt;=2,IF(W70&gt;=20,"H",IF(W70&lt;=5,"L","A")),IF(W70&lt;=19,"L","A"))),IF(OR(U70="ALI",U70="AIE"),IF(X70&gt;=6,IF(W70&gt;=20,"H","A"),IF(X70&gt;=2,IF(W70&gt;=51,"H",IF(W70&lt;=19,"L","A")),IF(W70&lt;=50,"L","A")))))))</f>
        <v/>
      </c>
      <c r="AC70" s="131" t="n">
        <f aca="false">IFERROR(VLOOKUP(V70,Lista!A$3:D$33,3,0),1)</f>
        <v>1</v>
      </c>
      <c r="AD70" s="131" t="n">
        <f aca="false">IFERROR(VLOOKUP(V70,Lista!A$3:E$33,5,0),1)</f>
        <v>1</v>
      </c>
      <c r="AE70" s="137" t="str">
        <f aca="false">IF(U70="INM","",IF(AB70="L","Baixa",IF(AB70="A","Média",IF(AB70="","","Alta"))))</f>
        <v/>
      </c>
      <c r="AF70" s="137" t="n">
        <f aca="false">IF(OR(ISBLANK(T70),T70="NOK"),0,IF(U70="INM",AC70*Y70,IF(U70="ALI",IF(AB70="L",7,IF(AB70="A",10,15)),IF(U70="AIE",IF(AB70="L",5,IF(AB70="A",7,10)),IF(U70="SE",IF(AB70="L",4,IF(AB70="A",5,7)),IF(OR(U70="EE",U70="CE"),IF(AB70="L",3,IF(AB70="A",4,6))))))))</f>
        <v>0</v>
      </c>
      <c r="AG70" s="137" t="n">
        <f aca="false">IF(T70="NOK",0,IF(U70="INM",(1*AC70)*Y70,AF70*AC70))</f>
        <v>0</v>
      </c>
      <c r="AH70" s="138"/>
      <c r="AI70" s="134" t="s">
        <v>94</v>
      </c>
      <c r="AJ70" s="139"/>
      <c r="AK70" s="139"/>
    </row>
    <row r="71" customFormat="false" ht="15" hidden="false" customHeight="true" outlineLevel="0" collapsed="false">
      <c r="A71" s="142"/>
      <c r="B71" s="129"/>
      <c r="C71" s="128"/>
      <c r="D71" s="128"/>
      <c r="E71" s="128"/>
      <c r="F71" s="141"/>
      <c r="G71" s="128"/>
      <c r="H71" s="141"/>
      <c r="I71" s="128"/>
      <c r="J71" s="131" t="str">
        <f aca="false">CONCATENATE(C71,L71)</f>
        <v/>
      </c>
      <c r="K71" s="131" t="str">
        <f aca="false">CONCATENATE(C71,D71,L71,Q71)</f>
        <v>0</v>
      </c>
      <c r="L71" s="131" t="str">
        <f aca="false">IF(OR(ISBLANK(E71),ISBLANK(G71)),IF(OR(C71="ALI",C71="AIE"),"L",IF(ISBLANK(C71),"","A")),IF(C71="EE",IF(G71&gt;=3,IF(E71&gt;=5,"H","A"),IF(G71&gt;=2,IF(E71&gt;=16,"H",IF(E71&lt;=4,"L","A")),IF(E71&lt;=15,"L","A"))),IF(OR(C71="SE",C71="CE"),IF(G71&gt;=4,IF(E71&gt;=6,"H","A"),IF(G71&gt;=2,IF(E71&gt;=20,"H",IF(E71&lt;=5,"L","A")),IF(E71&lt;=19,"L","A"))),IF(OR(C71="ALI",C71="AIE"),IF(G71&gt;=6,IF(E71&gt;=20,"H","A"),IF(G71&gt;=2,IF(E71&gt;=51,"H",IF(E71&lt;=19,"L","A")),IF(E71&lt;=50,"L","A")))))))</f>
        <v/>
      </c>
      <c r="M71" s="131" t="n">
        <f aca="false">IFERROR(VLOOKUP(D71,Lista!A$3:D$33,3,0),1)</f>
        <v>1</v>
      </c>
      <c r="N71" s="131" t="n">
        <f aca="false">IFERROR(VLOOKUP(D71,Lista!A$3:E$33,5,0),1)</f>
        <v>1</v>
      </c>
      <c r="O71" s="132" t="str">
        <f aca="false">IF(C71="INM","",IF(L71="L","Baixa",IF(L71="A","Média",IF(L71="","","Alta"))))</f>
        <v/>
      </c>
      <c r="P71" s="132" t="n">
        <f aca="false">IF(C71="INM",M71*I71,IF(C71="ALI",IF(L71="L",7,IF(L71="A",10,15)),IF(C71="AIE",IF(L71="L",5,IF(L71="A",7,10)),IF(C71="SE",IF(L71="L",4,IF(L71="A",5,7)),IF(OR(C71="EE",C71="CE"),IF(L71="L",3,IF(L71="A",4,6)),0)))))</f>
        <v>0</v>
      </c>
      <c r="Q71" s="132" t="n">
        <f aca="false">IF(C71="INM",P71,P71*M71)</f>
        <v>0</v>
      </c>
      <c r="R71" s="133"/>
      <c r="S71" s="134" t="s">
        <v>94</v>
      </c>
      <c r="T71" s="135"/>
      <c r="U71" s="128"/>
      <c r="V71" s="128"/>
      <c r="W71" s="128"/>
      <c r="X71" s="128"/>
      <c r="Y71" s="128"/>
      <c r="Z71" s="131" t="str">
        <f aca="false">CONCATENATE(U71,AB71)</f>
        <v/>
      </c>
      <c r="AA71" s="131" t="str">
        <f aca="false">CONCATENATE(U71,V71,AB71,AG71)</f>
        <v>0</v>
      </c>
      <c r="AB71" s="131" t="str">
        <f aca="false">IF(OR(ISBLANK(W71),ISBLANK(X71)),IF(OR(U71="ALI",U71="AIE"),"L",IF(ISBLANK(U71),"","A")),IF(U71="EE",IF(X71&gt;=3,IF(W71&gt;=5,"H","A"),IF(X71&gt;=2,IF(W71&gt;=16,"H",IF(W71&lt;=4,"L","A")),IF(W71&lt;=15,"L","A"))),IF(OR(U71="SE",U71="CE"),IF(X71&gt;=4,IF(W71&gt;=6,"H","A"),IF(X71&gt;=2,IF(W71&gt;=20,"H",IF(W71&lt;=5,"L","A")),IF(W71&lt;=19,"L","A"))),IF(OR(U71="ALI",U71="AIE"),IF(X71&gt;=6,IF(W71&gt;=20,"H","A"),IF(X71&gt;=2,IF(W71&gt;=51,"H",IF(W71&lt;=19,"L","A")),IF(W71&lt;=50,"L","A")))))))</f>
        <v/>
      </c>
      <c r="AC71" s="131" t="n">
        <f aca="false">IFERROR(VLOOKUP(V71,Lista!A$3:D$33,3,0),1)</f>
        <v>1</v>
      </c>
      <c r="AD71" s="131" t="n">
        <f aca="false">IFERROR(VLOOKUP(V71,Lista!A$3:E$33,5,0),1)</f>
        <v>1</v>
      </c>
      <c r="AE71" s="137" t="str">
        <f aca="false">IF(U71="INM","",IF(AB71="L","Baixa",IF(AB71="A","Média",IF(AB71="","","Alta"))))</f>
        <v/>
      </c>
      <c r="AF71" s="137" t="n">
        <f aca="false">IF(OR(ISBLANK(T71),T71="NOK"),0,IF(U71="INM",AC71*Y71,IF(U71="ALI",IF(AB71="L",7,IF(AB71="A",10,15)),IF(U71="AIE",IF(AB71="L",5,IF(AB71="A",7,10)),IF(U71="SE",IF(AB71="L",4,IF(AB71="A",5,7)),IF(OR(U71="EE",U71="CE"),IF(AB71="L",3,IF(AB71="A",4,6))))))))</f>
        <v>0</v>
      </c>
      <c r="AG71" s="137" t="n">
        <f aca="false">IF(T71="NOK",0,IF(U71="INM",(1*AC71)*Y71,AF71*AC71))</f>
        <v>0</v>
      </c>
      <c r="AH71" s="138"/>
      <c r="AI71" s="134" t="s">
        <v>94</v>
      </c>
      <c r="AJ71" s="139"/>
      <c r="AK71" s="139"/>
    </row>
    <row r="72" customFormat="false" ht="15" hidden="false" customHeight="true" outlineLevel="0" collapsed="false">
      <c r="A72" s="142"/>
      <c r="B72" s="129"/>
      <c r="C72" s="128"/>
      <c r="D72" s="128"/>
      <c r="E72" s="128"/>
      <c r="F72" s="141"/>
      <c r="G72" s="128"/>
      <c r="H72" s="141"/>
      <c r="I72" s="128"/>
      <c r="J72" s="131" t="str">
        <f aca="false">CONCATENATE(C72,L72)</f>
        <v/>
      </c>
      <c r="K72" s="131" t="str">
        <f aca="false">CONCATENATE(C72,D72,L72,Q72)</f>
        <v>0</v>
      </c>
      <c r="L72" s="131" t="str">
        <f aca="false">IF(OR(ISBLANK(E72),ISBLANK(G72)),IF(OR(C72="ALI",C72="AIE"),"L",IF(ISBLANK(C72),"","A")),IF(C72="EE",IF(G72&gt;=3,IF(E72&gt;=5,"H","A"),IF(G72&gt;=2,IF(E72&gt;=16,"H",IF(E72&lt;=4,"L","A")),IF(E72&lt;=15,"L","A"))),IF(OR(C72="SE",C72="CE"),IF(G72&gt;=4,IF(E72&gt;=6,"H","A"),IF(G72&gt;=2,IF(E72&gt;=20,"H",IF(E72&lt;=5,"L","A")),IF(E72&lt;=19,"L","A"))),IF(OR(C72="ALI",C72="AIE"),IF(G72&gt;=6,IF(E72&gt;=20,"H","A"),IF(G72&gt;=2,IF(E72&gt;=51,"H",IF(E72&lt;=19,"L","A")),IF(E72&lt;=50,"L","A")))))))</f>
        <v/>
      </c>
      <c r="M72" s="131" t="n">
        <f aca="false">IFERROR(VLOOKUP(D72,Lista!A$3:D$33,3,0),1)</f>
        <v>1</v>
      </c>
      <c r="N72" s="131" t="n">
        <f aca="false">IFERROR(VLOOKUP(D72,Lista!A$3:E$33,5,0),1)</f>
        <v>1</v>
      </c>
      <c r="O72" s="132" t="str">
        <f aca="false">IF(C72="INM","",IF(L72="L","Baixa",IF(L72="A","Média",IF(L72="","","Alta"))))</f>
        <v/>
      </c>
      <c r="P72" s="132" t="n">
        <f aca="false">IF(C72="INM",M72*I72,IF(C72="ALI",IF(L72="L",7,IF(L72="A",10,15)),IF(C72="AIE",IF(L72="L",5,IF(L72="A",7,10)),IF(C72="SE",IF(L72="L",4,IF(L72="A",5,7)),IF(OR(C72="EE",C72="CE"),IF(L72="L",3,IF(L72="A",4,6)),0)))))</f>
        <v>0</v>
      </c>
      <c r="Q72" s="132" t="n">
        <f aca="false">IF(C72="INM",P72,P72*M72)</f>
        <v>0</v>
      </c>
      <c r="R72" s="133"/>
      <c r="S72" s="134" t="s">
        <v>94</v>
      </c>
      <c r="T72" s="135"/>
      <c r="U72" s="128"/>
      <c r="V72" s="128"/>
      <c r="W72" s="128"/>
      <c r="X72" s="128"/>
      <c r="Y72" s="128"/>
      <c r="Z72" s="131" t="str">
        <f aca="false">CONCATENATE(U72,AB72)</f>
        <v/>
      </c>
      <c r="AA72" s="131" t="str">
        <f aca="false">CONCATENATE(U72,V72,AB72,AG72)</f>
        <v>0</v>
      </c>
      <c r="AB72" s="131" t="str">
        <f aca="false">IF(OR(ISBLANK(W72),ISBLANK(X72)),IF(OR(U72="ALI",U72="AIE"),"L",IF(ISBLANK(U72),"","A")),IF(U72="EE",IF(X72&gt;=3,IF(W72&gt;=5,"H","A"),IF(X72&gt;=2,IF(W72&gt;=16,"H",IF(W72&lt;=4,"L","A")),IF(W72&lt;=15,"L","A"))),IF(OR(U72="SE",U72="CE"),IF(X72&gt;=4,IF(W72&gt;=6,"H","A"),IF(X72&gt;=2,IF(W72&gt;=20,"H",IF(W72&lt;=5,"L","A")),IF(W72&lt;=19,"L","A"))),IF(OR(U72="ALI",U72="AIE"),IF(X72&gt;=6,IF(W72&gt;=20,"H","A"),IF(X72&gt;=2,IF(W72&gt;=51,"H",IF(W72&lt;=19,"L","A")),IF(W72&lt;=50,"L","A")))))))</f>
        <v/>
      </c>
      <c r="AC72" s="131" t="n">
        <f aca="false">IFERROR(VLOOKUP(V72,Lista!A$3:D$33,3,0),1)</f>
        <v>1</v>
      </c>
      <c r="AD72" s="131" t="n">
        <f aca="false">IFERROR(VLOOKUP(V72,Lista!A$3:E$33,5,0),1)</f>
        <v>1</v>
      </c>
      <c r="AE72" s="137" t="str">
        <f aca="false">IF(U72="INM","",IF(AB72="L","Baixa",IF(AB72="A","Média",IF(AB72="","","Alta"))))</f>
        <v/>
      </c>
      <c r="AF72" s="137" t="n">
        <f aca="false">IF(OR(ISBLANK(T72),T72="NOK"),0,IF(U72="INM",AC72*Y72,IF(U72="ALI",IF(AB72="L",7,IF(AB72="A",10,15)),IF(U72="AIE",IF(AB72="L",5,IF(AB72="A",7,10)),IF(U72="SE",IF(AB72="L",4,IF(AB72="A",5,7)),IF(OR(U72="EE",U72="CE"),IF(AB72="L",3,IF(AB72="A",4,6))))))))</f>
        <v>0</v>
      </c>
      <c r="AG72" s="137" t="n">
        <f aca="false">IF(T72="NOK",0,IF(U72="INM",(1*AC72)*Y72,AF72*AC72))</f>
        <v>0</v>
      </c>
      <c r="AH72" s="138"/>
      <c r="AI72" s="134" t="s">
        <v>94</v>
      </c>
      <c r="AJ72" s="139"/>
      <c r="AK72" s="139"/>
    </row>
    <row r="73" customFormat="false" ht="15" hidden="false" customHeight="true" outlineLevel="0" collapsed="false">
      <c r="A73" s="142"/>
      <c r="B73" s="129"/>
      <c r="C73" s="128"/>
      <c r="D73" s="128"/>
      <c r="E73" s="128"/>
      <c r="F73" s="141"/>
      <c r="G73" s="128"/>
      <c r="H73" s="141"/>
      <c r="I73" s="128"/>
      <c r="J73" s="131" t="str">
        <f aca="false">CONCATENATE(C73,L73)</f>
        <v/>
      </c>
      <c r="K73" s="131" t="str">
        <f aca="false">CONCATENATE(C73,D73,L73,Q73)</f>
        <v>0</v>
      </c>
      <c r="L73" s="131" t="str">
        <f aca="false">IF(OR(ISBLANK(E73),ISBLANK(G73)),IF(OR(C73="ALI",C73="AIE"),"L",IF(ISBLANK(C73),"","A")),IF(C73="EE",IF(G73&gt;=3,IF(E73&gt;=5,"H","A"),IF(G73&gt;=2,IF(E73&gt;=16,"H",IF(E73&lt;=4,"L","A")),IF(E73&lt;=15,"L","A"))),IF(OR(C73="SE",C73="CE"),IF(G73&gt;=4,IF(E73&gt;=6,"H","A"),IF(G73&gt;=2,IF(E73&gt;=20,"H",IF(E73&lt;=5,"L","A")),IF(E73&lt;=19,"L","A"))),IF(OR(C73="ALI",C73="AIE"),IF(G73&gt;=6,IF(E73&gt;=20,"H","A"),IF(G73&gt;=2,IF(E73&gt;=51,"H",IF(E73&lt;=19,"L","A")),IF(E73&lt;=50,"L","A")))))))</f>
        <v/>
      </c>
      <c r="M73" s="131" t="n">
        <f aca="false">IFERROR(VLOOKUP(D73,Lista!A$3:D$33,3,0),1)</f>
        <v>1</v>
      </c>
      <c r="N73" s="131" t="n">
        <f aca="false">IFERROR(VLOOKUP(D73,Lista!A$3:E$33,5,0),1)</f>
        <v>1</v>
      </c>
      <c r="O73" s="132" t="str">
        <f aca="false">IF(C73="INM","",IF(L73="L","Baixa",IF(L73="A","Média",IF(L73="","","Alta"))))</f>
        <v/>
      </c>
      <c r="P73" s="132" t="n">
        <f aca="false">IF(C73="INM",M73*I73,IF(C73="ALI",IF(L73="L",7,IF(L73="A",10,15)),IF(C73="AIE",IF(L73="L",5,IF(L73="A",7,10)),IF(C73="SE",IF(L73="L",4,IF(L73="A",5,7)),IF(OR(C73="EE",C73="CE"),IF(L73="L",3,IF(L73="A",4,6)),0)))))</f>
        <v>0</v>
      </c>
      <c r="Q73" s="132" t="n">
        <f aca="false">IF(C73="INM",P73,P73*M73)</f>
        <v>0</v>
      </c>
      <c r="R73" s="133"/>
      <c r="S73" s="134" t="s">
        <v>94</v>
      </c>
      <c r="T73" s="135"/>
      <c r="U73" s="128"/>
      <c r="V73" s="128"/>
      <c r="W73" s="128"/>
      <c r="X73" s="128"/>
      <c r="Y73" s="128"/>
      <c r="Z73" s="131" t="str">
        <f aca="false">CONCATENATE(U73,AB73)</f>
        <v/>
      </c>
      <c r="AA73" s="131" t="str">
        <f aca="false">CONCATENATE(U73,V73,AB73,AG73)</f>
        <v>0</v>
      </c>
      <c r="AB73" s="131" t="str">
        <f aca="false">IF(OR(ISBLANK(W73),ISBLANK(X73)),IF(OR(U73="ALI",U73="AIE"),"L",IF(ISBLANK(U73),"","A")),IF(U73="EE",IF(X73&gt;=3,IF(W73&gt;=5,"H","A"),IF(X73&gt;=2,IF(W73&gt;=16,"H",IF(W73&lt;=4,"L","A")),IF(W73&lt;=15,"L","A"))),IF(OR(U73="SE",U73="CE"),IF(X73&gt;=4,IF(W73&gt;=6,"H","A"),IF(X73&gt;=2,IF(W73&gt;=20,"H",IF(W73&lt;=5,"L","A")),IF(W73&lt;=19,"L","A"))),IF(OR(U73="ALI",U73="AIE"),IF(X73&gt;=6,IF(W73&gt;=20,"H","A"),IF(X73&gt;=2,IF(W73&gt;=51,"H",IF(W73&lt;=19,"L","A")),IF(W73&lt;=50,"L","A")))))))</f>
        <v/>
      </c>
      <c r="AC73" s="131" t="n">
        <f aca="false">IFERROR(VLOOKUP(V73,Lista!A$3:D$33,3,0),1)</f>
        <v>1</v>
      </c>
      <c r="AD73" s="131" t="n">
        <f aca="false">IFERROR(VLOOKUP(V73,Lista!A$3:E$33,5,0),1)</f>
        <v>1</v>
      </c>
      <c r="AE73" s="137" t="str">
        <f aca="false">IF(U73="INM","",IF(AB73="L","Baixa",IF(AB73="A","Média",IF(AB73="","","Alta"))))</f>
        <v/>
      </c>
      <c r="AF73" s="137" t="n">
        <f aca="false">IF(OR(ISBLANK(T73),T73="NOK"),0,IF(U73="INM",AC73*Y73,IF(U73="ALI",IF(AB73="L",7,IF(AB73="A",10,15)),IF(U73="AIE",IF(AB73="L",5,IF(AB73="A",7,10)),IF(U73="SE",IF(AB73="L",4,IF(AB73="A",5,7)),IF(OR(U73="EE",U73="CE"),IF(AB73="L",3,IF(AB73="A",4,6))))))))</f>
        <v>0</v>
      </c>
      <c r="AG73" s="137" t="n">
        <f aca="false">IF(T73="NOK",0,IF(U73="INM",(1*AC73)*Y73,AF73*AC73))</f>
        <v>0</v>
      </c>
      <c r="AH73" s="138"/>
      <c r="AI73" s="134" t="s">
        <v>94</v>
      </c>
      <c r="AJ73" s="139"/>
      <c r="AK73" s="139"/>
    </row>
    <row r="74" customFormat="false" ht="15" hidden="false" customHeight="true" outlineLevel="0" collapsed="false">
      <c r="A74" s="142"/>
      <c r="B74" s="129"/>
      <c r="C74" s="128"/>
      <c r="D74" s="128"/>
      <c r="E74" s="128"/>
      <c r="F74" s="141"/>
      <c r="G74" s="128"/>
      <c r="H74" s="141"/>
      <c r="I74" s="128"/>
      <c r="J74" s="131" t="str">
        <f aca="false">CONCATENATE(C74,L74)</f>
        <v/>
      </c>
      <c r="K74" s="131" t="str">
        <f aca="false">CONCATENATE(C74,D74,L74,Q74)</f>
        <v>0</v>
      </c>
      <c r="L74" s="131" t="str">
        <f aca="false">IF(OR(ISBLANK(E74),ISBLANK(G74)),IF(OR(C74="ALI",C74="AIE"),"L",IF(ISBLANK(C74),"","A")),IF(C74="EE",IF(G74&gt;=3,IF(E74&gt;=5,"H","A"),IF(G74&gt;=2,IF(E74&gt;=16,"H",IF(E74&lt;=4,"L","A")),IF(E74&lt;=15,"L","A"))),IF(OR(C74="SE",C74="CE"),IF(G74&gt;=4,IF(E74&gt;=6,"H","A"),IF(G74&gt;=2,IF(E74&gt;=20,"H",IF(E74&lt;=5,"L","A")),IF(E74&lt;=19,"L","A"))),IF(OR(C74="ALI",C74="AIE"),IF(G74&gt;=6,IF(E74&gt;=20,"H","A"),IF(G74&gt;=2,IF(E74&gt;=51,"H",IF(E74&lt;=19,"L","A")),IF(E74&lt;=50,"L","A")))))))</f>
        <v/>
      </c>
      <c r="M74" s="131" t="n">
        <f aca="false">IFERROR(VLOOKUP(D74,Lista!A$3:D$33,3,0),1)</f>
        <v>1</v>
      </c>
      <c r="N74" s="131" t="n">
        <f aca="false">IFERROR(VLOOKUP(D74,Lista!A$3:E$33,5,0),1)</f>
        <v>1</v>
      </c>
      <c r="O74" s="132" t="str">
        <f aca="false">IF(C74="INM","",IF(L74="L","Baixa",IF(L74="A","Média",IF(L74="","","Alta"))))</f>
        <v/>
      </c>
      <c r="P74" s="132" t="n">
        <f aca="false">IF(C74="INM",M74*I74,IF(C74="ALI",IF(L74="L",7,IF(L74="A",10,15)),IF(C74="AIE",IF(L74="L",5,IF(L74="A",7,10)),IF(C74="SE",IF(L74="L",4,IF(L74="A",5,7)),IF(OR(C74="EE",C74="CE"),IF(L74="L",3,IF(L74="A",4,6)),0)))))</f>
        <v>0</v>
      </c>
      <c r="Q74" s="132" t="n">
        <f aca="false">IF(C74="INM",P74,P74*M74)</f>
        <v>0</v>
      </c>
      <c r="R74" s="133"/>
      <c r="S74" s="134" t="s">
        <v>94</v>
      </c>
      <c r="T74" s="135"/>
      <c r="U74" s="128"/>
      <c r="V74" s="128"/>
      <c r="W74" s="128"/>
      <c r="X74" s="128"/>
      <c r="Y74" s="128"/>
      <c r="Z74" s="131" t="str">
        <f aca="false">CONCATENATE(U74,AB74)</f>
        <v/>
      </c>
      <c r="AA74" s="131" t="str">
        <f aca="false">CONCATENATE(U74,V74,AB74,AG74)</f>
        <v>0</v>
      </c>
      <c r="AB74" s="131" t="str">
        <f aca="false">IF(OR(ISBLANK(W74),ISBLANK(X74)),IF(OR(U74="ALI",U74="AIE"),"L",IF(ISBLANK(U74),"","A")),IF(U74="EE",IF(X74&gt;=3,IF(W74&gt;=5,"H","A"),IF(X74&gt;=2,IF(W74&gt;=16,"H",IF(W74&lt;=4,"L","A")),IF(W74&lt;=15,"L","A"))),IF(OR(U74="SE",U74="CE"),IF(X74&gt;=4,IF(W74&gt;=6,"H","A"),IF(X74&gt;=2,IF(W74&gt;=20,"H",IF(W74&lt;=5,"L","A")),IF(W74&lt;=19,"L","A"))),IF(OR(U74="ALI",U74="AIE"),IF(X74&gt;=6,IF(W74&gt;=20,"H","A"),IF(X74&gt;=2,IF(W74&gt;=51,"H",IF(W74&lt;=19,"L","A")),IF(W74&lt;=50,"L","A")))))))</f>
        <v/>
      </c>
      <c r="AC74" s="131" t="n">
        <f aca="false">IFERROR(VLOOKUP(V74,Lista!A$3:D$33,3,0),1)</f>
        <v>1</v>
      </c>
      <c r="AD74" s="131" t="n">
        <f aca="false">IFERROR(VLOOKUP(V74,Lista!A$3:E$33,5,0),1)</f>
        <v>1</v>
      </c>
      <c r="AE74" s="137" t="str">
        <f aca="false">IF(U74="INM","",IF(AB74="L","Baixa",IF(AB74="A","Média",IF(AB74="","","Alta"))))</f>
        <v/>
      </c>
      <c r="AF74" s="137" t="n">
        <f aca="false">IF(OR(ISBLANK(T74),T74="NOK"),0,IF(U74="INM",AC74*Y74,IF(U74="ALI",IF(AB74="L",7,IF(AB74="A",10,15)),IF(U74="AIE",IF(AB74="L",5,IF(AB74="A",7,10)),IF(U74="SE",IF(AB74="L",4,IF(AB74="A",5,7)),IF(OR(U74="EE",U74="CE"),IF(AB74="L",3,IF(AB74="A",4,6))))))))</f>
        <v>0</v>
      </c>
      <c r="AG74" s="137" t="n">
        <f aca="false">IF(T74="NOK",0,IF(U74="INM",(1*AC74)*Y74,AF74*AC74))</f>
        <v>0</v>
      </c>
      <c r="AH74" s="138"/>
      <c r="AI74" s="134" t="s">
        <v>94</v>
      </c>
      <c r="AJ74" s="139"/>
      <c r="AK74" s="139"/>
    </row>
    <row r="75" customFormat="false" ht="15" hidden="false" customHeight="true" outlineLevel="0" collapsed="false">
      <c r="A75" s="142"/>
      <c r="B75" s="129"/>
      <c r="C75" s="128"/>
      <c r="D75" s="128"/>
      <c r="E75" s="128"/>
      <c r="F75" s="141"/>
      <c r="G75" s="128"/>
      <c r="H75" s="141"/>
      <c r="I75" s="128"/>
      <c r="J75" s="131" t="str">
        <f aca="false">CONCATENATE(C75,L75)</f>
        <v/>
      </c>
      <c r="K75" s="131" t="str">
        <f aca="false">CONCATENATE(C75,D75,L75,Q75)</f>
        <v>0</v>
      </c>
      <c r="L75" s="131" t="str">
        <f aca="false">IF(OR(ISBLANK(E75),ISBLANK(G75)),IF(OR(C75="ALI",C75="AIE"),"L",IF(ISBLANK(C75),"","A")),IF(C75="EE",IF(G75&gt;=3,IF(E75&gt;=5,"H","A"),IF(G75&gt;=2,IF(E75&gt;=16,"H",IF(E75&lt;=4,"L","A")),IF(E75&lt;=15,"L","A"))),IF(OR(C75="SE",C75="CE"),IF(G75&gt;=4,IF(E75&gt;=6,"H","A"),IF(G75&gt;=2,IF(E75&gt;=20,"H",IF(E75&lt;=5,"L","A")),IF(E75&lt;=19,"L","A"))),IF(OR(C75="ALI",C75="AIE"),IF(G75&gt;=6,IF(E75&gt;=20,"H","A"),IF(G75&gt;=2,IF(E75&gt;=51,"H",IF(E75&lt;=19,"L","A")),IF(E75&lt;=50,"L","A")))))))</f>
        <v/>
      </c>
      <c r="M75" s="131" t="n">
        <f aca="false">IFERROR(VLOOKUP(D75,Lista!A$3:D$33,3,0),1)</f>
        <v>1</v>
      </c>
      <c r="N75" s="131" t="n">
        <f aca="false">IFERROR(VLOOKUP(D75,Lista!A$3:E$33,5,0),1)</f>
        <v>1</v>
      </c>
      <c r="O75" s="132" t="str">
        <f aca="false">IF(C75="INM","",IF(L75="L","Baixa",IF(L75="A","Média",IF(L75="","","Alta"))))</f>
        <v/>
      </c>
      <c r="P75" s="132" t="n">
        <f aca="false">IF(C75="INM",M75*I75,IF(C75="ALI",IF(L75="L",7,IF(L75="A",10,15)),IF(C75="AIE",IF(L75="L",5,IF(L75="A",7,10)),IF(C75="SE",IF(L75="L",4,IF(L75="A",5,7)),IF(OR(C75="EE",C75="CE"),IF(L75="L",3,IF(L75="A",4,6)),0)))))</f>
        <v>0</v>
      </c>
      <c r="Q75" s="132" t="n">
        <f aca="false">IF(C75="INM",P75,P75*M75)</f>
        <v>0</v>
      </c>
      <c r="R75" s="133"/>
      <c r="S75" s="134" t="s">
        <v>94</v>
      </c>
      <c r="T75" s="135"/>
      <c r="U75" s="128"/>
      <c r="V75" s="128"/>
      <c r="W75" s="128"/>
      <c r="X75" s="128"/>
      <c r="Y75" s="128"/>
      <c r="Z75" s="131" t="str">
        <f aca="false">CONCATENATE(U75,AB75)</f>
        <v/>
      </c>
      <c r="AA75" s="131" t="str">
        <f aca="false">CONCATENATE(U75,V75,AB75,AG75)</f>
        <v>0</v>
      </c>
      <c r="AB75" s="131" t="str">
        <f aca="false">IF(OR(ISBLANK(W75),ISBLANK(X75)),IF(OR(U75="ALI",U75="AIE"),"L",IF(ISBLANK(U75),"","A")),IF(U75="EE",IF(X75&gt;=3,IF(W75&gt;=5,"H","A"),IF(X75&gt;=2,IF(W75&gt;=16,"H",IF(W75&lt;=4,"L","A")),IF(W75&lt;=15,"L","A"))),IF(OR(U75="SE",U75="CE"),IF(X75&gt;=4,IF(W75&gt;=6,"H","A"),IF(X75&gt;=2,IF(W75&gt;=20,"H",IF(W75&lt;=5,"L","A")),IF(W75&lt;=19,"L","A"))),IF(OR(U75="ALI",U75="AIE"),IF(X75&gt;=6,IF(W75&gt;=20,"H","A"),IF(X75&gt;=2,IF(W75&gt;=51,"H",IF(W75&lt;=19,"L","A")),IF(W75&lt;=50,"L","A")))))))</f>
        <v/>
      </c>
      <c r="AC75" s="131" t="n">
        <f aca="false">IFERROR(VLOOKUP(V75,Lista!A$3:D$33,3,0),1)</f>
        <v>1</v>
      </c>
      <c r="AD75" s="131" t="n">
        <f aca="false">IFERROR(VLOOKUP(V75,Lista!A$3:E$33,5,0),1)</f>
        <v>1</v>
      </c>
      <c r="AE75" s="137" t="str">
        <f aca="false">IF(U75="INM","",IF(AB75="L","Baixa",IF(AB75="A","Média",IF(AB75="","","Alta"))))</f>
        <v/>
      </c>
      <c r="AF75" s="137" t="n">
        <f aca="false">IF(OR(ISBLANK(T75),T75="NOK"),0,IF(U75="INM",AC75*Y75,IF(U75="ALI",IF(AB75="L",7,IF(AB75="A",10,15)),IF(U75="AIE",IF(AB75="L",5,IF(AB75="A",7,10)),IF(U75="SE",IF(AB75="L",4,IF(AB75="A",5,7)),IF(OR(U75="EE",U75="CE"),IF(AB75="L",3,IF(AB75="A",4,6))))))))</f>
        <v>0</v>
      </c>
      <c r="AG75" s="137" t="n">
        <f aca="false">IF(T75="NOK",0,IF(U75="INM",(1*AC75)*Y75,AF75*AC75))</f>
        <v>0</v>
      </c>
      <c r="AH75" s="138"/>
      <c r="AI75" s="134" t="s">
        <v>94</v>
      </c>
      <c r="AJ75" s="139"/>
      <c r="AK75" s="139"/>
    </row>
    <row r="76" customFormat="false" ht="15" hidden="false" customHeight="true" outlineLevel="0" collapsed="false">
      <c r="A76" s="142"/>
      <c r="B76" s="129"/>
      <c r="C76" s="128"/>
      <c r="D76" s="128"/>
      <c r="E76" s="128"/>
      <c r="F76" s="141"/>
      <c r="G76" s="128"/>
      <c r="H76" s="141"/>
      <c r="I76" s="128"/>
      <c r="J76" s="131" t="str">
        <f aca="false">CONCATENATE(C76,L76)</f>
        <v/>
      </c>
      <c r="K76" s="131" t="str">
        <f aca="false">CONCATENATE(C76,D76,L76,Q76)</f>
        <v>0</v>
      </c>
      <c r="L76" s="131" t="str">
        <f aca="false">IF(OR(ISBLANK(E76),ISBLANK(G76)),IF(OR(C76="ALI",C76="AIE"),"L",IF(ISBLANK(C76),"","A")),IF(C76="EE",IF(G76&gt;=3,IF(E76&gt;=5,"H","A"),IF(G76&gt;=2,IF(E76&gt;=16,"H",IF(E76&lt;=4,"L","A")),IF(E76&lt;=15,"L","A"))),IF(OR(C76="SE",C76="CE"),IF(G76&gt;=4,IF(E76&gt;=6,"H","A"),IF(G76&gt;=2,IF(E76&gt;=20,"H",IF(E76&lt;=5,"L","A")),IF(E76&lt;=19,"L","A"))),IF(OR(C76="ALI",C76="AIE"),IF(G76&gt;=6,IF(E76&gt;=20,"H","A"),IF(G76&gt;=2,IF(E76&gt;=51,"H",IF(E76&lt;=19,"L","A")),IF(E76&lt;=50,"L","A")))))))</f>
        <v/>
      </c>
      <c r="M76" s="131" t="n">
        <f aca="false">IFERROR(VLOOKUP(D76,Lista!A$3:D$33,3,0),1)</f>
        <v>1</v>
      </c>
      <c r="N76" s="131" t="n">
        <f aca="false">IFERROR(VLOOKUP(D76,Lista!A$3:E$33,5,0),1)</f>
        <v>1</v>
      </c>
      <c r="O76" s="132" t="str">
        <f aca="false">IF(C76="INM","",IF(L76="L","Baixa",IF(L76="A","Média",IF(L76="","","Alta"))))</f>
        <v/>
      </c>
      <c r="P76" s="132" t="n">
        <f aca="false">IF(C76="INM",M76*I76,IF(C76="ALI",IF(L76="L",7,IF(L76="A",10,15)),IF(C76="AIE",IF(L76="L",5,IF(L76="A",7,10)),IF(C76="SE",IF(L76="L",4,IF(L76="A",5,7)),IF(OR(C76="EE",C76="CE"),IF(L76="L",3,IF(L76="A",4,6)),0)))))</f>
        <v>0</v>
      </c>
      <c r="Q76" s="132" t="n">
        <f aca="false">IF(C76="INM",P76,P76*M76)</f>
        <v>0</v>
      </c>
      <c r="R76" s="133"/>
      <c r="S76" s="134" t="s">
        <v>94</v>
      </c>
      <c r="T76" s="135"/>
      <c r="U76" s="128"/>
      <c r="V76" s="128"/>
      <c r="W76" s="128"/>
      <c r="X76" s="128"/>
      <c r="Y76" s="128"/>
      <c r="Z76" s="131" t="str">
        <f aca="false">CONCATENATE(U76,AB76)</f>
        <v/>
      </c>
      <c r="AA76" s="131" t="str">
        <f aca="false">CONCATENATE(U76,V76,AB76,AG76)</f>
        <v>0</v>
      </c>
      <c r="AB76" s="131" t="str">
        <f aca="false">IF(OR(ISBLANK(W76),ISBLANK(X76)),IF(OR(U76="ALI",U76="AIE"),"L",IF(ISBLANK(U76),"","A")),IF(U76="EE",IF(X76&gt;=3,IF(W76&gt;=5,"H","A"),IF(X76&gt;=2,IF(W76&gt;=16,"H",IF(W76&lt;=4,"L","A")),IF(W76&lt;=15,"L","A"))),IF(OR(U76="SE",U76="CE"),IF(X76&gt;=4,IF(W76&gt;=6,"H","A"),IF(X76&gt;=2,IF(W76&gt;=20,"H",IF(W76&lt;=5,"L","A")),IF(W76&lt;=19,"L","A"))),IF(OR(U76="ALI",U76="AIE"),IF(X76&gt;=6,IF(W76&gt;=20,"H","A"),IF(X76&gt;=2,IF(W76&gt;=51,"H",IF(W76&lt;=19,"L","A")),IF(W76&lt;=50,"L","A")))))))</f>
        <v/>
      </c>
      <c r="AC76" s="131" t="n">
        <f aca="false">IFERROR(VLOOKUP(V76,Lista!A$3:D$33,3,0),1)</f>
        <v>1</v>
      </c>
      <c r="AD76" s="131" t="n">
        <f aca="false">IFERROR(VLOOKUP(V76,Lista!A$3:E$33,5,0),1)</f>
        <v>1</v>
      </c>
      <c r="AE76" s="137" t="str">
        <f aca="false">IF(U76="INM","",IF(AB76="L","Baixa",IF(AB76="A","Média",IF(AB76="","","Alta"))))</f>
        <v/>
      </c>
      <c r="AF76" s="137" t="n">
        <f aca="false">IF(OR(ISBLANK(T76),T76="NOK"),0,IF(U76="INM",AC76*Y76,IF(U76="ALI",IF(AB76="L",7,IF(AB76="A",10,15)),IF(U76="AIE",IF(AB76="L",5,IF(AB76="A",7,10)),IF(U76="SE",IF(AB76="L",4,IF(AB76="A",5,7)),IF(OR(U76="EE",U76="CE"),IF(AB76="L",3,IF(AB76="A",4,6))))))))</f>
        <v>0</v>
      </c>
      <c r="AG76" s="137" t="n">
        <f aca="false">IF(T76="NOK",0,IF(U76="INM",(1*AC76)*Y76,AF76*AC76))</f>
        <v>0</v>
      </c>
      <c r="AH76" s="138"/>
      <c r="AI76" s="134" t="s">
        <v>94</v>
      </c>
      <c r="AJ76" s="139"/>
      <c r="AK76" s="139"/>
    </row>
    <row r="77" customFormat="false" ht="15" hidden="false" customHeight="true" outlineLevel="0" collapsed="false">
      <c r="A77" s="142"/>
      <c r="B77" s="129"/>
      <c r="C77" s="128"/>
      <c r="D77" s="128"/>
      <c r="E77" s="128"/>
      <c r="F77" s="141"/>
      <c r="G77" s="128"/>
      <c r="H77" s="141"/>
      <c r="I77" s="128"/>
      <c r="J77" s="131" t="str">
        <f aca="false">CONCATENATE(C77,L77)</f>
        <v/>
      </c>
      <c r="K77" s="131" t="str">
        <f aca="false">CONCATENATE(C77,D77,L77,Q77)</f>
        <v>0</v>
      </c>
      <c r="L77" s="131" t="str">
        <f aca="false">IF(OR(ISBLANK(E77),ISBLANK(G77)),IF(OR(C77="ALI",C77="AIE"),"L",IF(ISBLANK(C77),"","A")),IF(C77="EE",IF(G77&gt;=3,IF(E77&gt;=5,"H","A"),IF(G77&gt;=2,IF(E77&gt;=16,"H",IF(E77&lt;=4,"L","A")),IF(E77&lt;=15,"L","A"))),IF(OR(C77="SE",C77="CE"),IF(G77&gt;=4,IF(E77&gt;=6,"H","A"),IF(G77&gt;=2,IF(E77&gt;=20,"H",IF(E77&lt;=5,"L","A")),IF(E77&lt;=19,"L","A"))),IF(OR(C77="ALI",C77="AIE"),IF(G77&gt;=6,IF(E77&gt;=20,"H","A"),IF(G77&gt;=2,IF(E77&gt;=51,"H",IF(E77&lt;=19,"L","A")),IF(E77&lt;=50,"L","A")))))))</f>
        <v/>
      </c>
      <c r="M77" s="131" t="n">
        <f aca="false">IFERROR(VLOOKUP(D77,Lista!A$3:D$33,3,0),1)</f>
        <v>1</v>
      </c>
      <c r="N77" s="131" t="n">
        <f aca="false">IFERROR(VLOOKUP(D77,Lista!A$3:E$33,5,0),1)</f>
        <v>1</v>
      </c>
      <c r="O77" s="132" t="str">
        <f aca="false">IF(C77="INM","",IF(L77="L","Baixa",IF(L77="A","Média",IF(L77="","","Alta"))))</f>
        <v/>
      </c>
      <c r="P77" s="132" t="n">
        <f aca="false">IF(C77="INM",M77*I77,IF(C77="ALI",IF(L77="L",7,IF(L77="A",10,15)),IF(C77="AIE",IF(L77="L",5,IF(L77="A",7,10)),IF(C77="SE",IF(L77="L",4,IF(L77="A",5,7)),IF(OR(C77="EE",C77="CE"),IF(L77="L",3,IF(L77="A",4,6)),0)))))</f>
        <v>0</v>
      </c>
      <c r="Q77" s="132" t="n">
        <f aca="false">IF(C77="INM",P77,P77*M77)</f>
        <v>0</v>
      </c>
      <c r="R77" s="133"/>
      <c r="S77" s="134" t="s">
        <v>94</v>
      </c>
      <c r="T77" s="135"/>
      <c r="U77" s="128"/>
      <c r="V77" s="128"/>
      <c r="W77" s="128"/>
      <c r="X77" s="128"/>
      <c r="Y77" s="128"/>
      <c r="Z77" s="131" t="str">
        <f aca="false">CONCATENATE(U77,AB77)</f>
        <v/>
      </c>
      <c r="AA77" s="131" t="str">
        <f aca="false">CONCATENATE(U77,V77,AB77,AG77)</f>
        <v>0</v>
      </c>
      <c r="AB77" s="131" t="str">
        <f aca="false">IF(OR(ISBLANK(W77),ISBLANK(X77)),IF(OR(U77="ALI",U77="AIE"),"L",IF(ISBLANK(U77),"","A")),IF(U77="EE",IF(X77&gt;=3,IF(W77&gt;=5,"H","A"),IF(X77&gt;=2,IF(W77&gt;=16,"H",IF(W77&lt;=4,"L","A")),IF(W77&lt;=15,"L","A"))),IF(OR(U77="SE",U77="CE"),IF(X77&gt;=4,IF(W77&gt;=6,"H","A"),IF(X77&gt;=2,IF(W77&gt;=20,"H",IF(W77&lt;=5,"L","A")),IF(W77&lt;=19,"L","A"))),IF(OR(U77="ALI",U77="AIE"),IF(X77&gt;=6,IF(W77&gt;=20,"H","A"),IF(X77&gt;=2,IF(W77&gt;=51,"H",IF(W77&lt;=19,"L","A")),IF(W77&lt;=50,"L","A")))))))</f>
        <v/>
      </c>
      <c r="AC77" s="131" t="n">
        <f aca="false">IFERROR(VLOOKUP(V77,Lista!A$3:D$33,3,0),1)</f>
        <v>1</v>
      </c>
      <c r="AD77" s="131" t="n">
        <f aca="false">IFERROR(VLOOKUP(V77,Lista!A$3:E$33,5,0),1)</f>
        <v>1</v>
      </c>
      <c r="AE77" s="137" t="str">
        <f aca="false">IF(U77="INM","",IF(AB77="L","Baixa",IF(AB77="A","Média",IF(AB77="","","Alta"))))</f>
        <v/>
      </c>
      <c r="AF77" s="137" t="n">
        <f aca="false">IF(OR(ISBLANK(T77),T77="NOK"),0,IF(U77="INM",AC77*Y77,IF(U77="ALI",IF(AB77="L",7,IF(AB77="A",10,15)),IF(U77="AIE",IF(AB77="L",5,IF(AB77="A",7,10)),IF(U77="SE",IF(AB77="L",4,IF(AB77="A",5,7)),IF(OR(U77="EE",U77="CE"),IF(AB77="L",3,IF(AB77="A",4,6))))))))</f>
        <v>0</v>
      </c>
      <c r="AG77" s="137" t="n">
        <f aca="false">IF(T77="NOK",0,IF(U77="INM",(1*AC77)*Y77,AF77*AC77))</f>
        <v>0</v>
      </c>
      <c r="AH77" s="138"/>
      <c r="AI77" s="134" t="s">
        <v>94</v>
      </c>
      <c r="AJ77" s="139"/>
      <c r="AK77" s="139"/>
    </row>
    <row r="78" customFormat="false" ht="15" hidden="false" customHeight="true" outlineLevel="0" collapsed="false">
      <c r="A78" s="142"/>
      <c r="B78" s="129"/>
      <c r="C78" s="128"/>
      <c r="D78" s="128"/>
      <c r="E78" s="128"/>
      <c r="F78" s="141"/>
      <c r="G78" s="128"/>
      <c r="H78" s="141"/>
      <c r="I78" s="128"/>
      <c r="J78" s="131" t="str">
        <f aca="false">CONCATENATE(C78,L78)</f>
        <v/>
      </c>
      <c r="K78" s="131" t="str">
        <f aca="false">CONCATENATE(C78,D78,L78,Q78)</f>
        <v>0</v>
      </c>
      <c r="L78" s="131" t="str">
        <f aca="false">IF(OR(ISBLANK(E78),ISBLANK(G78)),IF(OR(C78="ALI",C78="AIE"),"L",IF(ISBLANK(C78),"","A")),IF(C78="EE",IF(G78&gt;=3,IF(E78&gt;=5,"H","A"),IF(G78&gt;=2,IF(E78&gt;=16,"H",IF(E78&lt;=4,"L","A")),IF(E78&lt;=15,"L","A"))),IF(OR(C78="SE",C78="CE"),IF(G78&gt;=4,IF(E78&gt;=6,"H","A"),IF(G78&gt;=2,IF(E78&gt;=20,"H",IF(E78&lt;=5,"L","A")),IF(E78&lt;=19,"L","A"))),IF(OR(C78="ALI",C78="AIE"),IF(G78&gt;=6,IF(E78&gt;=20,"H","A"),IF(G78&gt;=2,IF(E78&gt;=51,"H",IF(E78&lt;=19,"L","A")),IF(E78&lt;=50,"L","A")))))))</f>
        <v/>
      </c>
      <c r="M78" s="131" t="n">
        <f aca="false">IFERROR(VLOOKUP(D78,Lista!A$3:D$33,3,0),1)</f>
        <v>1</v>
      </c>
      <c r="N78" s="131" t="n">
        <f aca="false">IFERROR(VLOOKUP(D78,Lista!A$3:E$33,5,0),1)</f>
        <v>1</v>
      </c>
      <c r="O78" s="132" t="str">
        <f aca="false">IF(C78="INM","",IF(L78="L","Baixa",IF(L78="A","Média",IF(L78="","","Alta"))))</f>
        <v/>
      </c>
      <c r="P78" s="132" t="n">
        <f aca="false">IF(C78="INM",M78*I78,IF(C78="ALI",IF(L78="L",7,IF(L78="A",10,15)),IF(C78="AIE",IF(L78="L",5,IF(L78="A",7,10)),IF(C78="SE",IF(L78="L",4,IF(L78="A",5,7)),IF(OR(C78="EE",C78="CE"),IF(L78="L",3,IF(L78="A",4,6)),0)))))</f>
        <v>0</v>
      </c>
      <c r="Q78" s="132" t="n">
        <f aca="false">IF(C78="INM",P78,P78*M78)</f>
        <v>0</v>
      </c>
      <c r="R78" s="133"/>
      <c r="S78" s="134" t="s">
        <v>94</v>
      </c>
      <c r="T78" s="135"/>
      <c r="U78" s="128"/>
      <c r="V78" s="128"/>
      <c r="W78" s="128"/>
      <c r="X78" s="128"/>
      <c r="Y78" s="128"/>
      <c r="Z78" s="131" t="str">
        <f aca="false">CONCATENATE(U78,AB78)</f>
        <v/>
      </c>
      <c r="AA78" s="131" t="str">
        <f aca="false">CONCATENATE(U78,V78,AB78,AG78)</f>
        <v>0</v>
      </c>
      <c r="AB78" s="131" t="str">
        <f aca="false">IF(OR(ISBLANK(W78),ISBLANK(X78)),IF(OR(U78="ALI",U78="AIE"),"L",IF(ISBLANK(U78),"","A")),IF(U78="EE",IF(X78&gt;=3,IF(W78&gt;=5,"H","A"),IF(X78&gt;=2,IF(W78&gt;=16,"H",IF(W78&lt;=4,"L","A")),IF(W78&lt;=15,"L","A"))),IF(OR(U78="SE",U78="CE"),IF(X78&gt;=4,IF(W78&gt;=6,"H","A"),IF(X78&gt;=2,IF(W78&gt;=20,"H",IF(W78&lt;=5,"L","A")),IF(W78&lt;=19,"L","A"))),IF(OR(U78="ALI",U78="AIE"),IF(X78&gt;=6,IF(W78&gt;=20,"H","A"),IF(X78&gt;=2,IF(W78&gt;=51,"H",IF(W78&lt;=19,"L","A")),IF(W78&lt;=50,"L","A")))))))</f>
        <v/>
      </c>
      <c r="AC78" s="131" t="n">
        <f aca="false">IFERROR(VLOOKUP(V78,Lista!A$3:D$33,3,0),1)</f>
        <v>1</v>
      </c>
      <c r="AD78" s="131" t="n">
        <f aca="false">IFERROR(VLOOKUP(V78,Lista!A$3:E$33,5,0),1)</f>
        <v>1</v>
      </c>
      <c r="AE78" s="137" t="str">
        <f aca="false">IF(U78="INM","",IF(AB78="L","Baixa",IF(AB78="A","Média",IF(AB78="","","Alta"))))</f>
        <v/>
      </c>
      <c r="AF78" s="137" t="n">
        <f aca="false">IF(OR(ISBLANK(T78),T78="NOK"),0,IF(U78="INM",AC78*Y78,IF(U78="ALI",IF(AB78="L",7,IF(AB78="A",10,15)),IF(U78="AIE",IF(AB78="L",5,IF(AB78="A",7,10)),IF(U78="SE",IF(AB78="L",4,IF(AB78="A",5,7)),IF(OR(U78="EE",U78="CE"),IF(AB78="L",3,IF(AB78="A",4,6))))))))</f>
        <v>0</v>
      </c>
      <c r="AG78" s="137" t="n">
        <f aca="false">IF(T78="NOK",0,IF(U78="INM",(1*AC78)*Y78,AF78*AC78))</f>
        <v>0</v>
      </c>
      <c r="AH78" s="138"/>
      <c r="AI78" s="134" t="s">
        <v>94</v>
      </c>
      <c r="AJ78" s="139"/>
      <c r="AK78" s="139"/>
    </row>
    <row r="79" customFormat="false" ht="15" hidden="false" customHeight="true" outlineLevel="0" collapsed="false">
      <c r="A79" s="142"/>
      <c r="B79" s="129"/>
      <c r="C79" s="128"/>
      <c r="D79" s="128"/>
      <c r="E79" s="128"/>
      <c r="F79" s="141"/>
      <c r="G79" s="128"/>
      <c r="H79" s="141"/>
      <c r="I79" s="128"/>
      <c r="J79" s="131" t="str">
        <f aca="false">CONCATENATE(C79,L79)</f>
        <v/>
      </c>
      <c r="K79" s="131" t="str">
        <f aca="false">CONCATENATE(C79,D79,L79,Q79)</f>
        <v>0</v>
      </c>
      <c r="L79" s="131" t="str">
        <f aca="false">IF(OR(ISBLANK(E79),ISBLANK(G79)),IF(OR(C79="ALI",C79="AIE"),"L",IF(ISBLANK(C79),"","A")),IF(C79="EE",IF(G79&gt;=3,IF(E79&gt;=5,"H","A"),IF(G79&gt;=2,IF(E79&gt;=16,"H",IF(E79&lt;=4,"L","A")),IF(E79&lt;=15,"L","A"))),IF(OR(C79="SE",C79="CE"),IF(G79&gt;=4,IF(E79&gt;=6,"H","A"),IF(G79&gt;=2,IF(E79&gt;=20,"H",IF(E79&lt;=5,"L","A")),IF(E79&lt;=19,"L","A"))),IF(OR(C79="ALI",C79="AIE"),IF(G79&gt;=6,IF(E79&gt;=20,"H","A"),IF(G79&gt;=2,IF(E79&gt;=51,"H",IF(E79&lt;=19,"L","A")),IF(E79&lt;=50,"L","A")))))))</f>
        <v/>
      </c>
      <c r="M79" s="131" t="n">
        <f aca="false">IFERROR(VLOOKUP(D79,Lista!A$3:D$33,3,0),1)</f>
        <v>1</v>
      </c>
      <c r="N79" s="131" t="n">
        <f aca="false">IFERROR(VLOOKUP(D79,Lista!A$3:E$33,5,0),1)</f>
        <v>1</v>
      </c>
      <c r="O79" s="132" t="str">
        <f aca="false">IF(C79="INM","",IF(L79="L","Baixa",IF(L79="A","Média",IF(L79="","","Alta"))))</f>
        <v/>
      </c>
      <c r="P79" s="132" t="n">
        <f aca="false">IF(C79="INM",M79*I79,IF(C79="ALI",IF(L79="L",7,IF(L79="A",10,15)),IF(C79="AIE",IF(L79="L",5,IF(L79="A",7,10)),IF(C79="SE",IF(L79="L",4,IF(L79="A",5,7)),IF(OR(C79="EE",C79="CE"),IF(L79="L",3,IF(L79="A",4,6)),0)))))</f>
        <v>0</v>
      </c>
      <c r="Q79" s="132" t="n">
        <f aca="false">IF(C79="INM",P79,P79*M79)</f>
        <v>0</v>
      </c>
      <c r="R79" s="133"/>
      <c r="S79" s="134" t="s">
        <v>94</v>
      </c>
      <c r="T79" s="135"/>
      <c r="U79" s="128"/>
      <c r="V79" s="128"/>
      <c r="W79" s="128"/>
      <c r="X79" s="128"/>
      <c r="Y79" s="128"/>
      <c r="Z79" s="131" t="str">
        <f aca="false">CONCATENATE(U79,AB79)</f>
        <v/>
      </c>
      <c r="AA79" s="131" t="str">
        <f aca="false">CONCATENATE(U79,V79,AB79,AG79)</f>
        <v>0</v>
      </c>
      <c r="AB79" s="131" t="str">
        <f aca="false">IF(OR(ISBLANK(W79),ISBLANK(X79)),IF(OR(U79="ALI",U79="AIE"),"L",IF(ISBLANK(U79),"","A")),IF(U79="EE",IF(X79&gt;=3,IF(W79&gt;=5,"H","A"),IF(X79&gt;=2,IF(W79&gt;=16,"H",IF(W79&lt;=4,"L","A")),IF(W79&lt;=15,"L","A"))),IF(OR(U79="SE",U79="CE"),IF(X79&gt;=4,IF(W79&gt;=6,"H","A"),IF(X79&gt;=2,IF(W79&gt;=20,"H",IF(W79&lt;=5,"L","A")),IF(W79&lt;=19,"L","A"))),IF(OR(U79="ALI",U79="AIE"),IF(X79&gt;=6,IF(W79&gt;=20,"H","A"),IF(X79&gt;=2,IF(W79&gt;=51,"H",IF(W79&lt;=19,"L","A")),IF(W79&lt;=50,"L","A")))))))</f>
        <v/>
      </c>
      <c r="AC79" s="131" t="n">
        <f aca="false">IFERROR(VLOOKUP(V79,Lista!A$3:D$33,3,0),1)</f>
        <v>1</v>
      </c>
      <c r="AD79" s="131" t="n">
        <f aca="false">IFERROR(VLOOKUP(V79,Lista!A$3:E$33,5,0),1)</f>
        <v>1</v>
      </c>
      <c r="AE79" s="137" t="str">
        <f aca="false">IF(U79="INM","",IF(AB79="L","Baixa",IF(AB79="A","Média",IF(AB79="","","Alta"))))</f>
        <v/>
      </c>
      <c r="AF79" s="137" t="n">
        <f aca="false">IF(OR(ISBLANK(T79),T79="NOK"),0,IF(U79="INM",AC79*Y79,IF(U79="ALI",IF(AB79="L",7,IF(AB79="A",10,15)),IF(U79="AIE",IF(AB79="L",5,IF(AB79="A",7,10)),IF(U79="SE",IF(AB79="L",4,IF(AB79="A",5,7)),IF(OR(U79="EE",U79="CE"),IF(AB79="L",3,IF(AB79="A",4,6))))))))</f>
        <v>0</v>
      </c>
      <c r="AG79" s="137" t="n">
        <f aca="false">IF(T79="NOK",0,IF(U79="INM",(1*AC79)*Y79,AF79*AC79))</f>
        <v>0</v>
      </c>
      <c r="AH79" s="138"/>
      <c r="AI79" s="134" t="s">
        <v>94</v>
      </c>
      <c r="AJ79" s="139"/>
      <c r="AK79" s="139"/>
    </row>
    <row r="80" customFormat="false" ht="15" hidden="false" customHeight="true" outlineLevel="0" collapsed="false">
      <c r="A80" s="142"/>
      <c r="B80" s="129"/>
      <c r="C80" s="128"/>
      <c r="D80" s="128"/>
      <c r="E80" s="128"/>
      <c r="F80" s="141"/>
      <c r="G80" s="128"/>
      <c r="H80" s="141"/>
      <c r="I80" s="128"/>
      <c r="J80" s="131" t="str">
        <f aca="false">CONCATENATE(C80,L80)</f>
        <v/>
      </c>
      <c r="K80" s="131" t="str">
        <f aca="false">CONCATENATE(C80,D80,L80,Q80)</f>
        <v>0</v>
      </c>
      <c r="L80" s="131" t="str">
        <f aca="false">IF(OR(ISBLANK(E80),ISBLANK(G80)),IF(OR(C80="ALI",C80="AIE"),"L",IF(ISBLANK(C80),"","A")),IF(C80="EE",IF(G80&gt;=3,IF(E80&gt;=5,"H","A"),IF(G80&gt;=2,IF(E80&gt;=16,"H",IF(E80&lt;=4,"L","A")),IF(E80&lt;=15,"L","A"))),IF(OR(C80="SE",C80="CE"),IF(G80&gt;=4,IF(E80&gt;=6,"H","A"),IF(G80&gt;=2,IF(E80&gt;=20,"H",IF(E80&lt;=5,"L","A")),IF(E80&lt;=19,"L","A"))),IF(OR(C80="ALI",C80="AIE"),IF(G80&gt;=6,IF(E80&gt;=20,"H","A"),IF(G80&gt;=2,IF(E80&gt;=51,"H",IF(E80&lt;=19,"L","A")),IF(E80&lt;=50,"L","A")))))))</f>
        <v/>
      </c>
      <c r="M80" s="131" t="n">
        <f aca="false">IFERROR(VLOOKUP(D80,Lista!A$3:D$33,3,0),1)</f>
        <v>1</v>
      </c>
      <c r="N80" s="131" t="n">
        <f aca="false">IFERROR(VLOOKUP(D80,Lista!A$3:E$33,5,0),1)</f>
        <v>1</v>
      </c>
      <c r="O80" s="132" t="str">
        <f aca="false">IF(C80="INM","",IF(L80="L","Baixa",IF(L80="A","Média",IF(L80="","","Alta"))))</f>
        <v/>
      </c>
      <c r="P80" s="132" t="n">
        <f aca="false">IF(C80="INM",M80*I80,IF(C80="ALI",IF(L80="L",7,IF(L80="A",10,15)),IF(C80="AIE",IF(L80="L",5,IF(L80="A",7,10)),IF(C80="SE",IF(L80="L",4,IF(L80="A",5,7)),IF(OR(C80="EE",C80="CE"),IF(L80="L",3,IF(L80="A",4,6)),0)))))</f>
        <v>0</v>
      </c>
      <c r="Q80" s="132" t="n">
        <f aca="false">IF(C80="INM",P80,P80*M80)</f>
        <v>0</v>
      </c>
      <c r="R80" s="133"/>
      <c r="S80" s="134" t="s">
        <v>94</v>
      </c>
      <c r="T80" s="135"/>
      <c r="U80" s="128"/>
      <c r="V80" s="128"/>
      <c r="W80" s="128"/>
      <c r="X80" s="128"/>
      <c r="Y80" s="128"/>
      <c r="Z80" s="131" t="str">
        <f aca="false">CONCATENATE(U80,AB80)</f>
        <v/>
      </c>
      <c r="AA80" s="131" t="str">
        <f aca="false">CONCATENATE(U80,V80,AB80,AG80)</f>
        <v>0</v>
      </c>
      <c r="AB80" s="131" t="str">
        <f aca="false">IF(OR(ISBLANK(W80),ISBLANK(X80)),IF(OR(U80="ALI",U80="AIE"),"L",IF(ISBLANK(U80),"","A")),IF(U80="EE",IF(X80&gt;=3,IF(W80&gt;=5,"H","A"),IF(X80&gt;=2,IF(W80&gt;=16,"H",IF(W80&lt;=4,"L","A")),IF(W80&lt;=15,"L","A"))),IF(OR(U80="SE",U80="CE"),IF(X80&gt;=4,IF(W80&gt;=6,"H","A"),IF(X80&gt;=2,IF(W80&gt;=20,"H",IF(W80&lt;=5,"L","A")),IF(W80&lt;=19,"L","A"))),IF(OR(U80="ALI",U80="AIE"),IF(X80&gt;=6,IF(W80&gt;=20,"H","A"),IF(X80&gt;=2,IF(W80&gt;=51,"H",IF(W80&lt;=19,"L","A")),IF(W80&lt;=50,"L","A")))))))</f>
        <v/>
      </c>
      <c r="AC80" s="131" t="n">
        <f aca="false">IFERROR(VLOOKUP(V80,Lista!A$3:D$33,3,0),1)</f>
        <v>1</v>
      </c>
      <c r="AD80" s="131" t="n">
        <f aca="false">IFERROR(VLOOKUP(V80,Lista!A$3:E$33,5,0),1)</f>
        <v>1</v>
      </c>
      <c r="AE80" s="137" t="str">
        <f aca="false">IF(U80="INM","",IF(AB80="L","Baixa",IF(AB80="A","Média",IF(AB80="","","Alta"))))</f>
        <v/>
      </c>
      <c r="AF80" s="137" t="n">
        <f aca="false">IF(OR(ISBLANK(T80),T80="NOK"),0,IF(U80="INM",AC80*Y80,IF(U80="ALI",IF(AB80="L",7,IF(AB80="A",10,15)),IF(U80="AIE",IF(AB80="L",5,IF(AB80="A",7,10)),IF(U80="SE",IF(AB80="L",4,IF(AB80="A",5,7)),IF(OR(U80="EE",U80="CE"),IF(AB80="L",3,IF(AB80="A",4,6))))))))</f>
        <v>0</v>
      </c>
      <c r="AG80" s="137" t="n">
        <f aca="false">IF(T80="NOK",0,IF(U80="INM",(1*AC80)*Y80,AF80*AC80))</f>
        <v>0</v>
      </c>
      <c r="AH80" s="138"/>
      <c r="AI80" s="134" t="s">
        <v>94</v>
      </c>
      <c r="AJ80" s="139"/>
      <c r="AK80" s="139"/>
    </row>
    <row r="81" customFormat="false" ht="15" hidden="false" customHeight="true" outlineLevel="0" collapsed="false">
      <c r="A81" s="142"/>
      <c r="B81" s="129"/>
      <c r="C81" s="128"/>
      <c r="D81" s="128"/>
      <c r="E81" s="128"/>
      <c r="F81" s="141"/>
      <c r="G81" s="128"/>
      <c r="H81" s="141"/>
      <c r="I81" s="128"/>
      <c r="J81" s="131" t="str">
        <f aca="false">CONCATENATE(C81,L81)</f>
        <v/>
      </c>
      <c r="K81" s="131" t="str">
        <f aca="false">CONCATENATE(C81,D81,L81,Q81)</f>
        <v>0</v>
      </c>
      <c r="L81" s="131" t="str">
        <f aca="false">IF(OR(ISBLANK(E81),ISBLANK(G81)),IF(OR(C81="ALI",C81="AIE"),"L",IF(ISBLANK(C81),"","A")),IF(C81="EE",IF(G81&gt;=3,IF(E81&gt;=5,"H","A"),IF(G81&gt;=2,IF(E81&gt;=16,"H",IF(E81&lt;=4,"L","A")),IF(E81&lt;=15,"L","A"))),IF(OR(C81="SE",C81="CE"),IF(G81&gt;=4,IF(E81&gt;=6,"H","A"),IF(G81&gt;=2,IF(E81&gt;=20,"H",IF(E81&lt;=5,"L","A")),IF(E81&lt;=19,"L","A"))),IF(OR(C81="ALI",C81="AIE"),IF(G81&gt;=6,IF(E81&gt;=20,"H","A"),IF(G81&gt;=2,IF(E81&gt;=51,"H",IF(E81&lt;=19,"L","A")),IF(E81&lt;=50,"L","A")))))))</f>
        <v/>
      </c>
      <c r="M81" s="131" t="n">
        <f aca="false">IFERROR(VLOOKUP(D81,Lista!A$3:D$33,3,0),1)</f>
        <v>1</v>
      </c>
      <c r="N81" s="131" t="n">
        <f aca="false">IFERROR(VLOOKUP(D81,Lista!A$3:E$33,5,0),1)</f>
        <v>1</v>
      </c>
      <c r="O81" s="132" t="str">
        <f aca="false">IF(C81="INM","",IF(L81="L","Baixa",IF(L81="A","Média",IF(L81="","","Alta"))))</f>
        <v/>
      </c>
      <c r="P81" s="132" t="n">
        <f aca="false">IF(C81="INM",M81*I81,IF(C81="ALI",IF(L81="L",7,IF(L81="A",10,15)),IF(C81="AIE",IF(L81="L",5,IF(L81="A",7,10)),IF(C81="SE",IF(L81="L",4,IF(L81="A",5,7)),IF(OR(C81="EE",C81="CE"),IF(L81="L",3,IF(L81="A",4,6)),0)))))</f>
        <v>0</v>
      </c>
      <c r="Q81" s="132" t="n">
        <f aca="false">IF(C81="INM",P81,P81*M81)</f>
        <v>0</v>
      </c>
      <c r="R81" s="133"/>
      <c r="S81" s="134" t="s">
        <v>94</v>
      </c>
      <c r="T81" s="135"/>
      <c r="U81" s="128"/>
      <c r="V81" s="128"/>
      <c r="W81" s="128"/>
      <c r="X81" s="128"/>
      <c r="Y81" s="128"/>
      <c r="Z81" s="131" t="str">
        <f aca="false">CONCATENATE(U81,AB81)</f>
        <v/>
      </c>
      <c r="AA81" s="131" t="str">
        <f aca="false">CONCATENATE(U81,V81,AB81,AG81)</f>
        <v>0</v>
      </c>
      <c r="AB81" s="131" t="str">
        <f aca="false">IF(OR(ISBLANK(W81),ISBLANK(X81)),IF(OR(U81="ALI",U81="AIE"),"L",IF(ISBLANK(U81),"","A")),IF(U81="EE",IF(X81&gt;=3,IF(W81&gt;=5,"H","A"),IF(X81&gt;=2,IF(W81&gt;=16,"H",IF(W81&lt;=4,"L","A")),IF(W81&lt;=15,"L","A"))),IF(OR(U81="SE",U81="CE"),IF(X81&gt;=4,IF(W81&gt;=6,"H","A"),IF(X81&gt;=2,IF(W81&gt;=20,"H",IF(W81&lt;=5,"L","A")),IF(W81&lt;=19,"L","A"))),IF(OR(U81="ALI",U81="AIE"),IF(X81&gt;=6,IF(W81&gt;=20,"H","A"),IF(X81&gt;=2,IF(W81&gt;=51,"H",IF(W81&lt;=19,"L","A")),IF(W81&lt;=50,"L","A")))))))</f>
        <v/>
      </c>
      <c r="AC81" s="131" t="n">
        <f aca="false">IFERROR(VLOOKUP(V81,Lista!A$3:D$33,3,0),1)</f>
        <v>1</v>
      </c>
      <c r="AD81" s="131" t="n">
        <f aca="false">IFERROR(VLOOKUP(V81,Lista!A$3:E$33,5,0),1)</f>
        <v>1</v>
      </c>
      <c r="AE81" s="137" t="str">
        <f aca="false">IF(U81="INM","",IF(AB81="L","Baixa",IF(AB81="A","Média",IF(AB81="","","Alta"))))</f>
        <v/>
      </c>
      <c r="AF81" s="137" t="n">
        <f aca="false">IF(OR(ISBLANK(T81),T81="NOK"),0,IF(U81="INM",AC81*Y81,IF(U81="ALI",IF(AB81="L",7,IF(AB81="A",10,15)),IF(U81="AIE",IF(AB81="L",5,IF(AB81="A",7,10)),IF(U81="SE",IF(AB81="L",4,IF(AB81="A",5,7)),IF(OR(U81="EE",U81="CE"),IF(AB81="L",3,IF(AB81="A",4,6))))))))</f>
        <v>0</v>
      </c>
      <c r="AG81" s="137" t="n">
        <f aca="false">IF(T81="NOK",0,IF(U81="INM",(1*AC81)*Y81,AF81*AC81))</f>
        <v>0</v>
      </c>
      <c r="AH81" s="138"/>
      <c r="AI81" s="134" t="s">
        <v>94</v>
      </c>
      <c r="AJ81" s="139"/>
      <c r="AK81" s="139"/>
    </row>
    <row r="82" customFormat="false" ht="15" hidden="false" customHeight="true" outlineLevel="0" collapsed="false">
      <c r="A82" s="142"/>
      <c r="B82" s="129"/>
      <c r="C82" s="128"/>
      <c r="D82" s="128"/>
      <c r="E82" s="128"/>
      <c r="F82" s="141"/>
      <c r="G82" s="128"/>
      <c r="H82" s="141"/>
      <c r="I82" s="128"/>
      <c r="J82" s="131" t="str">
        <f aca="false">CONCATENATE(C82,L82)</f>
        <v/>
      </c>
      <c r="K82" s="131" t="str">
        <f aca="false">CONCATENATE(C82,D82,L82,Q82)</f>
        <v>0</v>
      </c>
      <c r="L82" s="131" t="str">
        <f aca="false">IF(OR(ISBLANK(E82),ISBLANK(G82)),IF(OR(C82="ALI",C82="AIE"),"L",IF(ISBLANK(C82),"","A")),IF(C82="EE",IF(G82&gt;=3,IF(E82&gt;=5,"H","A"),IF(G82&gt;=2,IF(E82&gt;=16,"H",IF(E82&lt;=4,"L","A")),IF(E82&lt;=15,"L","A"))),IF(OR(C82="SE",C82="CE"),IF(G82&gt;=4,IF(E82&gt;=6,"H","A"),IF(G82&gt;=2,IF(E82&gt;=20,"H",IF(E82&lt;=5,"L","A")),IF(E82&lt;=19,"L","A"))),IF(OR(C82="ALI",C82="AIE"),IF(G82&gt;=6,IF(E82&gt;=20,"H","A"),IF(G82&gt;=2,IF(E82&gt;=51,"H",IF(E82&lt;=19,"L","A")),IF(E82&lt;=50,"L","A")))))))</f>
        <v/>
      </c>
      <c r="M82" s="131" t="n">
        <f aca="false">IFERROR(VLOOKUP(D82,Lista!A$3:D$33,3,0),1)</f>
        <v>1</v>
      </c>
      <c r="N82" s="131" t="n">
        <f aca="false">IFERROR(VLOOKUP(D82,Lista!A$3:E$33,5,0),1)</f>
        <v>1</v>
      </c>
      <c r="O82" s="132" t="str">
        <f aca="false">IF(C82="INM","",IF(L82="L","Baixa",IF(L82="A","Média",IF(L82="","","Alta"))))</f>
        <v/>
      </c>
      <c r="P82" s="132" t="n">
        <f aca="false">IF(C82="INM",M82*I82,IF(C82="ALI",IF(L82="L",7,IF(L82="A",10,15)),IF(C82="AIE",IF(L82="L",5,IF(L82="A",7,10)),IF(C82="SE",IF(L82="L",4,IF(L82="A",5,7)),IF(OR(C82="EE",C82="CE"),IF(L82="L",3,IF(L82="A",4,6)),0)))))</f>
        <v>0</v>
      </c>
      <c r="Q82" s="132" t="n">
        <f aca="false">IF(C82="INM",P82,P82*M82)</f>
        <v>0</v>
      </c>
      <c r="R82" s="133"/>
      <c r="S82" s="134" t="s">
        <v>94</v>
      </c>
      <c r="T82" s="135"/>
      <c r="U82" s="128"/>
      <c r="V82" s="128"/>
      <c r="W82" s="128"/>
      <c r="X82" s="128"/>
      <c r="Y82" s="128"/>
      <c r="Z82" s="131" t="str">
        <f aca="false">CONCATENATE(U82,AB82)</f>
        <v/>
      </c>
      <c r="AA82" s="131" t="str">
        <f aca="false">CONCATENATE(U82,V82,AB82,AG82)</f>
        <v>0</v>
      </c>
      <c r="AB82" s="131" t="str">
        <f aca="false">IF(OR(ISBLANK(W82),ISBLANK(X82)),IF(OR(U82="ALI",U82="AIE"),"L",IF(ISBLANK(U82),"","A")),IF(U82="EE",IF(X82&gt;=3,IF(W82&gt;=5,"H","A"),IF(X82&gt;=2,IF(W82&gt;=16,"H",IF(W82&lt;=4,"L","A")),IF(W82&lt;=15,"L","A"))),IF(OR(U82="SE",U82="CE"),IF(X82&gt;=4,IF(W82&gt;=6,"H","A"),IF(X82&gt;=2,IF(W82&gt;=20,"H",IF(W82&lt;=5,"L","A")),IF(W82&lt;=19,"L","A"))),IF(OR(U82="ALI",U82="AIE"),IF(X82&gt;=6,IF(W82&gt;=20,"H","A"),IF(X82&gt;=2,IF(W82&gt;=51,"H",IF(W82&lt;=19,"L","A")),IF(W82&lt;=50,"L","A")))))))</f>
        <v/>
      </c>
      <c r="AC82" s="131" t="n">
        <f aca="false">IFERROR(VLOOKUP(V82,Lista!A$3:D$33,3,0),1)</f>
        <v>1</v>
      </c>
      <c r="AD82" s="131" t="n">
        <f aca="false">IFERROR(VLOOKUP(V82,Lista!A$3:E$33,5,0),1)</f>
        <v>1</v>
      </c>
      <c r="AE82" s="137" t="str">
        <f aca="false">IF(U82="INM","",IF(AB82="L","Baixa",IF(AB82="A","Média",IF(AB82="","","Alta"))))</f>
        <v/>
      </c>
      <c r="AF82" s="137" t="n">
        <f aca="false">IF(OR(ISBLANK(T82),T82="NOK"),0,IF(U82="INM",AC82*Y82,IF(U82="ALI",IF(AB82="L",7,IF(AB82="A",10,15)),IF(U82="AIE",IF(AB82="L",5,IF(AB82="A",7,10)),IF(U82="SE",IF(AB82="L",4,IF(AB82="A",5,7)),IF(OR(U82="EE",U82="CE"),IF(AB82="L",3,IF(AB82="A",4,6))))))))</f>
        <v>0</v>
      </c>
      <c r="AG82" s="137" t="n">
        <f aca="false">IF(T82="NOK",0,IF(U82="INM",(1*AC82)*Y82,AF82*AC82))</f>
        <v>0</v>
      </c>
      <c r="AH82" s="138"/>
      <c r="AI82" s="134" t="s">
        <v>94</v>
      </c>
      <c r="AJ82" s="139"/>
      <c r="AK82" s="139"/>
    </row>
    <row r="83" customFormat="false" ht="15" hidden="false" customHeight="true" outlineLevel="0" collapsed="false">
      <c r="A83" s="142"/>
      <c r="B83" s="129"/>
      <c r="C83" s="128"/>
      <c r="D83" s="128"/>
      <c r="E83" s="128"/>
      <c r="F83" s="141"/>
      <c r="G83" s="128"/>
      <c r="H83" s="141"/>
      <c r="I83" s="128"/>
      <c r="J83" s="131" t="str">
        <f aca="false">CONCATENATE(C83,L83)</f>
        <v/>
      </c>
      <c r="K83" s="131" t="str">
        <f aca="false">CONCATENATE(C83,D83,L83,Q83)</f>
        <v>0</v>
      </c>
      <c r="L83" s="131" t="str">
        <f aca="false">IF(OR(ISBLANK(E83),ISBLANK(G83)),IF(OR(C83="ALI",C83="AIE"),"L",IF(ISBLANK(C83),"","A")),IF(C83="EE",IF(G83&gt;=3,IF(E83&gt;=5,"H","A"),IF(G83&gt;=2,IF(E83&gt;=16,"H",IF(E83&lt;=4,"L","A")),IF(E83&lt;=15,"L","A"))),IF(OR(C83="SE",C83="CE"),IF(G83&gt;=4,IF(E83&gt;=6,"H","A"),IF(G83&gt;=2,IF(E83&gt;=20,"H",IF(E83&lt;=5,"L","A")),IF(E83&lt;=19,"L","A"))),IF(OR(C83="ALI",C83="AIE"),IF(G83&gt;=6,IF(E83&gt;=20,"H","A"),IF(G83&gt;=2,IF(E83&gt;=51,"H",IF(E83&lt;=19,"L","A")),IF(E83&lt;=50,"L","A")))))))</f>
        <v/>
      </c>
      <c r="M83" s="131" t="n">
        <f aca="false">IFERROR(VLOOKUP(D83,Lista!A$3:D$33,3,0),1)</f>
        <v>1</v>
      </c>
      <c r="N83" s="131" t="n">
        <f aca="false">IFERROR(VLOOKUP(D83,Lista!A$3:E$33,5,0),1)</f>
        <v>1</v>
      </c>
      <c r="O83" s="132" t="str">
        <f aca="false">IF(C83="INM","",IF(L83="L","Baixa",IF(L83="A","Média",IF(L83="","","Alta"))))</f>
        <v/>
      </c>
      <c r="P83" s="132" t="n">
        <f aca="false">IF(C83="INM",M83*I83,IF(C83="ALI",IF(L83="L",7,IF(L83="A",10,15)),IF(C83="AIE",IF(L83="L",5,IF(L83="A",7,10)),IF(C83="SE",IF(L83="L",4,IF(L83="A",5,7)),IF(OR(C83="EE",C83="CE"),IF(L83="L",3,IF(L83="A",4,6)),0)))))</f>
        <v>0</v>
      </c>
      <c r="Q83" s="132" t="n">
        <f aca="false">IF(C83="INM",P83,P83*M83)</f>
        <v>0</v>
      </c>
      <c r="R83" s="133"/>
      <c r="S83" s="134" t="s">
        <v>94</v>
      </c>
      <c r="T83" s="135"/>
      <c r="U83" s="128"/>
      <c r="V83" s="128"/>
      <c r="W83" s="128"/>
      <c r="X83" s="128"/>
      <c r="Y83" s="128"/>
      <c r="Z83" s="131" t="str">
        <f aca="false">CONCATENATE(U83,AB83)</f>
        <v/>
      </c>
      <c r="AA83" s="131" t="str">
        <f aca="false">CONCATENATE(U83,V83,AB83,AG83)</f>
        <v>0</v>
      </c>
      <c r="AB83" s="131" t="str">
        <f aca="false">IF(OR(ISBLANK(W83),ISBLANK(X83)),IF(OR(U83="ALI",U83="AIE"),"L",IF(ISBLANK(U83),"","A")),IF(U83="EE",IF(X83&gt;=3,IF(W83&gt;=5,"H","A"),IF(X83&gt;=2,IF(W83&gt;=16,"H",IF(W83&lt;=4,"L","A")),IF(W83&lt;=15,"L","A"))),IF(OR(U83="SE",U83="CE"),IF(X83&gt;=4,IF(W83&gt;=6,"H","A"),IF(X83&gt;=2,IF(W83&gt;=20,"H",IF(W83&lt;=5,"L","A")),IF(W83&lt;=19,"L","A"))),IF(OR(U83="ALI",U83="AIE"),IF(X83&gt;=6,IF(W83&gt;=20,"H","A"),IF(X83&gt;=2,IF(W83&gt;=51,"H",IF(W83&lt;=19,"L","A")),IF(W83&lt;=50,"L","A")))))))</f>
        <v/>
      </c>
      <c r="AC83" s="131" t="n">
        <f aca="false">IFERROR(VLOOKUP(V83,Lista!A$3:D$33,3,0),1)</f>
        <v>1</v>
      </c>
      <c r="AD83" s="131" t="n">
        <f aca="false">IFERROR(VLOOKUP(V83,Lista!A$3:E$33,5,0),1)</f>
        <v>1</v>
      </c>
      <c r="AE83" s="137" t="str">
        <f aca="false">IF(U83="INM","",IF(AB83="L","Baixa",IF(AB83="A","Média",IF(AB83="","","Alta"))))</f>
        <v/>
      </c>
      <c r="AF83" s="137" t="n">
        <f aca="false">IF(OR(ISBLANK(T83),T83="NOK"),0,IF(U83="INM",AC83*Y83,IF(U83="ALI",IF(AB83="L",7,IF(AB83="A",10,15)),IF(U83="AIE",IF(AB83="L",5,IF(AB83="A",7,10)),IF(U83="SE",IF(AB83="L",4,IF(AB83="A",5,7)),IF(OR(U83="EE",U83="CE"),IF(AB83="L",3,IF(AB83="A",4,6))))))))</f>
        <v>0</v>
      </c>
      <c r="AG83" s="137" t="n">
        <f aca="false">IF(T83="NOK",0,IF(U83="INM",(1*AC83)*Y83,AF83*AC83))</f>
        <v>0</v>
      </c>
      <c r="AH83" s="138"/>
      <c r="AI83" s="134" t="s">
        <v>94</v>
      </c>
      <c r="AJ83" s="139"/>
      <c r="AK83" s="139"/>
    </row>
    <row r="84" customFormat="false" ht="15" hidden="false" customHeight="true" outlineLevel="0" collapsed="false">
      <c r="A84" s="142"/>
      <c r="B84" s="129"/>
      <c r="C84" s="128"/>
      <c r="D84" s="128"/>
      <c r="E84" s="128"/>
      <c r="F84" s="141"/>
      <c r="G84" s="128"/>
      <c r="H84" s="141"/>
      <c r="I84" s="128"/>
      <c r="J84" s="131" t="str">
        <f aca="false">CONCATENATE(C84,L84)</f>
        <v/>
      </c>
      <c r="K84" s="131" t="str">
        <f aca="false">CONCATENATE(C84,D84,L84,Q84)</f>
        <v>0</v>
      </c>
      <c r="L84" s="131" t="str">
        <f aca="false">IF(OR(ISBLANK(E84),ISBLANK(G84)),IF(OR(C84="ALI",C84="AIE"),"L",IF(ISBLANK(C84),"","A")),IF(C84="EE",IF(G84&gt;=3,IF(E84&gt;=5,"H","A"),IF(G84&gt;=2,IF(E84&gt;=16,"H",IF(E84&lt;=4,"L","A")),IF(E84&lt;=15,"L","A"))),IF(OR(C84="SE",C84="CE"),IF(G84&gt;=4,IF(E84&gt;=6,"H","A"),IF(G84&gt;=2,IF(E84&gt;=20,"H",IF(E84&lt;=5,"L","A")),IF(E84&lt;=19,"L","A"))),IF(OR(C84="ALI",C84="AIE"),IF(G84&gt;=6,IF(E84&gt;=20,"H","A"),IF(G84&gt;=2,IF(E84&gt;=51,"H",IF(E84&lt;=19,"L","A")),IF(E84&lt;=50,"L","A")))))))</f>
        <v/>
      </c>
      <c r="M84" s="131" t="n">
        <f aca="false">IFERROR(VLOOKUP(D84,Lista!A$3:D$33,3,0),1)</f>
        <v>1</v>
      </c>
      <c r="N84" s="131" t="n">
        <f aca="false">IFERROR(VLOOKUP(D84,Lista!A$3:E$33,5,0),1)</f>
        <v>1</v>
      </c>
      <c r="O84" s="132" t="str">
        <f aca="false">IF(C84="INM","",IF(L84="L","Baixa",IF(L84="A","Média",IF(L84="","","Alta"))))</f>
        <v/>
      </c>
      <c r="P84" s="132" t="n">
        <f aca="false">IF(C84="INM",M84*I84,IF(C84="ALI",IF(L84="L",7,IF(L84="A",10,15)),IF(C84="AIE",IF(L84="L",5,IF(L84="A",7,10)),IF(C84="SE",IF(L84="L",4,IF(L84="A",5,7)),IF(OR(C84="EE",C84="CE"),IF(L84="L",3,IF(L84="A",4,6)),0)))))</f>
        <v>0</v>
      </c>
      <c r="Q84" s="132" t="n">
        <f aca="false">IF(C84="INM",P84,P84*M84)</f>
        <v>0</v>
      </c>
      <c r="R84" s="133"/>
      <c r="S84" s="134" t="s">
        <v>94</v>
      </c>
      <c r="T84" s="135"/>
      <c r="U84" s="128"/>
      <c r="V84" s="128"/>
      <c r="W84" s="128"/>
      <c r="X84" s="128"/>
      <c r="Y84" s="128"/>
      <c r="Z84" s="131" t="str">
        <f aca="false">CONCATENATE(U84,AB84)</f>
        <v/>
      </c>
      <c r="AA84" s="131" t="str">
        <f aca="false">CONCATENATE(U84,V84,AB84,AG84)</f>
        <v>0</v>
      </c>
      <c r="AB84" s="131" t="str">
        <f aca="false">IF(OR(ISBLANK(W84),ISBLANK(X84)),IF(OR(U84="ALI",U84="AIE"),"L",IF(ISBLANK(U84),"","A")),IF(U84="EE",IF(X84&gt;=3,IF(W84&gt;=5,"H","A"),IF(X84&gt;=2,IF(W84&gt;=16,"H",IF(W84&lt;=4,"L","A")),IF(W84&lt;=15,"L","A"))),IF(OR(U84="SE",U84="CE"),IF(X84&gt;=4,IF(W84&gt;=6,"H","A"),IF(X84&gt;=2,IF(W84&gt;=20,"H",IF(W84&lt;=5,"L","A")),IF(W84&lt;=19,"L","A"))),IF(OR(U84="ALI",U84="AIE"),IF(X84&gt;=6,IF(W84&gt;=20,"H","A"),IF(X84&gt;=2,IF(W84&gt;=51,"H",IF(W84&lt;=19,"L","A")),IF(W84&lt;=50,"L","A")))))))</f>
        <v/>
      </c>
      <c r="AC84" s="131" t="n">
        <f aca="false">IFERROR(VLOOKUP(V84,Lista!A$3:D$33,3,0),1)</f>
        <v>1</v>
      </c>
      <c r="AD84" s="131" t="n">
        <f aca="false">IFERROR(VLOOKUP(V84,Lista!A$3:E$33,5,0),1)</f>
        <v>1</v>
      </c>
      <c r="AE84" s="137" t="str">
        <f aca="false">IF(U84="INM","",IF(AB84="L","Baixa",IF(AB84="A","Média",IF(AB84="","","Alta"))))</f>
        <v/>
      </c>
      <c r="AF84" s="137" t="n">
        <f aca="false">IF(OR(ISBLANK(T84),T84="NOK"),0,IF(U84="INM",AC84*Y84,IF(U84="ALI",IF(AB84="L",7,IF(AB84="A",10,15)),IF(U84="AIE",IF(AB84="L",5,IF(AB84="A",7,10)),IF(U84="SE",IF(AB84="L",4,IF(AB84="A",5,7)),IF(OR(U84="EE",U84="CE"),IF(AB84="L",3,IF(AB84="A",4,6))))))))</f>
        <v>0</v>
      </c>
      <c r="AG84" s="137" t="n">
        <f aca="false">IF(T84="NOK",0,IF(U84="INM",(1*AC84)*Y84,AF84*AC84))</f>
        <v>0</v>
      </c>
      <c r="AH84" s="138"/>
      <c r="AI84" s="134" t="s">
        <v>94</v>
      </c>
      <c r="AJ84" s="139"/>
      <c r="AK84" s="139"/>
    </row>
    <row r="85" customFormat="false" ht="15" hidden="false" customHeight="true" outlineLevel="0" collapsed="false">
      <c r="A85" s="142"/>
      <c r="B85" s="129"/>
      <c r="C85" s="128"/>
      <c r="D85" s="128"/>
      <c r="E85" s="128"/>
      <c r="F85" s="141"/>
      <c r="G85" s="128"/>
      <c r="H85" s="141"/>
      <c r="I85" s="128"/>
      <c r="J85" s="131" t="str">
        <f aca="false">CONCATENATE(C85,L85)</f>
        <v/>
      </c>
      <c r="K85" s="131" t="str">
        <f aca="false">CONCATENATE(C85,D85,L85,Q85)</f>
        <v>0</v>
      </c>
      <c r="L85" s="131" t="str">
        <f aca="false">IF(OR(ISBLANK(E85),ISBLANK(G85)),IF(OR(C85="ALI",C85="AIE"),"L",IF(ISBLANK(C85),"","A")),IF(C85="EE",IF(G85&gt;=3,IF(E85&gt;=5,"H","A"),IF(G85&gt;=2,IF(E85&gt;=16,"H",IF(E85&lt;=4,"L","A")),IF(E85&lt;=15,"L","A"))),IF(OR(C85="SE",C85="CE"),IF(G85&gt;=4,IF(E85&gt;=6,"H","A"),IF(G85&gt;=2,IF(E85&gt;=20,"H",IF(E85&lt;=5,"L","A")),IF(E85&lt;=19,"L","A"))),IF(OR(C85="ALI",C85="AIE"),IF(G85&gt;=6,IF(E85&gt;=20,"H","A"),IF(G85&gt;=2,IF(E85&gt;=51,"H",IF(E85&lt;=19,"L","A")),IF(E85&lt;=50,"L","A")))))))</f>
        <v/>
      </c>
      <c r="M85" s="131" t="n">
        <f aca="false">IFERROR(VLOOKUP(D85,Lista!A$3:D$33,3,0),1)</f>
        <v>1</v>
      </c>
      <c r="N85" s="131" t="n">
        <f aca="false">IFERROR(VLOOKUP(D85,Lista!A$3:E$33,5,0),1)</f>
        <v>1</v>
      </c>
      <c r="O85" s="132" t="str">
        <f aca="false">IF(C85="INM","",IF(L85="L","Baixa",IF(L85="A","Média",IF(L85="","","Alta"))))</f>
        <v/>
      </c>
      <c r="P85" s="132" t="n">
        <f aca="false">IF(C85="INM",M85*I85,IF(C85="ALI",IF(L85="L",7,IF(L85="A",10,15)),IF(C85="AIE",IF(L85="L",5,IF(L85="A",7,10)),IF(C85="SE",IF(L85="L",4,IF(L85="A",5,7)),IF(OR(C85="EE",C85="CE"),IF(L85="L",3,IF(L85="A",4,6)),0)))))</f>
        <v>0</v>
      </c>
      <c r="Q85" s="132" t="n">
        <f aca="false">IF(C85="INM",P85,P85*M85)</f>
        <v>0</v>
      </c>
      <c r="R85" s="133"/>
      <c r="S85" s="134" t="s">
        <v>94</v>
      </c>
      <c r="T85" s="135"/>
      <c r="U85" s="128"/>
      <c r="V85" s="128"/>
      <c r="W85" s="128"/>
      <c r="X85" s="128"/>
      <c r="Y85" s="128"/>
      <c r="Z85" s="131" t="str">
        <f aca="false">CONCATENATE(U85,AB85)</f>
        <v/>
      </c>
      <c r="AA85" s="131" t="str">
        <f aca="false">CONCATENATE(U85,V85,AB85,AG85)</f>
        <v>0</v>
      </c>
      <c r="AB85" s="131" t="str">
        <f aca="false">IF(OR(ISBLANK(W85),ISBLANK(X85)),IF(OR(U85="ALI",U85="AIE"),"L",IF(ISBLANK(U85),"","A")),IF(U85="EE",IF(X85&gt;=3,IF(W85&gt;=5,"H","A"),IF(X85&gt;=2,IF(W85&gt;=16,"H",IF(W85&lt;=4,"L","A")),IF(W85&lt;=15,"L","A"))),IF(OR(U85="SE",U85="CE"),IF(X85&gt;=4,IF(W85&gt;=6,"H","A"),IF(X85&gt;=2,IF(W85&gt;=20,"H",IF(W85&lt;=5,"L","A")),IF(W85&lt;=19,"L","A"))),IF(OR(U85="ALI",U85="AIE"),IF(X85&gt;=6,IF(W85&gt;=20,"H","A"),IF(X85&gt;=2,IF(W85&gt;=51,"H",IF(W85&lt;=19,"L","A")),IF(W85&lt;=50,"L","A")))))))</f>
        <v/>
      </c>
      <c r="AC85" s="131" t="n">
        <f aca="false">IFERROR(VLOOKUP(V85,Lista!A$3:D$33,3,0),1)</f>
        <v>1</v>
      </c>
      <c r="AD85" s="131" t="n">
        <f aca="false">IFERROR(VLOOKUP(V85,Lista!A$3:E$33,5,0),1)</f>
        <v>1</v>
      </c>
      <c r="AE85" s="137" t="str">
        <f aca="false">IF(U85="INM","",IF(AB85="L","Baixa",IF(AB85="A","Média",IF(AB85="","","Alta"))))</f>
        <v/>
      </c>
      <c r="AF85" s="137" t="n">
        <f aca="false">IF(OR(ISBLANK(T85),T85="NOK"),0,IF(U85="INM",AC85*Y85,IF(U85="ALI",IF(AB85="L",7,IF(AB85="A",10,15)),IF(U85="AIE",IF(AB85="L",5,IF(AB85="A",7,10)),IF(U85="SE",IF(AB85="L",4,IF(AB85="A",5,7)),IF(OR(U85="EE",U85="CE"),IF(AB85="L",3,IF(AB85="A",4,6))))))))</f>
        <v>0</v>
      </c>
      <c r="AG85" s="137" t="n">
        <f aca="false">IF(T85="NOK",0,IF(U85="INM",(1*AC85)*Y85,AF85*AC85))</f>
        <v>0</v>
      </c>
      <c r="AH85" s="138"/>
      <c r="AI85" s="134" t="s">
        <v>94</v>
      </c>
      <c r="AJ85" s="139"/>
      <c r="AK85" s="139"/>
    </row>
    <row r="86" customFormat="false" ht="15" hidden="false" customHeight="true" outlineLevel="0" collapsed="false">
      <c r="A86" s="142"/>
      <c r="B86" s="129"/>
      <c r="C86" s="128"/>
      <c r="D86" s="128"/>
      <c r="E86" s="128"/>
      <c r="F86" s="141"/>
      <c r="G86" s="128"/>
      <c r="H86" s="141"/>
      <c r="I86" s="128"/>
      <c r="J86" s="131" t="str">
        <f aca="false">CONCATENATE(C86,L86)</f>
        <v/>
      </c>
      <c r="K86" s="131" t="str">
        <f aca="false">CONCATENATE(C86,D86,L86,Q86)</f>
        <v>0</v>
      </c>
      <c r="L86" s="131" t="str">
        <f aca="false">IF(OR(ISBLANK(E86),ISBLANK(G86)),IF(OR(C86="ALI",C86="AIE"),"L",IF(ISBLANK(C86),"","A")),IF(C86="EE",IF(G86&gt;=3,IF(E86&gt;=5,"H","A"),IF(G86&gt;=2,IF(E86&gt;=16,"H",IF(E86&lt;=4,"L","A")),IF(E86&lt;=15,"L","A"))),IF(OR(C86="SE",C86="CE"),IF(G86&gt;=4,IF(E86&gt;=6,"H","A"),IF(G86&gt;=2,IF(E86&gt;=20,"H",IF(E86&lt;=5,"L","A")),IF(E86&lt;=19,"L","A"))),IF(OR(C86="ALI",C86="AIE"),IF(G86&gt;=6,IF(E86&gt;=20,"H","A"),IF(G86&gt;=2,IF(E86&gt;=51,"H",IF(E86&lt;=19,"L","A")),IF(E86&lt;=50,"L","A")))))))</f>
        <v/>
      </c>
      <c r="M86" s="131" t="n">
        <f aca="false">IFERROR(VLOOKUP(D86,Lista!A$3:D$33,3,0),1)</f>
        <v>1</v>
      </c>
      <c r="N86" s="131" t="n">
        <f aca="false">IFERROR(VLOOKUP(D86,Lista!A$3:E$33,5,0),1)</f>
        <v>1</v>
      </c>
      <c r="O86" s="132" t="str">
        <f aca="false">IF(C86="INM","",IF(L86="L","Baixa",IF(L86="A","Média",IF(L86="","","Alta"))))</f>
        <v/>
      </c>
      <c r="P86" s="132" t="n">
        <f aca="false">IF(C86="INM",M86*I86,IF(C86="ALI",IF(L86="L",7,IF(L86="A",10,15)),IF(C86="AIE",IF(L86="L",5,IF(L86="A",7,10)),IF(C86="SE",IF(L86="L",4,IF(L86="A",5,7)),IF(OR(C86="EE",C86="CE"),IF(L86="L",3,IF(L86="A",4,6)),0)))))</f>
        <v>0</v>
      </c>
      <c r="Q86" s="132" t="n">
        <f aca="false">IF(C86="INM",P86,P86*M86)</f>
        <v>0</v>
      </c>
      <c r="R86" s="133"/>
      <c r="S86" s="134" t="s">
        <v>94</v>
      </c>
      <c r="T86" s="135"/>
      <c r="U86" s="128"/>
      <c r="V86" s="128"/>
      <c r="W86" s="128"/>
      <c r="X86" s="128"/>
      <c r="Y86" s="128"/>
      <c r="Z86" s="131" t="str">
        <f aca="false">CONCATENATE(U86,AB86)</f>
        <v/>
      </c>
      <c r="AA86" s="131" t="str">
        <f aca="false">CONCATENATE(U86,V86,AB86,AG86)</f>
        <v>0</v>
      </c>
      <c r="AB86" s="131" t="str">
        <f aca="false">IF(OR(ISBLANK(W86),ISBLANK(X86)),IF(OR(U86="ALI",U86="AIE"),"L",IF(ISBLANK(U86),"","A")),IF(U86="EE",IF(X86&gt;=3,IF(W86&gt;=5,"H","A"),IF(X86&gt;=2,IF(W86&gt;=16,"H",IF(W86&lt;=4,"L","A")),IF(W86&lt;=15,"L","A"))),IF(OR(U86="SE",U86="CE"),IF(X86&gt;=4,IF(W86&gt;=6,"H","A"),IF(X86&gt;=2,IF(W86&gt;=20,"H",IF(W86&lt;=5,"L","A")),IF(W86&lt;=19,"L","A"))),IF(OR(U86="ALI",U86="AIE"),IF(X86&gt;=6,IF(W86&gt;=20,"H","A"),IF(X86&gt;=2,IF(W86&gt;=51,"H",IF(W86&lt;=19,"L","A")),IF(W86&lt;=50,"L","A")))))))</f>
        <v/>
      </c>
      <c r="AC86" s="131" t="n">
        <f aca="false">IFERROR(VLOOKUP(V86,Lista!A$3:D$33,3,0),1)</f>
        <v>1</v>
      </c>
      <c r="AD86" s="131" t="n">
        <f aca="false">IFERROR(VLOOKUP(V86,Lista!A$3:E$33,5,0),1)</f>
        <v>1</v>
      </c>
      <c r="AE86" s="137" t="str">
        <f aca="false">IF(U86="INM","",IF(AB86="L","Baixa",IF(AB86="A","Média",IF(AB86="","","Alta"))))</f>
        <v/>
      </c>
      <c r="AF86" s="137" t="n">
        <f aca="false">IF(OR(ISBLANK(T86),T86="NOK"),0,IF(U86="INM",AC86*Y86,IF(U86="ALI",IF(AB86="L",7,IF(AB86="A",10,15)),IF(U86="AIE",IF(AB86="L",5,IF(AB86="A",7,10)),IF(U86="SE",IF(AB86="L",4,IF(AB86="A",5,7)),IF(OR(U86="EE",U86="CE"),IF(AB86="L",3,IF(AB86="A",4,6))))))))</f>
        <v>0</v>
      </c>
      <c r="AG86" s="137" t="n">
        <f aca="false">IF(T86="NOK",0,IF(U86="INM",(1*AC86)*Y86,AF86*AC86))</f>
        <v>0</v>
      </c>
      <c r="AH86" s="138"/>
      <c r="AI86" s="134" t="s">
        <v>94</v>
      </c>
      <c r="AJ86" s="139"/>
      <c r="AK86" s="139"/>
    </row>
    <row r="87" customFormat="false" ht="15" hidden="false" customHeight="true" outlineLevel="0" collapsed="false">
      <c r="A87" s="142"/>
      <c r="B87" s="129"/>
      <c r="C87" s="128"/>
      <c r="D87" s="128"/>
      <c r="E87" s="128"/>
      <c r="F87" s="141"/>
      <c r="G87" s="128"/>
      <c r="H87" s="141"/>
      <c r="I87" s="128"/>
      <c r="J87" s="131" t="str">
        <f aca="false">CONCATENATE(C87,L87)</f>
        <v/>
      </c>
      <c r="K87" s="131" t="str">
        <f aca="false">CONCATENATE(C87,D87,L87,Q87)</f>
        <v>0</v>
      </c>
      <c r="L87" s="131" t="str">
        <f aca="false">IF(OR(ISBLANK(E87),ISBLANK(G87)),IF(OR(C87="ALI",C87="AIE"),"L",IF(ISBLANK(C87),"","A")),IF(C87="EE",IF(G87&gt;=3,IF(E87&gt;=5,"H","A"),IF(G87&gt;=2,IF(E87&gt;=16,"H",IF(E87&lt;=4,"L","A")),IF(E87&lt;=15,"L","A"))),IF(OR(C87="SE",C87="CE"),IF(G87&gt;=4,IF(E87&gt;=6,"H","A"),IF(G87&gt;=2,IF(E87&gt;=20,"H",IF(E87&lt;=5,"L","A")),IF(E87&lt;=19,"L","A"))),IF(OR(C87="ALI",C87="AIE"),IF(G87&gt;=6,IF(E87&gt;=20,"H","A"),IF(G87&gt;=2,IF(E87&gt;=51,"H",IF(E87&lt;=19,"L","A")),IF(E87&lt;=50,"L","A")))))))</f>
        <v/>
      </c>
      <c r="M87" s="131" t="n">
        <f aca="false">IFERROR(VLOOKUP(D87,Lista!A$3:D$33,3,0),1)</f>
        <v>1</v>
      </c>
      <c r="N87" s="131" t="n">
        <f aca="false">IFERROR(VLOOKUP(D87,Lista!A$3:E$33,5,0),1)</f>
        <v>1</v>
      </c>
      <c r="O87" s="132" t="str">
        <f aca="false">IF(C87="INM","",IF(L87="L","Baixa",IF(L87="A","Média",IF(L87="","","Alta"))))</f>
        <v/>
      </c>
      <c r="P87" s="132" t="n">
        <f aca="false">IF(C87="INM",M87*I87,IF(C87="ALI",IF(L87="L",7,IF(L87="A",10,15)),IF(C87="AIE",IF(L87="L",5,IF(L87="A",7,10)),IF(C87="SE",IF(L87="L",4,IF(L87="A",5,7)),IF(OR(C87="EE",C87="CE"),IF(L87="L",3,IF(L87="A",4,6)),0)))))</f>
        <v>0</v>
      </c>
      <c r="Q87" s="132" t="n">
        <f aca="false">IF(C87="INM",P87,P87*M87)</f>
        <v>0</v>
      </c>
      <c r="R87" s="133"/>
      <c r="S87" s="134" t="s">
        <v>94</v>
      </c>
      <c r="T87" s="135"/>
      <c r="U87" s="128"/>
      <c r="V87" s="128"/>
      <c r="W87" s="128"/>
      <c r="X87" s="128"/>
      <c r="Y87" s="128"/>
      <c r="Z87" s="131" t="str">
        <f aca="false">CONCATENATE(U87,AB87)</f>
        <v/>
      </c>
      <c r="AA87" s="131" t="str">
        <f aca="false">CONCATENATE(U87,V87,AB87,AG87)</f>
        <v>0</v>
      </c>
      <c r="AB87" s="131" t="str">
        <f aca="false">IF(OR(ISBLANK(W87),ISBLANK(X87)),IF(OR(U87="ALI",U87="AIE"),"L",IF(ISBLANK(U87),"","A")),IF(U87="EE",IF(X87&gt;=3,IF(W87&gt;=5,"H","A"),IF(X87&gt;=2,IF(W87&gt;=16,"H",IF(W87&lt;=4,"L","A")),IF(W87&lt;=15,"L","A"))),IF(OR(U87="SE",U87="CE"),IF(X87&gt;=4,IF(W87&gt;=6,"H","A"),IF(X87&gt;=2,IF(W87&gt;=20,"H",IF(W87&lt;=5,"L","A")),IF(W87&lt;=19,"L","A"))),IF(OR(U87="ALI",U87="AIE"),IF(X87&gt;=6,IF(W87&gt;=20,"H","A"),IF(X87&gt;=2,IF(W87&gt;=51,"H",IF(W87&lt;=19,"L","A")),IF(W87&lt;=50,"L","A")))))))</f>
        <v/>
      </c>
      <c r="AC87" s="131" t="n">
        <f aca="false">IFERROR(VLOOKUP(V87,Lista!A$3:D$33,3,0),1)</f>
        <v>1</v>
      </c>
      <c r="AD87" s="131" t="n">
        <f aca="false">IFERROR(VLOOKUP(V87,Lista!A$3:E$33,5,0),1)</f>
        <v>1</v>
      </c>
      <c r="AE87" s="137" t="str">
        <f aca="false">IF(U87="INM","",IF(AB87="L","Baixa",IF(AB87="A","Média",IF(AB87="","","Alta"))))</f>
        <v/>
      </c>
      <c r="AF87" s="137" t="n">
        <f aca="false">IF(OR(ISBLANK(T87),T87="NOK"),0,IF(U87="INM",AC87*Y87,IF(U87="ALI",IF(AB87="L",7,IF(AB87="A",10,15)),IF(U87="AIE",IF(AB87="L",5,IF(AB87="A",7,10)),IF(U87="SE",IF(AB87="L",4,IF(AB87="A",5,7)),IF(OR(U87="EE",U87="CE"),IF(AB87="L",3,IF(AB87="A",4,6))))))))</f>
        <v>0</v>
      </c>
      <c r="AG87" s="137" t="n">
        <f aca="false">IF(T87="NOK",0,IF(U87="INM",(1*AC87)*Y87,AF87*AC87))</f>
        <v>0</v>
      </c>
      <c r="AH87" s="138"/>
      <c r="AI87" s="134" t="s">
        <v>94</v>
      </c>
      <c r="AJ87" s="139"/>
      <c r="AK87" s="139"/>
    </row>
    <row r="88" customFormat="false" ht="15" hidden="false" customHeight="true" outlineLevel="0" collapsed="false">
      <c r="A88" s="142"/>
      <c r="B88" s="129"/>
      <c r="C88" s="128"/>
      <c r="D88" s="128"/>
      <c r="E88" s="128"/>
      <c r="F88" s="141"/>
      <c r="G88" s="128"/>
      <c r="H88" s="141"/>
      <c r="I88" s="128"/>
      <c r="J88" s="131" t="str">
        <f aca="false">CONCATENATE(C88,L88)</f>
        <v/>
      </c>
      <c r="K88" s="131" t="str">
        <f aca="false">CONCATENATE(C88,D88,L88,Q88)</f>
        <v>0</v>
      </c>
      <c r="L88" s="131" t="str">
        <f aca="false">IF(OR(ISBLANK(E88),ISBLANK(G88)),IF(OR(C88="ALI",C88="AIE"),"L",IF(ISBLANK(C88),"","A")),IF(C88="EE",IF(G88&gt;=3,IF(E88&gt;=5,"H","A"),IF(G88&gt;=2,IF(E88&gt;=16,"H",IF(E88&lt;=4,"L","A")),IF(E88&lt;=15,"L","A"))),IF(OR(C88="SE",C88="CE"),IF(G88&gt;=4,IF(E88&gt;=6,"H","A"),IF(G88&gt;=2,IF(E88&gt;=20,"H",IF(E88&lt;=5,"L","A")),IF(E88&lt;=19,"L","A"))),IF(OR(C88="ALI",C88="AIE"),IF(G88&gt;=6,IF(E88&gt;=20,"H","A"),IF(G88&gt;=2,IF(E88&gt;=51,"H",IF(E88&lt;=19,"L","A")),IF(E88&lt;=50,"L","A")))))))</f>
        <v/>
      </c>
      <c r="M88" s="131" t="n">
        <f aca="false">IFERROR(VLOOKUP(D88,Lista!A$3:D$33,3,0),1)</f>
        <v>1</v>
      </c>
      <c r="N88" s="131" t="n">
        <f aca="false">IFERROR(VLOOKUP(D88,Lista!A$3:E$33,5,0),1)</f>
        <v>1</v>
      </c>
      <c r="O88" s="132" t="str">
        <f aca="false">IF(C88="INM","",IF(L88="L","Baixa",IF(L88="A","Média",IF(L88="","","Alta"))))</f>
        <v/>
      </c>
      <c r="P88" s="132" t="n">
        <f aca="false">IF(C88="INM",M88*I88,IF(C88="ALI",IF(L88="L",7,IF(L88="A",10,15)),IF(C88="AIE",IF(L88="L",5,IF(L88="A",7,10)),IF(C88="SE",IF(L88="L",4,IF(L88="A",5,7)),IF(OR(C88="EE",C88="CE"),IF(L88="L",3,IF(L88="A",4,6)),0)))))</f>
        <v>0</v>
      </c>
      <c r="Q88" s="132" t="n">
        <f aca="false">IF(C88="INM",P88,P88*M88)</f>
        <v>0</v>
      </c>
      <c r="R88" s="133"/>
      <c r="S88" s="134" t="s">
        <v>94</v>
      </c>
      <c r="T88" s="135"/>
      <c r="U88" s="128"/>
      <c r="V88" s="128"/>
      <c r="W88" s="128"/>
      <c r="X88" s="128"/>
      <c r="Y88" s="128"/>
      <c r="Z88" s="131" t="str">
        <f aca="false">CONCATENATE(U88,AB88)</f>
        <v/>
      </c>
      <c r="AA88" s="131" t="str">
        <f aca="false">CONCATENATE(U88,V88,AB88,AG88)</f>
        <v>0</v>
      </c>
      <c r="AB88" s="131" t="str">
        <f aca="false">IF(OR(ISBLANK(W88),ISBLANK(X88)),IF(OR(U88="ALI",U88="AIE"),"L",IF(ISBLANK(U88),"","A")),IF(U88="EE",IF(X88&gt;=3,IF(W88&gt;=5,"H","A"),IF(X88&gt;=2,IF(W88&gt;=16,"H",IF(W88&lt;=4,"L","A")),IF(W88&lt;=15,"L","A"))),IF(OR(U88="SE",U88="CE"),IF(X88&gt;=4,IF(W88&gt;=6,"H","A"),IF(X88&gt;=2,IF(W88&gt;=20,"H",IF(W88&lt;=5,"L","A")),IF(W88&lt;=19,"L","A"))),IF(OR(U88="ALI",U88="AIE"),IF(X88&gt;=6,IF(W88&gt;=20,"H","A"),IF(X88&gt;=2,IF(W88&gt;=51,"H",IF(W88&lt;=19,"L","A")),IF(W88&lt;=50,"L","A")))))))</f>
        <v/>
      </c>
      <c r="AC88" s="131" t="n">
        <f aca="false">IFERROR(VLOOKUP(V88,Lista!A$3:D$33,3,0),1)</f>
        <v>1</v>
      </c>
      <c r="AD88" s="131" t="n">
        <f aca="false">IFERROR(VLOOKUP(V88,Lista!A$3:E$33,5,0),1)</f>
        <v>1</v>
      </c>
      <c r="AE88" s="137" t="str">
        <f aca="false">IF(U88="INM","",IF(AB88="L","Baixa",IF(AB88="A","Média",IF(AB88="","","Alta"))))</f>
        <v/>
      </c>
      <c r="AF88" s="137" t="n">
        <f aca="false">IF(OR(ISBLANK(T88),T88="NOK"),0,IF(U88="INM",AC88*Y88,IF(U88="ALI",IF(AB88="L",7,IF(AB88="A",10,15)),IF(U88="AIE",IF(AB88="L",5,IF(AB88="A",7,10)),IF(U88="SE",IF(AB88="L",4,IF(AB88="A",5,7)),IF(OR(U88="EE",U88="CE"),IF(AB88="L",3,IF(AB88="A",4,6))))))))</f>
        <v>0</v>
      </c>
      <c r="AG88" s="137" t="n">
        <f aca="false">IF(T88="NOK",0,IF(U88="INM",(1*AC88)*Y88,AF88*AC88))</f>
        <v>0</v>
      </c>
      <c r="AH88" s="138"/>
      <c r="AI88" s="134" t="s">
        <v>94</v>
      </c>
      <c r="AJ88" s="139"/>
      <c r="AK88" s="139"/>
    </row>
    <row r="89" customFormat="false" ht="15" hidden="false" customHeight="true" outlineLevel="0" collapsed="false">
      <c r="A89" s="142"/>
      <c r="B89" s="129"/>
      <c r="C89" s="128"/>
      <c r="D89" s="128"/>
      <c r="E89" s="128"/>
      <c r="F89" s="141"/>
      <c r="G89" s="128"/>
      <c r="H89" s="130"/>
      <c r="I89" s="128"/>
      <c r="J89" s="131" t="str">
        <f aca="false">CONCATENATE(C89,L89)</f>
        <v/>
      </c>
      <c r="K89" s="131" t="str">
        <f aca="false">CONCATENATE(C89,D89,L89,Q89)</f>
        <v>0</v>
      </c>
      <c r="L89" s="131" t="str">
        <f aca="false">IF(OR(ISBLANK(E89),ISBLANK(G89)),IF(OR(C89="ALI",C89="AIE"),"L",IF(ISBLANK(C89),"","A")),IF(C89="EE",IF(G89&gt;=3,IF(E89&gt;=5,"H","A"),IF(G89&gt;=2,IF(E89&gt;=16,"H",IF(E89&lt;=4,"L","A")),IF(E89&lt;=15,"L","A"))),IF(OR(C89="SE",C89="CE"),IF(G89&gt;=4,IF(E89&gt;=6,"H","A"),IF(G89&gt;=2,IF(E89&gt;=20,"H",IF(E89&lt;=5,"L","A")),IF(E89&lt;=19,"L","A"))),IF(OR(C89="ALI",C89="AIE"),IF(G89&gt;=6,IF(E89&gt;=20,"H","A"),IF(G89&gt;=2,IF(E89&gt;=51,"H",IF(E89&lt;=19,"L","A")),IF(E89&lt;=50,"L","A")))))))</f>
        <v/>
      </c>
      <c r="M89" s="131" t="n">
        <f aca="false">IFERROR(VLOOKUP(D89,Lista!A$3:D$33,3,0),1)</f>
        <v>1</v>
      </c>
      <c r="N89" s="131" t="n">
        <f aca="false">IFERROR(VLOOKUP(D89,Lista!A$3:E$33,5,0),1)</f>
        <v>1</v>
      </c>
      <c r="O89" s="132" t="str">
        <f aca="false">IF(C89="INM","",IF(L89="L","Baixa",IF(L89="A","Média",IF(L89="","","Alta"))))</f>
        <v/>
      </c>
      <c r="P89" s="132" t="n">
        <f aca="false">IF(C89="INM",M89*I89,IF(C89="ALI",IF(L89="L",7,IF(L89="A",10,15)),IF(C89="AIE",IF(L89="L",5,IF(L89="A",7,10)),IF(C89="SE",IF(L89="L",4,IF(L89="A",5,7)),IF(OR(C89="EE",C89="CE"),IF(L89="L",3,IF(L89="A",4,6)),0)))))</f>
        <v>0</v>
      </c>
      <c r="Q89" s="132" t="n">
        <f aca="false">IF(C89="INM",P89,P89*M89)</f>
        <v>0</v>
      </c>
      <c r="R89" s="133"/>
      <c r="S89" s="134" t="s">
        <v>94</v>
      </c>
      <c r="T89" s="135"/>
      <c r="U89" s="128"/>
      <c r="V89" s="128"/>
      <c r="W89" s="128"/>
      <c r="X89" s="128"/>
      <c r="Y89" s="128"/>
      <c r="Z89" s="131" t="str">
        <f aca="false">CONCATENATE(U89,AB89)</f>
        <v/>
      </c>
      <c r="AA89" s="131" t="str">
        <f aca="false">CONCATENATE(U89,V89,AB89,AG89)</f>
        <v>0</v>
      </c>
      <c r="AB89" s="131" t="str">
        <f aca="false">IF(OR(ISBLANK(W89),ISBLANK(X89)),IF(OR(U89="ALI",U89="AIE"),"L",IF(ISBLANK(U89),"","A")),IF(U89="EE",IF(X89&gt;=3,IF(W89&gt;=5,"H","A"),IF(X89&gt;=2,IF(W89&gt;=16,"H",IF(W89&lt;=4,"L","A")),IF(W89&lt;=15,"L","A"))),IF(OR(U89="SE",U89="CE"),IF(X89&gt;=4,IF(W89&gt;=6,"H","A"),IF(X89&gt;=2,IF(W89&gt;=20,"H",IF(W89&lt;=5,"L","A")),IF(W89&lt;=19,"L","A"))),IF(OR(U89="ALI",U89="AIE"),IF(X89&gt;=6,IF(W89&gt;=20,"H","A"),IF(X89&gt;=2,IF(W89&gt;=51,"H",IF(W89&lt;=19,"L","A")),IF(W89&lt;=50,"L","A")))))))</f>
        <v/>
      </c>
      <c r="AC89" s="131" t="n">
        <f aca="false">IFERROR(VLOOKUP(V89,Lista!A$3:D$33,3,0),1)</f>
        <v>1</v>
      </c>
      <c r="AD89" s="131" t="n">
        <f aca="false">IFERROR(VLOOKUP(V89,Lista!A$3:E$33,5,0),1)</f>
        <v>1</v>
      </c>
      <c r="AE89" s="137" t="str">
        <f aca="false">IF(U89="INM","",IF(AB89="L","Baixa",IF(AB89="A","Média",IF(AB89="","","Alta"))))</f>
        <v/>
      </c>
      <c r="AF89" s="137" t="n">
        <f aca="false">IF(OR(ISBLANK(T89),T89="NOK"),0,IF(U89="INM",AC89*Y89,IF(U89="ALI",IF(AB89="L",7,IF(AB89="A",10,15)),IF(U89="AIE",IF(AB89="L",5,IF(AB89="A",7,10)),IF(U89="SE",IF(AB89="L",4,IF(AB89="A",5,7)),IF(OR(U89="EE",U89="CE"),IF(AB89="L",3,IF(AB89="A",4,6))))))))</f>
        <v>0</v>
      </c>
      <c r="AG89" s="137" t="n">
        <f aca="false">IF(T89="NOK",0,IF(U89="INM",(1*AC89)*Y89,AF89*AC89))</f>
        <v>0</v>
      </c>
      <c r="AH89" s="138"/>
      <c r="AI89" s="134" t="s">
        <v>94</v>
      </c>
      <c r="AJ89" s="139"/>
      <c r="AK89" s="139"/>
    </row>
    <row r="90" customFormat="false" ht="15" hidden="false" customHeight="true" outlineLevel="0" collapsed="false">
      <c r="A90" s="142"/>
      <c r="B90" s="129"/>
      <c r="C90" s="128"/>
      <c r="D90" s="128"/>
      <c r="E90" s="128"/>
      <c r="F90" s="141"/>
      <c r="G90" s="128"/>
      <c r="H90" s="130"/>
      <c r="I90" s="128"/>
      <c r="J90" s="131" t="str">
        <f aca="false">CONCATENATE(C90,L90)</f>
        <v/>
      </c>
      <c r="K90" s="131" t="str">
        <f aca="false">CONCATENATE(C90,D90,L90,Q90)</f>
        <v>0</v>
      </c>
      <c r="L90" s="131" t="str">
        <f aca="false">IF(OR(ISBLANK(E90),ISBLANK(G90)),IF(OR(C90="ALI",C90="AIE"),"L",IF(ISBLANK(C90),"","A")),IF(C90="EE",IF(G90&gt;=3,IF(E90&gt;=5,"H","A"),IF(G90&gt;=2,IF(E90&gt;=16,"H",IF(E90&lt;=4,"L","A")),IF(E90&lt;=15,"L","A"))),IF(OR(C90="SE",C90="CE"),IF(G90&gt;=4,IF(E90&gt;=6,"H","A"),IF(G90&gt;=2,IF(E90&gt;=20,"H",IF(E90&lt;=5,"L","A")),IF(E90&lt;=19,"L","A"))),IF(OR(C90="ALI",C90="AIE"),IF(G90&gt;=6,IF(E90&gt;=20,"H","A"),IF(G90&gt;=2,IF(E90&gt;=51,"H",IF(E90&lt;=19,"L","A")),IF(E90&lt;=50,"L","A")))))))</f>
        <v/>
      </c>
      <c r="M90" s="131" t="n">
        <f aca="false">IFERROR(VLOOKUP(D90,Lista!A$3:D$33,3,0),1)</f>
        <v>1</v>
      </c>
      <c r="N90" s="131" t="n">
        <f aca="false">IFERROR(VLOOKUP(D90,Lista!A$3:E$33,5,0),1)</f>
        <v>1</v>
      </c>
      <c r="O90" s="132" t="str">
        <f aca="false">IF(C90="INM","",IF(L90="L","Baixa",IF(L90="A","Média",IF(L90="","","Alta"))))</f>
        <v/>
      </c>
      <c r="P90" s="132" t="n">
        <f aca="false">IF(C90="INM",M90*I90,IF(C90="ALI",IF(L90="L",7,IF(L90="A",10,15)),IF(C90="AIE",IF(L90="L",5,IF(L90="A",7,10)),IF(C90="SE",IF(L90="L",4,IF(L90="A",5,7)),IF(OR(C90="EE",C90="CE"),IF(L90="L",3,IF(L90="A",4,6)),0)))))</f>
        <v>0</v>
      </c>
      <c r="Q90" s="132" t="n">
        <f aca="false">IF(C90="INM",P90,P90*M90)</f>
        <v>0</v>
      </c>
      <c r="R90" s="133"/>
      <c r="S90" s="134" t="s">
        <v>94</v>
      </c>
      <c r="T90" s="135"/>
      <c r="U90" s="128"/>
      <c r="V90" s="128"/>
      <c r="W90" s="128"/>
      <c r="X90" s="128"/>
      <c r="Y90" s="128"/>
      <c r="Z90" s="131" t="str">
        <f aca="false">CONCATENATE(U90,AB90)</f>
        <v/>
      </c>
      <c r="AA90" s="131" t="str">
        <f aca="false">CONCATENATE(U90,V90,AB90,AG90)</f>
        <v>0</v>
      </c>
      <c r="AB90" s="131" t="str">
        <f aca="false">IF(OR(ISBLANK(W90),ISBLANK(X90)),IF(OR(U90="ALI",U90="AIE"),"L",IF(ISBLANK(U90),"","A")),IF(U90="EE",IF(X90&gt;=3,IF(W90&gt;=5,"H","A"),IF(X90&gt;=2,IF(W90&gt;=16,"H",IF(W90&lt;=4,"L","A")),IF(W90&lt;=15,"L","A"))),IF(OR(U90="SE",U90="CE"),IF(X90&gt;=4,IF(W90&gt;=6,"H","A"),IF(X90&gt;=2,IF(W90&gt;=20,"H",IF(W90&lt;=5,"L","A")),IF(W90&lt;=19,"L","A"))),IF(OR(U90="ALI",U90="AIE"),IF(X90&gt;=6,IF(W90&gt;=20,"H","A"),IF(X90&gt;=2,IF(W90&gt;=51,"H",IF(W90&lt;=19,"L","A")),IF(W90&lt;=50,"L","A")))))))</f>
        <v/>
      </c>
      <c r="AC90" s="131" t="n">
        <f aca="false">IFERROR(VLOOKUP(V90,Lista!A$3:D$33,3,0),1)</f>
        <v>1</v>
      </c>
      <c r="AD90" s="131" t="n">
        <f aca="false">IFERROR(VLOOKUP(V90,Lista!A$3:E$33,5,0),1)</f>
        <v>1</v>
      </c>
      <c r="AE90" s="137" t="str">
        <f aca="false">IF(U90="INM","",IF(AB90="L","Baixa",IF(AB90="A","Média",IF(AB90="","","Alta"))))</f>
        <v/>
      </c>
      <c r="AF90" s="137" t="n">
        <f aca="false">IF(OR(ISBLANK(T90),T90="NOK"),0,IF(U90="INM",AC90*Y90,IF(U90="ALI",IF(AB90="L",7,IF(AB90="A",10,15)),IF(U90="AIE",IF(AB90="L",5,IF(AB90="A",7,10)),IF(U90="SE",IF(AB90="L",4,IF(AB90="A",5,7)),IF(OR(U90="EE",U90="CE"),IF(AB90="L",3,IF(AB90="A",4,6))))))))</f>
        <v>0</v>
      </c>
      <c r="AG90" s="137" t="n">
        <f aca="false">IF(T90="NOK",0,IF(U90="INM",(1*AC90)*Y90,AF90*AC90))</f>
        <v>0</v>
      </c>
      <c r="AH90" s="138"/>
      <c r="AI90" s="134" t="s">
        <v>94</v>
      </c>
      <c r="AJ90" s="139"/>
      <c r="AK90" s="139"/>
    </row>
    <row r="91" customFormat="false" ht="15" hidden="false" customHeight="true" outlineLevel="0" collapsed="false">
      <c r="A91" s="142"/>
      <c r="B91" s="145"/>
      <c r="C91" s="128"/>
      <c r="D91" s="128"/>
      <c r="E91" s="128"/>
      <c r="F91" s="141"/>
      <c r="G91" s="128"/>
      <c r="H91" s="141"/>
      <c r="I91" s="128"/>
      <c r="J91" s="131" t="str">
        <f aca="false">CONCATENATE(C91,L91)</f>
        <v/>
      </c>
      <c r="K91" s="131" t="str">
        <f aca="false">CONCATENATE(C91,D91,L91,Q91)</f>
        <v>0</v>
      </c>
      <c r="L91" s="131" t="str">
        <f aca="false">IF(OR(ISBLANK(E91),ISBLANK(G91)),IF(OR(C91="ALI",C91="AIE"),"L",IF(ISBLANK(C91),"","A")),IF(C91="EE",IF(G91&gt;=3,IF(E91&gt;=5,"H","A"),IF(G91&gt;=2,IF(E91&gt;=16,"H",IF(E91&lt;=4,"L","A")),IF(E91&lt;=15,"L","A"))),IF(OR(C91="SE",C91="CE"),IF(G91&gt;=4,IF(E91&gt;=6,"H","A"),IF(G91&gt;=2,IF(E91&gt;=20,"H",IF(E91&lt;=5,"L","A")),IF(E91&lt;=19,"L","A"))),IF(OR(C91="ALI",C91="AIE"),IF(G91&gt;=6,IF(E91&gt;=20,"H","A"),IF(G91&gt;=2,IF(E91&gt;=51,"H",IF(E91&lt;=19,"L","A")),IF(E91&lt;=50,"L","A")))))))</f>
        <v/>
      </c>
      <c r="M91" s="131" t="n">
        <f aca="false">IFERROR(VLOOKUP(D91,Lista!A$3:D$33,3,0),1)</f>
        <v>1</v>
      </c>
      <c r="N91" s="131" t="n">
        <f aca="false">IFERROR(VLOOKUP(D91,Lista!A$3:E$33,5,0),1)</f>
        <v>1</v>
      </c>
      <c r="O91" s="132" t="str">
        <f aca="false">IF(C91="INM","",IF(L91="L","Baixa",IF(L91="A","Média",IF(L91="","","Alta"))))</f>
        <v/>
      </c>
      <c r="P91" s="132" t="n">
        <f aca="false">IF(C91="INM",M91*I91,IF(C91="ALI",IF(L91="L",7,IF(L91="A",10,15)),IF(C91="AIE",IF(L91="L",5,IF(L91="A",7,10)),IF(C91="SE",IF(L91="L",4,IF(L91="A",5,7)),IF(OR(C91="EE",C91="CE"),IF(L91="L",3,IF(L91="A",4,6)),0)))))</f>
        <v>0</v>
      </c>
      <c r="Q91" s="132" t="n">
        <f aca="false">IF(C91="INM",P91,P91*M91)</f>
        <v>0</v>
      </c>
      <c r="R91" s="133"/>
      <c r="S91" s="134" t="s">
        <v>94</v>
      </c>
      <c r="T91" s="135"/>
      <c r="U91" s="128"/>
      <c r="V91" s="128"/>
      <c r="W91" s="128"/>
      <c r="X91" s="128"/>
      <c r="Y91" s="128"/>
      <c r="Z91" s="131" t="str">
        <f aca="false">CONCATENATE(U91,AB91)</f>
        <v/>
      </c>
      <c r="AA91" s="131" t="str">
        <f aca="false">CONCATENATE(U91,V91,AB91,AG91)</f>
        <v>0</v>
      </c>
      <c r="AB91" s="131" t="str">
        <f aca="false">IF(OR(ISBLANK(W91),ISBLANK(X91)),IF(OR(U91="ALI",U91="AIE"),"L",IF(ISBLANK(U91),"","A")),IF(U91="EE",IF(X91&gt;=3,IF(W91&gt;=5,"H","A"),IF(X91&gt;=2,IF(W91&gt;=16,"H",IF(W91&lt;=4,"L","A")),IF(W91&lt;=15,"L","A"))),IF(OR(U91="SE",U91="CE"),IF(X91&gt;=4,IF(W91&gt;=6,"H","A"),IF(X91&gt;=2,IF(W91&gt;=20,"H",IF(W91&lt;=5,"L","A")),IF(W91&lt;=19,"L","A"))),IF(OR(U91="ALI",U91="AIE"),IF(X91&gt;=6,IF(W91&gt;=20,"H","A"),IF(X91&gt;=2,IF(W91&gt;=51,"H",IF(W91&lt;=19,"L","A")),IF(W91&lt;=50,"L","A")))))))</f>
        <v/>
      </c>
      <c r="AC91" s="131" t="n">
        <f aca="false">IFERROR(VLOOKUP(V91,Lista!A$3:D$33,3,0),1)</f>
        <v>1</v>
      </c>
      <c r="AD91" s="131" t="n">
        <f aca="false">IFERROR(VLOOKUP(V91,Lista!A$3:E$33,5,0),1)</f>
        <v>1</v>
      </c>
      <c r="AE91" s="137" t="str">
        <f aca="false">IF(U91="INM","",IF(AB91="L","Baixa",IF(AB91="A","Média",IF(AB91="","","Alta"))))</f>
        <v/>
      </c>
      <c r="AF91" s="137" t="n">
        <f aca="false">IF(OR(ISBLANK(T91),T91="NOK"),0,IF(U91="INM",AC91*Y91,IF(U91="ALI",IF(AB91="L",7,IF(AB91="A",10,15)),IF(U91="AIE",IF(AB91="L",5,IF(AB91="A",7,10)),IF(U91="SE",IF(AB91="L",4,IF(AB91="A",5,7)),IF(OR(U91="EE",U91="CE"),IF(AB91="L",3,IF(AB91="A",4,6))))))))</f>
        <v>0</v>
      </c>
      <c r="AG91" s="137" t="n">
        <f aca="false">IF(T91="NOK",0,IF(U91="INM",(1*AC91)*Y91,AF91*AC91))</f>
        <v>0</v>
      </c>
      <c r="AH91" s="138"/>
      <c r="AI91" s="134" t="s">
        <v>94</v>
      </c>
      <c r="AJ91" s="139"/>
      <c r="AK91" s="139"/>
    </row>
    <row r="92" customFormat="false" ht="15" hidden="false" customHeight="true" outlineLevel="0" collapsed="false">
      <c r="A92" s="142"/>
      <c r="B92" s="129"/>
      <c r="C92" s="128"/>
      <c r="D92" s="128"/>
      <c r="E92" s="128"/>
      <c r="F92" s="141"/>
      <c r="G92" s="128"/>
      <c r="H92" s="141"/>
      <c r="I92" s="128"/>
      <c r="J92" s="131" t="str">
        <f aca="false">CONCATENATE(C92,L92)</f>
        <v/>
      </c>
      <c r="K92" s="131" t="str">
        <f aca="false">CONCATENATE(C92,D92,L92,Q92)</f>
        <v>0</v>
      </c>
      <c r="L92" s="131" t="str">
        <f aca="false">IF(OR(ISBLANK(E92),ISBLANK(G92)),IF(OR(C92="ALI",C92="AIE"),"L",IF(ISBLANK(C92),"","A")),IF(C92="EE",IF(G92&gt;=3,IF(E92&gt;=5,"H","A"),IF(G92&gt;=2,IF(E92&gt;=16,"H",IF(E92&lt;=4,"L","A")),IF(E92&lt;=15,"L","A"))),IF(OR(C92="SE",C92="CE"),IF(G92&gt;=4,IF(E92&gt;=6,"H","A"),IF(G92&gt;=2,IF(E92&gt;=20,"H",IF(E92&lt;=5,"L","A")),IF(E92&lt;=19,"L","A"))),IF(OR(C92="ALI",C92="AIE"),IF(G92&gt;=6,IF(E92&gt;=20,"H","A"),IF(G92&gt;=2,IF(E92&gt;=51,"H",IF(E92&lt;=19,"L","A")),IF(E92&lt;=50,"L","A")))))))</f>
        <v/>
      </c>
      <c r="M92" s="131" t="n">
        <f aca="false">IFERROR(VLOOKUP(D92,Lista!A$3:D$33,3,0),1)</f>
        <v>1</v>
      </c>
      <c r="N92" s="131" t="n">
        <f aca="false">IFERROR(VLOOKUP(D92,Lista!A$3:E$33,5,0),1)</f>
        <v>1</v>
      </c>
      <c r="O92" s="132" t="str">
        <f aca="false">IF(C92="INM","",IF(L92="L","Baixa",IF(L92="A","Média",IF(L92="","","Alta"))))</f>
        <v/>
      </c>
      <c r="P92" s="132" t="n">
        <f aca="false">IF(C92="INM",M92*I92,IF(C92="ALI",IF(L92="L",7,IF(L92="A",10,15)),IF(C92="AIE",IF(L92="L",5,IF(L92="A",7,10)),IF(C92="SE",IF(L92="L",4,IF(L92="A",5,7)),IF(OR(C92="EE",C92="CE"),IF(L92="L",3,IF(L92="A",4,6)),0)))))</f>
        <v>0</v>
      </c>
      <c r="Q92" s="132" t="n">
        <f aca="false">IF(C92="INM",P92,P92*M92)</f>
        <v>0</v>
      </c>
      <c r="R92" s="133"/>
      <c r="S92" s="134" t="s">
        <v>94</v>
      </c>
      <c r="T92" s="143"/>
      <c r="U92" s="128"/>
      <c r="V92" s="128"/>
      <c r="W92" s="128"/>
      <c r="X92" s="128"/>
      <c r="Y92" s="128"/>
      <c r="Z92" s="131" t="str">
        <f aca="false">CONCATENATE(U92,AB92)</f>
        <v/>
      </c>
      <c r="AA92" s="131" t="str">
        <f aca="false">CONCATENATE(U92,V92,AB92,AG92)</f>
        <v>0</v>
      </c>
      <c r="AB92" s="131" t="str">
        <f aca="false">IF(OR(ISBLANK(W92),ISBLANK(X92)),IF(OR(U92="ALI",U92="AIE"),"L",IF(ISBLANK(U92),"","A")),IF(U92="EE",IF(X92&gt;=3,IF(W92&gt;=5,"H","A"),IF(X92&gt;=2,IF(W92&gt;=16,"H",IF(W92&lt;=4,"L","A")),IF(W92&lt;=15,"L","A"))),IF(OR(U92="SE",U92="CE"),IF(X92&gt;=4,IF(W92&gt;=6,"H","A"),IF(X92&gt;=2,IF(W92&gt;=20,"H",IF(W92&lt;=5,"L","A")),IF(W92&lt;=19,"L","A"))),IF(OR(U92="ALI",U92="AIE"),IF(X92&gt;=6,IF(W92&gt;=20,"H","A"),IF(X92&gt;=2,IF(W92&gt;=51,"H",IF(W92&lt;=19,"L","A")),IF(W92&lt;=50,"L","A")))))))</f>
        <v/>
      </c>
      <c r="AC92" s="131" t="n">
        <f aca="false">IFERROR(VLOOKUP(V92,Lista!A$3:D$33,3,0),1)</f>
        <v>1</v>
      </c>
      <c r="AD92" s="131" t="n">
        <f aca="false">IFERROR(VLOOKUP(V92,Lista!A$3:E$33,5,0),1)</f>
        <v>1</v>
      </c>
      <c r="AE92" s="137" t="str">
        <f aca="false">IF(U92="INM","",IF(AB92="L","Baixa",IF(AB92="A","Média",IF(AB92="","","Alta"))))</f>
        <v/>
      </c>
      <c r="AF92" s="137" t="n">
        <f aca="false">IF(OR(ISBLANK(T92),T92="NOK"),0,IF(U92="INM",AC92*Y92,IF(U92="ALI",IF(AB92="L",7,IF(AB92="A",10,15)),IF(U92="AIE",IF(AB92="L",5,IF(AB92="A",7,10)),IF(U92="SE",IF(AB92="L",4,IF(AB92="A",5,7)),IF(OR(U92="EE",U92="CE"),IF(AB92="L",3,IF(AB92="A",4,6))))))))</f>
        <v>0</v>
      </c>
      <c r="AG92" s="137" t="n">
        <f aca="false">IF(T92="NOK",0,IF(U92="INM",(1*AC92)*Y92,AF92*AC92))</f>
        <v>0</v>
      </c>
      <c r="AH92" s="138"/>
      <c r="AI92" s="134" t="s">
        <v>94</v>
      </c>
      <c r="AJ92" s="139"/>
      <c r="AK92" s="139"/>
    </row>
    <row r="93" customFormat="false" ht="15" hidden="false" customHeight="true" outlineLevel="0" collapsed="false">
      <c r="A93" s="142"/>
      <c r="B93" s="129"/>
      <c r="C93" s="128"/>
      <c r="D93" s="128"/>
      <c r="E93" s="128"/>
      <c r="F93" s="141"/>
      <c r="G93" s="128"/>
      <c r="H93" s="141"/>
      <c r="I93" s="128"/>
      <c r="J93" s="131" t="str">
        <f aca="false">CONCATENATE(C93,L93)</f>
        <v/>
      </c>
      <c r="K93" s="131" t="str">
        <f aca="false">CONCATENATE(C93,D93,L93,Q93)</f>
        <v>0</v>
      </c>
      <c r="L93" s="131" t="str">
        <f aca="false">IF(OR(ISBLANK(E93),ISBLANK(G93)),IF(OR(C93="ALI",C93="AIE"),"L",IF(ISBLANK(C93),"","A")),IF(C93="EE",IF(G93&gt;=3,IF(E93&gt;=5,"H","A"),IF(G93&gt;=2,IF(E93&gt;=16,"H",IF(E93&lt;=4,"L","A")),IF(E93&lt;=15,"L","A"))),IF(OR(C93="SE",C93="CE"),IF(G93&gt;=4,IF(E93&gt;=6,"H","A"),IF(G93&gt;=2,IF(E93&gt;=20,"H",IF(E93&lt;=5,"L","A")),IF(E93&lt;=19,"L","A"))),IF(OR(C93="ALI",C93="AIE"),IF(G93&gt;=6,IF(E93&gt;=20,"H","A"),IF(G93&gt;=2,IF(E93&gt;=51,"H",IF(E93&lt;=19,"L","A")),IF(E93&lt;=50,"L","A")))))))</f>
        <v/>
      </c>
      <c r="M93" s="131" t="n">
        <f aca="false">IFERROR(VLOOKUP(D93,Lista!A$3:D$33,3,0),1)</f>
        <v>1</v>
      </c>
      <c r="N93" s="131" t="n">
        <f aca="false">IFERROR(VLOOKUP(D93,Lista!A$3:E$33,5,0),1)</f>
        <v>1</v>
      </c>
      <c r="O93" s="132" t="str">
        <f aca="false">IF(C93="INM","",IF(L93="L","Baixa",IF(L93="A","Média",IF(L93="","","Alta"))))</f>
        <v/>
      </c>
      <c r="P93" s="132" t="n">
        <f aca="false">IF(C93="INM",M93*I93,IF(C93="ALI",IF(L93="L",7,IF(L93="A",10,15)),IF(C93="AIE",IF(L93="L",5,IF(L93="A",7,10)),IF(C93="SE",IF(L93="L",4,IF(L93="A",5,7)),IF(OR(C93="EE",C93="CE"),IF(L93="L",3,IF(L93="A",4,6)),0)))))</f>
        <v>0</v>
      </c>
      <c r="Q93" s="132" t="n">
        <f aca="false">IF(C93="INM",P93,P93*M93)</f>
        <v>0</v>
      </c>
      <c r="R93" s="133"/>
      <c r="S93" s="134" t="s">
        <v>94</v>
      </c>
      <c r="T93" s="135"/>
      <c r="U93" s="128"/>
      <c r="V93" s="128"/>
      <c r="W93" s="128"/>
      <c r="X93" s="128"/>
      <c r="Y93" s="128"/>
      <c r="Z93" s="131" t="str">
        <f aca="false">CONCATENATE(U93,AB93)</f>
        <v/>
      </c>
      <c r="AA93" s="131" t="str">
        <f aca="false">CONCATENATE(U93,V93,AB93,AG93)</f>
        <v>0</v>
      </c>
      <c r="AB93" s="131" t="str">
        <f aca="false">IF(OR(ISBLANK(W93),ISBLANK(X93)),IF(OR(U93="ALI",U93="AIE"),"L",IF(ISBLANK(U93),"","A")),IF(U93="EE",IF(X93&gt;=3,IF(W93&gt;=5,"H","A"),IF(X93&gt;=2,IF(W93&gt;=16,"H",IF(W93&lt;=4,"L","A")),IF(W93&lt;=15,"L","A"))),IF(OR(U93="SE",U93="CE"),IF(X93&gt;=4,IF(W93&gt;=6,"H","A"),IF(X93&gt;=2,IF(W93&gt;=20,"H",IF(W93&lt;=5,"L","A")),IF(W93&lt;=19,"L","A"))),IF(OR(U93="ALI",U93="AIE"),IF(X93&gt;=6,IF(W93&gt;=20,"H","A"),IF(X93&gt;=2,IF(W93&gt;=51,"H",IF(W93&lt;=19,"L","A")),IF(W93&lt;=50,"L","A")))))))</f>
        <v/>
      </c>
      <c r="AC93" s="131" t="n">
        <f aca="false">IFERROR(VLOOKUP(V93,Lista!A$3:D$33,3,0),1)</f>
        <v>1</v>
      </c>
      <c r="AD93" s="131" t="n">
        <f aca="false">IFERROR(VLOOKUP(V93,Lista!A$3:E$33,5,0),1)</f>
        <v>1</v>
      </c>
      <c r="AE93" s="137" t="str">
        <f aca="false">IF(U93="INM","",IF(AB93="L","Baixa",IF(AB93="A","Média",IF(AB93="","","Alta"))))</f>
        <v/>
      </c>
      <c r="AF93" s="137" t="n">
        <f aca="false">IF(OR(ISBLANK(T93),T93="NOK"),0,IF(U93="INM",AC93*Y93,IF(U93="ALI",IF(AB93="L",7,IF(AB93="A",10,15)),IF(U93="AIE",IF(AB93="L",5,IF(AB93="A",7,10)),IF(U93="SE",IF(AB93="L",4,IF(AB93="A",5,7)),IF(OR(U93="EE",U93="CE"),IF(AB93="L",3,IF(AB93="A",4,6))))))))</f>
        <v>0</v>
      </c>
      <c r="AG93" s="137" t="n">
        <f aca="false">IF(T93="NOK",0,IF(U93="INM",(1*AC93)*Y93,AF93*AC93))</f>
        <v>0</v>
      </c>
      <c r="AH93" s="138"/>
      <c r="AI93" s="134" t="s">
        <v>94</v>
      </c>
      <c r="AJ93" s="139"/>
      <c r="AK93" s="139"/>
    </row>
    <row r="94" customFormat="false" ht="15" hidden="false" customHeight="true" outlineLevel="0" collapsed="false">
      <c r="A94" s="142"/>
      <c r="B94" s="129"/>
      <c r="C94" s="128"/>
      <c r="D94" s="128"/>
      <c r="E94" s="128"/>
      <c r="F94" s="141"/>
      <c r="G94" s="128"/>
      <c r="H94" s="141"/>
      <c r="I94" s="128"/>
      <c r="J94" s="131" t="str">
        <f aca="false">CONCATENATE(C94,L94)</f>
        <v/>
      </c>
      <c r="K94" s="131" t="str">
        <f aca="false">CONCATENATE(C94,D94,L94,Q94)</f>
        <v>0</v>
      </c>
      <c r="L94" s="131" t="str">
        <f aca="false">IF(OR(ISBLANK(E94),ISBLANK(G94)),IF(OR(C94="ALI",C94="AIE"),"L",IF(ISBLANK(C94),"","A")),IF(C94="EE",IF(G94&gt;=3,IF(E94&gt;=5,"H","A"),IF(G94&gt;=2,IF(E94&gt;=16,"H",IF(E94&lt;=4,"L","A")),IF(E94&lt;=15,"L","A"))),IF(OR(C94="SE",C94="CE"),IF(G94&gt;=4,IF(E94&gt;=6,"H","A"),IF(G94&gt;=2,IF(E94&gt;=20,"H",IF(E94&lt;=5,"L","A")),IF(E94&lt;=19,"L","A"))),IF(OR(C94="ALI",C94="AIE"),IF(G94&gt;=6,IF(E94&gt;=20,"H","A"),IF(G94&gt;=2,IF(E94&gt;=51,"H",IF(E94&lt;=19,"L","A")),IF(E94&lt;=50,"L","A")))))))</f>
        <v/>
      </c>
      <c r="M94" s="131" t="n">
        <f aca="false">IFERROR(VLOOKUP(D94,Lista!A$3:D$33,3,0),1)</f>
        <v>1</v>
      </c>
      <c r="N94" s="131" t="n">
        <f aca="false">IFERROR(VLOOKUP(D94,Lista!A$3:E$33,5,0),1)</f>
        <v>1</v>
      </c>
      <c r="O94" s="132" t="str">
        <f aca="false">IF(C94="INM","",IF(L94="L","Baixa",IF(L94="A","Média",IF(L94="","","Alta"))))</f>
        <v/>
      </c>
      <c r="P94" s="132" t="n">
        <f aca="false">IF(C94="INM",M94*I94,IF(C94="ALI",IF(L94="L",7,IF(L94="A",10,15)),IF(C94="AIE",IF(L94="L",5,IF(L94="A",7,10)),IF(C94="SE",IF(L94="L",4,IF(L94="A",5,7)),IF(OR(C94="EE",C94="CE"),IF(L94="L",3,IF(L94="A",4,6)),0)))))</f>
        <v>0</v>
      </c>
      <c r="Q94" s="132" t="n">
        <f aca="false">IF(C94="INM",P94,P94*M94)</f>
        <v>0</v>
      </c>
      <c r="R94" s="133"/>
      <c r="S94" s="134" t="s">
        <v>94</v>
      </c>
      <c r="T94" s="135"/>
      <c r="U94" s="128"/>
      <c r="V94" s="128"/>
      <c r="W94" s="128"/>
      <c r="X94" s="128"/>
      <c r="Y94" s="128"/>
      <c r="Z94" s="131" t="str">
        <f aca="false">CONCATENATE(U94,AB94)</f>
        <v/>
      </c>
      <c r="AA94" s="131" t="str">
        <f aca="false">CONCATENATE(U94,V94,AB94,AG94)</f>
        <v>0</v>
      </c>
      <c r="AB94" s="131" t="str">
        <f aca="false">IF(OR(ISBLANK(W94),ISBLANK(X94)),IF(OR(U94="ALI",U94="AIE"),"L",IF(ISBLANK(U94),"","A")),IF(U94="EE",IF(X94&gt;=3,IF(W94&gt;=5,"H","A"),IF(X94&gt;=2,IF(W94&gt;=16,"H",IF(W94&lt;=4,"L","A")),IF(W94&lt;=15,"L","A"))),IF(OR(U94="SE",U94="CE"),IF(X94&gt;=4,IF(W94&gt;=6,"H","A"),IF(X94&gt;=2,IF(W94&gt;=20,"H",IF(W94&lt;=5,"L","A")),IF(W94&lt;=19,"L","A"))),IF(OR(U94="ALI",U94="AIE"),IF(X94&gt;=6,IF(W94&gt;=20,"H","A"),IF(X94&gt;=2,IF(W94&gt;=51,"H",IF(W94&lt;=19,"L","A")),IF(W94&lt;=50,"L","A")))))))</f>
        <v/>
      </c>
      <c r="AC94" s="131" t="n">
        <f aca="false">IFERROR(VLOOKUP(V94,Lista!A$3:D$33,3,0),1)</f>
        <v>1</v>
      </c>
      <c r="AD94" s="131" t="n">
        <f aca="false">IFERROR(VLOOKUP(V94,Lista!A$3:E$33,5,0),1)</f>
        <v>1</v>
      </c>
      <c r="AE94" s="137" t="str">
        <f aca="false">IF(U94="INM","",IF(AB94="L","Baixa",IF(AB94="A","Média",IF(AB94="","","Alta"))))</f>
        <v/>
      </c>
      <c r="AF94" s="137" t="n">
        <f aca="false">IF(OR(ISBLANK(T94),T94="NOK"),0,IF(U94="INM",AC94*Y94,IF(U94="ALI",IF(AB94="L",7,IF(AB94="A",10,15)),IF(U94="AIE",IF(AB94="L",5,IF(AB94="A",7,10)),IF(U94="SE",IF(AB94="L",4,IF(AB94="A",5,7)),IF(OR(U94="EE",U94="CE"),IF(AB94="L",3,IF(AB94="A",4,6))))))))</f>
        <v>0</v>
      </c>
      <c r="AG94" s="137" t="n">
        <f aca="false">IF(T94="NOK",0,IF(U94="INM",(1*AC94)*Y94,AF94*AC94))</f>
        <v>0</v>
      </c>
      <c r="AH94" s="138"/>
      <c r="AI94" s="134" t="s">
        <v>94</v>
      </c>
      <c r="AJ94" s="139"/>
      <c r="AK94" s="139"/>
    </row>
    <row r="95" customFormat="false" ht="15" hidden="false" customHeight="true" outlineLevel="0" collapsed="false">
      <c r="A95" s="142"/>
      <c r="B95" s="129"/>
      <c r="C95" s="128"/>
      <c r="D95" s="128"/>
      <c r="E95" s="128"/>
      <c r="F95" s="141"/>
      <c r="G95" s="128"/>
      <c r="H95" s="141"/>
      <c r="I95" s="128"/>
      <c r="J95" s="131" t="str">
        <f aca="false">CONCATENATE(C95,L95)</f>
        <v/>
      </c>
      <c r="K95" s="131" t="str">
        <f aca="false">CONCATENATE(C95,D95,L95,Q95)</f>
        <v>0</v>
      </c>
      <c r="L95" s="131" t="str">
        <f aca="false">IF(OR(ISBLANK(E95),ISBLANK(G95)),IF(OR(C95="ALI",C95="AIE"),"L",IF(ISBLANK(C95),"","A")),IF(C95="EE",IF(G95&gt;=3,IF(E95&gt;=5,"H","A"),IF(G95&gt;=2,IF(E95&gt;=16,"H",IF(E95&lt;=4,"L","A")),IF(E95&lt;=15,"L","A"))),IF(OR(C95="SE",C95="CE"),IF(G95&gt;=4,IF(E95&gt;=6,"H","A"),IF(G95&gt;=2,IF(E95&gt;=20,"H",IF(E95&lt;=5,"L","A")),IF(E95&lt;=19,"L","A"))),IF(OR(C95="ALI",C95="AIE"),IF(G95&gt;=6,IF(E95&gt;=20,"H","A"),IF(G95&gt;=2,IF(E95&gt;=51,"H",IF(E95&lt;=19,"L","A")),IF(E95&lt;=50,"L","A")))))))</f>
        <v/>
      </c>
      <c r="M95" s="131" t="n">
        <f aca="false">IFERROR(VLOOKUP(D95,Lista!A$3:D$33,3,0),1)</f>
        <v>1</v>
      </c>
      <c r="N95" s="131" t="n">
        <f aca="false">IFERROR(VLOOKUP(D95,Lista!A$3:E$33,5,0),1)</f>
        <v>1</v>
      </c>
      <c r="O95" s="132" t="str">
        <f aca="false">IF(C95="INM","",IF(L95="L","Baixa",IF(L95="A","Média",IF(L95="","","Alta"))))</f>
        <v/>
      </c>
      <c r="P95" s="132" t="n">
        <f aca="false">IF(C95="INM",M95*I95,IF(C95="ALI",IF(L95="L",7,IF(L95="A",10,15)),IF(C95="AIE",IF(L95="L",5,IF(L95="A",7,10)),IF(C95="SE",IF(L95="L",4,IF(L95="A",5,7)),IF(OR(C95="EE",C95="CE"),IF(L95="L",3,IF(L95="A",4,6)),0)))))</f>
        <v>0</v>
      </c>
      <c r="Q95" s="132" t="n">
        <f aca="false">IF(C95="INM",P95,P95*M95)</f>
        <v>0</v>
      </c>
      <c r="R95" s="133"/>
      <c r="S95" s="134" t="s">
        <v>94</v>
      </c>
      <c r="T95" s="135"/>
      <c r="U95" s="128"/>
      <c r="V95" s="128"/>
      <c r="W95" s="128"/>
      <c r="X95" s="128"/>
      <c r="Y95" s="128"/>
      <c r="Z95" s="131" t="str">
        <f aca="false">CONCATENATE(U95,AB95)</f>
        <v/>
      </c>
      <c r="AA95" s="131" t="str">
        <f aca="false">CONCATENATE(U95,V95,AB95,AG95)</f>
        <v>0</v>
      </c>
      <c r="AB95" s="131" t="str">
        <f aca="false">IF(OR(ISBLANK(W95),ISBLANK(X95)),IF(OR(U95="ALI",U95="AIE"),"L",IF(ISBLANK(U95),"","A")),IF(U95="EE",IF(X95&gt;=3,IF(W95&gt;=5,"H","A"),IF(X95&gt;=2,IF(W95&gt;=16,"H",IF(W95&lt;=4,"L","A")),IF(W95&lt;=15,"L","A"))),IF(OR(U95="SE",U95="CE"),IF(X95&gt;=4,IF(W95&gt;=6,"H","A"),IF(X95&gt;=2,IF(W95&gt;=20,"H",IF(W95&lt;=5,"L","A")),IF(W95&lt;=19,"L","A"))),IF(OR(U95="ALI",U95="AIE"),IF(X95&gt;=6,IF(W95&gt;=20,"H","A"),IF(X95&gt;=2,IF(W95&gt;=51,"H",IF(W95&lt;=19,"L","A")),IF(W95&lt;=50,"L","A")))))))</f>
        <v/>
      </c>
      <c r="AC95" s="131" t="n">
        <f aca="false">IFERROR(VLOOKUP(V95,Lista!A$3:D$33,3,0),1)</f>
        <v>1</v>
      </c>
      <c r="AD95" s="131" t="n">
        <f aca="false">IFERROR(VLOOKUP(V95,Lista!A$3:E$33,5,0),1)</f>
        <v>1</v>
      </c>
      <c r="AE95" s="137" t="str">
        <f aca="false">IF(U95="INM","",IF(AB95="L","Baixa",IF(AB95="A","Média",IF(AB95="","","Alta"))))</f>
        <v/>
      </c>
      <c r="AF95" s="137" t="n">
        <f aca="false">IF(OR(ISBLANK(T95),T95="NOK"),0,IF(U95="INM",AC95*Y95,IF(U95="ALI",IF(AB95="L",7,IF(AB95="A",10,15)),IF(U95="AIE",IF(AB95="L",5,IF(AB95="A",7,10)),IF(U95="SE",IF(AB95="L",4,IF(AB95="A",5,7)),IF(OR(U95="EE",U95="CE"),IF(AB95="L",3,IF(AB95="A",4,6))))))))</f>
        <v>0</v>
      </c>
      <c r="AG95" s="137" t="n">
        <f aca="false">IF(T95="NOK",0,IF(U95="INM",(1*AC95)*Y95,AF95*AC95))</f>
        <v>0</v>
      </c>
      <c r="AH95" s="138"/>
      <c r="AI95" s="134" t="s">
        <v>94</v>
      </c>
      <c r="AJ95" s="139"/>
      <c r="AK95" s="139"/>
    </row>
    <row r="96" customFormat="false" ht="15" hidden="false" customHeight="true" outlineLevel="0" collapsed="false">
      <c r="A96" s="142"/>
      <c r="B96" s="129"/>
      <c r="C96" s="128"/>
      <c r="D96" s="128"/>
      <c r="E96" s="128"/>
      <c r="F96" s="141"/>
      <c r="G96" s="128"/>
      <c r="H96" s="141"/>
      <c r="I96" s="128"/>
      <c r="J96" s="131" t="str">
        <f aca="false">CONCATENATE(C96,L96)</f>
        <v/>
      </c>
      <c r="K96" s="131" t="str">
        <f aca="false">CONCATENATE(C96,D96,L96,Q96)</f>
        <v>0</v>
      </c>
      <c r="L96" s="131" t="str">
        <f aca="false">IF(OR(ISBLANK(E96),ISBLANK(G96)),IF(OR(C96="ALI",C96="AIE"),"L",IF(ISBLANK(C96),"","A")),IF(C96="EE",IF(G96&gt;=3,IF(E96&gt;=5,"H","A"),IF(G96&gt;=2,IF(E96&gt;=16,"H",IF(E96&lt;=4,"L","A")),IF(E96&lt;=15,"L","A"))),IF(OR(C96="SE",C96="CE"),IF(G96&gt;=4,IF(E96&gt;=6,"H","A"),IF(G96&gt;=2,IF(E96&gt;=20,"H",IF(E96&lt;=5,"L","A")),IF(E96&lt;=19,"L","A"))),IF(OR(C96="ALI",C96="AIE"),IF(G96&gt;=6,IF(E96&gt;=20,"H","A"),IF(G96&gt;=2,IF(E96&gt;=51,"H",IF(E96&lt;=19,"L","A")),IF(E96&lt;=50,"L","A")))))))</f>
        <v/>
      </c>
      <c r="M96" s="131" t="n">
        <f aca="false">IFERROR(VLOOKUP(D96,Lista!A$3:D$33,3,0),1)</f>
        <v>1</v>
      </c>
      <c r="N96" s="131" t="n">
        <f aca="false">IFERROR(VLOOKUP(D96,Lista!A$3:E$33,5,0),1)</f>
        <v>1</v>
      </c>
      <c r="O96" s="132" t="str">
        <f aca="false">IF(C96="INM","",IF(L96="L","Baixa",IF(L96="A","Média",IF(L96="","","Alta"))))</f>
        <v/>
      </c>
      <c r="P96" s="132" t="n">
        <f aca="false">IF(C96="INM",M96*I96,IF(C96="ALI",IF(L96="L",7,IF(L96="A",10,15)),IF(C96="AIE",IF(L96="L",5,IF(L96="A",7,10)),IF(C96="SE",IF(L96="L",4,IF(L96="A",5,7)),IF(OR(C96="EE",C96="CE"),IF(L96="L",3,IF(L96="A",4,6)),0)))))</f>
        <v>0</v>
      </c>
      <c r="Q96" s="132" t="n">
        <f aca="false">IF(C96="INM",P96,P96*M96)</f>
        <v>0</v>
      </c>
      <c r="R96" s="133"/>
      <c r="S96" s="134" t="s">
        <v>94</v>
      </c>
      <c r="T96" s="135"/>
      <c r="U96" s="128"/>
      <c r="V96" s="128"/>
      <c r="W96" s="128"/>
      <c r="X96" s="128"/>
      <c r="Y96" s="128"/>
      <c r="Z96" s="131" t="str">
        <f aca="false">CONCATENATE(U96,AB96)</f>
        <v/>
      </c>
      <c r="AA96" s="131" t="str">
        <f aca="false">CONCATENATE(U96,V96,AB96,AG96)</f>
        <v>0</v>
      </c>
      <c r="AB96" s="131" t="str">
        <f aca="false">IF(OR(ISBLANK(W96),ISBLANK(X96)),IF(OR(U96="ALI",U96="AIE"),"L",IF(ISBLANK(U96),"","A")),IF(U96="EE",IF(X96&gt;=3,IF(W96&gt;=5,"H","A"),IF(X96&gt;=2,IF(W96&gt;=16,"H",IF(W96&lt;=4,"L","A")),IF(W96&lt;=15,"L","A"))),IF(OR(U96="SE",U96="CE"),IF(X96&gt;=4,IF(W96&gt;=6,"H","A"),IF(X96&gt;=2,IF(W96&gt;=20,"H",IF(W96&lt;=5,"L","A")),IF(W96&lt;=19,"L","A"))),IF(OR(U96="ALI",U96="AIE"),IF(X96&gt;=6,IF(W96&gt;=20,"H","A"),IF(X96&gt;=2,IF(W96&gt;=51,"H",IF(W96&lt;=19,"L","A")),IF(W96&lt;=50,"L","A")))))))</f>
        <v/>
      </c>
      <c r="AC96" s="131" t="n">
        <f aca="false">IFERROR(VLOOKUP(V96,Lista!A$3:D$33,3,0),1)</f>
        <v>1</v>
      </c>
      <c r="AD96" s="131" t="n">
        <f aca="false">IFERROR(VLOOKUP(V96,Lista!A$3:E$33,5,0),1)</f>
        <v>1</v>
      </c>
      <c r="AE96" s="137" t="str">
        <f aca="false">IF(U96="INM","",IF(AB96="L","Baixa",IF(AB96="A","Média",IF(AB96="","","Alta"))))</f>
        <v/>
      </c>
      <c r="AF96" s="137" t="n">
        <f aca="false">IF(OR(ISBLANK(T96),T96="NOK"),0,IF(U96="INM",AC96*Y96,IF(U96="ALI",IF(AB96="L",7,IF(AB96="A",10,15)),IF(U96="AIE",IF(AB96="L",5,IF(AB96="A",7,10)),IF(U96="SE",IF(AB96="L",4,IF(AB96="A",5,7)),IF(OR(U96="EE",U96="CE"),IF(AB96="L",3,IF(AB96="A",4,6))))))))</f>
        <v>0</v>
      </c>
      <c r="AG96" s="137" t="n">
        <f aca="false">IF(T96="NOK",0,IF(U96="INM",(1*AC96)*Y96,AF96*AC96))</f>
        <v>0</v>
      </c>
      <c r="AH96" s="138"/>
      <c r="AI96" s="134" t="s">
        <v>94</v>
      </c>
      <c r="AJ96" s="139"/>
      <c r="AK96" s="139"/>
    </row>
    <row r="97" customFormat="false" ht="15" hidden="false" customHeight="true" outlineLevel="0" collapsed="false">
      <c r="A97" s="142"/>
      <c r="B97" s="129"/>
      <c r="C97" s="128"/>
      <c r="D97" s="128"/>
      <c r="E97" s="128"/>
      <c r="F97" s="141"/>
      <c r="G97" s="128"/>
      <c r="H97" s="141"/>
      <c r="I97" s="128"/>
      <c r="J97" s="131" t="str">
        <f aca="false">CONCATENATE(C97,L97)</f>
        <v/>
      </c>
      <c r="K97" s="131" t="str">
        <f aca="false">CONCATENATE(C97,D97,L97,Q97)</f>
        <v>0</v>
      </c>
      <c r="L97" s="131" t="str">
        <f aca="false">IF(OR(ISBLANK(E97),ISBLANK(G97)),IF(OR(C97="ALI",C97="AIE"),"L",IF(ISBLANK(C97),"","A")),IF(C97="EE",IF(G97&gt;=3,IF(E97&gt;=5,"H","A"),IF(G97&gt;=2,IF(E97&gt;=16,"H",IF(E97&lt;=4,"L","A")),IF(E97&lt;=15,"L","A"))),IF(OR(C97="SE",C97="CE"),IF(G97&gt;=4,IF(E97&gt;=6,"H","A"),IF(G97&gt;=2,IF(E97&gt;=20,"H",IF(E97&lt;=5,"L","A")),IF(E97&lt;=19,"L","A"))),IF(OR(C97="ALI",C97="AIE"),IF(G97&gt;=6,IF(E97&gt;=20,"H","A"),IF(G97&gt;=2,IF(E97&gt;=51,"H",IF(E97&lt;=19,"L","A")),IF(E97&lt;=50,"L","A")))))))</f>
        <v/>
      </c>
      <c r="M97" s="131" t="n">
        <f aca="false">IFERROR(VLOOKUP(D97,Lista!A$3:D$33,3,0),1)</f>
        <v>1</v>
      </c>
      <c r="N97" s="131" t="n">
        <f aca="false">IFERROR(VLOOKUP(D97,Lista!A$3:E$33,5,0),1)</f>
        <v>1</v>
      </c>
      <c r="O97" s="132" t="str">
        <f aca="false">IF(C97="INM","",IF(L97="L","Baixa",IF(L97="A","Média",IF(L97="","","Alta"))))</f>
        <v/>
      </c>
      <c r="P97" s="132" t="n">
        <f aca="false">IF(C97="INM",M97*I97,IF(C97="ALI",IF(L97="L",7,IF(L97="A",10,15)),IF(C97="AIE",IF(L97="L",5,IF(L97="A",7,10)),IF(C97="SE",IF(L97="L",4,IF(L97="A",5,7)),IF(OR(C97="EE",C97="CE"),IF(L97="L",3,IF(L97="A",4,6)),0)))))</f>
        <v>0</v>
      </c>
      <c r="Q97" s="132" t="n">
        <f aca="false">IF(C97="INM",P97,P97*M97)</f>
        <v>0</v>
      </c>
      <c r="R97" s="133"/>
      <c r="S97" s="134" t="s">
        <v>94</v>
      </c>
      <c r="T97" s="135"/>
      <c r="U97" s="128"/>
      <c r="V97" s="128"/>
      <c r="W97" s="128"/>
      <c r="X97" s="128"/>
      <c r="Y97" s="128"/>
      <c r="Z97" s="131" t="str">
        <f aca="false">CONCATENATE(U97,AB97)</f>
        <v/>
      </c>
      <c r="AA97" s="131" t="str">
        <f aca="false">CONCATENATE(U97,V97,AB97,AG97)</f>
        <v>0</v>
      </c>
      <c r="AB97" s="131" t="str">
        <f aca="false">IF(OR(ISBLANK(W97),ISBLANK(X97)),IF(OR(U97="ALI",U97="AIE"),"L",IF(ISBLANK(U97),"","A")),IF(U97="EE",IF(X97&gt;=3,IF(W97&gt;=5,"H","A"),IF(X97&gt;=2,IF(W97&gt;=16,"H",IF(W97&lt;=4,"L","A")),IF(W97&lt;=15,"L","A"))),IF(OR(U97="SE",U97="CE"),IF(X97&gt;=4,IF(W97&gt;=6,"H","A"),IF(X97&gt;=2,IF(W97&gt;=20,"H",IF(W97&lt;=5,"L","A")),IF(W97&lt;=19,"L","A"))),IF(OR(U97="ALI",U97="AIE"),IF(X97&gt;=6,IF(W97&gt;=20,"H","A"),IF(X97&gt;=2,IF(W97&gt;=51,"H",IF(W97&lt;=19,"L","A")),IF(W97&lt;=50,"L","A")))))))</f>
        <v/>
      </c>
      <c r="AC97" s="131" t="n">
        <f aca="false">IFERROR(VLOOKUP(V97,Lista!A$3:D$33,3,0),1)</f>
        <v>1</v>
      </c>
      <c r="AD97" s="131" t="n">
        <f aca="false">IFERROR(VLOOKUP(V97,Lista!A$3:E$33,5,0),1)</f>
        <v>1</v>
      </c>
      <c r="AE97" s="137" t="str">
        <f aca="false">IF(U97="INM","",IF(AB97="L","Baixa",IF(AB97="A","Média",IF(AB97="","","Alta"))))</f>
        <v/>
      </c>
      <c r="AF97" s="137" t="n">
        <f aca="false">IF(OR(ISBLANK(T97),T97="NOK"),0,IF(U97="INM",AC97*Y97,IF(U97="ALI",IF(AB97="L",7,IF(AB97="A",10,15)),IF(U97="AIE",IF(AB97="L",5,IF(AB97="A",7,10)),IF(U97="SE",IF(AB97="L",4,IF(AB97="A",5,7)),IF(OR(U97="EE",U97="CE"),IF(AB97="L",3,IF(AB97="A",4,6))))))))</f>
        <v>0</v>
      </c>
      <c r="AG97" s="137" t="n">
        <f aca="false">IF(T97="NOK",0,IF(U97="INM",(1*AC97)*Y97,AF97*AC97))</f>
        <v>0</v>
      </c>
      <c r="AH97" s="138"/>
      <c r="AI97" s="134" t="s">
        <v>94</v>
      </c>
      <c r="AJ97" s="139"/>
      <c r="AK97" s="139"/>
    </row>
    <row r="98" customFormat="false" ht="15" hidden="false" customHeight="true" outlineLevel="0" collapsed="false">
      <c r="A98" s="142"/>
      <c r="B98" s="129"/>
      <c r="C98" s="128"/>
      <c r="D98" s="128"/>
      <c r="E98" s="128"/>
      <c r="F98" s="141"/>
      <c r="G98" s="128"/>
      <c r="H98" s="141"/>
      <c r="I98" s="128"/>
      <c r="J98" s="131" t="str">
        <f aca="false">CONCATENATE(C98,L98)</f>
        <v/>
      </c>
      <c r="K98" s="131" t="str">
        <f aca="false">CONCATENATE(C98,D98,L98,Q98)</f>
        <v>0</v>
      </c>
      <c r="L98" s="131" t="str">
        <f aca="false">IF(OR(ISBLANK(E98),ISBLANK(G98)),IF(OR(C98="ALI",C98="AIE"),"L",IF(ISBLANK(C98),"","A")),IF(C98="EE",IF(G98&gt;=3,IF(E98&gt;=5,"H","A"),IF(G98&gt;=2,IF(E98&gt;=16,"H",IF(E98&lt;=4,"L","A")),IF(E98&lt;=15,"L","A"))),IF(OR(C98="SE",C98="CE"),IF(G98&gt;=4,IF(E98&gt;=6,"H","A"),IF(G98&gt;=2,IF(E98&gt;=20,"H",IF(E98&lt;=5,"L","A")),IF(E98&lt;=19,"L","A"))),IF(OR(C98="ALI",C98="AIE"),IF(G98&gt;=6,IF(E98&gt;=20,"H","A"),IF(G98&gt;=2,IF(E98&gt;=51,"H",IF(E98&lt;=19,"L","A")),IF(E98&lt;=50,"L","A")))))))</f>
        <v/>
      </c>
      <c r="M98" s="131" t="n">
        <f aca="false">IFERROR(VLOOKUP(D98,Lista!A$3:D$33,3,0),1)</f>
        <v>1</v>
      </c>
      <c r="N98" s="131" t="n">
        <f aca="false">IFERROR(VLOOKUP(D98,Lista!A$3:E$33,5,0),1)</f>
        <v>1</v>
      </c>
      <c r="O98" s="132" t="str">
        <f aca="false">IF(C98="INM","",IF(L98="L","Baixa",IF(L98="A","Média",IF(L98="","","Alta"))))</f>
        <v/>
      </c>
      <c r="P98" s="132" t="n">
        <f aca="false">IF(C98="INM",M98*I98,IF(C98="ALI",IF(L98="L",7,IF(L98="A",10,15)),IF(C98="AIE",IF(L98="L",5,IF(L98="A",7,10)),IF(C98="SE",IF(L98="L",4,IF(L98="A",5,7)),IF(OR(C98="EE",C98="CE"),IF(L98="L",3,IF(L98="A",4,6)),0)))))</f>
        <v>0</v>
      </c>
      <c r="Q98" s="132" t="n">
        <f aca="false">IF(C98="INM",P98,P98*M98)</f>
        <v>0</v>
      </c>
      <c r="R98" s="133"/>
      <c r="S98" s="134" t="s">
        <v>94</v>
      </c>
      <c r="T98" s="135"/>
      <c r="U98" s="128"/>
      <c r="V98" s="128"/>
      <c r="W98" s="128"/>
      <c r="X98" s="128"/>
      <c r="Y98" s="128"/>
      <c r="Z98" s="131" t="str">
        <f aca="false">CONCATENATE(U98,AB98)</f>
        <v/>
      </c>
      <c r="AA98" s="131" t="str">
        <f aca="false">CONCATENATE(U98,V98,AB98,AG98)</f>
        <v>0</v>
      </c>
      <c r="AB98" s="131" t="str">
        <f aca="false">IF(OR(ISBLANK(W98),ISBLANK(X98)),IF(OR(U98="ALI",U98="AIE"),"L",IF(ISBLANK(U98),"","A")),IF(U98="EE",IF(X98&gt;=3,IF(W98&gt;=5,"H","A"),IF(X98&gt;=2,IF(W98&gt;=16,"H",IF(W98&lt;=4,"L","A")),IF(W98&lt;=15,"L","A"))),IF(OR(U98="SE",U98="CE"),IF(X98&gt;=4,IF(W98&gt;=6,"H","A"),IF(X98&gt;=2,IF(W98&gt;=20,"H",IF(W98&lt;=5,"L","A")),IF(W98&lt;=19,"L","A"))),IF(OR(U98="ALI",U98="AIE"),IF(X98&gt;=6,IF(W98&gt;=20,"H","A"),IF(X98&gt;=2,IF(W98&gt;=51,"H",IF(W98&lt;=19,"L","A")),IF(W98&lt;=50,"L","A")))))))</f>
        <v/>
      </c>
      <c r="AC98" s="131" t="n">
        <f aca="false">IFERROR(VLOOKUP(V98,Lista!A$3:D$33,3,0),1)</f>
        <v>1</v>
      </c>
      <c r="AD98" s="131" t="n">
        <f aca="false">IFERROR(VLOOKUP(V98,Lista!A$3:E$33,5,0),1)</f>
        <v>1</v>
      </c>
      <c r="AE98" s="137" t="str">
        <f aca="false">IF(U98="INM","",IF(AB98="L","Baixa",IF(AB98="A","Média",IF(AB98="","","Alta"))))</f>
        <v/>
      </c>
      <c r="AF98" s="137" t="n">
        <f aca="false">IF(OR(ISBLANK(T98),T98="NOK"),0,IF(U98="INM",AC98*Y98,IF(U98="ALI",IF(AB98="L",7,IF(AB98="A",10,15)),IF(U98="AIE",IF(AB98="L",5,IF(AB98="A",7,10)),IF(U98="SE",IF(AB98="L",4,IF(AB98="A",5,7)),IF(OR(U98="EE",U98="CE"),IF(AB98="L",3,IF(AB98="A",4,6))))))))</f>
        <v>0</v>
      </c>
      <c r="AG98" s="137" t="n">
        <f aca="false">IF(T98="NOK",0,IF(U98="INM",(1*AC98)*Y98,AF98*AC98))</f>
        <v>0</v>
      </c>
      <c r="AH98" s="138"/>
      <c r="AI98" s="134" t="s">
        <v>94</v>
      </c>
      <c r="AJ98" s="139"/>
      <c r="AK98" s="139"/>
    </row>
    <row r="99" customFormat="false" ht="15" hidden="false" customHeight="true" outlineLevel="0" collapsed="false">
      <c r="A99" s="142"/>
      <c r="B99" s="129"/>
      <c r="C99" s="128"/>
      <c r="D99" s="128"/>
      <c r="E99" s="128"/>
      <c r="F99" s="141"/>
      <c r="G99" s="128"/>
      <c r="H99" s="141"/>
      <c r="I99" s="128"/>
      <c r="J99" s="131" t="str">
        <f aca="false">CONCATENATE(C99,L99)</f>
        <v/>
      </c>
      <c r="K99" s="131" t="str">
        <f aca="false">CONCATENATE(C99,D99,L99,Q99)</f>
        <v>0</v>
      </c>
      <c r="L99" s="131" t="str">
        <f aca="false">IF(OR(ISBLANK(E99),ISBLANK(G99)),IF(OR(C99="ALI",C99="AIE"),"L",IF(ISBLANK(C99),"","A")),IF(C99="EE",IF(G99&gt;=3,IF(E99&gt;=5,"H","A"),IF(G99&gt;=2,IF(E99&gt;=16,"H",IF(E99&lt;=4,"L","A")),IF(E99&lt;=15,"L","A"))),IF(OR(C99="SE",C99="CE"),IF(G99&gt;=4,IF(E99&gt;=6,"H","A"),IF(G99&gt;=2,IF(E99&gt;=20,"H",IF(E99&lt;=5,"L","A")),IF(E99&lt;=19,"L","A"))),IF(OR(C99="ALI",C99="AIE"),IF(G99&gt;=6,IF(E99&gt;=20,"H","A"),IF(G99&gt;=2,IF(E99&gt;=51,"H",IF(E99&lt;=19,"L","A")),IF(E99&lt;=50,"L","A")))))))</f>
        <v/>
      </c>
      <c r="M99" s="131" t="n">
        <f aca="false">IFERROR(VLOOKUP(D99,Lista!A$3:D$33,3,0),1)</f>
        <v>1</v>
      </c>
      <c r="N99" s="131" t="n">
        <f aca="false">IFERROR(VLOOKUP(D99,Lista!A$3:E$33,5,0),1)</f>
        <v>1</v>
      </c>
      <c r="O99" s="132" t="str">
        <f aca="false">IF(C99="INM","",IF(L99="L","Baixa",IF(L99="A","Média",IF(L99="","","Alta"))))</f>
        <v/>
      </c>
      <c r="P99" s="132" t="n">
        <f aca="false">IF(C99="INM",M99*I99,IF(C99="ALI",IF(L99="L",7,IF(L99="A",10,15)),IF(C99="AIE",IF(L99="L",5,IF(L99="A",7,10)),IF(C99="SE",IF(L99="L",4,IF(L99="A",5,7)),IF(OR(C99="EE",C99="CE"),IF(L99="L",3,IF(L99="A",4,6)),0)))))</f>
        <v>0</v>
      </c>
      <c r="Q99" s="132" t="n">
        <f aca="false">IF(C99="INM",P99,P99*M99)</f>
        <v>0</v>
      </c>
      <c r="R99" s="133"/>
      <c r="S99" s="134" t="s">
        <v>94</v>
      </c>
      <c r="T99" s="135"/>
      <c r="U99" s="128"/>
      <c r="V99" s="128"/>
      <c r="W99" s="128"/>
      <c r="X99" s="128"/>
      <c r="Y99" s="128"/>
      <c r="Z99" s="131" t="str">
        <f aca="false">CONCATENATE(U99,AB99)</f>
        <v/>
      </c>
      <c r="AA99" s="131" t="str">
        <f aca="false">CONCATENATE(U99,V99,AB99,AG99)</f>
        <v>0</v>
      </c>
      <c r="AB99" s="131" t="str">
        <f aca="false">IF(OR(ISBLANK(W99),ISBLANK(X99)),IF(OR(U99="ALI",U99="AIE"),"L",IF(ISBLANK(U99),"","A")),IF(U99="EE",IF(X99&gt;=3,IF(W99&gt;=5,"H","A"),IF(X99&gt;=2,IF(W99&gt;=16,"H",IF(W99&lt;=4,"L","A")),IF(W99&lt;=15,"L","A"))),IF(OR(U99="SE",U99="CE"),IF(X99&gt;=4,IF(W99&gt;=6,"H","A"),IF(X99&gt;=2,IF(W99&gt;=20,"H",IF(W99&lt;=5,"L","A")),IF(W99&lt;=19,"L","A"))),IF(OR(U99="ALI",U99="AIE"),IF(X99&gt;=6,IF(W99&gt;=20,"H","A"),IF(X99&gt;=2,IF(W99&gt;=51,"H",IF(W99&lt;=19,"L","A")),IF(W99&lt;=50,"L","A")))))))</f>
        <v/>
      </c>
      <c r="AC99" s="131" t="n">
        <f aca="false">IFERROR(VLOOKUP(V99,Lista!A$3:D$33,3,0),1)</f>
        <v>1</v>
      </c>
      <c r="AD99" s="131" t="n">
        <f aca="false">IFERROR(VLOOKUP(V99,Lista!A$3:E$33,5,0),1)</f>
        <v>1</v>
      </c>
      <c r="AE99" s="137" t="str">
        <f aca="false">IF(U99="INM","",IF(AB99="L","Baixa",IF(AB99="A","Média",IF(AB99="","","Alta"))))</f>
        <v/>
      </c>
      <c r="AF99" s="137" t="n">
        <f aca="false">IF(OR(ISBLANK(T99),T99="NOK"),0,IF(U99="INM",AC99*Y99,IF(U99="ALI",IF(AB99="L",7,IF(AB99="A",10,15)),IF(U99="AIE",IF(AB99="L",5,IF(AB99="A",7,10)),IF(U99="SE",IF(AB99="L",4,IF(AB99="A",5,7)),IF(OR(U99="EE",U99="CE"),IF(AB99="L",3,IF(AB99="A",4,6))))))))</f>
        <v>0</v>
      </c>
      <c r="AG99" s="137" t="n">
        <f aca="false">IF(T99="NOK",0,IF(U99="INM",(1*AC99)*Y99,AF99*AC99))</f>
        <v>0</v>
      </c>
      <c r="AH99" s="133"/>
      <c r="AI99" s="134" t="s">
        <v>94</v>
      </c>
      <c r="AJ99" s="139"/>
      <c r="AK99" s="139"/>
    </row>
    <row r="100" customFormat="false" ht="15" hidden="false" customHeight="true" outlineLevel="0" collapsed="false">
      <c r="A100" s="142"/>
      <c r="B100" s="129"/>
      <c r="C100" s="128"/>
      <c r="D100" s="128"/>
      <c r="E100" s="128"/>
      <c r="F100" s="141"/>
      <c r="G100" s="128"/>
      <c r="H100" s="141"/>
      <c r="I100" s="128"/>
      <c r="J100" s="131" t="str">
        <f aca="false">CONCATENATE(C100,L100)</f>
        <v/>
      </c>
      <c r="K100" s="131" t="str">
        <f aca="false">CONCATENATE(C100,D100,L100,Q100)</f>
        <v>0</v>
      </c>
      <c r="L100" s="131" t="str">
        <f aca="false">IF(OR(ISBLANK(E100),ISBLANK(G100)),IF(OR(C100="ALI",C100="AIE"),"L",IF(ISBLANK(C100),"","A")),IF(C100="EE",IF(G100&gt;=3,IF(E100&gt;=5,"H","A"),IF(G100&gt;=2,IF(E100&gt;=16,"H",IF(E100&lt;=4,"L","A")),IF(E100&lt;=15,"L","A"))),IF(OR(C100="SE",C100="CE"),IF(G100&gt;=4,IF(E100&gt;=6,"H","A"),IF(G100&gt;=2,IF(E100&gt;=20,"H",IF(E100&lt;=5,"L","A")),IF(E100&lt;=19,"L","A"))),IF(OR(C100="ALI",C100="AIE"),IF(G100&gt;=6,IF(E100&gt;=20,"H","A"),IF(G100&gt;=2,IF(E100&gt;=51,"H",IF(E100&lt;=19,"L","A")),IF(E100&lt;=50,"L","A")))))))</f>
        <v/>
      </c>
      <c r="M100" s="131" t="n">
        <f aca="false">IFERROR(VLOOKUP(D100,Lista!A$3:D$33,3,0),1)</f>
        <v>1</v>
      </c>
      <c r="N100" s="131" t="n">
        <f aca="false">IFERROR(VLOOKUP(D100,Lista!A$3:E$33,5,0),1)</f>
        <v>1</v>
      </c>
      <c r="O100" s="132" t="str">
        <f aca="false">IF(C100="INM","",IF(L100="L","Baixa",IF(L100="A","Média",IF(L100="","","Alta"))))</f>
        <v/>
      </c>
      <c r="P100" s="132" t="n">
        <f aca="false">IF(C100="INM",M100*I100,IF(C100="ALI",IF(L100="L",7,IF(L100="A",10,15)),IF(C100="AIE",IF(L100="L",5,IF(L100="A",7,10)),IF(C100="SE",IF(L100="L",4,IF(L100="A",5,7)),IF(OR(C100="EE",C100="CE"),IF(L100="L",3,IF(L100="A",4,6)),0)))))</f>
        <v>0</v>
      </c>
      <c r="Q100" s="132" t="n">
        <f aca="false">IF(C100="INM",P100,P100*M100)</f>
        <v>0</v>
      </c>
      <c r="R100" s="133"/>
      <c r="S100" s="134" t="s">
        <v>94</v>
      </c>
      <c r="T100" s="135"/>
      <c r="U100" s="128"/>
      <c r="V100" s="128"/>
      <c r="W100" s="128"/>
      <c r="X100" s="128"/>
      <c r="Y100" s="128"/>
      <c r="Z100" s="131" t="str">
        <f aca="false">CONCATENATE(U100,AB100)</f>
        <v/>
      </c>
      <c r="AA100" s="131" t="str">
        <f aca="false">CONCATENATE(U100,V100,AB100,AG100)</f>
        <v>0</v>
      </c>
      <c r="AB100" s="131" t="str">
        <f aca="false">IF(OR(ISBLANK(W100),ISBLANK(X100)),IF(OR(U100="ALI",U100="AIE"),"L",IF(ISBLANK(U100),"","A")),IF(U100="EE",IF(X100&gt;=3,IF(W100&gt;=5,"H","A"),IF(X100&gt;=2,IF(W100&gt;=16,"H",IF(W100&lt;=4,"L","A")),IF(W100&lt;=15,"L","A"))),IF(OR(U100="SE",U100="CE"),IF(X100&gt;=4,IF(W100&gt;=6,"H","A"),IF(X100&gt;=2,IF(W100&gt;=20,"H",IF(W100&lt;=5,"L","A")),IF(W100&lt;=19,"L","A"))),IF(OR(U100="ALI",U100="AIE"),IF(X100&gt;=6,IF(W100&gt;=20,"H","A"),IF(X100&gt;=2,IF(W100&gt;=51,"H",IF(W100&lt;=19,"L","A")),IF(W100&lt;=50,"L","A")))))))</f>
        <v/>
      </c>
      <c r="AC100" s="131" t="n">
        <f aca="false">IFERROR(VLOOKUP(V100,Lista!A$3:D$33,3,0),1)</f>
        <v>1</v>
      </c>
      <c r="AD100" s="131" t="n">
        <f aca="false">IFERROR(VLOOKUP(V100,Lista!A$3:E$33,5,0),1)</f>
        <v>1</v>
      </c>
      <c r="AE100" s="137" t="str">
        <f aca="false">IF(U100="INM","",IF(AB100="L","Baixa",IF(AB100="A","Média",IF(AB100="","","Alta"))))</f>
        <v/>
      </c>
      <c r="AF100" s="137" t="n">
        <f aca="false">IF(OR(ISBLANK(T100),T100="NOK"),0,IF(U100="INM",AC100*Y100,IF(U100="ALI",IF(AB100="L",7,IF(AB100="A",10,15)),IF(U100="AIE",IF(AB100="L",5,IF(AB100="A",7,10)),IF(U100="SE",IF(AB100="L",4,IF(AB100="A",5,7)),IF(OR(U100="EE",U100="CE"),IF(AB100="L",3,IF(AB100="A",4,6))))))))</f>
        <v>0</v>
      </c>
      <c r="AG100" s="137" t="n">
        <f aca="false">IF(T100="NOK",0,IF(U100="INM",(1*AC100)*Y100,AF100*AC100))</f>
        <v>0</v>
      </c>
      <c r="AH100" s="133"/>
      <c r="AI100" s="134" t="s">
        <v>94</v>
      </c>
      <c r="AJ100" s="139"/>
      <c r="AK100" s="139"/>
    </row>
    <row r="101" customFormat="false" ht="15" hidden="false" customHeight="true" outlineLevel="0" collapsed="false">
      <c r="A101" s="142"/>
      <c r="B101" s="129"/>
      <c r="C101" s="128"/>
      <c r="D101" s="128"/>
      <c r="E101" s="128"/>
      <c r="F101" s="141"/>
      <c r="G101" s="128"/>
      <c r="H101" s="141"/>
      <c r="I101" s="128"/>
      <c r="J101" s="131" t="str">
        <f aca="false">CONCATENATE(C101,L101)</f>
        <v/>
      </c>
      <c r="K101" s="131" t="str">
        <f aca="false">CONCATENATE(C101,D101,L101,Q101)</f>
        <v>0</v>
      </c>
      <c r="L101" s="131" t="str">
        <f aca="false">IF(OR(ISBLANK(E101),ISBLANK(G101)),IF(OR(C101="ALI",C101="AIE"),"L",IF(ISBLANK(C101),"","A")),IF(C101="EE",IF(G101&gt;=3,IF(E101&gt;=5,"H","A"),IF(G101&gt;=2,IF(E101&gt;=16,"H",IF(E101&lt;=4,"L","A")),IF(E101&lt;=15,"L","A"))),IF(OR(C101="SE",C101="CE"),IF(G101&gt;=4,IF(E101&gt;=6,"H","A"),IF(G101&gt;=2,IF(E101&gt;=20,"H",IF(E101&lt;=5,"L","A")),IF(E101&lt;=19,"L","A"))),IF(OR(C101="ALI",C101="AIE"),IF(G101&gt;=6,IF(E101&gt;=20,"H","A"),IF(G101&gt;=2,IF(E101&gt;=51,"H",IF(E101&lt;=19,"L","A")),IF(E101&lt;=50,"L","A")))))))</f>
        <v/>
      </c>
      <c r="M101" s="131" t="n">
        <f aca="false">IFERROR(VLOOKUP(D101,Lista!A$3:D$33,3,0),1)</f>
        <v>1</v>
      </c>
      <c r="N101" s="131" t="n">
        <f aca="false">IFERROR(VLOOKUP(D101,Lista!A$3:E$33,5,0),1)</f>
        <v>1</v>
      </c>
      <c r="O101" s="132" t="str">
        <f aca="false">IF(C101="INM","",IF(L101="L","Baixa",IF(L101="A","Média",IF(L101="","","Alta"))))</f>
        <v/>
      </c>
      <c r="P101" s="132" t="n">
        <f aca="false">IF(C101="INM",M101*I101,IF(C101="ALI",IF(L101="L",7,IF(L101="A",10,15)),IF(C101="AIE",IF(L101="L",5,IF(L101="A",7,10)),IF(C101="SE",IF(L101="L",4,IF(L101="A",5,7)),IF(OR(C101="EE",C101="CE"),IF(L101="L",3,IF(L101="A",4,6)),0)))))</f>
        <v>0</v>
      </c>
      <c r="Q101" s="132" t="n">
        <f aca="false">IF(C101="INM",P101,P101*M101)</f>
        <v>0</v>
      </c>
      <c r="R101" s="133"/>
      <c r="S101" s="134" t="s">
        <v>94</v>
      </c>
      <c r="T101" s="135"/>
      <c r="U101" s="128"/>
      <c r="V101" s="128"/>
      <c r="W101" s="128"/>
      <c r="X101" s="128"/>
      <c r="Y101" s="128"/>
      <c r="Z101" s="131" t="str">
        <f aca="false">CONCATENATE(U101,AB101)</f>
        <v/>
      </c>
      <c r="AA101" s="131" t="str">
        <f aca="false">CONCATENATE(U101,V101,AB101,AG101)</f>
        <v>0</v>
      </c>
      <c r="AB101" s="131" t="str">
        <f aca="false">IF(OR(ISBLANK(W101),ISBLANK(X101)),IF(OR(U101="ALI",U101="AIE"),"L",IF(ISBLANK(U101),"","A")),IF(U101="EE",IF(X101&gt;=3,IF(W101&gt;=5,"H","A"),IF(X101&gt;=2,IF(W101&gt;=16,"H",IF(W101&lt;=4,"L","A")),IF(W101&lt;=15,"L","A"))),IF(OR(U101="SE",U101="CE"),IF(X101&gt;=4,IF(W101&gt;=6,"H","A"),IF(X101&gt;=2,IF(W101&gt;=20,"H",IF(W101&lt;=5,"L","A")),IF(W101&lt;=19,"L","A"))),IF(OR(U101="ALI",U101="AIE"),IF(X101&gt;=6,IF(W101&gt;=20,"H","A"),IF(X101&gt;=2,IF(W101&gt;=51,"H",IF(W101&lt;=19,"L","A")),IF(W101&lt;=50,"L","A")))))))</f>
        <v/>
      </c>
      <c r="AC101" s="131" t="n">
        <f aca="false">IFERROR(VLOOKUP(V101,Lista!A$3:D$33,3,0),1)</f>
        <v>1</v>
      </c>
      <c r="AD101" s="131" t="n">
        <f aca="false">IFERROR(VLOOKUP(V101,Lista!A$3:E$33,5,0),1)</f>
        <v>1</v>
      </c>
      <c r="AE101" s="137" t="str">
        <f aca="false">IF(U101="INM","",IF(AB101="L","Baixa",IF(AB101="A","Média",IF(AB101="","","Alta"))))</f>
        <v/>
      </c>
      <c r="AF101" s="137" t="n">
        <f aca="false">IF(OR(ISBLANK(T101),T101="NOK"),0,IF(U101="INM",AC101*Y101,IF(U101="ALI",IF(AB101="L",7,IF(AB101="A",10,15)),IF(U101="AIE",IF(AB101="L",5,IF(AB101="A",7,10)),IF(U101="SE",IF(AB101="L",4,IF(AB101="A",5,7)),IF(OR(U101="EE",U101="CE"),IF(AB101="L",3,IF(AB101="A",4,6))))))))</f>
        <v>0</v>
      </c>
      <c r="AG101" s="137" t="n">
        <f aca="false">IF(T101="NOK",0,IF(U101="INM",(1*AC101)*Y101,AF101*AC101))</f>
        <v>0</v>
      </c>
      <c r="AH101" s="133"/>
      <c r="AI101" s="134" t="s">
        <v>94</v>
      </c>
      <c r="AJ101" s="139"/>
      <c r="AK101" s="139"/>
    </row>
    <row r="102" customFormat="false" ht="15" hidden="false" customHeight="true" outlineLevel="0" collapsed="false">
      <c r="A102" s="142"/>
      <c r="B102" s="129"/>
      <c r="C102" s="128"/>
      <c r="D102" s="128"/>
      <c r="E102" s="128"/>
      <c r="F102" s="141"/>
      <c r="G102" s="128"/>
      <c r="H102" s="141"/>
      <c r="I102" s="128"/>
      <c r="J102" s="131" t="str">
        <f aca="false">CONCATENATE(C102,L102)</f>
        <v/>
      </c>
      <c r="K102" s="131" t="str">
        <f aca="false">CONCATENATE(C102,D102,L102,Q102)</f>
        <v>0</v>
      </c>
      <c r="L102" s="131" t="str">
        <f aca="false">IF(OR(ISBLANK(E102),ISBLANK(G102)),IF(OR(C102="ALI",C102="AIE"),"L",IF(ISBLANK(C102),"","A")),IF(C102="EE",IF(G102&gt;=3,IF(E102&gt;=5,"H","A"),IF(G102&gt;=2,IF(E102&gt;=16,"H",IF(E102&lt;=4,"L","A")),IF(E102&lt;=15,"L","A"))),IF(OR(C102="SE",C102="CE"),IF(G102&gt;=4,IF(E102&gt;=6,"H","A"),IF(G102&gt;=2,IF(E102&gt;=20,"H",IF(E102&lt;=5,"L","A")),IF(E102&lt;=19,"L","A"))),IF(OR(C102="ALI",C102="AIE"),IF(G102&gt;=6,IF(E102&gt;=20,"H","A"),IF(G102&gt;=2,IF(E102&gt;=51,"H",IF(E102&lt;=19,"L","A")),IF(E102&lt;=50,"L","A")))))))</f>
        <v/>
      </c>
      <c r="M102" s="131" t="n">
        <f aca="false">IFERROR(VLOOKUP(D102,Lista!A$3:D$33,3,0),1)</f>
        <v>1</v>
      </c>
      <c r="N102" s="131" t="n">
        <f aca="false">IFERROR(VLOOKUP(D102,Lista!A$3:E$33,5,0),1)</f>
        <v>1</v>
      </c>
      <c r="O102" s="132" t="str">
        <f aca="false">IF(C102="INM","",IF(L102="L","Baixa",IF(L102="A","Média",IF(L102="","","Alta"))))</f>
        <v/>
      </c>
      <c r="P102" s="132" t="n">
        <f aca="false">IF(C102="INM",M102*I102,IF(C102="ALI",IF(L102="L",7,IF(L102="A",10,15)),IF(C102="AIE",IF(L102="L",5,IF(L102="A",7,10)),IF(C102="SE",IF(L102="L",4,IF(L102="A",5,7)),IF(OR(C102="EE",C102="CE"),IF(L102="L",3,IF(L102="A",4,6)),0)))))</f>
        <v>0</v>
      </c>
      <c r="Q102" s="132" t="n">
        <f aca="false">IF(C102="INM",P102,P102*M102)</f>
        <v>0</v>
      </c>
      <c r="R102" s="133"/>
      <c r="S102" s="134" t="s">
        <v>94</v>
      </c>
      <c r="T102" s="143"/>
      <c r="U102" s="128"/>
      <c r="V102" s="128"/>
      <c r="W102" s="128"/>
      <c r="X102" s="128"/>
      <c r="Y102" s="128"/>
      <c r="Z102" s="131" t="str">
        <f aca="false">CONCATENATE(U102,AB102)</f>
        <v/>
      </c>
      <c r="AA102" s="131" t="str">
        <f aca="false">CONCATENATE(U102,V102,AB102,AG102)</f>
        <v>0</v>
      </c>
      <c r="AB102" s="131" t="str">
        <f aca="false">IF(OR(ISBLANK(W102),ISBLANK(X102)),IF(OR(U102="ALI",U102="AIE"),"L",IF(ISBLANK(U102),"","A")),IF(U102="EE",IF(X102&gt;=3,IF(W102&gt;=5,"H","A"),IF(X102&gt;=2,IF(W102&gt;=16,"H",IF(W102&lt;=4,"L","A")),IF(W102&lt;=15,"L","A"))),IF(OR(U102="SE",U102="CE"),IF(X102&gt;=4,IF(W102&gt;=6,"H","A"),IF(X102&gt;=2,IF(W102&gt;=20,"H",IF(W102&lt;=5,"L","A")),IF(W102&lt;=19,"L","A"))),IF(OR(U102="ALI",U102="AIE"),IF(X102&gt;=6,IF(W102&gt;=20,"H","A"),IF(X102&gt;=2,IF(W102&gt;=51,"H",IF(W102&lt;=19,"L","A")),IF(W102&lt;=50,"L","A")))))))</f>
        <v/>
      </c>
      <c r="AC102" s="131" t="n">
        <f aca="false">IFERROR(VLOOKUP(V102,Lista!A$3:D$33,3,0),1)</f>
        <v>1</v>
      </c>
      <c r="AD102" s="131" t="n">
        <f aca="false">IFERROR(VLOOKUP(V102,Lista!A$3:E$33,5,0),1)</f>
        <v>1</v>
      </c>
      <c r="AE102" s="137" t="str">
        <f aca="false">IF(U102="INM","",IF(AB102="L","Baixa",IF(AB102="A","Média",IF(AB102="","","Alta"))))</f>
        <v/>
      </c>
      <c r="AF102" s="137" t="n">
        <f aca="false">IF(OR(ISBLANK(T102),T102="NOK"),0,IF(U102="INM",AC102*Y102,IF(U102="ALI",IF(AB102="L",7,IF(AB102="A",10,15)),IF(U102="AIE",IF(AB102="L",5,IF(AB102="A",7,10)),IF(U102="SE",IF(AB102="L",4,IF(AB102="A",5,7)),IF(OR(U102="EE",U102="CE"),IF(AB102="L",3,IF(AB102="A",4,6))))))))</f>
        <v>0</v>
      </c>
      <c r="AG102" s="137" t="n">
        <f aca="false">IF(T102="NOK",0,IF(U102="INM",(1*AC102)*Y102,AF102*AC102))</f>
        <v>0</v>
      </c>
      <c r="AH102" s="139"/>
      <c r="AI102" s="134" t="s">
        <v>94</v>
      </c>
      <c r="AJ102" s="139"/>
      <c r="AK102" s="139"/>
    </row>
    <row r="103" customFormat="false" ht="15" hidden="false" customHeight="true" outlineLevel="0" collapsed="false">
      <c r="A103" s="142"/>
      <c r="B103" s="129"/>
      <c r="C103" s="128"/>
      <c r="D103" s="128"/>
      <c r="E103" s="128"/>
      <c r="F103" s="141"/>
      <c r="G103" s="128"/>
      <c r="H103" s="130"/>
      <c r="I103" s="128"/>
      <c r="J103" s="131" t="str">
        <f aca="false">CONCATENATE(C103,L103)</f>
        <v/>
      </c>
      <c r="K103" s="131" t="str">
        <f aca="false">CONCATENATE(C103,D103,L103,Q103)</f>
        <v>0</v>
      </c>
      <c r="L103" s="131" t="str">
        <f aca="false">IF(OR(ISBLANK(E103),ISBLANK(G103)),IF(OR(C103="ALI",C103="AIE"),"L",IF(ISBLANK(C103),"","A")),IF(C103="EE",IF(G103&gt;=3,IF(E103&gt;=5,"H","A"),IF(G103&gt;=2,IF(E103&gt;=16,"H",IF(E103&lt;=4,"L","A")),IF(E103&lt;=15,"L","A"))),IF(OR(C103="SE",C103="CE"),IF(G103&gt;=4,IF(E103&gt;=6,"H","A"),IF(G103&gt;=2,IF(E103&gt;=20,"H",IF(E103&lt;=5,"L","A")),IF(E103&lt;=19,"L","A"))),IF(OR(C103="ALI",C103="AIE"),IF(G103&gt;=6,IF(E103&gt;=20,"H","A"),IF(G103&gt;=2,IF(E103&gt;=51,"H",IF(E103&lt;=19,"L","A")),IF(E103&lt;=50,"L","A")))))))</f>
        <v/>
      </c>
      <c r="M103" s="131" t="n">
        <f aca="false">IFERROR(VLOOKUP(D103,Lista!A$3:D$33,3,0),1)</f>
        <v>1</v>
      </c>
      <c r="N103" s="131" t="n">
        <f aca="false">IFERROR(VLOOKUP(D103,Lista!A$3:E$33,5,0),1)</f>
        <v>1</v>
      </c>
      <c r="O103" s="132" t="str">
        <f aca="false">IF(C103="INM","",IF(L103="L","Baixa",IF(L103="A","Média",IF(L103="","","Alta"))))</f>
        <v/>
      </c>
      <c r="P103" s="132" t="n">
        <f aca="false">IF(C103="INM",M103*I103,IF(C103="ALI",IF(L103="L",7,IF(L103="A",10,15)),IF(C103="AIE",IF(L103="L",5,IF(L103="A",7,10)),IF(C103="SE",IF(L103="L",4,IF(L103="A",5,7)),IF(OR(C103="EE",C103="CE"),IF(L103="L",3,IF(L103="A",4,6)),0)))))</f>
        <v>0</v>
      </c>
      <c r="Q103" s="132" t="n">
        <f aca="false">IF(C103="INM",P103,P103*M103)</f>
        <v>0</v>
      </c>
      <c r="R103" s="133"/>
      <c r="S103" s="134" t="s">
        <v>94</v>
      </c>
      <c r="T103" s="143"/>
      <c r="U103" s="128"/>
      <c r="V103" s="136"/>
      <c r="W103" s="128"/>
      <c r="X103" s="128"/>
      <c r="Y103" s="128"/>
      <c r="Z103" s="131" t="str">
        <f aca="false">CONCATENATE(U103,AB103)</f>
        <v/>
      </c>
      <c r="AA103" s="131" t="str">
        <f aca="false">CONCATENATE(U103,V103,AB103,AG103)</f>
        <v>0</v>
      </c>
      <c r="AB103" s="131" t="str">
        <f aca="false">IF(OR(ISBLANK(W103),ISBLANK(X103)),IF(OR(U103="ALI",U103="AIE"),"L",IF(ISBLANK(U103),"","A")),IF(U103="EE",IF(X103&gt;=3,IF(W103&gt;=5,"H","A"),IF(X103&gt;=2,IF(W103&gt;=16,"H",IF(W103&lt;=4,"L","A")),IF(W103&lt;=15,"L","A"))),IF(OR(U103="SE",U103="CE"),IF(X103&gt;=4,IF(W103&gt;=6,"H","A"),IF(X103&gt;=2,IF(W103&gt;=20,"H",IF(W103&lt;=5,"L","A")),IF(W103&lt;=19,"L","A"))),IF(OR(U103="ALI",U103="AIE"),IF(X103&gt;=6,IF(W103&gt;=20,"H","A"),IF(X103&gt;=2,IF(W103&gt;=51,"H",IF(W103&lt;=19,"L","A")),IF(W103&lt;=50,"L","A")))))))</f>
        <v/>
      </c>
      <c r="AC103" s="131" t="n">
        <f aca="false">IFERROR(VLOOKUP(V103,Lista!A$3:D$33,3,0),1)</f>
        <v>1</v>
      </c>
      <c r="AD103" s="131" t="n">
        <f aca="false">IFERROR(VLOOKUP(V103,Lista!A$3:E$33,5,0),1)</f>
        <v>1</v>
      </c>
      <c r="AE103" s="137" t="str">
        <f aca="false">IF(U103="INM","",IF(AB103="L","Baixa",IF(AB103="A","Média",IF(AB103="","","Alta"))))</f>
        <v/>
      </c>
      <c r="AF103" s="137" t="n">
        <f aca="false">IF(OR(ISBLANK(T103),T103="NOK"),0,IF(U103="INM",AC103*Y103,IF(U103="ALI",IF(AB103="L",7,IF(AB103="A",10,15)),IF(U103="AIE",IF(AB103="L",5,IF(AB103="A",7,10)),IF(U103="SE",IF(AB103="L",4,IF(AB103="A",5,7)),IF(OR(U103="EE",U103="CE"),IF(AB103="L",3,IF(AB103="A",4,6))))))))</f>
        <v>0</v>
      </c>
      <c r="AG103" s="137" t="n">
        <f aca="false">IF(T103="NOK",0,IF(U103="INM",(1*AC103)*Y103,AF103*AC103))</f>
        <v>0</v>
      </c>
      <c r="AH103" s="138"/>
      <c r="AI103" s="134" t="s">
        <v>94</v>
      </c>
      <c r="AJ103" s="139"/>
      <c r="AK103" s="139"/>
    </row>
    <row r="104" customFormat="false" ht="15" hidden="false" customHeight="true" outlineLevel="0" collapsed="false">
      <c r="A104" s="142"/>
      <c r="B104" s="129"/>
      <c r="C104" s="128"/>
      <c r="D104" s="128"/>
      <c r="E104" s="128"/>
      <c r="F104" s="141"/>
      <c r="G104" s="128"/>
      <c r="H104" s="130"/>
      <c r="I104" s="128"/>
      <c r="J104" s="131" t="str">
        <f aca="false">CONCATENATE(C104,L104)</f>
        <v/>
      </c>
      <c r="K104" s="131" t="str">
        <f aca="false">CONCATENATE(C104,D104,L104,Q104)</f>
        <v>0</v>
      </c>
      <c r="L104" s="131" t="str">
        <f aca="false">IF(OR(ISBLANK(E104),ISBLANK(G104)),IF(OR(C104="ALI",C104="AIE"),"L",IF(ISBLANK(C104),"","A")),IF(C104="EE",IF(G104&gt;=3,IF(E104&gt;=5,"H","A"),IF(G104&gt;=2,IF(E104&gt;=16,"H",IF(E104&lt;=4,"L","A")),IF(E104&lt;=15,"L","A"))),IF(OR(C104="SE",C104="CE"),IF(G104&gt;=4,IF(E104&gt;=6,"H","A"),IF(G104&gt;=2,IF(E104&gt;=20,"H",IF(E104&lt;=5,"L","A")),IF(E104&lt;=19,"L","A"))),IF(OR(C104="ALI",C104="AIE"),IF(G104&gt;=6,IF(E104&gt;=20,"H","A"),IF(G104&gt;=2,IF(E104&gt;=51,"H",IF(E104&lt;=19,"L","A")),IF(E104&lt;=50,"L","A")))))))</f>
        <v/>
      </c>
      <c r="M104" s="131" t="n">
        <f aca="false">IFERROR(VLOOKUP(D104,Lista!A$3:D$33,3,0),1)</f>
        <v>1</v>
      </c>
      <c r="N104" s="131" t="n">
        <f aca="false">IFERROR(VLOOKUP(D104,Lista!A$3:E$33,5,0),1)</f>
        <v>1</v>
      </c>
      <c r="O104" s="132" t="str">
        <f aca="false">IF(C104="INM","",IF(L104="L","Baixa",IF(L104="A","Média",IF(L104="","","Alta"))))</f>
        <v/>
      </c>
      <c r="P104" s="132" t="n">
        <f aca="false">IF(C104="INM",M104*I104,IF(C104="ALI",IF(L104="L",7,IF(L104="A",10,15)),IF(C104="AIE",IF(L104="L",5,IF(L104="A",7,10)),IF(C104="SE",IF(L104="L",4,IF(L104="A",5,7)),IF(OR(C104="EE",C104="CE"),IF(L104="L",3,IF(L104="A",4,6)),0)))))</f>
        <v>0</v>
      </c>
      <c r="Q104" s="132" t="n">
        <f aca="false">IF(C104="INM",P104,P104*M104)</f>
        <v>0</v>
      </c>
      <c r="R104" s="133"/>
      <c r="S104" s="134" t="s">
        <v>94</v>
      </c>
      <c r="T104" s="143"/>
      <c r="U104" s="128"/>
      <c r="V104" s="136"/>
      <c r="W104" s="128"/>
      <c r="X104" s="128"/>
      <c r="Y104" s="128"/>
      <c r="Z104" s="131" t="str">
        <f aca="false">CONCATENATE(U104,AB104)</f>
        <v/>
      </c>
      <c r="AA104" s="131" t="str">
        <f aca="false">CONCATENATE(U104,V104,AB104,AG104)</f>
        <v>0</v>
      </c>
      <c r="AB104" s="131" t="str">
        <f aca="false">IF(OR(ISBLANK(W104),ISBLANK(X104)),IF(OR(U104="ALI",U104="AIE"),"L",IF(ISBLANK(U104),"","A")),IF(U104="EE",IF(X104&gt;=3,IF(W104&gt;=5,"H","A"),IF(X104&gt;=2,IF(W104&gt;=16,"H",IF(W104&lt;=4,"L","A")),IF(W104&lt;=15,"L","A"))),IF(OR(U104="SE",U104="CE"),IF(X104&gt;=4,IF(W104&gt;=6,"H","A"),IF(X104&gt;=2,IF(W104&gt;=20,"H",IF(W104&lt;=5,"L","A")),IF(W104&lt;=19,"L","A"))),IF(OR(U104="ALI",U104="AIE"),IF(X104&gt;=6,IF(W104&gt;=20,"H","A"),IF(X104&gt;=2,IF(W104&gt;=51,"H",IF(W104&lt;=19,"L","A")),IF(W104&lt;=50,"L","A")))))))</f>
        <v/>
      </c>
      <c r="AC104" s="131" t="n">
        <f aca="false">IFERROR(VLOOKUP(V104,Lista!A$3:D$33,3,0),1)</f>
        <v>1</v>
      </c>
      <c r="AD104" s="131" t="n">
        <f aca="false">IFERROR(VLOOKUP(V104,Lista!A$3:E$33,5,0),1)</f>
        <v>1</v>
      </c>
      <c r="AE104" s="137" t="str">
        <f aca="false">IF(U104="INM","",IF(AB104="L","Baixa",IF(AB104="A","Média",IF(AB104="","","Alta"))))</f>
        <v/>
      </c>
      <c r="AF104" s="137" t="n">
        <f aca="false">IF(OR(ISBLANK(T104),T104="NOK"),0,IF(U104="INM",AC104*Y104,IF(U104="ALI",IF(AB104="L",7,IF(AB104="A",10,15)),IF(U104="AIE",IF(AB104="L",5,IF(AB104="A",7,10)),IF(U104="SE",IF(AB104="L",4,IF(AB104="A",5,7)),IF(OR(U104="EE",U104="CE"),IF(AB104="L",3,IF(AB104="A",4,6))))))))</f>
        <v>0</v>
      </c>
      <c r="AG104" s="137" t="n">
        <f aca="false">IF(T104="NOK",0,IF(U104="INM",(1*AC104)*Y104,AF104*AC104))</f>
        <v>0</v>
      </c>
      <c r="AH104" s="139"/>
      <c r="AI104" s="134" t="s">
        <v>94</v>
      </c>
      <c r="AJ104" s="139"/>
      <c r="AK104" s="139"/>
    </row>
    <row r="105" customFormat="false" ht="15" hidden="false" customHeight="true" outlineLevel="0" collapsed="false">
      <c r="A105" s="142"/>
      <c r="B105" s="145"/>
      <c r="C105" s="128"/>
      <c r="D105" s="128"/>
      <c r="E105" s="128"/>
      <c r="F105" s="141"/>
      <c r="G105" s="128"/>
      <c r="H105" s="141"/>
      <c r="I105" s="128"/>
      <c r="J105" s="131" t="str">
        <f aca="false">CONCATENATE(C105,L105)</f>
        <v/>
      </c>
      <c r="K105" s="131" t="str">
        <f aca="false">CONCATENATE(C105,D105,L105,Q105)</f>
        <v>0</v>
      </c>
      <c r="L105" s="131" t="str">
        <f aca="false">IF(OR(ISBLANK(E105),ISBLANK(G105)),IF(OR(C105="ALI",C105="AIE"),"L",IF(ISBLANK(C105),"","A")),IF(C105="EE",IF(G105&gt;=3,IF(E105&gt;=5,"H","A"),IF(G105&gt;=2,IF(E105&gt;=16,"H",IF(E105&lt;=4,"L","A")),IF(E105&lt;=15,"L","A"))),IF(OR(C105="SE",C105="CE"),IF(G105&gt;=4,IF(E105&gt;=6,"H","A"),IF(G105&gt;=2,IF(E105&gt;=20,"H",IF(E105&lt;=5,"L","A")),IF(E105&lt;=19,"L","A"))),IF(OR(C105="ALI",C105="AIE"),IF(G105&gt;=6,IF(E105&gt;=20,"H","A"),IF(G105&gt;=2,IF(E105&gt;=51,"H",IF(E105&lt;=19,"L","A")),IF(E105&lt;=50,"L","A")))))))</f>
        <v/>
      </c>
      <c r="M105" s="131" t="n">
        <f aca="false">IFERROR(VLOOKUP(D105,Lista!A$3:D$33,3,0),1)</f>
        <v>1</v>
      </c>
      <c r="N105" s="131" t="n">
        <f aca="false">IFERROR(VLOOKUP(D105,Lista!A$3:E$33,5,0),1)</f>
        <v>1</v>
      </c>
      <c r="O105" s="132" t="str">
        <f aca="false">IF(C105="INM","",IF(L105="L","Baixa",IF(L105="A","Média",IF(L105="","","Alta"))))</f>
        <v/>
      </c>
      <c r="P105" s="132" t="n">
        <f aca="false">IF(C105="INM",M105*I105,IF(C105="ALI",IF(L105="L",7,IF(L105="A",10,15)),IF(C105="AIE",IF(L105="L",5,IF(L105="A",7,10)),IF(C105="SE",IF(L105="L",4,IF(L105="A",5,7)),IF(OR(C105="EE",C105="CE"),IF(L105="L",3,IF(L105="A",4,6)),0)))))</f>
        <v>0</v>
      </c>
      <c r="Q105" s="132" t="n">
        <f aca="false">IF(C105="INM",P105,P105*M105)</f>
        <v>0</v>
      </c>
      <c r="R105" s="133"/>
      <c r="S105" s="134" t="s">
        <v>94</v>
      </c>
      <c r="T105" s="143"/>
      <c r="U105" s="128"/>
      <c r="V105" s="128"/>
      <c r="W105" s="128"/>
      <c r="X105" s="128"/>
      <c r="Y105" s="128"/>
      <c r="Z105" s="131" t="str">
        <f aca="false">CONCATENATE(U105,AB105)</f>
        <v/>
      </c>
      <c r="AA105" s="131" t="str">
        <f aca="false">CONCATENATE(U105,V105,AB105,AG105)</f>
        <v>0</v>
      </c>
      <c r="AB105" s="131" t="str">
        <f aca="false">IF(OR(ISBLANK(W105),ISBLANK(X105)),IF(OR(U105="ALI",U105="AIE"),"L",IF(ISBLANK(U105),"","A")),IF(U105="EE",IF(X105&gt;=3,IF(W105&gt;=5,"H","A"),IF(X105&gt;=2,IF(W105&gt;=16,"H",IF(W105&lt;=4,"L","A")),IF(W105&lt;=15,"L","A"))),IF(OR(U105="SE",U105="CE"),IF(X105&gt;=4,IF(W105&gt;=6,"H","A"),IF(X105&gt;=2,IF(W105&gt;=20,"H",IF(W105&lt;=5,"L","A")),IF(W105&lt;=19,"L","A"))),IF(OR(U105="ALI",U105="AIE"),IF(X105&gt;=6,IF(W105&gt;=20,"H","A"),IF(X105&gt;=2,IF(W105&gt;=51,"H",IF(W105&lt;=19,"L","A")),IF(W105&lt;=50,"L","A")))))))</f>
        <v/>
      </c>
      <c r="AC105" s="131" t="n">
        <f aca="false">IFERROR(VLOOKUP(V105,Lista!A$3:D$33,3,0),1)</f>
        <v>1</v>
      </c>
      <c r="AD105" s="131" t="n">
        <f aca="false">IFERROR(VLOOKUP(V105,Lista!A$3:E$33,5,0),1)</f>
        <v>1</v>
      </c>
      <c r="AE105" s="137" t="str">
        <f aca="false">IF(U105="INM","",IF(AB105="L","Baixa",IF(AB105="A","Média",IF(AB105="","","Alta"))))</f>
        <v/>
      </c>
      <c r="AF105" s="137" t="n">
        <f aca="false">IF(OR(ISBLANK(T105),T105="NOK"),0,IF(U105="INM",AC105*Y105,IF(U105="ALI",IF(AB105="L",7,IF(AB105="A",10,15)),IF(U105="AIE",IF(AB105="L",5,IF(AB105="A",7,10)),IF(U105="SE",IF(AB105="L",4,IF(AB105="A",5,7)),IF(OR(U105="EE",U105="CE"),IF(AB105="L",3,IF(AB105="A",4,6))))))))</f>
        <v>0</v>
      </c>
      <c r="AG105" s="137" t="n">
        <f aca="false">IF(T105="NOK",0,IF(U105="INM",(1*AC105)*Y105,AF105*AC105))</f>
        <v>0</v>
      </c>
      <c r="AH105" s="139"/>
      <c r="AI105" s="134" t="s">
        <v>94</v>
      </c>
      <c r="AJ105" s="139"/>
      <c r="AK105" s="139"/>
    </row>
    <row r="106" customFormat="false" ht="15" hidden="false" customHeight="true" outlineLevel="0" collapsed="false">
      <c r="A106" s="142"/>
      <c r="B106" s="129"/>
      <c r="C106" s="128"/>
      <c r="D106" s="128"/>
      <c r="E106" s="128"/>
      <c r="F106" s="141"/>
      <c r="G106" s="128"/>
      <c r="H106" s="141"/>
      <c r="I106" s="128"/>
      <c r="J106" s="131" t="str">
        <f aca="false">CONCATENATE(C106,L106)</f>
        <v/>
      </c>
      <c r="K106" s="131" t="str">
        <f aca="false">CONCATENATE(C106,D106,L106,Q106)</f>
        <v>0</v>
      </c>
      <c r="L106" s="131" t="str">
        <f aca="false">IF(OR(ISBLANK(E106),ISBLANK(G106)),IF(OR(C106="ALI",C106="AIE"),"L",IF(ISBLANK(C106),"","A")),IF(C106="EE",IF(G106&gt;=3,IF(E106&gt;=5,"H","A"),IF(G106&gt;=2,IF(E106&gt;=16,"H",IF(E106&lt;=4,"L","A")),IF(E106&lt;=15,"L","A"))),IF(OR(C106="SE",C106="CE"),IF(G106&gt;=4,IF(E106&gt;=6,"H","A"),IF(G106&gt;=2,IF(E106&gt;=20,"H",IF(E106&lt;=5,"L","A")),IF(E106&lt;=19,"L","A"))),IF(OR(C106="ALI",C106="AIE"),IF(G106&gt;=6,IF(E106&gt;=20,"H","A"),IF(G106&gt;=2,IF(E106&gt;=51,"H",IF(E106&lt;=19,"L","A")),IF(E106&lt;=50,"L","A")))))))</f>
        <v/>
      </c>
      <c r="M106" s="131" t="n">
        <f aca="false">IFERROR(VLOOKUP(D106,Lista!A$3:D$33,3,0),1)</f>
        <v>1</v>
      </c>
      <c r="N106" s="131" t="n">
        <f aca="false">IFERROR(VLOOKUP(D106,Lista!A$3:E$33,5,0),1)</f>
        <v>1</v>
      </c>
      <c r="O106" s="132" t="str">
        <f aca="false">IF(C106="INM","",IF(L106="L","Baixa",IF(L106="A","Média",IF(L106="","","Alta"))))</f>
        <v/>
      </c>
      <c r="P106" s="132" t="n">
        <f aca="false">IF(C106="INM",M106*I106,IF(C106="ALI",IF(L106="L",7,IF(L106="A",10,15)),IF(C106="AIE",IF(L106="L",5,IF(L106="A",7,10)),IF(C106="SE",IF(L106="L",4,IF(L106="A",5,7)),IF(OR(C106="EE",C106="CE"),IF(L106="L",3,IF(L106="A",4,6)),0)))))</f>
        <v>0</v>
      </c>
      <c r="Q106" s="132" t="n">
        <f aca="false">IF(C106="INM",P106,P106*M106)</f>
        <v>0</v>
      </c>
      <c r="R106" s="133"/>
      <c r="S106" s="134" t="s">
        <v>94</v>
      </c>
      <c r="T106" s="143"/>
      <c r="U106" s="128"/>
      <c r="V106" s="128"/>
      <c r="W106" s="128"/>
      <c r="X106" s="128"/>
      <c r="Y106" s="128"/>
      <c r="Z106" s="131" t="str">
        <f aca="false">CONCATENATE(U106,AB106)</f>
        <v/>
      </c>
      <c r="AA106" s="131" t="str">
        <f aca="false">CONCATENATE(U106,V106,AB106,AG106)</f>
        <v>0</v>
      </c>
      <c r="AB106" s="131" t="str">
        <f aca="false">IF(OR(ISBLANK(W106),ISBLANK(X106)),IF(OR(U106="ALI",U106="AIE"),"L",IF(ISBLANK(U106),"","A")),IF(U106="EE",IF(X106&gt;=3,IF(W106&gt;=5,"H","A"),IF(X106&gt;=2,IF(W106&gt;=16,"H",IF(W106&lt;=4,"L","A")),IF(W106&lt;=15,"L","A"))),IF(OR(U106="SE",U106="CE"),IF(X106&gt;=4,IF(W106&gt;=6,"H","A"),IF(X106&gt;=2,IF(W106&gt;=20,"H",IF(W106&lt;=5,"L","A")),IF(W106&lt;=19,"L","A"))),IF(OR(U106="ALI",U106="AIE"),IF(X106&gt;=6,IF(W106&gt;=20,"H","A"),IF(X106&gt;=2,IF(W106&gt;=51,"H",IF(W106&lt;=19,"L","A")),IF(W106&lt;=50,"L","A")))))))</f>
        <v/>
      </c>
      <c r="AC106" s="131" t="n">
        <f aca="false">IFERROR(VLOOKUP(V106,Lista!A$3:D$33,3,0),1)</f>
        <v>1</v>
      </c>
      <c r="AD106" s="131" t="n">
        <f aca="false">IFERROR(VLOOKUP(V106,Lista!A$3:E$33,5,0),1)</f>
        <v>1</v>
      </c>
      <c r="AE106" s="137" t="str">
        <f aca="false">IF(U106="INM","",IF(AB106="L","Baixa",IF(AB106="A","Média",IF(AB106="","","Alta"))))</f>
        <v/>
      </c>
      <c r="AF106" s="137" t="n">
        <f aca="false">IF(OR(ISBLANK(T106),T106="NOK"),0,IF(U106="INM",AC106*Y106,IF(U106="ALI",IF(AB106="L",7,IF(AB106="A",10,15)),IF(U106="AIE",IF(AB106="L",5,IF(AB106="A",7,10)),IF(U106="SE",IF(AB106="L",4,IF(AB106="A",5,7)),IF(OR(U106="EE",U106="CE"),IF(AB106="L",3,IF(AB106="A",4,6))))))))</f>
        <v>0</v>
      </c>
      <c r="AG106" s="137" t="n">
        <f aca="false">IF(T106="NOK",0,IF(U106="INM",(1*AC106)*Y106,AF106*AC106))</f>
        <v>0</v>
      </c>
      <c r="AH106" s="139"/>
      <c r="AI106" s="134" t="s">
        <v>94</v>
      </c>
      <c r="AJ106" s="139"/>
      <c r="AK106" s="139"/>
    </row>
    <row r="107" customFormat="false" ht="15" hidden="false" customHeight="true" outlineLevel="0" collapsed="false">
      <c r="A107" s="142"/>
      <c r="B107" s="129"/>
      <c r="C107" s="128"/>
      <c r="D107" s="128"/>
      <c r="E107" s="128"/>
      <c r="F107" s="141"/>
      <c r="G107" s="128"/>
      <c r="H107" s="141"/>
      <c r="I107" s="128"/>
      <c r="J107" s="131" t="str">
        <f aca="false">CONCATENATE(C107,L107)</f>
        <v/>
      </c>
      <c r="K107" s="131" t="str">
        <f aca="false">CONCATENATE(C107,D107,L107,Q107)</f>
        <v>0</v>
      </c>
      <c r="L107" s="131" t="str">
        <f aca="false">IF(OR(ISBLANK(E107),ISBLANK(G107)),IF(OR(C107="ALI",C107="AIE"),"L",IF(ISBLANK(C107),"","A")),IF(C107="EE",IF(G107&gt;=3,IF(E107&gt;=5,"H","A"),IF(G107&gt;=2,IF(E107&gt;=16,"H",IF(E107&lt;=4,"L","A")),IF(E107&lt;=15,"L","A"))),IF(OR(C107="SE",C107="CE"),IF(G107&gt;=4,IF(E107&gt;=6,"H","A"),IF(G107&gt;=2,IF(E107&gt;=20,"H",IF(E107&lt;=5,"L","A")),IF(E107&lt;=19,"L","A"))),IF(OR(C107="ALI",C107="AIE"),IF(G107&gt;=6,IF(E107&gt;=20,"H","A"),IF(G107&gt;=2,IF(E107&gt;=51,"H",IF(E107&lt;=19,"L","A")),IF(E107&lt;=50,"L","A")))))))</f>
        <v/>
      </c>
      <c r="M107" s="131" t="n">
        <f aca="false">IFERROR(VLOOKUP(D107,Lista!A$3:D$33,3,0),1)</f>
        <v>1</v>
      </c>
      <c r="N107" s="131" t="n">
        <f aca="false">IFERROR(VLOOKUP(D107,Lista!A$3:E$33,5,0),1)</f>
        <v>1</v>
      </c>
      <c r="O107" s="132" t="str">
        <f aca="false">IF(C107="INM","",IF(L107="L","Baixa",IF(L107="A","Média",IF(L107="","","Alta"))))</f>
        <v/>
      </c>
      <c r="P107" s="132" t="n">
        <f aca="false">IF(C107="INM",M107*I107,IF(C107="ALI",IF(L107="L",7,IF(L107="A",10,15)),IF(C107="AIE",IF(L107="L",5,IF(L107="A",7,10)),IF(C107="SE",IF(L107="L",4,IF(L107="A",5,7)),IF(OR(C107="EE",C107="CE"),IF(L107="L",3,IF(L107="A",4,6)),0)))))</f>
        <v>0</v>
      </c>
      <c r="Q107" s="132" t="n">
        <f aca="false">IF(C107="INM",P107,P107*M107)</f>
        <v>0</v>
      </c>
      <c r="R107" s="133"/>
      <c r="S107" s="134" t="s">
        <v>94</v>
      </c>
      <c r="T107" s="143"/>
      <c r="U107" s="128"/>
      <c r="V107" s="128"/>
      <c r="W107" s="128"/>
      <c r="X107" s="128"/>
      <c r="Y107" s="128"/>
      <c r="Z107" s="131" t="str">
        <f aca="false">CONCATENATE(U107,AB107)</f>
        <v/>
      </c>
      <c r="AA107" s="131" t="str">
        <f aca="false">CONCATENATE(U107,V107,AB107,AG107)</f>
        <v>0</v>
      </c>
      <c r="AB107" s="131" t="str">
        <f aca="false">IF(OR(ISBLANK(W107),ISBLANK(X107)),IF(OR(U107="ALI",U107="AIE"),"L",IF(ISBLANK(U107),"","A")),IF(U107="EE",IF(X107&gt;=3,IF(W107&gt;=5,"H","A"),IF(X107&gt;=2,IF(W107&gt;=16,"H",IF(W107&lt;=4,"L","A")),IF(W107&lt;=15,"L","A"))),IF(OR(U107="SE",U107="CE"),IF(X107&gt;=4,IF(W107&gt;=6,"H","A"),IF(X107&gt;=2,IF(W107&gt;=20,"H",IF(W107&lt;=5,"L","A")),IF(W107&lt;=19,"L","A"))),IF(OR(U107="ALI",U107="AIE"),IF(X107&gt;=6,IF(W107&gt;=20,"H","A"),IF(X107&gt;=2,IF(W107&gt;=51,"H",IF(W107&lt;=19,"L","A")),IF(W107&lt;=50,"L","A")))))))</f>
        <v/>
      </c>
      <c r="AC107" s="131" t="n">
        <f aca="false">IFERROR(VLOOKUP(V107,Lista!A$3:D$33,3,0),1)</f>
        <v>1</v>
      </c>
      <c r="AD107" s="131" t="n">
        <f aca="false">IFERROR(VLOOKUP(V107,Lista!A$3:E$33,5,0),1)</f>
        <v>1</v>
      </c>
      <c r="AE107" s="137" t="str">
        <f aca="false">IF(U107="INM","",IF(AB107="L","Baixa",IF(AB107="A","Média",IF(AB107="","","Alta"))))</f>
        <v/>
      </c>
      <c r="AF107" s="137" t="n">
        <f aca="false">IF(OR(ISBLANK(T107),T107="NOK"),0,IF(U107="INM",AC107*Y107,IF(U107="ALI",IF(AB107="L",7,IF(AB107="A",10,15)),IF(U107="AIE",IF(AB107="L",5,IF(AB107="A",7,10)),IF(U107="SE",IF(AB107="L",4,IF(AB107="A",5,7)),IF(OR(U107="EE",U107="CE"),IF(AB107="L",3,IF(AB107="A",4,6))))))))</f>
        <v>0</v>
      </c>
      <c r="AG107" s="137" t="n">
        <f aca="false">IF(T107="NOK",0,IF(U107="INM",(1*AC107)*Y107,AF107*AC107))</f>
        <v>0</v>
      </c>
      <c r="AH107" s="139"/>
      <c r="AI107" s="134" t="s">
        <v>94</v>
      </c>
      <c r="AJ107" s="139"/>
      <c r="AK107" s="139"/>
    </row>
    <row r="108" customFormat="false" ht="15" hidden="false" customHeight="true" outlineLevel="0" collapsed="false">
      <c r="A108" s="142"/>
      <c r="B108" s="129"/>
      <c r="C108" s="128"/>
      <c r="D108" s="128"/>
      <c r="E108" s="128"/>
      <c r="F108" s="141"/>
      <c r="G108" s="128"/>
      <c r="H108" s="141"/>
      <c r="I108" s="128"/>
      <c r="J108" s="131" t="str">
        <f aca="false">CONCATENATE(C108,L108)</f>
        <v/>
      </c>
      <c r="K108" s="131" t="str">
        <f aca="false">CONCATENATE(C108,D108,L108,Q108)</f>
        <v>0</v>
      </c>
      <c r="L108" s="131" t="str">
        <f aca="false">IF(OR(ISBLANK(E108),ISBLANK(G108)),IF(OR(C108="ALI",C108="AIE"),"L",IF(ISBLANK(C108),"","A")),IF(C108="EE",IF(G108&gt;=3,IF(E108&gt;=5,"H","A"),IF(G108&gt;=2,IF(E108&gt;=16,"H",IF(E108&lt;=4,"L","A")),IF(E108&lt;=15,"L","A"))),IF(OR(C108="SE",C108="CE"),IF(G108&gt;=4,IF(E108&gt;=6,"H","A"),IF(G108&gt;=2,IF(E108&gt;=20,"H",IF(E108&lt;=5,"L","A")),IF(E108&lt;=19,"L","A"))),IF(OR(C108="ALI",C108="AIE"),IF(G108&gt;=6,IF(E108&gt;=20,"H","A"),IF(G108&gt;=2,IF(E108&gt;=51,"H",IF(E108&lt;=19,"L","A")),IF(E108&lt;=50,"L","A")))))))</f>
        <v/>
      </c>
      <c r="M108" s="131" t="n">
        <f aca="false">IFERROR(VLOOKUP(D108,Lista!A$3:D$33,3,0),1)</f>
        <v>1</v>
      </c>
      <c r="N108" s="131" t="n">
        <f aca="false">IFERROR(VLOOKUP(D108,Lista!A$3:E$33,5,0),1)</f>
        <v>1</v>
      </c>
      <c r="O108" s="132" t="str">
        <f aca="false">IF(C108="INM","",IF(L108="L","Baixa",IF(L108="A","Média",IF(L108="","","Alta"))))</f>
        <v/>
      </c>
      <c r="P108" s="132" t="n">
        <f aca="false">IF(C108="INM",M108*I108,IF(C108="ALI",IF(L108="L",7,IF(L108="A",10,15)),IF(C108="AIE",IF(L108="L",5,IF(L108="A",7,10)),IF(C108="SE",IF(L108="L",4,IF(L108="A",5,7)),IF(OR(C108="EE",C108="CE"),IF(L108="L",3,IF(L108="A",4,6)),0)))))</f>
        <v>0</v>
      </c>
      <c r="Q108" s="132" t="n">
        <f aca="false">IF(C108="INM",P108,P108*M108)</f>
        <v>0</v>
      </c>
      <c r="R108" s="133"/>
      <c r="S108" s="134" t="s">
        <v>94</v>
      </c>
      <c r="T108" s="143"/>
      <c r="U108" s="128"/>
      <c r="V108" s="128"/>
      <c r="W108" s="128"/>
      <c r="X108" s="128"/>
      <c r="Y108" s="128"/>
      <c r="Z108" s="131" t="str">
        <f aca="false">CONCATENATE(U108,AB108)</f>
        <v/>
      </c>
      <c r="AA108" s="131" t="str">
        <f aca="false">CONCATENATE(U108,V108,AB108,AG108)</f>
        <v>0</v>
      </c>
      <c r="AB108" s="131" t="str">
        <f aca="false">IF(OR(ISBLANK(W108),ISBLANK(X108)),IF(OR(U108="ALI",U108="AIE"),"L",IF(ISBLANK(U108),"","A")),IF(U108="EE",IF(X108&gt;=3,IF(W108&gt;=5,"H","A"),IF(X108&gt;=2,IF(W108&gt;=16,"H",IF(W108&lt;=4,"L","A")),IF(W108&lt;=15,"L","A"))),IF(OR(U108="SE",U108="CE"),IF(X108&gt;=4,IF(W108&gt;=6,"H","A"),IF(X108&gt;=2,IF(W108&gt;=20,"H",IF(W108&lt;=5,"L","A")),IF(W108&lt;=19,"L","A"))),IF(OR(U108="ALI",U108="AIE"),IF(X108&gt;=6,IF(W108&gt;=20,"H","A"),IF(X108&gt;=2,IF(W108&gt;=51,"H",IF(W108&lt;=19,"L","A")),IF(W108&lt;=50,"L","A")))))))</f>
        <v/>
      </c>
      <c r="AC108" s="131" t="n">
        <f aca="false">IFERROR(VLOOKUP(V108,Lista!A$3:D$33,3,0),1)</f>
        <v>1</v>
      </c>
      <c r="AD108" s="131" t="n">
        <f aca="false">IFERROR(VLOOKUP(V108,Lista!A$3:E$33,5,0),1)</f>
        <v>1</v>
      </c>
      <c r="AE108" s="137" t="str">
        <f aca="false">IF(U108="INM","",IF(AB108="L","Baixa",IF(AB108="A","Média",IF(AB108="","","Alta"))))</f>
        <v/>
      </c>
      <c r="AF108" s="137" t="n">
        <f aca="false">IF(OR(ISBLANK(T108),T108="NOK"),0,IF(U108="INM",AC108*Y108,IF(U108="ALI",IF(AB108="L",7,IF(AB108="A",10,15)),IF(U108="AIE",IF(AB108="L",5,IF(AB108="A",7,10)),IF(U108="SE",IF(AB108="L",4,IF(AB108="A",5,7)),IF(OR(U108="EE",U108="CE"),IF(AB108="L",3,IF(AB108="A",4,6))))))))</f>
        <v>0</v>
      </c>
      <c r="AG108" s="137" t="n">
        <f aca="false">IF(T108="NOK",0,IF(U108="INM",(1*AC108)*Y108,AF108*AC108))</f>
        <v>0</v>
      </c>
      <c r="AH108" s="139"/>
      <c r="AI108" s="134" t="s">
        <v>94</v>
      </c>
      <c r="AJ108" s="139"/>
      <c r="AK108" s="139"/>
    </row>
    <row r="109" customFormat="false" ht="15" hidden="false" customHeight="true" outlineLevel="0" collapsed="false">
      <c r="A109" s="142"/>
      <c r="B109" s="129"/>
      <c r="C109" s="128"/>
      <c r="D109" s="128"/>
      <c r="E109" s="128"/>
      <c r="F109" s="141"/>
      <c r="G109" s="128"/>
      <c r="H109" s="141"/>
      <c r="I109" s="128"/>
      <c r="J109" s="131" t="str">
        <f aca="false">CONCATENATE(C109,L109)</f>
        <v/>
      </c>
      <c r="K109" s="131" t="str">
        <f aca="false">CONCATENATE(C109,D109,L109,Q109)</f>
        <v>0</v>
      </c>
      <c r="L109" s="131" t="str">
        <f aca="false">IF(OR(ISBLANK(E109),ISBLANK(G109)),IF(OR(C109="ALI",C109="AIE"),"L",IF(ISBLANK(C109),"","A")),IF(C109="EE",IF(G109&gt;=3,IF(E109&gt;=5,"H","A"),IF(G109&gt;=2,IF(E109&gt;=16,"H",IF(E109&lt;=4,"L","A")),IF(E109&lt;=15,"L","A"))),IF(OR(C109="SE",C109="CE"),IF(G109&gt;=4,IF(E109&gt;=6,"H","A"),IF(G109&gt;=2,IF(E109&gt;=20,"H",IF(E109&lt;=5,"L","A")),IF(E109&lt;=19,"L","A"))),IF(OR(C109="ALI",C109="AIE"),IF(G109&gt;=6,IF(E109&gt;=20,"H","A"),IF(G109&gt;=2,IF(E109&gt;=51,"H",IF(E109&lt;=19,"L","A")),IF(E109&lt;=50,"L","A")))))))</f>
        <v/>
      </c>
      <c r="M109" s="131" t="n">
        <f aca="false">IFERROR(VLOOKUP(D109,Lista!A$3:D$33,3,0),1)</f>
        <v>1</v>
      </c>
      <c r="N109" s="131" t="n">
        <f aca="false">IFERROR(VLOOKUP(D109,Lista!A$3:E$33,5,0),1)</f>
        <v>1</v>
      </c>
      <c r="O109" s="132" t="str">
        <f aca="false">IF(C109="INM","",IF(L109="L","Baixa",IF(L109="A","Média",IF(L109="","","Alta"))))</f>
        <v/>
      </c>
      <c r="P109" s="132" t="n">
        <f aca="false">IF(C109="INM",M109*I109,IF(C109="ALI",IF(L109="L",7,IF(L109="A",10,15)),IF(C109="AIE",IF(L109="L",5,IF(L109="A",7,10)),IF(C109="SE",IF(L109="L",4,IF(L109="A",5,7)),IF(OR(C109="EE",C109="CE"),IF(L109="L",3,IF(L109="A",4,6)),0)))))</f>
        <v>0</v>
      </c>
      <c r="Q109" s="132" t="n">
        <f aca="false">IF(C109="INM",P109,P109*M109)</f>
        <v>0</v>
      </c>
      <c r="R109" s="133"/>
      <c r="S109" s="134" t="s">
        <v>94</v>
      </c>
      <c r="T109" s="143"/>
      <c r="U109" s="128"/>
      <c r="V109" s="128"/>
      <c r="W109" s="128"/>
      <c r="X109" s="128"/>
      <c r="Y109" s="128"/>
      <c r="Z109" s="131" t="str">
        <f aca="false">CONCATENATE(U109,AB109)</f>
        <v/>
      </c>
      <c r="AA109" s="131" t="str">
        <f aca="false">CONCATENATE(U109,V109,AB109,AG109)</f>
        <v>0</v>
      </c>
      <c r="AB109" s="131" t="str">
        <f aca="false">IF(OR(ISBLANK(W109),ISBLANK(X109)),IF(OR(U109="ALI",U109="AIE"),"L",IF(ISBLANK(U109),"","A")),IF(U109="EE",IF(X109&gt;=3,IF(W109&gt;=5,"H","A"),IF(X109&gt;=2,IF(W109&gt;=16,"H",IF(W109&lt;=4,"L","A")),IF(W109&lt;=15,"L","A"))),IF(OR(U109="SE",U109="CE"),IF(X109&gt;=4,IF(W109&gt;=6,"H","A"),IF(X109&gt;=2,IF(W109&gt;=20,"H",IF(W109&lt;=5,"L","A")),IF(W109&lt;=19,"L","A"))),IF(OR(U109="ALI",U109="AIE"),IF(X109&gt;=6,IF(W109&gt;=20,"H","A"),IF(X109&gt;=2,IF(W109&gt;=51,"H",IF(W109&lt;=19,"L","A")),IF(W109&lt;=50,"L","A")))))))</f>
        <v/>
      </c>
      <c r="AC109" s="131" t="n">
        <f aca="false">IFERROR(VLOOKUP(V109,Lista!A$3:D$33,3,0),1)</f>
        <v>1</v>
      </c>
      <c r="AD109" s="131" t="n">
        <f aca="false">IFERROR(VLOOKUP(V109,Lista!A$3:E$33,5,0),1)</f>
        <v>1</v>
      </c>
      <c r="AE109" s="137" t="str">
        <f aca="false">IF(U109="INM","",IF(AB109="L","Baixa",IF(AB109="A","Média",IF(AB109="","","Alta"))))</f>
        <v/>
      </c>
      <c r="AF109" s="137" t="n">
        <f aca="false">IF(OR(ISBLANK(T109),T109="NOK"),0,IF(U109="INM",AC109*Y109,IF(U109="ALI",IF(AB109="L",7,IF(AB109="A",10,15)),IF(U109="AIE",IF(AB109="L",5,IF(AB109="A",7,10)),IF(U109="SE",IF(AB109="L",4,IF(AB109="A",5,7)),IF(OR(U109="EE",U109="CE"),IF(AB109="L",3,IF(AB109="A",4,6))))))))</f>
        <v>0</v>
      </c>
      <c r="AG109" s="137" t="n">
        <f aca="false">IF(T109="NOK",0,IF(U109="INM",(1*AC109)*Y109,AF109*AC109))</f>
        <v>0</v>
      </c>
      <c r="AH109" s="139"/>
      <c r="AI109" s="134" t="s">
        <v>94</v>
      </c>
      <c r="AJ109" s="139"/>
      <c r="AK109" s="139"/>
    </row>
    <row r="110" customFormat="false" ht="15" hidden="false" customHeight="true" outlineLevel="0" collapsed="false">
      <c r="A110" s="142"/>
      <c r="B110" s="129"/>
      <c r="C110" s="128"/>
      <c r="D110" s="128"/>
      <c r="E110" s="128"/>
      <c r="F110" s="141"/>
      <c r="G110" s="128"/>
      <c r="H110" s="141"/>
      <c r="I110" s="128"/>
      <c r="J110" s="131" t="str">
        <f aca="false">CONCATENATE(C110,L110)</f>
        <v/>
      </c>
      <c r="K110" s="131" t="str">
        <f aca="false">CONCATENATE(C110,D110,L110,Q110)</f>
        <v>0</v>
      </c>
      <c r="L110" s="131" t="str">
        <f aca="false">IF(OR(ISBLANK(E110),ISBLANK(G110)),IF(OR(C110="ALI",C110="AIE"),"L",IF(ISBLANK(C110),"","A")),IF(C110="EE",IF(G110&gt;=3,IF(E110&gt;=5,"H","A"),IF(G110&gt;=2,IF(E110&gt;=16,"H",IF(E110&lt;=4,"L","A")),IF(E110&lt;=15,"L","A"))),IF(OR(C110="SE",C110="CE"),IF(G110&gt;=4,IF(E110&gt;=6,"H","A"),IF(G110&gt;=2,IF(E110&gt;=20,"H",IF(E110&lt;=5,"L","A")),IF(E110&lt;=19,"L","A"))),IF(OR(C110="ALI",C110="AIE"),IF(G110&gt;=6,IF(E110&gt;=20,"H","A"),IF(G110&gt;=2,IF(E110&gt;=51,"H",IF(E110&lt;=19,"L","A")),IF(E110&lt;=50,"L","A")))))))</f>
        <v/>
      </c>
      <c r="M110" s="131" t="n">
        <f aca="false">IFERROR(VLOOKUP(D110,Lista!A$3:D$33,3,0),1)</f>
        <v>1</v>
      </c>
      <c r="N110" s="131" t="n">
        <f aca="false">IFERROR(VLOOKUP(D110,Lista!A$3:E$33,5,0),1)</f>
        <v>1</v>
      </c>
      <c r="O110" s="132" t="str">
        <f aca="false">IF(C110="INM","",IF(L110="L","Baixa",IF(L110="A","Média",IF(L110="","","Alta"))))</f>
        <v/>
      </c>
      <c r="P110" s="132" t="n">
        <f aca="false">IF(C110="INM",M110*I110,IF(C110="ALI",IF(L110="L",7,IF(L110="A",10,15)),IF(C110="AIE",IF(L110="L",5,IF(L110="A",7,10)),IF(C110="SE",IF(L110="L",4,IF(L110="A",5,7)),IF(OR(C110="EE",C110="CE"),IF(L110="L",3,IF(L110="A",4,6)),0)))))</f>
        <v>0</v>
      </c>
      <c r="Q110" s="132" t="n">
        <f aca="false">IF(C110="INM",P110,P110*M110)</f>
        <v>0</v>
      </c>
      <c r="R110" s="133"/>
      <c r="S110" s="134" t="s">
        <v>94</v>
      </c>
      <c r="T110" s="143"/>
      <c r="U110" s="128"/>
      <c r="V110" s="128"/>
      <c r="W110" s="128"/>
      <c r="X110" s="128"/>
      <c r="Y110" s="128"/>
      <c r="Z110" s="131" t="str">
        <f aca="false">CONCATENATE(U110,AB110)</f>
        <v/>
      </c>
      <c r="AA110" s="131" t="str">
        <f aca="false">CONCATENATE(U110,V110,AB110,AG110)</f>
        <v>0</v>
      </c>
      <c r="AB110" s="131" t="str">
        <f aca="false">IF(OR(ISBLANK(W110),ISBLANK(X110)),IF(OR(U110="ALI",U110="AIE"),"L",IF(ISBLANK(U110),"","A")),IF(U110="EE",IF(X110&gt;=3,IF(W110&gt;=5,"H","A"),IF(X110&gt;=2,IF(W110&gt;=16,"H",IF(W110&lt;=4,"L","A")),IF(W110&lt;=15,"L","A"))),IF(OR(U110="SE",U110="CE"),IF(X110&gt;=4,IF(W110&gt;=6,"H","A"),IF(X110&gt;=2,IF(W110&gt;=20,"H",IF(W110&lt;=5,"L","A")),IF(W110&lt;=19,"L","A"))),IF(OR(U110="ALI",U110="AIE"),IF(X110&gt;=6,IF(W110&gt;=20,"H","A"),IF(X110&gt;=2,IF(W110&gt;=51,"H",IF(W110&lt;=19,"L","A")),IF(W110&lt;=50,"L","A")))))))</f>
        <v/>
      </c>
      <c r="AC110" s="131" t="n">
        <f aca="false">IFERROR(VLOOKUP(V110,Lista!A$3:D$33,3,0),1)</f>
        <v>1</v>
      </c>
      <c r="AD110" s="131" t="n">
        <f aca="false">IFERROR(VLOOKUP(V110,Lista!A$3:E$33,5,0),1)</f>
        <v>1</v>
      </c>
      <c r="AE110" s="137" t="str">
        <f aca="false">IF(U110="INM","",IF(AB110="L","Baixa",IF(AB110="A","Média",IF(AB110="","","Alta"))))</f>
        <v/>
      </c>
      <c r="AF110" s="137" t="n">
        <f aca="false">IF(OR(ISBLANK(T110),T110="NOK"),0,IF(U110="INM",AC110*Y110,IF(U110="ALI",IF(AB110="L",7,IF(AB110="A",10,15)),IF(U110="AIE",IF(AB110="L",5,IF(AB110="A",7,10)),IF(U110="SE",IF(AB110="L",4,IF(AB110="A",5,7)),IF(OR(U110="EE",U110="CE"),IF(AB110="L",3,IF(AB110="A",4,6))))))))</f>
        <v>0</v>
      </c>
      <c r="AG110" s="137" t="n">
        <f aca="false">IF(T110="NOK",0,IF(U110="INM",(1*AC110)*Y110,AF110*AC110))</f>
        <v>0</v>
      </c>
      <c r="AH110" s="139"/>
      <c r="AI110" s="134" t="s">
        <v>94</v>
      </c>
      <c r="AJ110" s="139"/>
      <c r="AK110" s="139"/>
    </row>
    <row r="111" customFormat="false" ht="15" hidden="false" customHeight="true" outlineLevel="0" collapsed="false">
      <c r="A111" s="142"/>
      <c r="B111" s="129"/>
      <c r="C111" s="128"/>
      <c r="D111" s="128"/>
      <c r="E111" s="128"/>
      <c r="F111" s="141"/>
      <c r="G111" s="128"/>
      <c r="H111" s="141"/>
      <c r="I111" s="128"/>
      <c r="J111" s="131" t="str">
        <f aca="false">CONCATENATE(C111,L111)</f>
        <v/>
      </c>
      <c r="K111" s="131" t="str">
        <f aca="false">CONCATENATE(C111,D111,L111,Q111)</f>
        <v>0</v>
      </c>
      <c r="L111" s="131" t="str">
        <f aca="false">IF(OR(ISBLANK(E111),ISBLANK(G111)),IF(OR(C111="ALI",C111="AIE"),"L",IF(ISBLANK(C111),"","A")),IF(C111="EE",IF(G111&gt;=3,IF(E111&gt;=5,"H","A"),IF(G111&gt;=2,IF(E111&gt;=16,"H",IF(E111&lt;=4,"L","A")),IF(E111&lt;=15,"L","A"))),IF(OR(C111="SE",C111="CE"),IF(G111&gt;=4,IF(E111&gt;=6,"H","A"),IF(G111&gt;=2,IF(E111&gt;=20,"H",IF(E111&lt;=5,"L","A")),IF(E111&lt;=19,"L","A"))),IF(OR(C111="ALI",C111="AIE"),IF(G111&gt;=6,IF(E111&gt;=20,"H","A"),IF(G111&gt;=2,IF(E111&gt;=51,"H",IF(E111&lt;=19,"L","A")),IF(E111&lt;=50,"L","A")))))))</f>
        <v/>
      </c>
      <c r="M111" s="131" t="n">
        <f aca="false">IFERROR(VLOOKUP(D111,Lista!A$3:D$33,3,0),1)</f>
        <v>1</v>
      </c>
      <c r="N111" s="131" t="n">
        <f aca="false">IFERROR(VLOOKUP(D111,Lista!A$3:E$33,5,0),1)</f>
        <v>1</v>
      </c>
      <c r="O111" s="132" t="str">
        <f aca="false">IF(C111="INM","",IF(L111="L","Baixa",IF(L111="A","Média",IF(L111="","","Alta"))))</f>
        <v/>
      </c>
      <c r="P111" s="132" t="n">
        <f aca="false">IF(C111="INM",M111*I111,IF(C111="ALI",IF(L111="L",7,IF(L111="A",10,15)),IF(C111="AIE",IF(L111="L",5,IF(L111="A",7,10)),IF(C111="SE",IF(L111="L",4,IF(L111="A",5,7)),IF(OR(C111="EE",C111="CE"),IF(L111="L",3,IF(L111="A",4,6)),0)))))</f>
        <v>0</v>
      </c>
      <c r="Q111" s="132" t="n">
        <f aca="false">IF(C111="INM",P111,P111*M111)</f>
        <v>0</v>
      </c>
      <c r="R111" s="133"/>
      <c r="S111" s="134" t="s">
        <v>94</v>
      </c>
      <c r="T111" s="143"/>
      <c r="U111" s="128"/>
      <c r="V111" s="128"/>
      <c r="W111" s="128"/>
      <c r="X111" s="128"/>
      <c r="Y111" s="128"/>
      <c r="Z111" s="131" t="str">
        <f aca="false">CONCATENATE(U111,AB111)</f>
        <v/>
      </c>
      <c r="AA111" s="131" t="str">
        <f aca="false">CONCATENATE(U111,V111,AB111,AG111)</f>
        <v>0</v>
      </c>
      <c r="AB111" s="131" t="str">
        <f aca="false">IF(OR(ISBLANK(W111),ISBLANK(X111)),IF(OR(U111="ALI",U111="AIE"),"L",IF(ISBLANK(U111),"","A")),IF(U111="EE",IF(X111&gt;=3,IF(W111&gt;=5,"H","A"),IF(X111&gt;=2,IF(W111&gt;=16,"H",IF(W111&lt;=4,"L","A")),IF(W111&lt;=15,"L","A"))),IF(OR(U111="SE",U111="CE"),IF(X111&gt;=4,IF(W111&gt;=6,"H","A"),IF(X111&gt;=2,IF(W111&gt;=20,"H",IF(W111&lt;=5,"L","A")),IF(W111&lt;=19,"L","A"))),IF(OR(U111="ALI",U111="AIE"),IF(X111&gt;=6,IF(W111&gt;=20,"H","A"),IF(X111&gt;=2,IF(W111&gt;=51,"H",IF(W111&lt;=19,"L","A")),IF(W111&lt;=50,"L","A")))))))</f>
        <v/>
      </c>
      <c r="AC111" s="131" t="n">
        <f aca="false">IFERROR(VLOOKUP(V111,Lista!A$3:D$33,3,0),1)</f>
        <v>1</v>
      </c>
      <c r="AD111" s="131" t="n">
        <f aca="false">IFERROR(VLOOKUP(V111,Lista!A$3:E$33,5,0),1)</f>
        <v>1</v>
      </c>
      <c r="AE111" s="137" t="str">
        <f aca="false">IF(U111="INM","",IF(AB111="L","Baixa",IF(AB111="A","Média",IF(AB111="","","Alta"))))</f>
        <v/>
      </c>
      <c r="AF111" s="137" t="n">
        <f aca="false">IF(OR(ISBLANK(T111),T111="NOK"),0,IF(U111="INM",AC111*Y111,IF(U111="ALI",IF(AB111="L",7,IF(AB111="A",10,15)),IF(U111="AIE",IF(AB111="L",5,IF(AB111="A",7,10)),IF(U111="SE",IF(AB111="L",4,IF(AB111="A",5,7)),IF(OR(U111="EE",U111="CE"),IF(AB111="L",3,IF(AB111="A",4,6))))))))</f>
        <v>0</v>
      </c>
      <c r="AG111" s="137" t="n">
        <f aca="false">IF(T111="NOK",0,IF(U111="INM",(1*AC111)*Y111,AF111*AC111))</f>
        <v>0</v>
      </c>
      <c r="AH111" s="139"/>
      <c r="AI111" s="134" t="s">
        <v>94</v>
      </c>
      <c r="AJ111" s="139"/>
      <c r="AK111" s="139"/>
    </row>
    <row r="112" customFormat="false" ht="15" hidden="false" customHeight="true" outlineLevel="0" collapsed="false">
      <c r="A112" s="142"/>
      <c r="B112" s="129"/>
      <c r="C112" s="128"/>
      <c r="D112" s="128"/>
      <c r="E112" s="128"/>
      <c r="F112" s="141"/>
      <c r="G112" s="128"/>
      <c r="H112" s="141"/>
      <c r="I112" s="128"/>
      <c r="J112" s="131" t="str">
        <f aca="false">CONCATENATE(C112,L112)</f>
        <v/>
      </c>
      <c r="K112" s="131" t="str">
        <f aca="false">CONCATENATE(C112,D112,L112,Q112)</f>
        <v>0</v>
      </c>
      <c r="L112" s="131" t="str">
        <f aca="false">IF(OR(ISBLANK(E112),ISBLANK(G112)),IF(OR(C112="ALI",C112="AIE"),"L",IF(ISBLANK(C112),"","A")),IF(C112="EE",IF(G112&gt;=3,IF(E112&gt;=5,"H","A"),IF(G112&gt;=2,IF(E112&gt;=16,"H",IF(E112&lt;=4,"L","A")),IF(E112&lt;=15,"L","A"))),IF(OR(C112="SE",C112="CE"),IF(G112&gt;=4,IF(E112&gt;=6,"H","A"),IF(G112&gt;=2,IF(E112&gt;=20,"H",IF(E112&lt;=5,"L","A")),IF(E112&lt;=19,"L","A"))),IF(OR(C112="ALI",C112="AIE"),IF(G112&gt;=6,IF(E112&gt;=20,"H","A"),IF(G112&gt;=2,IF(E112&gt;=51,"H",IF(E112&lt;=19,"L","A")),IF(E112&lt;=50,"L","A")))))))</f>
        <v/>
      </c>
      <c r="M112" s="131" t="n">
        <f aca="false">IFERROR(VLOOKUP(D112,Lista!A$3:D$33,3,0),1)</f>
        <v>1</v>
      </c>
      <c r="N112" s="131" t="n">
        <f aca="false">IFERROR(VLOOKUP(D112,Lista!A$3:E$33,5,0),1)</f>
        <v>1</v>
      </c>
      <c r="O112" s="132" t="str">
        <f aca="false">IF(C112="INM","",IF(L112="L","Baixa",IF(L112="A","Média",IF(L112="","","Alta"))))</f>
        <v/>
      </c>
      <c r="P112" s="132" t="n">
        <f aca="false">IF(C112="INM",M112*I112,IF(C112="ALI",IF(L112="L",7,IF(L112="A",10,15)),IF(C112="AIE",IF(L112="L",5,IF(L112="A",7,10)),IF(C112="SE",IF(L112="L",4,IF(L112="A",5,7)),IF(OR(C112="EE",C112="CE"),IF(L112="L",3,IF(L112="A",4,6)),0)))))</f>
        <v>0</v>
      </c>
      <c r="Q112" s="132" t="n">
        <f aca="false">IF(C112="INM",P112,P112*M112)</f>
        <v>0</v>
      </c>
      <c r="R112" s="133"/>
      <c r="S112" s="134" t="s">
        <v>94</v>
      </c>
      <c r="T112" s="143"/>
      <c r="U112" s="128"/>
      <c r="V112" s="128"/>
      <c r="W112" s="128"/>
      <c r="X112" s="128"/>
      <c r="Y112" s="128"/>
      <c r="Z112" s="131" t="str">
        <f aca="false">CONCATENATE(U112,AB112)</f>
        <v/>
      </c>
      <c r="AA112" s="131" t="str">
        <f aca="false">CONCATENATE(U112,V112,AB112,AG112)</f>
        <v>0</v>
      </c>
      <c r="AB112" s="131" t="str">
        <f aca="false">IF(OR(ISBLANK(W112),ISBLANK(X112)),IF(OR(U112="ALI",U112="AIE"),"L",IF(ISBLANK(U112),"","A")),IF(U112="EE",IF(X112&gt;=3,IF(W112&gt;=5,"H","A"),IF(X112&gt;=2,IF(W112&gt;=16,"H",IF(W112&lt;=4,"L","A")),IF(W112&lt;=15,"L","A"))),IF(OR(U112="SE",U112="CE"),IF(X112&gt;=4,IF(W112&gt;=6,"H","A"),IF(X112&gt;=2,IF(W112&gt;=20,"H",IF(W112&lt;=5,"L","A")),IF(W112&lt;=19,"L","A"))),IF(OR(U112="ALI",U112="AIE"),IF(X112&gt;=6,IF(W112&gt;=20,"H","A"),IF(X112&gt;=2,IF(W112&gt;=51,"H",IF(W112&lt;=19,"L","A")),IF(W112&lt;=50,"L","A")))))))</f>
        <v/>
      </c>
      <c r="AC112" s="131" t="n">
        <f aca="false">IFERROR(VLOOKUP(V112,Lista!A$3:D$33,3,0),1)</f>
        <v>1</v>
      </c>
      <c r="AD112" s="131" t="n">
        <f aca="false">IFERROR(VLOOKUP(V112,Lista!A$3:E$33,5,0),1)</f>
        <v>1</v>
      </c>
      <c r="AE112" s="137" t="str">
        <f aca="false">IF(U112="INM","",IF(AB112="L","Baixa",IF(AB112="A","Média",IF(AB112="","","Alta"))))</f>
        <v/>
      </c>
      <c r="AF112" s="137" t="n">
        <f aca="false">IF(OR(ISBLANK(T112),T112="NOK"),0,IF(U112="INM",AC112*Y112,IF(U112="ALI",IF(AB112="L",7,IF(AB112="A",10,15)),IF(U112="AIE",IF(AB112="L",5,IF(AB112="A",7,10)),IF(U112="SE",IF(AB112="L",4,IF(AB112="A",5,7)),IF(OR(U112="EE",U112="CE"),IF(AB112="L",3,IF(AB112="A",4,6))))))))</f>
        <v>0</v>
      </c>
      <c r="AG112" s="137" t="n">
        <f aca="false">IF(T112="NOK",0,IF(U112="INM",(1*AC112)*Y112,AF112*AC112))</f>
        <v>0</v>
      </c>
      <c r="AH112" s="139"/>
      <c r="AI112" s="134" t="s">
        <v>94</v>
      </c>
      <c r="AJ112" s="139"/>
      <c r="AK112" s="139"/>
    </row>
    <row r="113" customFormat="false" ht="15" hidden="false" customHeight="true" outlineLevel="0" collapsed="false">
      <c r="A113" s="142"/>
      <c r="B113" s="129"/>
      <c r="C113" s="128"/>
      <c r="D113" s="128"/>
      <c r="E113" s="128"/>
      <c r="F113" s="141"/>
      <c r="G113" s="128"/>
      <c r="H113" s="141"/>
      <c r="I113" s="128"/>
      <c r="J113" s="131" t="str">
        <f aca="false">CONCATENATE(C113,L113)</f>
        <v/>
      </c>
      <c r="K113" s="131" t="str">
        <f aca="false">CONCATENATE(C113,D113,L113,Q113)</f>
        <v>0</v>
      </c>
      <c r="L113" s="131" t="str">
        <f aca="false">IF(OR(ISBLANK(E113),ISBLANK(G113)),IF(OR(C113="ALI",C113="AIE"),"L",IF(ISBLANK(C113),"","A")),IF(C113="EE",IF(G113&gt;=3,IF(E113&gt;=5,"H","A"),IF(G113&gt;=2,IF(E113&gt;=16,"H",IF(E113&lt;=4,"L","A")),IF(E113&lt;=15,"L","A"))),IF(OR(C113="SE",C113="CE"),IF(G113&gt;=4,IF(E113&gt;=6,"H","A"),IF(G113&gt;=2,IF(E113&gt;=20,"H",IF(E113&lt;=5,"L","A")),IF(E113&lt;=19,"L","A"))),IF(OR(C113="ALI",C113="AIE"),IF(G113&gt;=6,IF(E113&gt;=20,"H","A"),IF(G113&gt;=2,IF(E113&gt;=51,"H",IF(E113&lt;=19,"L","A")),IF(E113&lt;=50,"L","A")))))))</f>
        <v/>
      </c>
      <c r="M113" s="131" t="n">
        <f aca="false">IFERROR(VLOOKUP(D113,Lista!A$3:D$33,3,0),1)</f>
        <v>1</v>
      </c>
      <c r="N113" s="131" t="n">
        <f aca="false">IFERROR(VLOOKUP(D113,Lista!A$3:E$33,5,0),1)</f>
        <v>1</v>
      </c>
      <c r="O113" s="132" t="str">
        <f aca="false">IF(C113="INM","",IF(L113="L","Baixa",IF(L113="A","Média",IF(L113="","","Alta"))))</f>
        <v/>
      </c>
      <c r="P113" s="132" t="n">
        <f aca="false">IF(C113="INM",M113*I113,IF(C113="ALI",IF(L113="L",7,IF(L113="A",10,15)),IF(C113="AIE",IF(L113="L",5,IF(L113="A",7,10)),IF(C113="SE",IF(L113="L",4,IF(L113="A",5,7)),IF(OR(C113="EE",C113="CE"),IF(L113="L",3,IF(L113="A",4,6)),0)))))</f>
        <v>0</v>
      </c>
      <c r="Q113" s="132" t="n">
        <f aca="false">IF(C113="INM",P113,P113*M113)</f>
        <v>0</v>
      </c>
      <c r="R113" s="133"/>
      <c r="S113" s="134" t="s">
        <v>94</v>
      </c>
      <c r="T113" s="143"/>
      <c r="U113" s="128"/>
      <c r="V113" s="128"/>
      <c r="W113" s="128"/>
      <c r="X113" s="128"/>
      <c r="Y113" s="128"/>
      <c r="Z113" s="131" t="str">
        <f aca="false">CONCATENATE(U113,AB113)</f>
        <v/>
      </c>
      <c r="AA113" s="131" t="str">
        <f aca="false">CONCATENATE(U113,V113,AB113,AG113)</f>
        <v>0</v>
      </c>
      <c r="AB113" s="131" t="str">
        <f aca="false">IF(OR(ISBLANK(W113),ISBLANK(X113)),IF(OR(U113="ALI",U113="AIE"),"L",IF(ISBLANK(U113),"","A")),IF(U113="EE",IF(X113&gt;=3,IF(W113&gt;=5,"H","A"),IF(X113&gt;=2,IF(W113&gt;=16,"H",IF(W113&lt;=4,"L","A")),IF(W113&lt;=15,"L","A"))),IF(OR(U113="SE",U113="CE"),IF(X113&gt;=4,IF(W113&gt;=6,"H","A"),IF(X113&gt;=2,IF(W113&gt;=20,"H",IF(W113&lt;=5,"L","A")),IF(W113&lt;=19,"L","A"))),IF(OR(U113="ALI",U113="AIE"),IF(X113&gt;=6,IF(W113&gt;=20,"H","A"),IF(X113&gt;=2,IF(W113&gt;=51,"H",IF(W113&lt;=19,"L","A")),IF(W113&lt;=50,"L","A")))))))</f>
        <v/>
      </c>
      <c r="AC113" s="131" t="n">
        <f aca="false">IFERROR(VLOOKUP(V113,Lista!A$3:D$33,3,0),1)</f>
        <v>1</v>
      </c>
      <c r="AD113" s="131" t="n">
        <f aca="false">IFERROR(VLOOKUP(V113,Lista!A$3:E$33,5,0),1)</f>
        <v>1</v>
      </c>
      <c r="AE113" s="137" t="str">
        <f aca="false">IF(U113="INM","",IF(AB113="L","Baixa",IF(AB113="A","Média",IF(AB113="","","Alta"))))</f>
        <v/>
      </c>
      <c r="AF113" s="137" t="n">
        <f aca="false">IF(OR(ISBLANK(T113),T113="NOK"),0,IF(U113="INM",AC113*Y113,IF(U113="ALI",IF(AB113="L",7,IF(AB113="A",10,15)),IF(U113="AIE",IF(AB113="L",5,IF(AB113="A",7,10)),IF(U113="SE",IF(AB113="L",4,IF(AB113="A",5,7)),IF(OR(U113="EE",U113="CE"),IF(AB113="L",3,IF(AB113="A",4,6))))))))</f>
        <v>0</v>
      </c>
      <c r="AG113" s="137" t="n">
        <f aca="false">IF(T113="NOK",0,IF(U113="INM",(1*AC113)*Y113,AF113*AC113))</f>
        <v>0</v>
      </c>
      <c r="AH113" s="139"/>
      <c r="AI113" s="134" t="s">
        <v>94</v>
      </c>
      <c r="AJ113" s="139"/>
      <c r="AK113" s="139"/>
    </row>
    <row r="114" customFormat="false" ht="15" hidden="false" customHeight="true" outlineLevel="0" collapsed="false">
      <c r="A114" s="142"/>
      <c r="B114" s="129"/>
      <c r="C114" s="128"/>
      <c r="D114" s="128"/>
      <c r="E114" s="128"/>
      <c r="F114" s="141"/>
      <c r="G114" s="128"/>
      <c r="H114" s="141"/>
      <c r="I114" s="128"/>
      <c r="J114" s="131" t="str">
        <f aca="false">CONCATENATE(C114,L114)</f>
        <v/>
      </c>
      <c r="K114" s="131" t="str">
        <f aca="false">CONCATENATE(C114,D114,L114,Q114)</f>
        <v>0</v>
      </c>
      <c r="L114" s="131" t="str">
        <f aca="false">IF(OR(ISBLANK(E114),ISBLANK(G114)),IF(OR(C114="ALI",C114="AIE"),"L",IF(ISBLANK(C114),"","A")),IF(C114="EE",IF(G114&gt;=3,IF(E114&gt;=5,"H","A"),IF(G114&gt;=2,IF(E114&gt;=16,"H",IF(E114&lt;=4,"L","A")),IF(E114&lt;=15,"L","A"))),IF(OR(C114="SE",C114="CE"),IF(G114&gt;=4,IF(E114&gt;=6,"H","A"),IF(G114&gt;=2,IF(E114&gt;=20,"H",IF(E114&lt;=5,"L","A")),IF(E114&lt;=19,"L","A"))),IF(OR(C114="ALI",C114="AIE"),IF(G114&gt;=6,IF(E114&gt;=20,"H","A"),IF(G114&gt;=2,IF(E114&gt;=51,"H",IF(E114&lt;=19,"L","A")),IF(E114&lt;=50,"L","A")))))))</f>
        <v/>
      </c>
      <c r="M114" s="131" t="n">
        <f aca="false">IFERROR(VLOOKUP(D114,Lista!A$3:D$33,3,0),1)</f>
        <v>1</v>
      </c>
      <c r="N114" s="131" t="n">
        <f aca="false">IFERROR(VLOOKUP(D114,Lista!A$3:E$33,5,0),1)</f>
        <v>1</v>
      </c>
      <c r="O114" s="132" t="str">
        <f aca="false">IF(C114="INM","",IF(L114="L","Baixa",IF(L114="A","Média",IF(L114="","","Alta"))))</f>
        <v/>
      </c>
      <c r="P114" s="132" t="n">
        <f aca="false">IF(C114="INM",M114*I114,IF(C114="ALI",IF(L114="L",7,IF(L114="A",10,15)),IF(C114="AIE",IF(L114="L",5,IF(L114="A",7,10)),IF(C114="SE",IF(L114="L",4,IF(L114="A",5,7)),IF(OR(C114="EE",C114="CE"),IF(L114="L",3,IF(L114="A",4,6)),0)))))</f>
        <v>0</v>
      </c>
      <c r="Q114" s="132" t="n">
        <f aca="false">IF(C114="INM",P114,P114*M114)</f>
        <v>0</v>
      </c>
      <c r="R114" s="133"/>
      <c r="S114" s="134" t="s">
        <v>94</v>
      </c>
      <c r="T114" s="143"/>
      <c r="U114" s="128"/>
      <c r="V114" s="128"/>
      <c r="W114" s="128"/>
      <c r="X114" s="128"/>
      <c r="Y114" s="128"/>
      <c r="Z114" s="131" t="str">
        <f aca="false">CONCATENATE(U114,AB114)</f>
        <v/>
      </c>
      <c r="AA114" s="131" t="str">
        <f aca="false">CONCATENATE(U114,V114,AB114,AG114)</f>
        <v>0</v>
      </c>
      <c r="AB114" s="131" t="str">
        <f aca="false">IF(OR(ISBLANK(W114),ISBLANK(X114)),IF(OR(U114="ALI",U114="AIE"),"L",IF(ISBLANK(U114),"","A")),IF(U114="EE",IF(X114&gt;=3,IF(W114&gt;=5,"H","A"),IF(X114&gt;=2,IF(W114&gt;=16,"H",IF(W114&lt;=4,"L","A")),IF(W114&lt;=15,"L","A"))),IF(OR(U114="SE",U114="CE"),IF(X114&gt;=4,IF(W114&gt;=6,"H","A"),IF(X114&gt;=2,IF(W114&gt;=20,"H",IF(W114&lt;=5,"L","A")),IF(W114&lt;=19,"L","A"))),IF(OR(U114="ALI",U114="AIE"),IF(X114&gt;=6,IF(W114&gt;=20,"H","A"),IF(X114&gt;=2,IF(W114&gt;=51,"H",IF(W114&lt;=19,"L","A")),IF(W114&lt;=50,"L","A")))))))</f>
        <v/>
      </c>
      <c r="AC114" s="131" t="n">
        <f aca="false">IFERROR(VLOOKUP(V114,Lista!A$3:D$33,3,0),1)</f>
        <v>1</v>
      </c>
      <c r="AD114" s="131" t="n">
        <f aca="false">IFERROR(VLOOKUP(V114,Lista!A$3:E$33,5,0),1)</f>
        <v>1</v>
      </c>
      <c r="AE114" s="137" t="str">
        <f aca="false">IF(U114="INM","",IF(AB114="L","Baixa",IF(AB114="A","Média",IF(AB114="","","Alta"))))</f>
        <v/>
      </c>
      <c r="AF114" s="137" t="n">
        <f aca="false">IF(OR(ISBLANK(T114),T114="NOK"),0,IF(U114="INM",AC114*Y114,IF(U114="ALI",IF(AB114="L",7,IF(AB114="A",10,15)),IF(U114="AIE",IF(AB114="L",5,IF(AB114="A",7,10)),IF(U114="SE",IF(AB114="L",4,IF(AB114="A",5,7)),IF(OR(U114="EE",U114="CE"),IF(AB114="L",3,IF(AB114="A",4,6))))))))</f>
        <v>0</v>
      </c>
      <c r="AG114" s="137" t="n">
        <f aca="false">IF(T114="NOK",0,IF(U114="INM",(1*AC114)*Y114,AF114*AC114))</f>
        <v>0</v>
      </c>
      <c r="AH114" s="139"/>
      <c r="AI114" s="134" t="s">
        <v>94</v>
      </c>
      <c r="AJ114" s="139"/>
      <c r="AK114" s="139"/>
    </row>
    <row r="115" customFormat="false" ht="15" hidden="false" customHeight="true" outlineLevel="0" collapsed="false">
      <c r="A115" s="142"/>
      <c r="B115" s="129"/>
      <c r="C115" s="128"/>
      <c r="D115" s="128"/>
      <c r="E115" s="128"/>
      <c r="F115" s="141"/>
      <c r="G115" s="128"/>
      <c r="H115" s="141"/>
      <c r="I115" s="128"/>
      <c r="J115" s="131" t="str">
        <f aca="false">CONCATENATE(C115,L115)</f>
        <v/>
      </c>
      <c r="K115" s="131" t="str">
        <f aca="false">CONCATENATE(C115,D115,L115,Q115)</f>
        <v>0</v>
      </c>
      <c r="L115" s="131" t="str">
        <f aca="false">IF(OR(ISBLANK(E115),ISBLANK(G115)),IF(OR(C115="ALI",C115="AIE"),"L",IF(ISBLANK(C115),"","A")),IF(C115="EE",IF(G115&gt;=3,IF(E115&gt;=5,"H","A"),IF(G115&gt;=2,IF(E115&gt;=16,"H",IF(E115&lt;=4,"L","A")),IF(E115&lt;=15,"L","A"))),IF(OR(C115="SE",C115="CE"),IF(G115&gt;=4,IF(E115&gt;=6,"H","A"),IF(G115&gt;=2,IF(E115&gt;=20,"H",IF(E115&lt;=5,"L","A")),IF(E115&lt;=19,"L","A"))),IF(OR(C115="ALI",C115="AIE"),IF(G115&gt;=6,IF(E115&gt;=20,"H","A"),IF(G115&gt;=2,IF(E115&gt;=51,"H",IF(E115&lt;=19,"L","A")),IF(E115&lt;=50,"L","A")))))))</f>
        <v/>
      </c>
      <c r="M115" s="131" t="n">
        <f aca="false">IFERROR(VLOOKUP(D115,Lista!A$3:D$33,3,0),1)</f>
        <v>1</v>
      </c>
      <c r="N115" s="131" t="n">
        <f aca="false">IFERROR(VLOOKUP(D115,Lista!A$3:E$33,5,0),1)</f>
        <v>1</v>
      </c>
      <c r="O115" s="132" t="str">
        <f aca="false">IF(C115="INM","",IF(L115="L","Baixa",IF(L115="A","Média",IF(L115="","","Alta"))))</f>
        <v/>
      </c>
      <c r="P115" s="132" t="n">
        <f aca="false">IF(C115="INM",M115*I115,IF(C115="ALI",IF(L115="L",7,IF(L115="A",10,15)),IF(C115="AIE",IF(L115="L",5,IF(L115="A",7,10)),IF(C115="SE",IF(L115="L",4,IF(L115="A",5,7)),IF(OR(C115="EE",C115="CE"),IF(L115="L",3,IF(L115="A",4,6)),0)))))</f>
        <v>0</v>
      </c>
      <c r="Q115" s="132" t="n">
        <f aca="false">IF(C115="INM",P115,P115*M115)</f>
        <v>0</v>
      </c>
      <c r="R115" s="133"/>
      <c r="S115" s="134" t="s">
        <v>94</v>
      </c>
      <c r="T115" s="143"/>
      <c r="U115" s="128"/>
      <c r="V115" s="128"/>
      <c r="W115" s="128"/>
      <c r="X115" s="128"/>
      <c r="Y115" s="128"/>
      <c r="Z115" s="131" t="str">
        <f aca="false">CONCATENATE(U115,AB115)</f>
        <v/>
      </c>
      <c r="AA115" s="131" t="str">
        <f aca="false">CONCATENATE(U115,V115,AB115,AG115)</f>
        <v>0</v>
      </c>
      <c r="AB115" s="131" t="str">
        <f aca="false">IF(OR(ISBLANK(W115),ISBLANK(X115)),IF(OR(U115="ALI",U115="AIE"),"L",IF(ISBLANK(U115),"","A")),IF(U115="EE",IF(X115&gt;=3,IF(W115&gt;=5,"H","A"),IF(X115&gt;=2,IF(W115&gt;=16,"H",IF(W115&lt;=4,"L","A")),IF(W115&lt;=15,"L","A"))),IF(OR(U115="SE",U115="CE"),IF(X115&gt;=4,IF(W115&gt;=6,"H","A"),IF(X115&gt;=2,IF(W115&gt;=20,"H",IF(W115&lt;=5,"L","A")),IF(W115&lt;=19,"L","A"))),IF(OR(U115="ALI",U115="AIE"),IF(X115&gt;=6,IF(W115&gt;=20,"H","A"),IF(X115&gt;=2,IF(W115&gt;=51,"H",IF(W115&lt;=19,"L","A")),IF(W115&lt;=50,"L","A")))))))</f>
        <v/>
      </c>
      <c r="AC115" s="131" t="n">
        <f aca="false">IFERROR(VLOOKUP(V115,Lista!A$3:D$33,3,0),1)</f>
        <v>1</v>
      </c>
      <c r="AD115" s="131" t="n">
        <f aca="false">IFERROR(VLOOKUP(V115,Lista!A$3:E$33,5,0),1)</f>
        <v>1</v>
      </c>
      <c r="AE115" s="137" t="str">
        <f aca="false">IF(U115="INM","",IF(AB115="L","Baixa",IF(AB115="A","Média",IF(AB115="","","Alta"))))</f>
        <v/>
      </c>
      <c r="AF115" s="137" t="n">
        <f aca="false">IF(OR(ISBLANK(T115),T115="NOK"),0,IF(U115="INM",AC115*Y115,IF(U115="ALI",IF(AB115="L",7,IF(AB115="A",10,15)),IF(U115="AIE",IF(AB115="L",5,IF(AB115="A",7,10)),IF(U115="SE",IF(AB115="L",4,IF(AB115="A",5,7)),IF(OR(U115="EE",U115="CE"),IF(AB115="L",3,IF(AB115="A",4,6))))))))</f>
        <v>0</v>
      </c>
      <c r="AG115" s="137" t="n">
        <f aca="false">IF(T115="NOK",0,IF(U115="INM",(1*AC115)*Y115,AF115*AC115))</f>
        <v>0</v>
      </c>
      <c r="AH115" s="139"/>
      <c r="AI115" s="134" t="s">
        <v>94</v>
      </c>
      <c r="AJ115" s="139"/>
      <c r="AK115" s="139"/>
    </row>
    <row r="116" customFormat="false" ht="15" hidden="false" customHeight="true" outlineLevel="0" collapsed="false">
      <c r="A116" s="142"/>
      <c r="B116" s="129"/>
      <c r="C116" s="128"/>
      <c r="D116" s="128"/>
      <c r="E116" s="128"/>
      <c r="F116" s="141"/>
      <c r="G116" s="128"/>
      <c r="H116" s="141"/>
      <c r="I116" s="128"/>
      <c r="J116" s="131" t="str">
        <f aca="false">CONCATENATE(C116,L116)</f>
        <v/>
      </c>
      <c r="K116" s="131" t="str">
        <f aca="false">CONCATENATE(C116,D116,L116,Q116)</f>
        <v>0</v>
      </c>
      <c r="L116" s="131" t="str">
        <f aca="false">IF(OR(ISBLANK(E116),ISBLANK(G116)),IF(OR(C116="ALI",C116="AIE"),"L",IF(ISBLANK(C116),"","A")),IF(C116="EE",IF(G116&gt;=3,IF(E116&gt;=5,"H","A"),IF(G116&gt;=2,IF(E116&gt;=16,"H",IF(E116&lt;=4,"L","A")),IF(E116&lt;=15,"L","A"))),IF(OR(C116="SE",C116="CE"),IF(G116&gt;=4,IF(E116&gt;=6,"H","A"),IF(G116&gt;=2,IF(E116&gt;=20,"H",IF(E116&lt;=5,"L","A")),IF(E116&lt;=19,"L","A"))),IF(OR(C116="ALI",C116="AIE"),IF(G116&gt;=6,IF(E116&gt;=20,"H","A"),IF(G116&gt;=2,IF(E116&gt;=51,"H",IF(E116&lt;=19,"L","A")),IF(E116&lt;=50,"L","A")))))))</f>
        <v/>
      </c>
      <c r="M116" s="131" t="n">
        <f aca="false">IFERROR(VLOOKUP(D116,Lista!A$3:D$33,3,0),1)</f>
        <v>1</v>
      </c>
      <c r="N116" s="131" t="n">
        <f aca="false">IFERROR(VLOOKUP(D116,Lista!A$3:E$33,5,0),1)</f>
        <v>1</v>
      </c>
      <c r="O116" s="132" t="str">
        <f aca="false">IF(C116="INM","",IF(L116="L","Baixa",IF(L116="A","Média",IF(L116="","","Alta"))))</f>
        <v/>
      </c>
      <c r="P116" s="132" t="n">
        <f aca="false">IF(C116="INM",M116*I116,IF(C116="ALI",IF(L116="L",7,IF(L116="A",10,15)),IF(C116="AIE",IF(L116="L",5,IF(L116="A",7,10)),IF(C116="SE",IF(L116="L",4,IF(L116="A",5,7)),IF(OR(C116="EE",C116="CE"),IF(L116="L",3,IF(L116="A",4,6)),0)))))</f>
        <v>0</v>
      </c>
      <c r="Q116" s="132" t="n">
        <f aca="false">IF(C116="INM",P116,P116*M116)</f>
        <v>0</v>
      </c>
      <c r="R116" s="133"/>
      <c r="S116" s="134" t="s">
        <v>94</v>
      </c>
      <c r="T116" s="143"/>
      <c r="U116" s="128"/>
      <c r="V116" s="128"/>
      <c r="W116" s="128"/>
      <c r="X116" s="128"/>
      <c r="Y116" s="128"/>
      <c r="Z116" s="131" t="str">
        <f aca="false">CONCATENATE(U116,AB116)</f>
        <v/>
      </c>
      <c r="AA116" s="131" t="str">
        <f aca="false">CONCATENATE(U116,V116,AB116,AG116)</f>
        <v>0</v>
      </c>
      <c r="AB116" s="131" t="str">
        <f aca="false">IF(OR(ISBLANK(W116),ISBLANK(X116)),IF(OR(U116="ALI",U116="AIE"),"L",IF(ISBLANK(U116),"","A")),IF(U116="EE",IF(X116&gt;=3,IF(W116&gt;=5,"H","A"),IF(X116&gt;=2,IF(W116&gt;=16,"H",IF(W116&lt;=4,"L","A")),IF(W116&lt;=15,"L","A"))),IF(OR(U116="SE",U116="CE"),IF(X116&gt;=4,IF(W116&gt;=6,"H","A"),IF(X116&gt;=2,IF(W116&gt;=20,"H",IF(W116&lt;=5,"L","A")),IF(W116&lt;=19,"L","A"))),IF(OR(U116="ALI",U116="AIE"),IF(X116&gt;=6,IF(W116&gt;=20,"H","A"),IF(X116&gt;=2,IF(W116&gt;=51,"H",IF(W116&lt;=19,"L","A")),IF(W116&lt;=50,"L","A")))))))</f>
        <v/>
      </c>
      <c r="AC116" s="131" t="n">
        <f aca="false">IFERROR(VLOOKUP(V116,Lista!A$3:D$33,3,0),1)</f>
        <v>1</v>
      </c>
      <c r="AD116" s="131" t="n">
        <f aca="false">IFERROR(VLOOKUP(V116,Lista!A$3:E$33,5,0),1)</f>
        <v>1</v>
      </c>
      <c r="AE116" s="137" t="str">
        <f aca="false">IF(U116="INM","",IF(AB116="L","Baixa",IF(AB116="A","Média",IF(AB116="","","Alta"))))</f>
        <v/>
      </c>
      <c r="AF116" s="137" t="n">
        <f aca="false">IF(OR(ISBLANK(T116),T116="NOK"),0,IF(U116="INM",AC116*Y116,IF(U116="ALI",IF(AB116="L",7,IF(AB116="A",10,15)),IF(U116="AIE",IF(AB116="L",5,IF(AB116="A",7,10)),IF(U116="SE",IF(AB116="L",4,IF(AB116="A",5,7)),IF(OR(U116="EE",U116="CE"),IF(AB116="L",3,IF(AB116="A",4,6))))))))</f>
        <v>0</v>
      </c>
      <c r="AG116" s="137" t="n">
        <f aca="false">IF(T116="NOK",0,IF(U116="INM",(1*AC116)*Y116,AF116*AC116))</f>
        <v>0</v>
      </c>
      <c r="AH116" s="139"/>
      <c r="AI116" s="134" t="s">
        <v>94</v>
      </c>
      <c r="AJ116" s="139"/>
      <c r="AK116" s="139"/>
    </row>
    <row r="117" customFormat="false" ht="15" hidden="false" customHeight="true" outlineLevel="0" collapsed="false">
      <c r="A117" s="142"/>
      <c r="B117" s="129"/>
      <c r="C117" s="128"/>
      <c r="D117" s="128"/>
      <c r="E117" s="128"/>
      <c r="F117" s="141"/>
      <c r="G117" s="128"/>
      <c r="H117" s="141"/>
      <c r="I117" s="128"/>
      <c r="J117" s="131" t="str">
        <f aca="false">CONCATENATE(C117,L117)</f>
        <v/>
      </c>
      <c r="K117" s="131" t="str">
        <f aca="false">CONCATENATE(C117,D117,L117,Q117)</f>
        <v>0</v>
      </c>
      <c r="L117" s="131" t="str">
        <f aca="false">IF(OR(ISBLANK(E117),ISBLANK(G117)),IF(OR(C117="ALI",C117="AIE"),"L",IF(ISBLANK(C117),"","A")),IF(C117="EE",IF(G117&gt;=3,IF(E117&gt;=5,"H","A"),IF(G117&gt;=2,IF(E117&gt;=16,"H",IF(E117&lt;=4,"L","A")),IF(E117&lt;=15,"L","A"))),IF(OR(C117="SE",C117="CE"),IF(G117&gt;=4,IF(E117&gt;=6,"H","A"),IF(G117&gt;=2,IF(E117&gt;=20,"H",IF(E117&lt;=5,"L","A")),IF(E117&lt;=19,"L","A"))),IF(OR(C117="ALI",C117="AIE"),IF(G117&gt;=6,IF(E117&gt;=20,"H","A"),IF(G117&gt;=2,IF(E117&gt;=51,"H",IF(E117&lt;=19,"L","A")),IF(E117&lt;=50,"L","A")))))))</f>
        <v/>
      </c>
      <c r="M117" s="131" t="n">
        <f aca="false">IFERROR(VLOOKUP(D117,Lista!A$3:D$33,3,0),1)</f>
        <v>1</v>
      </c>
      <c r="N117" s="131" t="n">
        <f aca="false">IFERROR(VLOOKUP(D117,Lista!A$3:E$33,5,0),1)</f>
        <v>1</v>
      </c>
      <c r="O117" s="132" t="str">
        <f aca="false">IF(C117="INM","",IF(L117="L","Baixa",IF(L117="A","Média",IF(L117="","","Alta"))))</f>
        <v/>
      </c>
      <c r="P117" s="132" t="n">
        <f aca="false">IF(C117="INM",M117*I117,IF(C117="ALI",IF(L117="L",7,IF(L117="A",10,15)),IF(C117="AIE",IF(L117="L",5,IF(L117="A",7,10)),IF(C117="SE",IF(L117="L",4,IF(L117="A",5,7)),IF(OR(C117="EE",C117="CE"),IF(L117="L",3,IF(L117="A",4,6)),0)))))</f>
        <v>0</v>
      </c>
      <c r="Q117" s="132" t="n">
        <f aca="false">IF(C117="INM",P117,P117*M117)</f>
        <v>0</v>
      </c>
      <c r="R117" s="133"/>
      <c r="S117" s="134" t="s">
        <v>94</v>
      </c>
      <c r="T117" s="143"/>
      <c r="U117" s="128"/>
      <c r="V117" s="128"/>
      <c r="W117" s="128"/>
      <c r="X117" s="128"/>
      <c r="Y117" s="128"/>
      <c r="Z117" s="131" t="str">
        <f aca="false">CONCATENATE(U117,AB117)</f>
        <v/>
      </c>
      <c r="AA117" s="131" t="str">
        <f aca="false">CONCATENATE(U117,V117,AB117,AG117)</f>
        <v>0</v>
      </c>
      <c r="AB117" s="131" t="str">
        <f aca="false">IF(OR(ISBLANK(W117),ISBLANK(X117)),IF(OR(U117="ALI",U117="AIE"),"L",IF(ISBLANK(U117),"","A")),IF(U117="EE",IF(X117&gt;=3,IF(W117&gt;=5,"H","A"),IF(X117&gt;=2,IF(W117&gt;=16,"H",IF(W117&lt;=4,"L","A")),IF(W117&lt;=15,"L","A"))),IF(OR(U117="SE",U117="CE"),IF(X117&gt;=4,IF(W117&gt;=6,"H","A"),IF(X117&gt;=2,IF(W117&gt;=20,"H",IF(W117&lt;=5,"L","A")),IF(W117&lt;=19,"L","A"))),IF(OR(U117="ALI",U117="AIE"),IF(X117&gt;=6,IF(W117&gt;=20,"H","A"),IF(X117&gt;=2,IF(W117&gt;=51,"H",IF(W117&lt;=19,"L","A")),IF(W117&lt;=50,"L","A")))))))</f>
        <v/>
      </c>
      <c r="AC117" s="131" t="n">
        <f aca="false">IFERROR(VLOOKUP(V117,Lista!A$3:D$33,3,0),1)</f>
        <v>1</v>
      </c>
      <c r="AD117" s="131" t="n">
        <f aca="false">IFERROR(VLOOKUP(V117,Lista!A$3:E$33,5,0),1)</f>
        <v>1</v>
      </c>
      <c r="AE117" s="137" t="str">
        <f aca="false">IF(U117="INM","",IF(AB117="L","Baixa",IF(AB117="A","Média",IF(AB117="","","Alta"))))</f>
        <v/>
      </c>
      <c r="AF117" s="137" t="n">
        <f aca="false">IF(OR(ISBLANK(T117),T117="NOK"),0,IF(U117="INM",AC117*Y117,IF(U117="ALI",IF(AB117="L",7,IF(AB117="A",10,15)),IF(U117="AIE",IF(AB117="L",5,IF(AB117="A",7,10)),IF(U117="SE",IF(AB117="L",4,IF(AB117="A",5,7)),IF(OR(U117="EE",U117="CE"),IF(AB117="L",3,IF(AB117="A",4,6))))))))</f>
        <v>0</v>
      </c>
      <c r="AG117" s="137" t="n">
        <f aca="false">IF(T117="NOK",0,IF(U117="INM",(1*AC117)*Y117,AF117*AC117))</f>
        <v>0</v>
      </c>
      <c r="AH117" s="139"/>
      <c r="AI117" s="134" t="s">
        <v>94</v>
      </c>
      <c r="AJ117" s="139"/>
      <c r="AK117" s="139"/>
    </row>
    <row r="118" customFormat="false" ht="15" hidden="false" customHeight="true" outlineLevel="0" collapsed="false">
      <c r="A118" s="142"/>
      <c r="B118" s="129"/>
      <c r="C118" s="128"/>
      <c r="D118" s="128"/>
      <c r="E118" s="128"/>
      <c r="F118" s="141"/>
      <c r="G118" s="128"/>
      <c r="H118" s="141"/>
      <c r="I118" s="128"/>
      <c r="J118" s="131" t="str">
        <f aca="false">CONCATENATE(C118,L118)</f>
        <v/>
      </c>
      <c r="K118" s="131" t="str">
        <f aca="false">CONCATENATE(C118,D118,L118,Q118)</f>
        <v>0</v>
      </c>
      <c r="L118" s="131" t="str">
        <f aca="false">IF(OR(ISBLANK(E118),ISBLANK(G118)),IF(OR(C118="ALI",C118="AIE"),"L",IF(ISBLANK(C118),"","A")),IF(C118="EE",IF(G118&gt;=3,IF(E118&gt;=5,"H","A"),IF(G118&gt;=2,IF(E118&gt;=16,"H",IF(E118&lt;=4,"L","A")),IF(E118&lt;=15,"L","A"))),IF(OR(C118="SE",C118="CE"),IF(G118&gt;=4,IF(E118&gt;=6,"H","A"),IF(G118&gt;=2,IF(E118&gt;=20,"H",IF(E118&lt;=5,"L","A")),IF(E118&lt;=19,"L","A"))),IF(OR(C118="ALI",C118="AIE"),IF(G118&gt;=6,IF(E118&gt;=20,"H","A"),IF(G118&gt;=2,IF(E118&gt;=51,"H",IF(E118&lt;=19,"L","A")),IF(E118&lt;=50,"L","A")))))))</f>
        <v/>
      </c>
      <c r="M118" s="131" t="n">
        <f aca="false">IFERROR(VLOOKUP(D118,Lista!A$3:D$33,3,0),1)</f>
        <v>1</v>
      </c>
      <c r="N118" s="131" t="n">
        <f aca="false">IFERROR(VLOOKUP(D118,Lista!A$3:E$33,5,0),1)</f>
        <v>1</v>
      </c>
      <c r="O118" s="132" t="str">
        <f aca="false">IF(C118="INM","",IF(L118="L","Baixa",IF(L118="A","Média",IF(L118="","","Alta"))))</f>
        <v/>
      </c>
      <c r="P118" s="132" t="n">
        <f aca="false">IF(C118="INM",M118*I118,IF(C118="ALI",IF(L118="L",7,IF(L118="A",10,15)),IF(C118="AIE",IF(L118="L",5,IF(L118="A",7,10)),IF(C118="SE",IF(L118="L",4,IF(L118="A",5,7)),IF(OR(C118="EE",C118="CE"),IF(L118="L",3,IF(L118="A",4,6)),0)))))</f>
        <v>0</v>
      </c>
      <c r="Q118" s="132" t="n">
        <f aca="false">IF(C118="INM",P118,P118*M118)</f>
        <v>0</v>
      </c>
      <c r="R118" s="133"/>
      <c r="S118" s="134" t="s">
        <v>94</v>
      </c>
      <c r="T118" s="143"/>
      <c r="U118" s="128"/>
      <c r="V118" s="128"/>
      <c r="W118" s="128"/>
      <c r="X118" s="128"/>
      <c r="Y118" s="128"/>
      <c r="Z118" s="131" t="str">
        <f aca="false">CONCATENATE(U118,AB118)</f>
        <v/>
      </c>
      <c r="AA118" s="131" t="str">
        <f aca="false">CONCATENATE(U118,V118,AB118,AG118)</f>
        <v>0</v>
      </c>
      <c r="AB118" s="131" t="str">
        <f aca="false">IF(OR(ISBLANK(W118),ISBLANK(X118)),IF(OR(U118="ALI",U118="AIE"),"L",IF(ISBLANK(U118),"","A")),IF(U118="EE",IF(X118&gt;=3,IF(W118&gt;=5,"H","A"),IF(X118&gt;=2,IF(W118&gt;=16,"H",IF(W118&lt;=4,"L","A")),IF(W118&lt;=15,"L","A"))),IF(OR(U118="SE",U118="CE"),IF(X118&gt;=4,IF(W118&gt;=6,"H","A"),IF(X118&gt;=2,IF(W118&gt;=20,"H",IF(W118&lt;=5,"L","A")),IF(W118&lt;=19,"L","A"))),IF(OR(U118="ALI",U118="AIE"),IF(X118&gt;=6,IF(W118&gt;=20,"H","A"),IF(X118&gt;=2,IF(W118&gt;=51,"H",IF(W118&lt;=19,"L","A")),IF(W118&lt;=50,"L","A")))))))</f>
        <v/>
      </c>
      <c r="AC118" s="131" t="n">
        <f aca="false">IFERROR(VLOOKUP(V118,Lista!A$3:D$33,3,0),1)</f>
        <v>1</v>
      </c>
      <c r="AD118" s="131" t="n">
        <f aca="false">IFERROR(VLOOKUP(V118,Lista!A$3:E$33,5,0),1)</f>
        <v>1</v>
      </c>
      <c r="AE118" s="137" t="str">
        <f aca="false">IF(U118="INM","",IF(AB118="L","Baixa",IF(AB118="A","Média",IF(AB118="","","Alta"))))</f>
        <v/>
      </c>
      <c r="AF118" s="137" t="n">
        <f aca="false">IF(OR(ISBLANK(T118),T118="NOK"),0,IF(U118="INM",AC118*Y118,IF(U118="ALI",IF(AB118="L",7,IF(AB118="A",10,15)),IF(U118="AIE",IF(AB118="L",5,IF(AB118="A",7,10)),IF(U118="SE",IF(AB118="L",4,IF(AB118="A",5,7)),IF(OR(U118="EE",U118="CE"),IF(AB118="L",3,IF(AB118="A",4,6))))))))</f>
        <v>0</v>
      </c>
      <c r="AG118" s="137" t="n">
        <f aca="false">IF(T118="NOK",0,IF(U118="INM",(1*AC118)*Y118,AF118*AC118))</f>
        <v>0</v>
      </c>
      <c r="AH118" s="139"/>
      <c r="AI118" s="134" t="s">
        <v>94</v>
      </c>
      <c r="AJ118" s="139"/>
      <c r="AK118" s="139"/>
    </row>
    <row r="119" customFormat="false" ht="15" hidden="false" customHeight="true" outlineLevel="0" collapsed="false">
      <c r="A119" s="142"/>
      <c r="B119" s="129"/>
      <c r="C119" s="128"/>
      <c r="D119" s="128"/>
      <c r="E119" s="128"/>
      <c r="F119" s="141"/>
      <c r="G119" s="128"/>
      <c r="H119" s="141"/>
      <c r="I119" s="128"/>
      <c r="J119" s="131" t="str">
        <f aca="false">CONCATENATE(C119,L119)</f>
        <v/>
      </c>
      <c r="K119" s="131" t="str">
        <f aca="false">CONCATENATE(C119,D119,L119,Q119)</f>
        <v>0</v>
      </c>
      <c r="L119" s="131" t="str">
        <f aca="false">IF(OR(ISBLANK(E119),ISBLANK(G119)),IF(OR(C119="ALI",C119="AIE"),"L",IF(ISBLANK(C119),"","A")),IF(C119="EE",IF(G119&gt;=3,IF(E119&gt;=5,"H","A"),IF(G119&gt;=2,IF(E119&gt;=16,"H",IF(E119&lt;=4,"L","A")),IF(E119&lt;=15,"L","A"))),IF(OR(C119="SE",C119="CE"),IF(G119&gt;=4,IF(E119&gt;=6,"H","A"),IF(G119&gt;=2,IF(E119&gt;=20,"H",IF(E119&lt;=5,"L","A")),IF(E119&lt;=19,"L","A"))),IF(OR(C119="ALI",C119="AIE"),IF(G119&gt;=6,IF(E119&gt;=20,"H","A"),IF(G119&gt;=2,IF(E119&gt;=51,"H",IF(E119&lt;=19,"L","A")),IF(E119&lt;=50,"L","A")))))))</f>
        <v/>
      </c>
      <c r="M119" s="131" t="n">
        <f aca="false">IFERROR(VLOOKUP(D119,Lista!A$3:D$33,3,0),1)</f>
        <v>1</v>
      </c>
      <c r="N119" s="131" t="n">
        <f aca="false">IFERROR(VLOOKUP(D119,Lista!A$3:E$33,5,0),1)</f>
        <v>1</v>
      </c>
      <c r="O119" s="132" t="str">
        <f aca="false">IF(C119="INM","",IF(L119="L","Baixa",IF(L119="A","Média",IF(L119="","","Alta"))))</f>
        <v/>
      </c>
      <c r="P119" s="132" t="n">
        <f aca="false">IF(C119="INM",M119*I119,IF(C119="ALI",IF(L119="L",7,IF(L119="A",10,15)),IF(C119="AIE",IF(L119="L",5,IF(L119="A",7,10)),IF(C119="SE",IF(L119="L",4,IF(L119="A",5,7)),IF(OR(C119="EE",C119="CE"),IF(L119="L",3,IF(L119="A",4,6)),0)))))</f>
        <v>0</v>
      </c>
      <c r="Q119" s="132" t="n">
        <f aca="false">IF(C119="INM",P119,P119*M119)</f>
        <v>0</v>
      </c>
      <c r="R119" s="133"/>
      <c r="S119" s="134" t="s">
        <v>94</v>
      </c>
      <c r="T119" s="143"/>
      <c r="U119" s="128"/>
      <c r="V119" s="128"/>
      <c r="W119" s="128"/>
      <c r="X119" s="128"/>
      <c r="Y119" s="128"/>
      <c r="Z119" s="131" t="str">
        <f aca="false">CONCATENATE(U119,AB119)</f>
        <v/>
      </c>
      <c r="AA119" s="131" t="str">
        <f aca="false">CONCATENATE(U119,V119,AB119,AG119)</f>
        <v>0</v>
      </c>
      <c r="AB119" s="131" t="str">
        <f aca="false">IF(OR(ISBLANK(W119),ISBLANK(X119)),IF(OR(U119="ALI",U119="AIE"),"L",IF(ISBLANK(U119),"","A")),IF(U119="EE",IF(X119&gt;=3,IF(W119&gt;=5,"H","A"),IF(X119&gt;=2,IF(W119&gt;=16,"H",IF(W119&lt;=4,"L","A")),IF(W119&lt;=15,"L","A"))),IF(OR(U119="SE",U119="CE"),IF(X119&gt;=4,IF(W119&gt;=6,"H","A"),IF(X119&gt;=2,IF(W119&gt;=20,"H",IF(W119&lt;=5,"L","A")),IF(W119&lt;=19,"L","A"))),IF(OR(U119="ALI",U119="AIE"),IF(X119&gt;=6,IF(W119&gt;=20,"H","A"),IF(X119&gt;=2,IF(W119&gt;=51,"H",IF(W119&lt;=19,"L","A")),IF(W119&lt;=50,"L","A")))))))</f>
        <v/>
      </c>
      <c r="AC119" s="131" t="n">
        <f aca="false">IFERROR(VLOOKUP(V119,Lista!A$3:D$33,3,0),1)</f>
        <v>1</v>
      </c>
      <c r="AD119" s="131" t="n">
        <f aca="false">IFERROR(VLOOKUP(V119,Lista!A$3:E$33,5,0),1)</f>
        <v>1</v>
      </c>
      <c r="AE119" s="137" t="str">
        <f aca="false">IF(U119="INM","",IF(AB119="L","Baixa",IF(AB119="A","Média",IF(AB119="","","Alta"))))</f>
        <v/>
      </c>
      <c r="AF119" s="137" t="n">
        <f aca="false">IF(OR(ISBLANK(T119),T119="NOK"),0,IF(U119="INM",AC119*Y119,IF(U119="ALI",IF(AB119="L",7,IF(AB119="A",10,15)),IF(U119="AIE",IF(AB119="L",5,IF(AB119="A",7,10)),IF(U119="SE",IF(AB119="L",4,IF(AB119="A",5,7)),IF(OR(U119="EE",U119="CE"),IF(AB119="L",3,IF(AB119="A",4,6))))))))</f>
        <v>0</v>
      </c>
      <c r="AG119" s="137" t="n">
        <f aca="false">IF(T119="NOK",0,IF(U119="INM",(1*AC119)*Y119,AF119*AC119))</f>
        <v>0</v>
      </c>
      <c r="AH119" s="139"/>
      <c r="AI119" s="134" t="s">
        <v>94</v>
      </c>
      <c r="AJ119" s="139"/>
      <c r="AK119" s="139"/>
    </row>
    <row r="120" customFormat="false" ht="15" hidden="false" customHeight="true" outlineLevel="0" collapsed="false">
      <c r="A120" s="142"/>
      <c r="B120" s="129"/>
      <c r="C120" s="128"/>
      <c r="D120" s="128"/>
      <c r="E120" s="128"/>
      <c r="F120" s="141"/>
      <c r="G120" s="128"/>
      <c r="H120" s="141"/>
      <c r="I120" s="128"/>
      <c r="J120" s="131" t="str">
        <f aca="false">CONCATENATE(C120,L120)</f>
        <v/>
      </c>
      <c r="K120" s="131" t="str">
        <f aca="false">CONCATENATE(C120,D120,L120,Q120)</f>
        <v>0</v>
      </c>
      <c r="L120" s="131" t="str">
        <f aca="false">IF(OR(ISBLANK(E120),ISBLANK(G120)),IF(OR(C120="ALI",C120="AIE"),"L",IF(ISBLANK(C120),"","A")),IF(C120="EE",IF(G120&gt;=3,IF(E120&gt;=5,"H","A"),IF(G120&gt;=2,IF(E120&gt;=16,"H",IF(E120&lt;=4,"L","A")),IF(E120&lt;=15,"L","A"))),IF(OR(C120="SE",C120="CE"),IF(G120&gt;=4,IF(E120&gt;=6,"H","A"),IF(G120&gt;=2,IF(E120&gt;=20,"H",IF(E120&lt;=5,"L","A")),IF(E120&lt;=19,"L","A"))),IF(OR(C120="ALI",C120="AIE"),IF(G120&gt;=6,IF(E120&gt;=20,"H","A"),IF(G120&gt;=2,IF(E120&gt;=51,"H",IF(E120&lt;=19,"L","A")),IF(E120&lt;=50,"L","A")))))))</f>
        <v/>
      </c>
      <c r="M120" s="131" t="n">
        <f aca="false">IFERROR(VLOOKUP(D120,Lista!A$3:D$33,3,0),1)</f>
        <v>1</v>
      </c>
      <c r="N120" s="131" t="n">
        <f aca="false">IFERROR(VLOOKUP(D120,Lista!A$3:E$33,5,0),1)</f>
        <v>1</v>
      </c>
      <c r="O120" s="132" t="str">
        <f aca="false">IF(C120="INM","",IF(L120="L","Baixa",IF(L120="A","Média",IF(L120="","","Alta"))))</f>
        <v/>
      </c>
      <c r="P120" s="132" t="n">
        <f aca="false">IF(C120="INM",M120*I120,IF(C120="ALI",IF(L120="L",7,IF(L120="A",10,15)),IF(C120="AIE",IF(L120="L",5,IF(L120="A",7,10)),IF(C120="SE",IF(L120="L",4,IF(L120="A",5,7)),IF(OR(C120="EE",C120="CE"),IF(L120="L",3,IF(L120="A",4,6)),0)))))</f>
        <v>0</v>
      </c>
      <c r="Q120" s="132" t="n">
        <f aca="false">IF(C120="INM",P120,P120*M120)</f>
        <v>0</v>
      </c>
      <c r="R120" s="133"/>
      <c r="S120" s="134" t="s">
        <v>94</v>
      </c>
      <c r="T120" s="143"/>
      <c r="U120" s="128"/>
      <c r="V120" s="128"/>
      <c r="W120" s="128"/>
      <c r="X120" s="128"/>
      <c r="Y120" s="128"/>
      <c r="Z120" s="131" t="str">
        <f aca="false">CONCATENATE(U120,AB120)</f>
        <v/>
      </c>
      <c r="AA120" s="131" t="str">
        <f aca="false">CONCATENATE(U120,V120,AB120,AG120)</f>
        <v>0</v>
      </c>
      <c r="AB120" s="131" t="str">
        <f aca="false">IF(OR(ISBLANK(W120),ISBLANK(X120)),IF(OR(U120="ALI",U120="AIE"),"L",IF(ISBLANK(U120),"","A")),IF(U120="EE",IF(X120&gt;=3,IF(W120&gt;=5,"H","A"),IF(X120&gt;=2,IF(W120&gt;=16,"H",IF(W120&lt;=4,"L","A")),IF(W120&lt;=15,"L","A"))),IF(OR(U120="SE",U120="CE"),IF(X120&gt;=4,IF(W120&gt;=6,"H","A"),IF(X120&gt;=2,IF(W120&gt;=20,"H",IF(W120&lt;=5,"L","A")),IF(W120&lt;=19,"L","A"))),IF(OR(U120="ALI",U120="AIE"),IF(X120&gt;=6,IF(W120&gt;=20,"H","A"),IF(X120&gt;=2,IF(W120&gt;=51,"H",IF(W120&lt;=19,"L","A")),IF(W120&lt;=50,"L","A")))))))</f>
        <v/>
      </c>
      <c r="AC120" s="131" t="n">
        <f aca="false">IFERROR(VLOOKUP(V120,Lista!A$3:D$33,3,0),1)</f>
        <v>1</v>
      </c>
      <c r="AD120" s="131" t="n">
        <f aca="false">IFERROR(VLOOKUP(V120,Lista!A$3:E$33,5,0),1)</f>
        <v>1</v>
      </c>
      <c r="AE120" s="137" t="str">
        <f aca="false">IF(U120="INM","",IF(AB120="L","Baixa",IF(AB120="A","Média",IF(AB120="","","Alta"))))</f>
        <v/>
      </c>
      <c r="AF120" s="137" t="n">
        <f aca="false">IF(OR(ISBLANK(T120),T120="NOK"),0,IF(U120="INM",AC120*Y120,IF(U120="ALI",IF(AB120="L",7,IF(AB120="A",10,15)),IF(U120="AIE",IF(AB120="L",5,IF(AB120="A",7,10)),IF(U120="SE",IF(AB120="L",4,IF(AB120="A",5,7)),IF(OR(U120="EE",U120="CE"),IF(AB120="L",3,IF(AB120="A",4,6))))))))</f>
        <v>0</v>
      </c>
      <c r="AG120" s="137" t="n">
        <f aca="false">IF(T120="NOK",0,IF(U120="INM",(1*AC120)*Y120,AF120*AC120))</f>
        <v>0</v>
      </c>
      <c r="AH120" s="139"/>
      <c r="AI120" s="134" t="s">
        <v>94</v>
      </c>
      <c r="AJ120" s="139"/>
      <c r="AK120" s="139"/>
    </row>
    <row r="121" customFormat="false" ht="15" hidden="false" customHeight="true" outlineLevel="0" collapsed="false">
      <c r="A121" s="142"/>
      <c r="B121" s="129"/>
      <c r="C121" s="128"/>
      <c r="D121" s="128"/>
      <c r="E121" s="128"/>
      <c r="F121" s="141"/>
      <c r="G121" s="128"/>
      <c r="H121" s="141"/>
      <c r="I121" s="128"/>
      <c r="J121" s="131" t="str">
        <f aca="false">CONCATENATE(C121,L121)</f>
        <v/>
      </c>
      <c r="K121" s="131" t="str">
        <f aca="false">CONCATENATE(C121,D121,L121,Q121)</f>
        <v>0</v>
      </c>
      <c r="L121" s="131" t="str">
        <f aca="false">IF(OR(ISBLANK(E121),ISBLANK(G121)),IF(OR(C121="ALI",C121="AIE"),"L",IF(ISBLANK(C121),"","A")),IF(C121="EE",IF(G121&gt;=3,IF(E121&gt;=5,"H","A"),IF(G121&gt;=2,IF(E121&gt;=16,"H",IF(E121&lt;=4,"L","A")),IF(E121&lt;=15,"L","A"))),IF(OR(C121="SE",C121="CE"),IF(G121&gt;=4,IF(E121&gt;=6,"H","A"),IF(G121&gt;=2,IF(E121&gt;=20,"H",IF(E121&lt;=5,"L","A")),IF(E121&lt;=19,"L","A"))),IF(OR(C121="ALI",C121="AIE"),IF(G121&gt;=6,IF(E121&gt;=20,"H","A"),IF(G121&gt;=2,IF(E121&gt;=51,"H",IF(E121&lt;=19,"L","A")),IF(E121&lt;=50,"L","A")))))))</f>
        <v/>
      </c>
      <c r="M121" s="131" t="n">
        <f aca="false">IFERROR(VLOOKUP(D121,Lista!A$3:D$33,3,0),1)</f>
        <v>1</v>
      </c>
      <c r="N121" s="131" t="n">
        <f aca="false">IFERROR(VLOOKUP(D121,Lista!A$3:E$33,5,0),1)</f>
        <v>1</v>
      </c>
      <c r="O121" s="132" t="str">
        <f aca="false">IF(C121="INM","",IF(L121="L","Baixa",IF(L121="A","Média",IF(L121="","","Alta"))))</f>
        <v/>
      </c>
      <c r="P121" s="132" t="n">
        <f aca="false">IF(C121="INM",M121*I121,IF(C121="ALI",IF(L121="L",7,IF(L121="A",10,15)),IF(C121="AIE",IF(L121="L",5,IF(L121="A",7,10)),IF(C121="SE",IF(L121="L",4,IF(L121="A",5,7)),IF(OR(C121="EE",C121="CE"),IF(L121="L",3,IF(L121="A",4,6)),0)))))</f>
        <v>0</v>
      </c>
      <c r="Q121" s="132" t="n">
        <f aca="false">IF(C121="INM",P121,P121*M121)</f>
        <v>0</v>
      </c>
      <c r="R121" s="133"/>
      <c r="S121" s="134" t="s">
        <v>94</v>
      </c>
      <c r="T121" s="143"/>
      <c r="U121" s="128"/>
      <c r="V121" s="128"/>
      <c r="W121" s="128"/>
      <c r="X121" s="128"/>
      <c r="Y121" s="128"/>
      <c r="Z121" s="131" t="str">
        <f aca="false">CONCATENATE(U121,AB121)</f>
        <v/>
      </c>
      <c r="AA121" s="131" t="str">
        <f aca="false">CONCATENATE(U121,V121,AB121,AG121)</f>
        <v>0</v>
      </c>
      <c r="AB121" s="131" t="str">
        <f aca="false">IF(OR(ISBLANK(W121),ISBLANK(X121)),IF(OR(U121="ALI",U121="AIE"),"L",IF(ISBLANK(U121),"","A")),IF(U121="EE",IF(X121&gt;=3,IF(W121&gt;=5,"H","A"),IF(X121&gt;=2,IF(W121&gt;=16,"H",IF(W121&lt;=4,"L","A")),IF(W121&lt;=15,"L","A"))),IF(OR(U121="SE",U121="CE"),IF(X121&gt;=4,IF(W121&gt;=6,"H","A"),IF(X121&gt;=2,IF(W121&gt;=20,"H",IF(W121&lt;=5,"L","A")),IF(W121&lt;=19,"L","A"))),IF(OR(U121="ALI",U121="AIE"),IF(X121&gt;=6,IF(W121&gt;=20,"H","A"),IF(X121&gt;=2,IF(W121&gt;=51,"H",IF(W121&lt;=19,"L","A")),IF(W121&lt;=50,"L","A")))))))</f>
        <v/>
      </c>
      <c r="AC121" s="131" t="n">
        <f aca="false">IFERROR(VLOOKUP(V121,Lista!A$3:D$33,3,0),1)</f>
        <v>1</v>
      </c>
      <c r="AD121" s="131" t="n">
        <f aca="false">IFERROR(VLOOKUP(V121,Lista!A$3:E$33,5,0),1)</f>
        <v>1</v>
      </c>
      <c r="AE121" s="137" t="str">
        <f aca="false">IF(U121="INM","",IF(AB121="L","Baixa",IF(AB121="A","Média",IF(AB121="","","Alta"))))</f>
        <v/>
      </c>
      <c r="AF121" s="137" t="n">
        <f aca="false">IF(OR(ISBLANK(T121),T121="NOK"),0,IF(U121="INM",AC121*Y121,IF(U121="ALI",IF(AB121="L",7,IF(AB121="A",10,15)),IF(U121="AIE",IF(AB121="L",5,IF(AB121="A",7,10)),IF(U121="SE",IF(AB121="L",4,IF(AB121="A",5,7)),IF(OR(U121="EE",U121="CE"),IF(AB121="L",3,IF(AB121="A",4,6))))))))</f>
        <v>0</v>
      </c>
      <c r="AG121" s="137" t="n">
        <f aca="false">IF(T121="NOK",0,IF(U121="INM",(1*AC121)*Y121,AF121*AC121))</f>
        <v>0</v>
      </c>
      <c r="AH121" s="139"/>
      <c r="AI121" s="134" t="s">
        <v>94</v>
      </c>
      <c r="AJ121" s="139"/>
      <c r="AK121" s="139"/>
    </row>
    <row r="122" customFormat="false" ht="15" hidden="false" customHeight="true" outlineLevel="0" collapsed="false">
      <c r="A122" s="142"/>
      <c r="B122" s="129"/>
      <c r="C122" s="128"/>
      <c r="D122" s="128"/>
      <c r="E122" s="128"/>
      <c r="F122" s="141"/>
      <c r="G122" s="128"/>
      <c r="H122" s="141"/>
      <c r="I122" s="128"/>
      <c r="J122" s="131" t="str">
        <f aca="false">CONCATENATE(C122,L122)</f>
        <v/>
      </c>
      <c r="K122" s="131" t="str">
        <f aca="false">CONCATENATE(C122,D122,L122,Q122)</f>
        <v>0</v>
      </c>
      <c r="L122" s="131" t="str">
        <f aca="false">IF(OR(ISBLANK(E122),ISBLANK(G122)),IF(OR(C122="ALI",C122="AIE"),"L",IF(ISBLANK(C122),"","A")),IF(C122="EE",IF(G122&gt;=3,IF(E122&gt;=5,"H","A"),IF(G122&gt;=2,IF(E122&gt;=16,"H",IF(E122&lt;=4,"L","A")),IF(E122&lt;=15,"L","A"))),IF(OR(C122="SE",C122="CE"),IF(G122&gt;=4,IF(E122&gt;=6,"H","A"),IF(G122&gt;=2,IF(E122&gt;=20,"H",IF(E122&lt;=5,"L","A")),IF(E122&lt;=19,"L","A"))),IF(OR(C122="ALI",C122="AIE"),IF(G122&gt;=6,IF(E122&gt;=20,"H","A"),IF(G122&gt;=2,IF(E122&gt;=51,"H",IF(E122&lt;=19,"L","A")),IF(E122&lt;=50,"L","A")))))))</f>
        <v/>
      </c>
      <c r="M122" s="131" t="n">
        <f aca="false">IFERROR(VLOOKUP(D122,Lista!A$3:D$33,3,0),1)</f>
        <v>1</v>
      </c>
      <c r="N122" s="131" t="n">
        <f aca="false">IFERROR(VLOOKUP(D122,Lista!A$3:E$33,5,0),1)</f>
        <v>1</v>
      </c>
      <c r="O122" s="132" t="str">
        <f aca="false">IF(C122="INM","",IF(L122="L","Baixa",IF(L122="A","Média",IF(L122="","","Alta"))))</f>
        <v/>
      </c>
      <c r="P122" s="132" t="n">
        <f aca="false">IF(C122="INM",M122*I122,IF(C122="ALI",IF(L122="L",7,IF(L122="A",10,15)),IF(C122="AIE",IF(L122="L",5,IF(L122="A",7,10)),IF(C122="SE",IF(L122="L",4,IF(L122="A",5,7)),IF(OR(C122="EE",C122="CE"),IF(L122="L",3,IF(L122="A",4,6)),0)))))</f>
        <v>0</v>
      </c>
      <c r="Q122" s="132" t="n">
        <f aca="false">IF(C122="INM",P122,P122*M122)</f>
        <v>0</v>
      </c>
      <c r="R122" s="133"/>
      <c r="S122" s="134" t="s">
        <v>94</v>
      </c>
      <c r="T122" s="143"/>
      <c r="U122" s="128"/>
      <c r="V122" s="128"/>
      <c r="W122" s="128"/>
      <c r="X122" s="128"/>
      <c r="Y122" s="128"/>
      <c r="Z122" s="131" t="str">
        <f aca="false">CONCATENATE(U122,AB122)</f>
        <v/>
      </c>
      <c r="AA122" s="131" t="str">
        <f aca="false">CONCATENATE(U122,V122,AB122,AG122)</f>
        <v>0</v>
      </c>
      <c r="AB122" s="131" t="str">
        <f aca="false">IF(OR(ISBLANK(W122),ISBLANK(X122)),IF(OR(U122="ALI",U122="AIE"),"L",IF(ISBLANK(U122),"","A")),IF(U122="EE",IF(X122&gt;=3,IF(W122&gt;=5,"H","A"),IF(X122&gt;=2,IF(W122&gt;=16,"H",IF(W122&lt;=4,"L","A")),IF(W122&lt;=15,"L","A"))),IF(OR(U122="SE",U122="CE"),IF(X122&gt;=4,IF(W122&gt;=6,"H","A"),IF(X122&gt;=2,IF(W122&gt;=20,"H",IF(W122&lt;=5,"L","A")),IF(W122&lt;=19,"L","A"))),IF(OR(U122="ALI",U122="AIE"),IF(X122&gt;=6,IF(W122&gt;=20,"H","A"),IF(X122&gt;=2,IF(W122&gt;=51,"H",IF(W122&lt;=19,"L","A")),IF(W122&lt;=50,"L","A")))))))</f>
        <v/>
      </c>
      <c r="AC122" s="131" t="n">
        <f aca="false">IFERROR(VLOOKUP(V122,Lista!A$3:D$33,3,0),1)</f>
        <v>1</v>
      </c>
      <c r="AD122" s="131" t="n">
        <f aca="false">IFERROR(VLOOKUP(V122,Lista!A$3:E$33,5,0),1)</f>
        <v>1</v>
      </c>
      <c r="AE122" s="137" t="str">
        <f aca="false">IF(U122="INM","",IF(AB122="L","Baixa",IF(AB122="A","Média",IF(AB122="","","Alta"))))</f>
        <v/>
      </c>
      <c r="AF122" s="137" t="n">
        <f aca="false">IF(OR(ISBLANK(T122),T122="NOK"),0,IF(U122="INM",AC122*Y122,IF(U122="ALI",IF(AB122="L",7,IF(AB122="A",10,15)),IF(U122="AIE",IF(AB122="L",5,IF(AB122="A",7,10)),IF(U122="SE",IF(AB122="L",4,IF(AB122="A",5,7)),IF(OR(U122="EE",U122="CE"),IF(AB122="L",3,IF(AB122="A",4,6))))))))</f>
        <v>0</v>
      </c>
      <c r="AG122" s="137" t="n">
        <f aca="false">IF(T122="NOK",0,IF(U122="INM",(1*AC122)*Y122,AF122*AC122))</f>
        <v>0</v>
      </c>
      <c r="AH122" s="139"/>
      <c r="AI122" s="134" t="s">
        <v>94</v>
      </c>
      <c r="AJ122" s="139"/>
      <c r="AK122" s="139"/>
    </row>
    <row r="123" customFormat="false" ht="15" hidden="false" customHeight="true" outlineLevel="0" collapsed="false">
      <c r="A123" s="142"/>
      <c r="B123" s="129"/>
      <c r="C123" s="128"/>
      <c r="D123" s="128"/>
      <c r="E123" s="128"/>
      <c r="F123" s="141"/>
      <c r="G123" s="128"/>
      <c r="H123" s="141"/>
      <c r="I123" s="128"/>
      <c r="J123" s="131" t="str">
        <f aca="false">CONCATENATE(C123,L123)</f>
        <v/>
      </c>
      <c r="K123" s="131" t="str">
        <f aca="false">CONCATENATE(C123,D123,L123,Q123)</f>
        <v>0</v>
      </c>
      <c r="L123" s="131" t="str">
        <f aca="false">IF(OR(ISBLANK(E123),ISBLANK(G123)),IF(OR(C123="ALI",C123="AIE"),"L",IF(ISBLANK(C123),"","A")),IF(C123="EE",IF(G123&gt;=3,IF(E123&gt;=5,"H","A"),IF(G123&gt;=2,IF(E123&gt;=16,"H",IF(E123&lt;=4,"L","A")),IF(E123&lt;=15,"L","A"))),IF(OR(C123="SE",C123="CE"),IF(G123&gt;=4,IF(E123&gt;=6,"H","A"),IF(G123&gt;=2,IF(E123&gt;=20,"H",IF(E123&lt;=5,"L","A")),IF(E123&lt;=19,"L","A"))),IF(OR(C123="ALI",C123="AIE"),IF(G123&gt;=6,IF(E123&gt;=20,"H","A"),IF(G123&gt;=2,IF(E123&gt;=51,"H",IF(E123&lt;=19,"L","A")),IF(E123&lt;=50,"L","A")))))))</f>
        <v/>
      </c>
      <c r="M123" s="131" t="n">
        <f aca="false">IFERROR(VLOOKUP(D123,Lista!A$3:D$33,3,0),1)</f>
        <v>1</v>
      </c>
      <c r="N123" s="131" t="n">
        <f aca="false">IFERROR(VLOOKUP(D123,Lista!A$3:E$33,5,0),1)</f>
        <v>1</v>
      </c>
      <c r="O123" s="132" t="str">
        <f aca="false">IF(C123="INM","",IF(L123="L","Baixa",IF(L123="A","Média",IF(L123="","","Alta"))))</f>
        <v/>
      </c>
      <c r="P123" s="132" t="n">
        <f aca="false">IF(C123="INM",M123*I123,IF(C123="ALI",IF(L123="L",7,IF(L123="A",10,15)),IF(C123="AIE",IF(L123="L",5,IF(L123="A",7,10)),IF(C123="SE",IF(L123="L",4,IF(L123="A",5,7)),IF(OR(C123="EE",C123="CE"),IF(L123="L",3,IF(L123="A",4,6)),0)))))</f>
        <v>0</v>
      </c>
      <c r="Q123" s="132" t="n">
        <f aca="false">IF(C123="INM",P123,P123*M123)</f>
        <v>0</v>
      </c>
      <c r="R123" s="133"/>
      <c r="S123" s="134" t="s">
        <v>94</v>
      </c>
      <c r="T123" s="143"/>
      <c r="U123" s="128"/>
      <c r="V123" s="128"/>
      <c r="W123" s="128"/>
      <c r="X123" s="128"/>
      <c r="Y123" s="128"/>
      <c r="Z123" s="131" t="str">
        <f aca="false">CONCATENATE(U123,AB123)</f>
        <v/>
      </c>
      <c r="AA123" s="131" t="str">
        <f aca="false">CONCATENATE(U123,V123,AB123,AG123)</f>
        <v>0</v>
      </c>
      <c r="AB123" s="131" t="str">
        <f aca="false">IF(OR(ISBLANK(W123),ISBLANK(X123)),IF(OR(U123="ALI",U123="AIE"),"L",IF(ISBLANK(U123),"","A")),IF(U123="EE",IF(X123&gt;=3,IF(W123&gt;=5,"H","A"),IF(X123&gt;=2,IF(W123&gt;=16,"H",IF(W123&lt;=4,"L","A")),IF(W123&lt;=15,"L","A"))),IF(OR(U123="SE",U123="CE"),IF(X123&gt;=4,IF(W123&gt;=6,"H","A"),IF(X123&gt;=2,IF(W123&gt;=20,"H",IF(W123&lt;=5,"L","A")),IF(W123&lt;=19,"L","A"))),IF(OR(U123="ALI",U123="AIE"),IF(X123&gt;=6,IF(W123&gt;=20,"H","A"),IF(X123&gt;=2,IF(W123&gt;=51,"H",IF(W123&lt;=19,"L","A")),IF(W123&lt;=50,"L","A")))))))</f>
        <v/>
      </c>
      <c r="AC123" s="131" t="n">
        <f aca="false">IFERROR(VLOOKUP(V123,Lista!A$3:D$33,3,0),1)</f>
        <v>1</v>
      </c>
      <c r="AD123" s="131" t="n">
        <f aca="false">IFERROR(VLOOKUP(V123,Lista!A$3:E$33,5,0),1)</f>
        <v>1</v>
      </c>
      <c r="AE123" s="137" t="str">
        <f aca="false">IF(U123="INM","",IF(AB123="L","Baixa",IF(AB123="A","Média",IF(AB123="","","Alta"))))</f>
        <v/>
      </c>
      <c r="AF123" s="137" t="n">
        <f aca="false">IF(OR(ISBLANK(T123),T123="NOK"),0,IF(U123="INM",AC123*Y123,IF(U123="ALI",IF(AB123="L",7,IF(AB123="A",10,15)),IF(U123="AIE",IF(AB123="L",5,IF(AB123="A",7,10)),IF(U123="SE",IF(AB123="L",4,IF(AB123="A",5,7)),IF(OR(U123="EE",U123="CE"),IF(AB123="L",3,IF(AB123="A",4,6))))))))</f>
        <v>0</v>
      </c>
      <c r="AG123" s="137" t="n">
        <f aca="false">IF(T123="NOK",0,IF(U123="INM",(1*AC123)*Y123,AF123*AC123))</f>
        <v>0</v>
      </c>
      <c r="AH123" s="139"/>
      <c r="AI123" s="134" t="s">
        <v>94</v>
      </c>
      <c r="AJ123" s="139"/>
      <c r="AK123" s="139"/>
    </row>
    <row r="124" customFormat="false" ht="15" hidden="false" customHeight="true" outlineLevel="0" collapsed="false">
      <c r="A124" s="142"/>
      <c r="B124" s="129"/>
      <c r="C124" s="128"/>
      <c r="D124" s="128"/>
      <c r="E124" s="128"/>
      <c r="F124" s="141"/>
      <c r="G124" s="128"/>
      <c r="H124" s="141"/>
      <c r="I124" s="128"/>
      <c r="J124" s="131" t="str">
        <f aca="false">CONCATENATE(C124,L124)</f>
        <v/>
      </c>
      <c r="K124" s="131" t="str">
        <f aca="false">CONCATENATE(C124,D124,L124,Q124)</f>
        <v>0</v>
      </c>
      <c r="L124" s="131" t="str">
        <f aca="false">IF(OR(ISBLANK(E124),ISBLANK(G124)),IF(OR(C124="ALI",C124="AIE"),"L",IF(ISBLANK(C124),"","A")),IF(C124="EE",IF(G124&gt;=3,IF(E124&gt;=5,"H","A"),IF(G124&gt;=2,IF(E124&gt;=16,"H",IF(E124&lt;=4,"L","A")),IF(E124&lt;=15,"L","A"))),IF(OR(C124="SE",C124="CE"),IF(G124&gt;=4,IF(E124&gt;=6,"H","A"),IF(G124&gt;=2,IF(E124&gt;=20,"H",IF(E124&lt;=5,"L","A")),IF(E124&lt;=19,"L","A"))),IF(OR(C124="ALI",C124="AIE"),IF(G124&gt;=6,IF(E124&gt;=20,"H","A"),IF(G124&gt;=2,IF(E124&gt;=51,"H",IF(E124&lt;=19,"L","A")),IF(E124&lt;=50,"L","A")))))))</f>
        <v/>
      </c>
      <c r="M124" s="131" t="n">
        <f aca="false">IFERROR(VLOOKUP(D124,Lista!A$3:D$33,3,0),1)</f>
        <v>1</v>
      </c>
      <c r="N124" s="131" t="n">
        <f aca="false">IFERROR(VLOOKUP(D124,Lista!A$3:E$33,5,0),1)</f>
        <v>1</v>
      </c>
      <c r="O124" s="132" t="str">
        <f aca="false">IF(C124="INM","",IF(L124="L","Baixa",IF(L124="A","Média",IF(L124="","","Alta"))))</f>
        <v/>
      </c>
      <c r="P124" s="132" t="n">
        <f aca="false">IF(C124="INM",M124*I124,IF(C124="ALI",IF(L124="L",7,IF(L124="A",10,15)),IF(C124="AIE",IF(L124="L",5,IF(L124="A",7,10)),IF(C124="SE",IF(L124="L",4,IF(L124="A",5,7)),IF(OR(C124="EE",C124="CE"),IF(L124="L",3,IF(L124="A",4,6)),0)))))</f>
        <v>0</v>
      </c>
      <c r="Q124" s="132" t="n">
        <f aca="false">IF(C124="INM",P124,P124*M124)</f>
        <v>0</v>
      </c>
      <c r="R124" s="133"/>
      <c r="S124" s="134" t="s">
        <v>94</v>
      </c>
      <c r="T124" s="143"/>
      <c r="U124" s="128"/>
      <c r="V124" s="128"/>
      <c r="W124" s="128"/>
      <c r="X124" s="128"/>
      <c r="Y124" s="128"/>
      <c r="Z124" s="131" t="str">
        <f aca="false">CONCATENATE(U124,AB124)</f>
        <v/>
      </c>
      <c r="AA124" s="131" t="str">
        <f aca="false">CONCATENATE(U124,V124,AB124,AG124)</f>
        <v>0</v>
      </c>
      <c r="AB124" s="131" t="str">
        <f aca="false">IF(OR(ISBLANK(W124),ISBLANK(X124)),IF(OR(U124="ALI",U124="AIE"),"L",IF(ISBLANK(U124),"","A")),IF(U124="EE",IF(X124&gt;=3,IF(W124&gt;=5,"H","A"),IF(X124&gt;=2,IF(W124&gt;=16,"H",IF(W124&lt;=4,"L","A")),IF(W124&lt;=15,"L","A"))),IF(OR(U124="SE",U124="CE"),IF(X124&gt;=4,IF(W124&gt;=6,"H","A"),IF(X124&gt;=2,IF(W124&gt;=20,"H",IF(W124&lt;=5,"L","A")),IF(W124&lt;=19,"L","A"))),IF(OR(U124="ALI",U124="AIE"),IF(X124&gt;=6,IF(W124&gt;=20,"H","A"),IF(X124&gt;=2,IF(W124&gt;=51,"H",IF(W124&lt;=19,"L","A")),IF(W124&lt;=50,"L","A")))))))</f>
        <v/>
      </c>
      <c r="AC124" s="131" t="n">
        <f aca="false">IFERROR(VLOOKUP(V124,Lista!A$3:D$33,3,0),1)</f>
        <v>1</v>
      </c>
      <c r="AD124" s="131" t="n">
        <f aca="false">IFERROR(VLOOKUP(V124,Lista!A$3:E$33,5,0),1)</f>
        <v>1</v>
      </c>
      <c r="AE124" s="137" t="str">
        <f aca="false">IF(U124="INM","",IF(AB124="L","Baixa",IF(AB124="A","Média",IF(AB124="","","Alta"))))</f>
        <v/>
      </c>
      <c r="AF124" s="137" t="n">
        <f aca="false">IF(OR(ISBLANK(T124),T124="NOK"),0,IF(U124="INM",AC124*Y124,IF(U124="ALI",IF(AB124="L",7,IF(AB124="A",10,15)),IF(U124="AIE",IF(AB124="L",5,IF(AB124="A",7,10)),IF(U124="SE",IF(AB124="L",4,IF(AB124="A",5,7)),IF(OR(U124="EE",U124="CE"),IF(AB124="L",3,IF(AB124="A",4,6))))))))</f>
        <v>0</v>
      </c>
      <c r="AG124" s="137" t="n">
        <f aca="false">IF(T124="NOK",0,IF(U124="INM",(1*AC124)*Y124,AF124*AC124))</f>
        <v>0</v>
      </c>
      <c r="AH124" s="139"/>
      <c r="AI124" s="134" t="s">
        <v>94</v>
      </c>
      <c r="AJ124" s="139"/>
      <c r="AK124" s="139"/>
    </row>
    <row r="125" customFormat="false" ht="15" hidden="false" customHeight="true" outlineLevel="0" collapsed="false">
      <c r="A125" s="142"/>
      <c r="B125" s="129"/>
      <c r="C125" s="128"/>
      <c r="D125" s="128"/>
      <c r="E125" s="128"/>
      <c r="F125" s="141"/>
      <c r="G125" s="128"/>
      <c r="H125" s="141"/>
      <c r="I125" s="128"/>
      <c r="J125" s="131" t="str">
        <f aca="false">CONCATENATE(C125,L125)</f>
        <v/>
      </c>
      <c r="K125" s="131" t="str">
        <f aca="false">CONCATENATE(C125,D125,L125,Q125)</f>
        <v>0</v>
      </c>
      <c r="L125" s="131" t="str">
        <f aca="false">IF(OR(ISBLANK(E125),ISBLANK(G125)),IF(OR(C125="ALI",C125="AIE"),"L",IF(ISBLANK(C125),"","A")),IF(C125="EE",IF(G125&gt;=3,IF(E125&gt;=5,"H","A"),IF(G125&gt;=2,IF(E125&gt;=16,"H",IF(E125&lt;=4,"L","A")),IF(E125&lt;=15,"L","A"))),IF(OR(C125="SE",C125="CE"),IF(G125&gt;=4,IF(E125&gt;=6,"H","A"),IF(G125&gt;=2,IF(E125&gt;=20,"H",IF(E125&lt;=5,"L","A")),IF(E125&lt;=19,"L","A"))),IF(OR(C125="ALI",C125="AIE"),IF(G125&gt;=6,IF(E125&gt;=20,"H","A"),IF(G125&gt;=2,IF(E125&gt;=51,"H",IF(E125&lt;=19,"L","A")),IF(E125&lt;=50,"L","A")))))))</f>
        <v/>
      </c>
      <c r="M125" s="131" t="n">
        <f aca="false">IFERROR(VLOOKUP(D125,Lista!A$3:D$33,3,0),1)</f>
        <v>1</v>
      </c>
      <c r="N125" s="131" t="n">
        <f aca="false">IFERROR(VLOOKUP(D125,Lista!A$3:E$33,5,0),1)</f>
        <v>1</v>
      </c>
      <c r="O125" s="132" t="str">
        <f aca="false">IF(C125="INM","",IF(L125="L","Baixa",IF(L125="A","Média",IF(L125="","","Alta"))))</f>
        <v/>
      </c>
      <c r="P125" s="132" t="n">
        <f aca="false">IF(C125="INM",M125*I125,IF(C125="ALI",IF(L125="L",7,IF(L125="A",10,15)),IF(C125="AIE",IF(L125="L",5,IF(L125="A",7,10)),IF(C125="SE",IF(L125="L",4,IF(L125="A",5,7)),IF(OR(C125="EE",C125="CE"),IF(L125="L",3,IF(L125="A",4,6)),0)))))</f>
        <v>0</v>
      </c>
      <c r="Q125" s="132" t="n">
        <f aca="false">IF(C125="INM",P125,P125*M125)</f>
        <v>0</v>
      </c>
      <c r="R125" s="133"/>
      <c r="S125" s="134" t="s">
        <v>94</v>
      </c>
      <c r="T125" s="143"/>
      <c r="U125" s="128"/>
      <c r="V125" s="128"/>
      <c r="W125" s="128"/>
      <c r="X125" s="128"/>
      <c r="Y125" s="128"/>
      <c r="Z125" s="131" t="str">
        <f aca="false">CONCATENATE(U125,AB125)</f>
        <v/>
      </c>
      <c r="AA125" s="131" t="str">
        <f aca="false">CONCATENATE(U125,V125,AB125,AG125)</f>
        <v>0</v>
      </c>
      <c r="AB125" s="131" t="str">
        <f aca="false">IF(OR(ISBLANK(W125),ISBLANK(X125)),IF(OR(U125="ALI",U125="AIE"),"L",IF(ISBLANK(U125),"","A")),IF(U125="EE",IF(X125&gt;=3,IF(W125&gt;=5,"H","A"),IF(X125&gt;=2,IF(W125&gt;=16,"H",IF(W125&lt;=4,"L","A")),IF(W125&lt;=15,"L","A"))),IF(OR(U125="SE",U125="CE"),IF(X125&gt;=4,IF(W125&gt;=6,"H","A"),IF(X125&gt;=2,IF(W125&gt;=20,"H",IF(W125&lt;=5,"L","A")),IF(W125&lt;=19,"L","A"))),IF(OR(U125="ALI",U125="AIE"),IF(X125&gt;=6,IF(W125&gt;=20,"H","A"),IF(X125&gt;=2,IF(W125&gt;=51,"H",IF(W125&lt;=19,"L","A")),IF(W125&lt;=50,"L","A")))))))</f>
        <v/>
      </c>
      <c r="AC125" s="131" t="n">
        <f aca="false">IFERROR(VLOOKUP(V125,Lista!A$3:D$33,3,0),1)</f>
        <v>1</v>
      </c>
      <c r="AD125" s="131" t="n">
        <f aca="false">IFERROR(VLOOKUP(V125,Lista!A$3:E$33,5,0),1)</f>
        <v>1</v>
      </c>
      <c r="AE125" s="137" t="str">
        <f aca="false">IF(U125="INM","",IF(AB125="L","Baixa",IF(AB125="A","Média",IF(AB125="","","Alta"))))</f>
        <v/>
      </c>
      <c r="AF125" s="137" t="n">
        <f aca="false">IF(OR(ISBLANK(T125),T125="NOK"),0,IF(U125="INM",AC125*Y125,IF(U125="ALI",IF(AB125="L",7,IF(AB125="A",10,15)),IF(U125="AIE",IF(AB125="L",5,IF(AB125="A",7,10)),IF(U125="SE",IF(AB125="L",4,IF(AB125="A",5,7)),IF(OR(U125="EE",U125="CE"),IF(AB125="L",3,IF(AB125="A",4,6))))))))</f>
        <v>0</v>
      </c>
      <c r="AG125" s="137" t="n">
        <f aca="false">IF(T125="NOK",0,IF(U125="INM",(1*AC125)*Y125,AF125*AC125))</f>
        <v>0</v>
      </c>
      <c r="AH125" s="139"/>
      <c r="AI125" s="134" t="s">
        <v>94</v>
      </c>
      <c r="AJ125" s="139"/>
      <c r="AK125" s="139"/>
    </row>
    <row r="126" customFormat="false" ht="15" hidden="false" customHeight="true" outlineLevel="0" collapsed="false">
      <c r="A126" s="142"/>
      <c r="B126" s="129"/>
      <c r="C126" s="128"/>
      <c r="D126" s="128"/>
      <c r="E126" s="128"/>
      <c r="F126" s="141"/>
      <c r="G126" s="128"/>
      <c r="H126" s="141"/>
      <c r="I126" s="128"/>
      <c r="J126" s="131" t="str">
        <f aca="false">CONCATENATE(C126,L126)</f>
        <v/>
      </c>
      <c r="K126" s="131" t="str">
        <f aca="false">CONCATENATE(C126,D126,L126,Q126)</f>
        <v>0</v>
      </c>
      <c r="L126" s="131" t="str">
        <f aca="false">IF(OR(ISBLANK(E126),ISBLANK(G126)),IF(OR(C126="ALI",C126="AIE"),"L",IF(ISBLANK(C126),"","A")),IF(C126="EE",IF(G126&gt;=3,IF(E126&gt;=5,"H","A"),IF(G126&gt;=2,IF(E126&gt;=16,"H",IF(E126&lt;=4,"L","A")),IF(E126&lt;=15,"L","A"))),IF(OR(C126="SE",C126="CE"),IF(G126&gt;=4,IF(E126&gt;=6,"H","A"),IF(G126&gt;=2,IF(E126&gt;=20,"H",IF(E126&lt;=5,"L","A")),IF(E126&lt;=19,"L","A"))),IF(OR(C126="ALI",C126="AIE"),IF(G126&gt;=6,IF(E126&gt;=20,"H","A"),IF(G126&gt;=2,IF(E126&gt;=51,"H",IF(E126&lt;=19,"L","A")),IF(E126&lt;=50,"L","A")))))))</f>
        <v/>
      </c>
      <c r="M126" s="131" t="n">
        <f aca="false">IFERROR(VLOOKUP(D126,Lista!A$3:D$33,3,0),1)</f>
        <v>1</v>
      </c>
      <c r="N126" s="131" t="n">
        <f aca="false">IFERROR(VLOOKUP(D126,Lista!A$3:E$33,5,0),1)</f>
        <v>1</v>
      </c>
      <c r="O126" s="132" t="str">
        <f aca="false">IF(C126="INM","",IF(L126="L","Baixa",IF(L126="A","Média",IF(L126="","","Alta"))))</f>
        <v/>
      </c>
      <c r="P126" s="132" t="n">
        <f aca="false">IF(C126="INM",M126*I126,IF(C126="ALI",IF(L126="L",7,IF(L126="A",10,15)),IF(C126="AIE",IF(L126="L",5,IF(L126="A",7,10)),IF(C126="SE",IF(L126="L",4,IF(L126="A",5,7)),IF(OR(C126="EE",C126="CE"),IF(L126="L",3,IF(L126="A",4,6)),0)))))</f>
        <v>0</v>
      </c>
      <c r="Q126" s="132" t="n">
        <f aca="false">IF(C126="INM",P126,P126*M126)</f>
        <v>0</v>
      </c>
      <c r="R126" s="133"/>
      <c r="S126" s="134" t="s">
        <v>94</v>
      </c>
      <c r="T126" s="143"/>
      <c r="U126" s="128"/>
      <c r="V126" s="128"/>
      <c r="W126" s="128"/>
      <c r="X126" s="128"/>
      <c r="Y126" s="128"/>
      <c r="Z126" s="131" t="str">
        <f aca="false">CONCATENATE(U126,AB126)</f>
        <v/>
      </c>
      <c r="AA126" s="131" t="str">
        <f aca="false">CONCATENATE(U126,V126,AB126,AG126)</f>
        <v>0</v>
      </c>
      <c r="AB126" s="131" t="str">
        <f aca="false">IF(OR(ISBLANK(W126),ISBLANK(X126)),IF(OR(U126="ALI",U126="AIE"),"L",IF(ISBLANK(U126),"","A")),IF(U126="EE",IF(X126&gt;=3,IF(W126&gt;=5,"H","A"),IF(X126&gt;=2,IF(W126&gt;=16,"H",IF(W126&lt;=4,"L","A")),IF(W126&lt;=15,"L","A"))),IF(OR(U126="SE",U126="CE"),IF(X126&gt;=4,IF(W126&gt;=6,"H","A"),IF(X126&gt;=2,IF(W126&gt;=20,"H",IF(W126&lt;=5,"L","A")),IF(W126&lt;=19,"L","A"))),IF(OR(U126="ALI",U126="AIE"),IF(X126&gt;=6,IF(W126&gt;=20,"H","A"),IF(X126&gt;=2,IF(W126&gt;=51,"H",IF(W126&lt;=19,"L","A")),IF(W126&lt;=50,"L","A")))))))</f>
        <v/>
      </c>
      <c r="AC126" s="131" t="n">
        <f aca="false">IFERROR(VLOOKUP(V126,Lista!A$3:D$33,3,0),1)</f>
        <v>1</v>
      </c>
      <c r="AD126" s="131" t="n">
        <f aca="false">IFERROR(VLOOKUP(V126,Lista!A$3:E$33,5,0),1)</f>
        <v>1</v>
      </c>
      <c r="AE126" s="137" t="str">
        <f aca="false">IF(U126="INM","",IF(AB126="L","Baixa",IF(AB126="A","Média",IF(AB126="","","Alta"))))</f>
        <v/>
      </c>
      <c r="AF126" s="137" t="n">
        <f aca="false">IF(OR(ISBLANK(T126),T126="NOK"),0,IF(U126="INM",AC126*Y126,IF(U126="ALI",IF(AB126="L",7,IF(AB126="A",10,15)),IF(U126="AIE",IF(AB126="L",5,IF(AB126="A",7,10)),IF(U126="SE",IF(AB126="L",4,IF(AB126="A",5,7)),IF(OR(U126="EE",U126="CE"),IF(AB126="L",3,IF(AB126="A",4,6))))))))</f>
        <v>0</v>
      </c>
      <c r="AG126" s="137" t="n">
        <f aca="false">IF(T126="NOK",0,IF(U126="INM",(1*AC126)*Y126,AF126*AC126))</f>
        <v>0</v>
      </c>
      <c r="AH126" s="139"/>
      <c r="AI126" s="134" t="s">
        <v>94</v>
      </c>
      <c r="AJ126" s="139"/>
      <c r="AK126" s="139"/>
    </row>
    <row r="127" customFormat="false" ht="15" hidden="false" customHeight="true" outlineLevel="0" collapsed="false">
      <c r="A127" s="142"/>
      <c r="B127" s="129"/>
      <c r="C127" s="128"/>
      <c r="D127" s="128"/>
      <c r="E127" s="128"/>
      <c r="F127" s="141"/>
      <c r="G127" s="128"/>
      <c r="H127" s="141"/>
      <c r="I127" s="128"/>
      <c r="J127" s="131" t="str">
        <f aca="false">CONCATENATE(C127,L127)</f>
        <v/>
      </c>
      <c r="K127" s="131" t="str">
        <f aca="false">CONCATENATE(C127,D127,L127,Q127)</f>
        <v>0</v>
      </c>
      <c r="L127" s="131" t="str">
        <f aca="false">IF(OR(ISBLANK(E127),ISBLANK(G127)),IF(OR(C127="ALI",C127="AIE"),"L",IF(ISBLANK(C127),"","A")),IF(C127="EE",IF(G127&gt;=3,IF(E127&gt;=5,"H","A"),IF(G127&gt;=2,IF(E127&gt;=16,"H",IF(E127&lt;=4,"L","A")),IF(E127&lt;=15,"L","A"))),IF(OR(C127="SE",C127="CE"),IF(G127&gt;=4,IF(E127&gt;=6,"H","A"),IF(G127&gt;=2,IF(E127&gt;=20,"H",IF(E127&lt;=5,"L","A")),IF(E127&lt;=19,"L","A"))),IF(OR(C127="ALI",C127="AIE"),IF(G127&gt;=6,IF(E127&gt;=20,"H","A"),IF(G127&gt;=2,IF(E127&gt;=51,"H",IF(E127&lt;=19,"L","A")),IF(E127&lt;=50,"L","A")))))))</f>
        <v/>
      </c>
      <c r="M127" s="131" t="n">
        <f aca="false">IFERROR(VLOOKUP(D127,Lista!A$3:D$33,3,0),1)</f>
        <v>1</v>
      </c>
      <c r="N127" s="131" t="n">
        <f aca="false">IFERROR(VLOOKUP(D127,Lista!A$3:E$33,5,0),1)</f>
        <v>1</v>
      </c>
      <c r="O127" s="132" t="str">
        <f aca="false">IF(C127="INM","",IF(L127="L","Baixa",IF(L127="A","Média",IF(L127="","","Alta"))))</f>
        <v/>
      </c>
      <c r="P127" s="132" t="n">
        <f aca="false">IF(C127="INM",M127*I127,IF(C127="ALI",IF(L127="L",7,IF(L127="A",10,15)),IF(C127="AIE",IF(L127="L",5,IF(L127="A",7,10)),IF(C127="SE",IF(L127="L",4,IF(L127="A",5,7)),IF(OR(C127="EE",C127="CE"),IF(L127="L",3,IF(L127="A",4,6)),0)))))</f>
        <v>0</v>
      </c>
      <c r="Q127" s="132" t="n">
        <f aca="false">IF(C127="INM",P127,P127*M127)</f>
        <v>0</v>
      </c>
      <c r="R127" s="133"/>
      <c r="S127" s="134" t="s">
        <v>94</v>
      </c>
      <c r="T127" s="143"/>
      <c r="U127" s="128"/>
      <c r="V127" s="128"/>
      <c r="W127" s="128"/>
      <c r="X127" s="128"/>
      <c r="Y127" s="128"/>
      <c r="Z127" s="131" t="str">
        <f aca="false">CONCATENATE(U127,AB127)</f>
        <v/>
      </c>
      <c r="AA127" s="131" t="str">
        <f aca="false">CONCATENATE(U127,V127,AB127,AG127)</f>
        <v>0</v>
      </c>
      <c r="AB127" s="131" t="str">
        <f aca="false">IF(OR(ISBLANK(W127),ISBLANK(X127)),IF(OR(U127="ALI",U127="AIE"),"L",IF(ISBLANK(U127),"","A")),IF(U127="EE",IF(X127&gt;=3,IF(W127&gt;=5,"H","A"),IF(X127&gt;=2,IF(W127&gt;=16,"H",IF(W127&lt;=4,"L","A")),IF(W127&lt;=15,"L","A"))),IF(OR(U127="SE",U127="CE"),IF(X127&gt;=4,IF(W127&gt;=6,"H","A"),IF(X127&gt;=2,IF(W127&gt;=20,"H",IF(W127&lt;=5,"L","A")),IF(W127&lt;=19,"L","A"))),IF(OR(U127="ALI",U127="AIE"),IF(X127&gt;=6,IF(W127&gt;=20,"H","A"),IF(X127&gt;=2,IF(W127&gt;=51,"H",IF(W127&lt;=19,"L","A")),IF(W127&lt;=50,"L","A")))))))</f>
        <v/>
      </c>
      <c r="AC127" s="131" t="n">
        <f aca="false">IFERROR(VLOOKUP(V127,Lista!A$3:D$33,3,0),1)</f>
        <v>1</v>
      </c>
      <c r="AD127" s="131" t="n">
        <f aca="false">IFERROR(VLOOKUP(V127,Lista!A$3:E$33,5,0),1)</f>
        <v>1</v>
      </c>
      <c r="AE127" s="137" t="str">
        <f aca="false">IF(U127="INM","",IF(AB127="L","Baixa",IF(AB127="A","Média",IF(AB127="","","Alta"))))</f>
        <v/>
      </c>
      <c r="AF127" s="137" t="n">
        <f aca="false">IF(OR(ISBLANK(T127),T127="NOK"),0,IF(U127="INM",AC127*Y127,IF(U127="ALI",IF(AB127="L",7,IF(AB127="A",10,15)),IF(U127="AIE",IF(AB127="L",5,IF(AB127="A",7,10)),IF(U127="SE",IF(AB127="L",4,IF(AB127="A",5,7)),IF(OR(U127="EE",U127="CE"),IF(AB127="L",3,IF(AB127="A",4,6))))))))</f>
        <v>0</v>
      </c>
      <c r="AG127" s="137" t="n">
        <f aca="false">IF(T127="NOK",0,IF(U127="INM",(1*AC127)*Y127,AF127*AC127))</f>
        <v>0</v>
      </c>
      <c r="AH127" s="139"/>
      <c r="AI127" s="134" t="s">
        <v>94</v>
      </c>
      <c r="AJ127" s="139"/>
      <c r="AK127" s="139"/>
    </row>
    <row r="128" customFormat="false" ht="15" hidden="false" customHeight="true" outlineLevel="0" collapsed="false">
      <c r="A128" s="142"/>
      <c r="B128" s="129"/>
      <c r="C128" s="128"/>
      <c r="D128" s="128"/>
      <c r="E128" s="128"/>
      <c r="F128" s="141"/>
      <c r="G128" s="128"/>
      <c r="H128" s="141"/>
      <c r="I128" s="128"/>
      <c r="J128" s="131" t="str">
        <f aca="false">CONCATENATE(C128,L128)</f>
        <v/>
      </c>
      <c r="K128" s="131" t="str">
        <f aca="false">CONCATENATE(C128,D128,L128,Q128)</f>
        <v>0</v>
      </c>
      <c r="L128" s="131" t="str">
        <f aca="false">IF(OR(ISBLANK(E128),ISBLANK(G128)),IF(OR(C128="ALI",C128="AIE"),"L",IF(ISBLANK(C128),"","A")),IF(C128="EE",IF(G128&gt;=3,IF(E128&gt;=5,"H","A"),IF(G128&gt;=2,IF(E128&gt;=16,"H",IF(E128&lt;=4,"L","A")),IF(E128&lt;=15,"L","A"))),IF(OR(C128="SE",C128="CE"),IF(G128&gt;=4,IF(E128&gt;=6,"H","A"),IF(G128&gt;=2,IF(E128&gt;=20,"H",IF(E128&lt;=5,"L","A")),IF(E128&lt;=19,"L","A"))),IF(OR(C128="ALI",C128="AIE"),IF(G128&gt;=6,IF(E128&gt;=20,"H","A"),IF(G128&gt;=2,IF(E128&gt;=51,"H",IF(E128&lt;=19,"L","A")),IF(E128&lt;=50,"L","A")))))))</f>
        <v/>
      </c>
      <c r="M128" s="131" t="n">
        <f aca="false">IFERROR(VLOOKUP(D128,Lista!A$3:D$33,3,0),1)</f>
        <v>1</v>
      </c>
      <c r="N128" s="131" t="n">
        <f aca="false">IFERROR(VLOOKUP(D128,Lista!A$3:E$33,5,0),1)</f>
        <v>1</v>
      </c>
      <c r="O128" s="132" t="str">
        <f aca="false">IF(C128="INM","",IF(L128="L","Baixa",IF(L128="A","Média",IF(L128="","","Alta"))))</f>
        <v/>
      </c>
      <c r="P128" s="132" t="n">
        <f aca="false">IF(C128="INM",M128*I128,IF(C128="ALI",IF(L128="L",7,IF(L128="A",10,15)),IF(C128="AIE",IF(L128="L",5,IF(L128="A",7,10)),IF(C128="SE",IF(L128="L",4,IF(L128="A",5,7)),IF(OR(C128="EE",C128="CE"),IF(L128="L",3,IF(L128="A",4,6)),0)))))</f>
        <v>0</v>
      </c>
      <c r="Q128" s="132" t="n">
        <f aca="false">IF(C128="INM",P128,P128*M128)</f>
        <v>0</v>
      </c>
      <c r="R128" s="133"/>
      <c r="S128" s="134" t="s">
        <v>94</v>
      </c>
      <c r="T128" s="143"/>
      <c r="U128" s="128"/>
      <c r="V128" s="128"/>
      <c r="W128" s="128"/>
      <c r="X128" s="128"/>
      <c r="Y128" s="128"/>
      <c r="Z128" s="131" t="str">
        <f aca="false">CONCATENATE(U128,AB128)</f>
        <v/>
      </c>
      <c r="AA128" s="131" t="str">
        <f aca="false">CONCATENATE(U128,V128,AB128,AG128)</f>
        <v>0</v>
      </c>
      <c r="AB128" s="131" t="str">
        <f aca="false">IF(OR(ISBLANK(W128),ISBLANK(X128)),IF(OR(U128="ALI",U128="AIE"),"L",IF(ISBLANK(U128),"","A")),IF(U128="EE",IF(X128&gt;=3,IF(W128&gt;=5,"H","A"),IF(X128&gt;=2,IF(W128&gt;=16,"H",IF(W128&lt;=4,"L","A")),IF(W128&lt;=15,"L","A"))),IF(OR(U128="SE",U128="CE"),IF(X128&gt;=4,IF(W128&gt;=6,"H","A"),IF(X128&gt;=2,IF(W128&gt;=20,"H",IF(W128&lt;=5,"L","A")),IF(W128&lt;=19,"L","A"))),IF(OR(U128="ALI",U128="AIE"),IF(X128&gt;=6,IF(W128&gt;=20,"H","A"),IF(X128&gt;=2,IF(W128&gt;=51,"H",IF(W128&lt;=19,"L","A")),IF(W128&lt;=50,"L","A")))))))</f>
        <v/>
      </c>
      <c r="AC128" s="131" t="n">
        <f aca="false">IFERROR(VLOOKUP(V128,Lista!A$3:D$33,3,0),1)</f>
        <v>1</v>
      </c>
      <c r="AD128" s="131" t="n">
        <f aca="false">IFERROR(VLOOKUP(V128,Lista!A$3:E$33,5,0),1)</f>
        <v>1</v>
      </c>
      <c r="AE128" s="137" t="str">
        <f aca="false">IF(U128="INM","",IF(AB128="L","Baixa",IF(AB128="A","Média",IF(AB128="","","Alta"))))</f>
        <v/>
      </c>
      <c r="AF128" s="137" t="n">
        <f aca="false">IF(OR(ISBLANK(T128),T128="NOK"),0,IF(U128="INM",AC128*Y128,IF(U128="ALI",IF(AB128="L",7,IF(AB128="A",10,15)),IF(U128="AIE",IF(AB128="L",5,IF(AB128="A",7,10)),IF(U128="SE",IF(AB128="L",4,IF(AB128="A",5,7)),IF(OR(U128="EE",U128="CE"),IF(AB128="L",3,IF(AB128="A",4,6))))))))</f>
        <v>0</v>
      </c>
      <c r="AG128" s="137" t="n">
        <f aca="false">IF(T128="NOK",0,IF(U128="INM",(1*AC128)*Y128,AF128*AC128))</f>
        <v>0</v>
      </c>
      <c r="AH128" s="139"/>
      <c r="AI128" s="134" t="s">
        <v>94</v>
      </c>
      <c r="AJ128" s="139"/>
      <c r="AK128" s="139"/>
    </row>
    <row r="129" customFormat="false" ht="15" hidden="false" customHeight="true" outlineLevel="0" collapsed="false">
      <c r="A129" s="142"/>
      <c r="B129" s="129"/>
      <c r="C129" s="128"/>
      <c r="D129" s="128"/>
      <c r="E129" s="128"/>
      <c r="F129" s="141"/>
      <c r="G129" s="128"/>
      <c r="H129" s="141"/>
      <c r="I129" s="128"/>
      <c r="J129" s="131" t="str">
        <f aca="false">CONCATENATE(C129,L129)</f>
        <v/>
      </c>
      <c r="K129" s="131" t="str">
        <f aca="false">CONCATENATE(C129,D129,L129,Q129)</f>
        <v>0</v>
      </c>
      <c r="L129" s="131" t="str">
        <f aca="false">IF(OR(ISBLANK(E129),ISBLANK(G129)),IF(OR(C129="ALI",C129="AIE"),"L",IF(ISBLANK(C129),"","A")),IF(C129="EE",IF(G129&gt;=3,IF(E129&gt;=5,"H","A"),IF(G129&gt;=2,IF(E129&gt;=16,"H",IF(E129&lt;=4,"L","A")),IF(E129&lt;=15,"L","A"))),IF(OR(C129="SE",C129="CE"),IF(G129&gt;=4,IF(E129&gt;=6,"H","A"),IF(G129&gt;=2,IF(E129&gt;=20,"H",IF(E129&lt;=5,"L","A")),IF(E129&lt;=19,"L","A"))),IF(OR(C129="ALI",C129="AIE"),IF(G129&gt;=6,IF(E129&gt;=20,"H","A"),IF(G129&gt;=2,IF(E129&gt;=51,"H",IF(E129&lt;=19,"L","A")),IF(E129&lt;=50,"L","A")))))))</f>
        <v/>
      </c>
      <c r="M129" s="131" t="n">
        <f aca="false">IFERROR(VLOOKUP(D129,Lista!A$3:D$33,3,0),1)</f>
        <v>1</v>
      </c>
      <c r="N129" s="131" t="n">
        <f aca="false">IFERROR(VLOOKUP(D129,Lista!A$3:E$33,5,0),1)</f>
        <v>1</v>
      </c>
      <c r="O129" s="132" t="str">
        <f aca="false">IF(C129="INM","",IF(L129="L","Baixa",IF(L129="A","Média",IF(L129="","","Alta"))))</f>
        <v/>
      </c>
      <c r="P129" s="132" t="n">
        <f aca="false">IF(C129="INM",M129*I129,IF(C129="ALI",IF(L129="L",7,IF(L129="A",10,15)),IF(C129="AIE",IF(L129="L",5,IF(L129="A",7,10)),IF(C129="SE",IF(L129="L",4,IF(L129="A",5,7)),IF(OR(C129="EE",C129="CE"),IF(L129="L",3,IF(L129="A",4,6)),0)))))</f>
        <v>0</v>
      </c>
      <c r="Q129" s="132" t="n">
        <f aca="false">IF(C129="INM",P129,P129*M129)</f>
        <v>0</v>
      </c>
      <c r="R129" s="133"/>
      <c r="S129" s="134" t="s">
        <v>94</v>
      </c>
      <c r="T129" s="143"/>
      <c r="U129" s="128"/>
      <c r="V129" s="128"/>
      <c r="W129" s="128"/>
      <c r="X129" s="128"/>
      <c r="Y129" s="128"/>
      <c r="Z129" s="131" t="str">
        <f aca="false">CONCATENATE(U129,AB129)</f>
        <v/>
      </c>
      <c r="AA129" s="131" t="str">
        <f aca="false">CONCATENATE(U129,V129,AB129,AG129)</f>
        <v>0</v>
      </c>
      <c r="AB129" s="131" t="str">
        <f aca="false">IF(OR(ISBLANK(W129),ISBLANK(X129)),IF(OR(U129="ALI",U129="AIE"),"L",IF(ISBLANK(U129),"","A")),IF(U129="EE",IF(X129&gt;=3,IF(W129&gt;=5,"H","A"),IF(X129&gt;=2,IF(W129&gt;=16,"H",IF(W129&lt;=4,"L","A")),IF(W129&lt;=15,"L","A"))),IF(OR(U129="SE",U129="CE"),IF(X129&gt;=4,IF(W129&gt;=6,"H","A"),IF(X129&gt;=2,IF(W129&gt;=20,"H",IF(W129&lt;=5,"L","A")),IF(W129&lt;=19,"L","A"))),IF(OR(U129="ALI",U129="AIE"),IF(X129&gt;=6,IF(W129&gt;=20,"H","A"),IF(X129&gt;=2,IF(W129&gt;=51,"H",IF(W129&lt;=19,"L","A")),IF(W129&lt;=50,"L","A")))))))</f>
        <v/>
      </c>
      <c r="AC129" s="131" t="n">
        <f aca="false">IFERROR(VLOOKUP(V129,Lista!A$3:D$33,3,0),1)</f>
        <v>1</v>
      </c>
      <c r="AD129" s="131" t="n">
        <f aca="false">IFERROR(VLOOKUP(V129,Lista!A$3:E$33,5,0),1)</f>
        <v>1</v>
      </c>
      <c r="AE129" s="137" t="str">
        <f aca="false">IF(U129="INM","",IF(AB129="L","Baixa",IF(AB129="A","Média",IF(AB129="","","Alta"))))</f>
        <v/>
      </c>
      <c r="AF129" s="137" t="n">
        <f aca="false">IF(OR(ISBLANK(T129),T129="NOK"),0,IF(U129="INM",AC129*Y129,IF(U129="ALI",IF(AB129="L",7,IF(AB129="A",10,15)),IF(U129="AIE",IF(AB129="L",5,IF(AB129="A",7,10)),IF(U129="SE",IF(AB129="L",4,IF(AB129="A",5,7)),IF(OR(U129="EE",U129="CE"),IF(AB129="L",3,IF(AB129="A",4,6))))))))</f>
        <v>0</v>
      </c>
      <c r="AG129" s="137" t="n">
        <f aca="false">IF(T129="NOK",0,IF(U129="INM",(1*AC129)*Y129,AF129*AC129))</f>
        <v>0</v>
      </c>
      <c r="AH129" s="139"/>
      <c r="AI129" s="134" t="s">
        <v>94</v>
      </c>
      <c r="AJ129" s="139"/>
      <c r="AK129" s="139"/>
    </row>
    <row r="130" customFormat="false" ht="15" hidden="false" customHeight="true" outlineLevel="0" collapsed="false">
      <c r="A130" s="142"/>
      <c r="B130" s="129"/>
      <c r="C130" s="128"/>
      <c r="D130" s="128"/>
      <c r="E130" s="128"/>
      <c r="F130" s="141"/>
      <c r="G130" s="128"/>
      <c r="H130" s="141"/>
      <c r="I130" s="128"/>
      <c r="J130" s="131" t="str">
        <f aca="false">CONCATENATE(C130,L130)</f>
        <v/>
      </c>
      <c r="K130" s="131" t="str">
        <f aca="false">CONCATENATE(C130,D130,L130,Q130)</f>
        <v>0</v>
      </c>
      <c r="L130" s="131" t="str">
        <f aca="false">IF(OR(ISBLANK(E130),ISBLANK(G130)),IF(OR(C130="ALI",C130="AIE"),"L",IF(ISBLANK(C130),"","A")),IF(C130="EE",IF(G130&gt;=3,IF(E130&gt;=5,"H","A"),IF(G130&gt;=2,IF(E130&gt;=16,"H",IF(E130&lt;=4,"L","A")),IF(E130&lt;=15,"L","A"))),IF(OR(C130="SE",C130="CE"),IF(G130&gt;=4,IF(E130&gt;=6,"H","A"),IF(G130&gt;=2,IF(E130&gt;=20,"H",IF(E130&lt;=5,"L","A")),IF(E130&lt;=19,"L","A"))),IF(OR(C130="ALI",C130="AIE"),IF(G130&gt;=6,IF(E130&gt;=20,"H","A"),IF(G130&gt;=2,IF(E130&gt;=51,"H",IF(E130&lt;=19,"L","A")),IF(E130&lt;=50,"L","A")))))))</f>
        <v/>
      </c>
      <c r="M130" s="131" t="n">
        <f aca="false">IFERROR(VLOOKUP(D130,Lista!A$3:D$33,3,0),1)</f>
        <v>1</v>
      </c>
      <c r="N130" s="131" t="n">
        <f aca="false">IFERROR(VLOOKUP(D130,Lista!A$3:E$33,5,0),1)</f>
        <v>1</v>
      </c>
      <c r="O130" s="132" t="str">
        <f aca="false">IF(C130="INM","",IF(L130="L","Baixa",IF(L130="A","Média",IF(L130="","","Alta"))))</f>
        <v/>
      </c>
      <c r="P130" s="132" t="n">
        <f aca="false">IF(C130="INM",M130*I130,IF(C130="ALI",IF(L130="L",7,IF(L130="A",10,15)),IF(C130="AIE",IF(L130="L",5,IF(L130="A",7,10)),IF(C130="SE",IF(L130="L",4,IF(L130="A",5,7)),IF(OR(C130="EE",C130="CE"),IF(L130="L",3,IF(L130="A",4,6)),0)))))</f>
        <v>0</v>
      </c>
      <c r="Q130" s="132" t="n">
        <f aca="false">IF(C130="INM",P130,P130*M130)</f>
        <v>0</v>
      </c>
      <c r="R130" s="133"/>
      <c r="S130" s="134" t="s">
        <v>94</v>
      </c>
      <c r="T130" s="143"/>
      <c r="U130" s="128"/>
      <c r="V130" s="128"/>
      <c r="W130" s="128"/>
      <c r="X130" s="128"/>
      <c r="Y130" s="128"/>
      <c r="Z130" s="131" t="str">
        <f aca="false">CONCATENATE(U130,AB130)</f>
        <v/>
      </c>
      <c r="AA130" s="131" t="str">
        <f aca="false">CONCATENATE(U130,V130,AB130,AG130)</f>
        <v>0</v>
      </c>
      <c r="AB130" s="131" t="str">
        <f aca="false">IF(OR(ISBLANK(W130),ISBLANK(X130)),IF(OR(U130="ALI",U130="AIE"),"L",IF(ISBLANK(U130),"","A")),IF(U130="EE",IF(X130&gt;=3,IF(W130&gt;=5,"H","A"),IF(X130&gt;=2,IF(W130&gt;=16,"H",IF(W130&lt;=4,"L","A")),IF(W130&lt;=15,"L","A"))),IF(OR(U130="SE",U130="CE"),IF(X130&gt;=4,IF(W130&gt;=6,"H","A"),IF(X130&gt;=2,IF(W130&gt;=20,"H",IF(W130&lt;=5,"L","A")),IF(W130&lt;=19,"L","A"))),IF(OR(U130="ALI",U130="AIE"),IF(X130&gt;=6,IF(W130&gt;=20,"H","A"),IF(X130&gt;=2,IF(W130&gt;=51,"H",IF(W130&lt;=19,"L","A")),IF(W130&lt;=50,"L","A")))))))</f>
        <v/>
      </c>
      <c r="AC130" s="131" t="n">
        <f aca="false">IFERROR(VLOOKUP(V130,Lista!A$3:D$33,3,0),1)</f>
        <v>1</v>
      </c>
      <c r="AD130" s="131" t="n">
        <f aca="false">IFERROR(VLOOKUP(V130,Lista!A$3:E$33,5,0),1)</f>
        <v>1</v>
      </c>
      <c r="AE130" s="137" t="str">
        <f aca="false">IF(U130="INM","",IF(AB130="L","Baixa",IF(AB130="A","Média",IF(AB130="","","Alta"))))</f>
        <v/>
      </c>
      <c r="AF130" s="137" t="n">
        <f aca="false">IF(OR(ISBLANK(T130),T130="NOK"),0,IF(U130="INM",AC130*Y130,IF(U130="ALI",IF(AB130="L",7,IF(AB130="A",10,15)),IF(U130="AIE",IF(AB130="L",5,IF(AB130="A",7,10)),IF(U130="SE",IF(AB130="L",4,IF(AB130="A",5,7)),IF(OR(U130="EE",U130="CE"),IF(AB130="L",3,IF(AB130="A",4,6))))))))</f>
        <v>0</v>
      </c>
      <c r="AG130" s="137" t="n">
        <f aca="false">IF(T130="NOK",0,IF(U130="INM",(1*AC130)*Y130,AF130*AC130))</f>
        <v>0</v>
      </c>
      <c r="AH130" s="139"/>
      <c r="AI130" s="134" t="s">
        <v>94</v>
      </c>
      <c r="AJ130" s="139"/>
      <c r="AK130" s="139"/>
    </row>
    <row r="131" customFormat="false" ht="15" hidden="false" customHeight="true" outlineLevel="0" collapsed="false">
      <c r="A131" s="142"/>
      <c r="B131" s="129"/>
      <c r="C131" s="128"/>
      <c r="D131" s="128"/>
      <c r="E131" s="128"/>
      <c r="F131" s="141"/>
      <c r="G131" s="128"/>
      <c r="H131" s="141"/>
      <c r="I131" s="128"/>
      <c r="J131" s="131" t="str">
        <f aca="false">CONCATENATE(C131,L131)</f>
        <v/>
      </c>
      <c r="K131" s="131" t="str">
        <f aca="false">CONCATENATE(C131,D131,L131,Q131)</f>
        <v>0</v>
      </c>
      <c r="L131" s="131" t="str">
        <f aca="false">IF(OR(ISBLANK(E131),ISBLANK(G131)),IF(OR(C131="ALI",C131="AIE"),"L",IF(ISBLANK(C131),"","A")),IF(C131="EE",IF(G131&gt;=3,IF(E131&gt;=5,"H","A"),IF(G131&gt;=2,IF(E131&gt;=16,"H",IF(E131&lt;=4,"L","A")),IF(E131&lt;=15,"L","A"))),IF(OR(C131="SE",C131="CE"),IF(G131&gt;=4,IF(E131&gt;=6,"H","A"),IF(G131&gt;=2,IF(E131&gt;=20,"H",IF(E131&lt;=5,"L","A")),IF(E131&lt;=19,"L","A"))),IF(OR(C131="ALI",C131="AIE"),IF(G131&gt;=6,IF(E131&gt;=20,"H","A"),IF(G131&gt;=2,IF(E131&gt;=51,"H",IF(E131&lt;=19,"L","A")),IF(E131&lt;=50,"L","A")))))))</f>
        <v/>
      </c>
      <c r="M131" s="131" t="n">
        <f aca="false">IFERROR(VLOOKUP(D131,Lista!A$3:D$33,3,0),1)</f>
        <v>1</v>
      </c>
      <c r="N131" s="131" t="n">
        <f aca="false">IFERROR(VLOOKUP(D131,Lista!A$3:E$33,5,0),1)</f>
        <v>1</v>
      </c>
      <c r="O131" s="132" t="str">
        <f aca="false">IF(C131="INM","",IF(L131="L","Baixa",IF(L131="A","Média",IF(L131="","","Alta"))))</f>
        <v/>
      </c>
      <c r="P131" s="132" t="n">
        <f aca="false">IF(C131="INM",M131*I131,IF(C131="ALI",IF(L131="L",7,IF(L131="A",10,15)),IF(C131="AIE",IF(L131="L",5,IF(L131="A",7,10)),IF(C131="SE",IF(L131="L",4,IF(L131="A",5,7)),IF(OR(C131="EE",C131="CE"),IF(L131="L",3,IF(L131="A",4,6)),0)))))</f>
        <v>0</v>
      </c>
      <c r="Q131" s="132" t="n">
        <f aca="false">IF(C131="INM",P131,P131*M131)</f>
        <v>0</v>
      </c>
      <c r="R131" s="133"/>
      <c r="S131" s="134" t="s">
        <v>94</v>
      </c>
      <c r="T131" s="143"/>
      <c r="U131" s="128"/>
      <c r="V131" s="128"/>
      <c r="W131" s="128"/>
      <c r="X131" s="128"/>
      <c r="Y131" s="128"/>
      <c r="Z131" s="131" t="str">
        <f aca="false">CONCATENATE(U131,AB131)</f>
        <v/>
      </c>
      <c r="AA131" s="131" t="str">
        <f aca="false">CONCATENATE(U131,V131,AB131,AG131)</f>
        <v>0</v>
      </c>
      <c r="AB131" s="131" t="str">
        <f aca="false">IF(OR(ISBLANK(W131),ISBLANK(X131)),IF(OR(U131="ALI",U131="AIE"),"L",IF(ISBLANK(U131),"","A")),IF(U131="EE",IF(X131&gt;=3,IF(W131&gt;=5,"H","A"),IF(X131&gt;=2,IF(W131&gt;=16,"H",IF(W131&lt;=4,"L","A")),IF(W131&lt;=15,"L","A"))),IF(OR(U131="SE",U131="CE"),IF(X131&gt;=4,IF(W131&gt;=6,"H","A"),IF(X131&gt;=2,IF(W131&gt;=20,"H",IF(W131&lt;=5,"L","A")),IF(W131&lt;=19,"L","A"))),IF(OR(U131="ALI",U131="AIE"),IF(X131&gt;=6,IF(W131&gt;=20,"H","A"),IF(X131&gt;=2,IF(W131&gt;=51,"H",IF(W131&lt;=19,"L","A")),IF(W131&lt;=50,"L","A")))))))</f>
        <v/>
      </c>
      <c r="AC131" s="131" t="n">
        <f aca="false">IFERROR(VLOOKUP(V131,Lista!A$3:D$33,3,0),1)</f>
        <v>1</v>
      </c>
      <c r="AD131" s="131" t="n">
        <f aca="false">IFERROR(VLOOKUP(V131,Lista!A$3:E$33,5,0),1)</f>
        <v>1</v>
      </c>
      <c r="AE131" s="137" t="str">
        <f aca="false">IF(U131="INM","",IF(AB131="L","Baixa",IF(AB131="A","Média",IF(AB131="","","Alta"))))</f>
        <v/>
      </c>
      <c r="AF131" s="137" t="n">
        <f aca="false">IF(OR(ISBLANK(T131),T131="NOK"),0,IF(U131="INM",AC131*Y131,IF(U131="ALI",IF(AB131="L",7,IF(AB131="A",10,15)),IF(U131="AIE",IF(AB131="L",5,IF(AB131="A",7,10)),IF(U131="SE",IF(AB131="L",4,IF(AB131="A",5,7)),IF(OR(U131="EE",U131="CE"),IF(AB131="L",3,IF(AB131="A",4,6))))))))</f>
        <v>0</v>
      </c>
      <c r="AG131" s="137" t="n">
        <f aca="false">IF(T131="NOK",0,IF(U131="INM",(1*AC131)*Y131,AF131*AC131))</f>
        <v>0</v>
      </c>
      <c r="AH131" s="139"/>
      <c r="AI131" s="134" t="s">
        <v>94</v>
      </c>
      <c r="AJ131" s="139"/>
      <c r="AK131" s="139"/>
    </row>
    <row r="132" customFormat="false" ht="15" hidden="false" customHeight="true" outlineLevel="0" collapsed="false">
      <c r="A132" s="142"/>
      <c r="B132" s="129"/>
      <c r="C132" s="128"/>
      <c r="D132" s="128"/>
      <c r="E132" s="128"/>
      <c r="F132" s="141"/>
      <c r="G132" s="128"/>
      <c r="H132" s="141"/>
      <c r="I132" s="128"/>
      <c r="J132" s="131" t="str">
        <f aca="false">CONCATENATE(C132,L132)</f>
        <v/>
      </c>
      <c r="K132" s="131" t="str">
        <f aca="false">CONCATENATE(C132,D132,L132,Q132)</f>
        <v>0</v>
      </c>
      <c r="L132" s="131" t="str">
        <f aca="false">IF(OR(ISBLANK(E132),ISBLANK(G132)),IF(OR(C132="ALI",C132="AIE"),"L",IF(ISBLANK(C132),"","A")),IF(C132="EE",IF(G132&gt;=3,IF(E132&gt;=5,"H","A"),IF(G132&gt;=2,IF(E132&gt;=16,"H",IF(E132&lt;=4,"L","A")),IF(E132&lt;=15,"L","A"))),IF(OR(C132="SE",C132="CE"),IF(G132&gt;=4,IF(E132&gt;=6,"H","A"),IF(G132&gt;=2,IF(E132&gt;=20,"H",IF(E132&lt;=5,"L","A")),IF(E132&lt;=19,"L","A"))),IF(OR(C132="ALI",C132="AIE"),IF(G132&gt;=6,IF(E132&gt;=20,"H","A"),IF(G132&gt;=2,IF(E132&gt;=51,"H",IF(E132&lt;=19,"L","A")),IF(E132&lt;=50,"L","A")))))))</f>
        <v/>
      </c>
      <c r="M132" s="131" t="n">
        <f aca="false">IFERROR(VLOOKUP(D132,Lista!A$3:D$33,3,0),1)</f>
        <v>1</v>
      </c>
      <c r="N132" s="131" t="n">
        <f aca="false">IFERROR(VLOOKUP(D132,Lista!A$3:E$33,5,0),1)</f>
        <v>1</v>
      </c>
      <c r="O132" s="132" t="str">
        <f aca="false">IF(C132="INM","",IF(L132="L","Baixa",IF(L132="A","Média",IF(L132="","","Alta"))))</f>
        <v/>
      </c>
      <c r="P132" s="132" t="n">
        <f aca="false">IF(C132="INM",M132*I132,IF(C132="ALI",IF(L132="L",7,IF(L132="A",10,15)),IF(C132="AIE",IF(L132="L",5,IF(L132="A",7,10)),IF(C132="SE",IF(L132="L",4,IF(L132="A",5,7)),IF(OR(C132="EE",C132="CE"),IF(L132="L",3,IF(L132="A",4,6)),0)))))</f>
        <v>0</v>
      </c>
      <c r="Q132" s="132" t="n">
        <f aca="false">IF(C132="INM",P132,P132*M132)</f>
        <v>0</v>
      </c>
      <c r="R132" s="133"/>
      <c r="S132" s="134" t="s">
        <v>94</v>
      </c>
      <c r="T132" s="143"/>
      <c r="U132" s="128"/>
      <c r="V132" s="128"/>
      <c r="W132" s="128"/>
      <c r="X132" s="128"/>
      <c r="Y132" s="128"/>
      <c r="Z132" s="131" t="str">
        <f aca="false">CONCATENATE(U132,AB132)</f>
        <v/>
      </c>
      <c r="AA132" s="131" t="str">
        <f aca="false">CONCATENATE(U132,V132,AB132,AG132)</f>
        <v>0</v>
      </c>
      <c r="AB132" s="131" t="str">
        <f aca="false">IF(OR(ISBLANK(W132),ISBLANK(X132)),IF(OR(U132="ALI",U132="AIE"),"L",IF(ISBLANK(U132),"","A")),IF(U132="EE",IF(X132&gt;=3,IF(W132&gt;=5,"H","A"),IF(X132&gt;=2,IF(W132&gt;=16,"H",IF(W132&lt;=4,"L","A")),IF(W132&lt;=15,"L","A"))),IF(OR(U132="SE",U132="CE"),IF(X132&gt;=4,IF(W132&gt;=6,"H","A"),IF(X132&gt;=2,IF(W132&gt;=20,"H",IF(W132&lt;=5,"L","A")),IF(W132&lt;=19,"L","A"))),IF(OR(U132="ALI",U132="AIE"),IF(X132&gt;=6,IF(W132&gt;=20,"H","A"),IF(X132&gt;=2,IF(W132&gt;=51,"H",IF(W132&lt;=19,"L","A")),IF(W132&lt;=50,"L","A")))))))</f>
        <v/>
      </c>
      <c r="AC132" s="131" t="n">
        <f aca="false">IFERROR(VLOOKUP(V132,Lista!A$3:D$33,3,0),1)</f>
        <v>1</v>
      </c>
      <c r="AD132" s="131" t="n">
        <f aca="false">IFERROR(VLOOKUP(V132,Lista!A$3:E$33,5,0),1)</f>
        <v>1</v>
      </c>
      <c r="AE132" s="137" t="str">
        <f aca="false">IF(U132="INM","",IF(AB132="L","Baixa",IF(AB132="A","Média",IF(AB132="","","Alta"))))</f>
        <v/>
      </c>
      <c r="AF132" s="137" t="n">
        <f aca="false">IF(OR(ISBLANK(T132),T132="NOK"),0,IF(U132="INM",AC132*Y132,IF(U132="ALI",IF(AB132="L",7,IF(AB132="A",10,15)),IF(U132="AIE",IF(AB132="L",5,IF(AB132="A",7,10)),IF(U132="SE",IF(AB132="L",4,IF(AB132="A",5,7)),IF(OR(U132="EE",U132="CE"),IF(AB132="L",3,IF(AB132="A",4,6))))))))</f>
        <v>0</v>
      </c>
      <c r="AG132" s="137" t="n">
        <f aca="false">IF(T132="NOK",0,IF(U132="INM",(1*AC132)*Y132,AF132*AC132))</f>
        <v>0</v>
      </c>
      <c r="AH132" s="139"/>
      <c r="AI132" s="134" t="s">
        <v>94</v>
      </c>
      <c r="AJ132" s="139"/>
      <c r="AK132" s="139"/>
    </row>
    <row r="133" customFormat="false" ht="15" hidden="false" customHeight="true" outlineLevel="0" collapsed="false">
      <c r="A133" s="142"/>
      <c r="B133" s="129"/>
      <c r="C133" s="128"/>
      <c r="D133" s="128"/>
      <c r="E133" s="128"/>
      <c r="F133" s="141"/>
      <c r="G133" s="128"/>
      <c r="H133" s="141"/>
      <c r="I133" s="128"/>
      <c r="J133" s="131" t="str">
        <f aca="false">CONCATENATE(C133,L133)</f>
        <v/>
      </c>
      <c r="K133" s="131" t="str">
        <f aca="false">CONCATENATE(C133,D133,L133,Q133)</f>
        <v>0</v>
      </c>
      <c r="L133" s="131" t="str">
        <f aca="false">IF(OR(ISBLANK(E133),ISBLANK(G133)),IF(OR(C133="ALI",C133="AIE"),"L",IF(ISBLANK(C133),"","A")),IF(C133="EE",IF(G133&gt;=3,IF(E133&gt;=5,"H","A"),IF(G133&gt;=2,IF(E133&gt;=16,"H",IF(E133&lt;=4,"L","A")),IF(E133&lt;=15,"L","A"))),IF(OR(C133="SE",C133="CE"),IF(G133&gt;=4,IF(E133&gt;=6,"H","A"),IF(G133&gt;=2,IF(E133&gt;=20,"H",IF(E133&lt;=5,"L","A")),IF(E133&lt;=19,"L","A"))),IF(OR(C133="ALI",C133="AIE"),IF(G133&gt;=6,IF(E133&gt;=20,"H","A"),IF(G133&gt;=2,IF(E133&gt;=51,"H",IF(E133&lt;=19,"L","A")),IF(E133&lt;=50,"L","A")))))))</f>
        <v/>
      </c>
      <c r="M133" s="131" t="n">
        <f aca="false">IFERROR(VLOOKUP(D133,Lista!A$3:D$33,3,0),1)</f>
        <v>1</v>
      </c>
      <c r="N133" s="131" t="n">
        <f aca="false">IFERROR(VLOOKUP(D133,Lista!A$3:E$33,5,0),1)</f>
        <v>1</v>
      </c>
      <c r="O133" s="132" t="str">
        <f aca="false">IF(C133="INM","",IF(L133="L","Baixa",IF(L133="A","Média",IF(L133="","","Alta"))))</f>
        <v/>
      </c>
      <c r="P133" s="132" t="n">
        <f aca="false">IF(C133="INM",M133*I133,IF(C133="ALI",IF(L133="L",7,IF(L133="A",10,15)),IF(C133="AIE",IF(L133="L",5,IF(L133="A",7,10)),IF(C133="SE",IF(L133="L",4,IF(L133="A",5,7)),IF(OR(C133="EE",C133="CE"),IF(L133="L",3,IF(L133="A",4,6)),0)))))</f>
        <v>0</v>
      </c>
      <c r="Q133" s="132" t="n">
        <f aca="false">IF(C133="INM",P133,P133*M133)</f>
        <v>0</v>
      </c>
      <c r="R133" s="133"/>
      <c r="S133" s="134" t="s">
        <v>94</v>
      </c>
      <c r="T133" s="143"/>
      <c r="U133" s="128"/>
      <c r="V133" s="128"/>
      <c r="W133" s="128"/>
      <c r="X133" s="128"/>
      <c r="Y133" s="128"/>
      <c r="Z133" s="131" t="str">
        <f aca="false">CONCATENATE(U133,AB133)</f>
        <v/>
      </c>
      <c r="AA133" s="131" t="str">
        <f aca="false">CONCATENATE(U133,V133,AB133,AG133)</f>
        <v>0</v>
      </c>
      <c r="AB133" s="131" t="str">
        <f aca="false">IF(OR(ISBLANK(W133),ISBLANK(X133)),IF(OR(U133="ALI",U133="AIE"),"L",IF(ISBLANK(U133),"","A")),IF(U133="EE",IF(X133&gt;=3,IF(W133&gt;=5,"H","A"),IF(X133&gt;=2,IF(W133&gt;=16,"H",IF(W133&lt;=4,"L","A")),IF(W133&lt;=15,"L","A"))),IF(OR(U133="SE",U133="CE"),IF(X133&gt;=4,IF(W133&gt;=6,"H","A"),IF(X133&gt;=2,IF(W133&gt;=20,"H",IF(W133&lt;=5,"L","A")),IF(W133&lt;=19,"L","A"))),IF(OR(U133="ALI",U133="AIE"),IF(X133&gt;=6,IF(W133&gt;=20,"H","A"),IF(X133&gt;=2,IF(W133&gt;=51,"H",IF(W133&lt;=19,"L","A")),IF(W133&lt;=50,"L","A")))))))</f>
        <v/>
      </c>
      <c r="AC133" s="131" t="n">
        <f aca="false">IFERROR(VLOOKUP(V133,Lista!A$3:D$33,3,0),1)</f>
        <v>1</v>
      </c>
      <c r="AD133" s="131" t="n">
        <f aca="false">IFERROR(VLOOKUP(V133,Lista!A$3:E$33,5,0),1)</f>
        <v>1</v>
      </c>
      <c r="AE133" s="137" t="str">
        <f aca="false">IF(U133="INM","",IF(AB133="L","Baixa",IF(AB133="A","Média",IF(AB133="","","Alta"))))</f>
        <v/>
      </c>
      <c r="AF133" s="137" t="n">
        <f aca="false">IF(OR(ISBLANK(T133),T133="NOK"),0,IF(U133="INM",AC133*Y133,IF(U133="ALI",IF(AB133="L",7,IF(AB133="A",10,15)),IF(U133="AIE",IF(AB133="L",5,IF(AB133="A",7,10)),IF(U133="SE",IF(AB133="L",4,IF(AB133="A",5,7)),IF(OR(U133="EE",U133="CE"),IF(AB133="L",3,IF(AB133="A",4,6))))))))</f>
        <v>0</v>
      </c>
      <c r="AG133" s="137" t="n">
        <f aca="false">IF(T133="NOK",0,IF(U133="INM",(1*AC133)*Y133,AF133*AC133))</f>
        <v>0</v>
      </c>
      <c r="AH133" s="139"/>
      <c r="AI133" s="134" t="s">
        <v>94</v>
      </c>
      <c r="AJ133" s="139"/>
      <c r="AK133" s="139"/>
    </row>
    <row r="134" customFormat="false" ht="15" hidden="false" customHeight="true" outlineLevel="0" collapsed="false">
      <c r="A134" s="142"/>
      <c r="B134" s="129"/>
      <c r="C134" s="128"/>
      <c r="D134" s="128"/>
      <c r="E134" s="128"/>
      <c r="F134" s="141"/>
      <c r="G134" s="128"/>
      <c r="H134" s="141"/>
      <c r="I134" s="128"/>
      <c r="J134" s="131" t="str">
        <f aca="false">CONCATENATE(C134,L134)</f>
        <v/>
      </c>
      <c r="K134" s="131" t="str">
        <f aca="false">CONCATENATE(C134,D134,L134,Q134)</f>
        <v>0</v>
      </c>
      <c r="L134" s="131" t="str">
        <f aca="false">IF(OR(ISBLANK(E134),ISBLANK(G134)),IF(OR(C134="ALI",C134="AIE"),"L",IF(ISBLANK(C134),"","A")),IF(C134="EE",IF(G134&gt;=3,IF(E134&gt;=5,"H","A"),IF(G134&gt;=2,IF(E134&gt;=16,"H",IF(E134&lt;=4,"L","A")),IF(E134&lt;=15,"L","A"))),IF(OR(C134="SE",C134="CE"),IF(G134&gt;=4,IF(E134&gt;=6,"H","A"),IF(G134&gt;=2,IF(E134&gt;=20,"H",IF(E134&lt;=5,"L","A")),IF(E134&lt;=19,"L","A"))),IF(OR(C134="ALI",C134="AIE"),IF(G134&gt;=6,IF(E134&gt;=20,"H","A"),IF(G134&gt;=2,IF(E134&gt;=51,"H",IF(E134&lt;=19,"L","A")),IF(E134&lt;=50,"L","A")))))))</f>
        <v/>
      </c>
      <c r="M134" s="131" t="n">
        <f aca="false">IFERROR(VLOOKUP(D134,Lista!A$3:D$33,3,0),1)</f>
        <v>1</v>
      </c>
      <c r="N134" s="131" t="n">
        <f aca="false">IFERROR(VLOOKUP(D134,Lista!A$3:E$33,5,0),1)</f>
        <v>1</v>
      </c>
      <c r="O134" s="132" t="str">
        <f aca="false">IF(C134="INM","",IF(L134="L","Baixa",IF(L134="A","Média",IF(L134="","","Alta"))))</f>
        <v/>
      </c>
      <c r="P134" s="132" t="n">
        <f aca="false">IF(C134="INM",M134*I134,IF(C134="ALI",IF(L134="L",7,IF(L134="A",10,15)),IF(C134="AIE",IF(L134="L",5,IF(L134="A",7,10)),IF(C134="SE",IF(L134="L",4,IF(L134="A",5,7)),IF(OR(C134="EE",C134="CE"),IF(L134="L",3,IF(L134="A",4,6)),0)))))</f>
        <v>0</v>
      </c>
      <c r="Q134" s="132" t="n">
        <f aca="false">IF(C134="INM",P134,P134*M134)</f>
        <v>0</v>
      </c>
      <c r="R134" s="133"/>
      <c r="S134" s="134" t="s">
        <v>94</v>
      </c>
      <c r="T134" s="143"/>
      <c r="U134" s="128"/>
      <c r="V134" s="128"/>
      <c r="W134" s="128"/>
      <c r="X134" s="128"/>
      <c r="Y134" s="128"/>
      <c r="Z134" s="131" t="str">
        <f aca="false">CONCATENATE(U134,AB134)</f>
        <v/>
      </c>
      <c r="AA134" s="131" t="str">
        <f aca="false">CONCATENATE(U134,V134,AB134,AG134)</f>
        <v>0</v>
      </c>
      <c r="AB134" s="131" t="str">
        <f aca="false">IF(OR(ISBLANK(W134),ISBLANK(X134)),IF(OR(U134="ALI",U134="AIE"),"L",IF(ISBLANK(U134),"","A")),IF(U134="EE",IF(X134&gt;=3,IF(W134&gt;=5,"H","A"),IF(X134&gt;=2,IF(W134&gt;=16,"H",IF(W134&lt;=4,"L","A")),IF(W134&lt;=15,"L","A"))),IF(OR(U134="SE",U134="CE"),IF(X134&gt;=4,IF(W134&gt;=6,"H","A"),IF(X134&gt;=2,IF(W134&gt;=20,"H",IF(W134&lt;=5,"L","A")),IF(W134&lt;=19,"L","A"))),IF(OR(U134="ALI",U134="AIE"),IF(X134&gt;=6,IF(W134&gt;=20,"H","A"),IF(X134&gt;=2,IF(W134&gt;=51,"H",IF(W134&lt;=19,"L","A")),IF(W134&lt;=50,"L","A")))))))</f>
        <v/>
      </c>
      <c r="AC134" s="131" t="n">
        <f aca="false">IFERROR(VLOOKUP(V134,Lista!A$3:D$33,3,0),1)</f>
        <v>1</v>
      </c>
      <c r="AD134" s="131" t="n">
        <f aca="false">IFERROR(VLOOKUP(V134,Lista!A$3:E$33,5,0),1)</f>
        <v>1</v>
      </c>
      <c r="AE134" s="137" t="str">
        <f aca="false">IF(U134="INM","",IF(AB134="L","Baixa",IF(AB134="A","Média",IF(AB134="","","Alta"))))</f>
        <v/>
      </c>
      <c r="AF134" s="137" t="n">
        <f aca="false">IF(OR(ISBLANK(T134),T134="NOK"),0,IF(U134="INM",AC134*Y134,IF(U134="ALI",IF(AB134="L",7,IF(AB134="A",10,15)),IF(U134="AIE",IF(AB134="L",5,IF(AB134="A",7,10)),IF(U134="SE",IF(AB134="L",4,IF(AB134="A",5,7)),IF(OR(U134="EE",U134="CE"),IF(AB134="L",3,IF(AB134="A",4,6))))))))</f>
        <v>0</v>
      </c>
      <c r="AG134" s="137" t="n">
        <f aca="false">IF(T134="NOK",0,IF(U134="INM",(1*AC134)*Y134,AF134*AC134))</f>
        <v>0</v>
      </c>
      <c r="AH134" s="139"/>
      <c r="AI134" s="134" t="s">
        <v>94</v>
      </c>
      <c r="AJ134" s="139"/>
      <c r="AK134" s="139"/>
    </row>
    <row r="135" customFormat="false" ht="15" hidden="false" customHeight="true" outlineLevel="0" collapsed="false">
      <c r="A135" s="142"/>
      <c r="B135" s="129"/>
      <c r="C135" s="128"/>
      <c r="D135" s="128"/>
      <c r="E135" s="128"/>
      <c r="F135" s="141"/>
      <c r="G135" s="128"/>
      <c r="H135" s="141"/>
      <c r="I135" s="128"/>
      <c r="J135" s="131" t="str">
        <f aca="false">CONCATENATE(C135,L135)</f>
        <v/>
      </c>
      <c r="K135" s="131" t="str">
        <f aca="false">CONCATENATE(C135,D135,L135,Q135)</f>
        <v>0</v>
      </c>
      <c r="L135" s="131" t="str">
        <f aca="false">IF(OR(ISBLANK(E135),ISBLANK(G135)),IF(OR(C135="ALI",C135="AIE"),"L",IF(ISBLANK(C135),"","A")),IF(C135="EE",IF(G135&gt;=3,IF(E135&gt;=5,"H","A"),IF(G135&gt;=2,IF(E135&gt;=16,"H",IF(E135&lt;=4,"L","A")),IF(E135&lt;=15,"L","A"))),IF(OR(C135="SE",C135="CE"),IF(G135&gt;=4,IF(E135&gt;=6,"H","A"),IF(G135&gt;=2,IF(E135&gt;=20,"H",IF(E135&lt;=5,"L","A")),IF(E135&lt;=19,"L","A"))),IF(OR(C135="ALI",C135="AIE"),IF(G135&gt;=6,IF(E135&gt;=20,"H","A"),IF(G135&gt;=2,IF(E135&gt;=51,"H",IF(E135&lt;=19,"L","A")),IF(E135&lt;=50,"L","A")))))))</f>
        <v/>
      </c>
      <c r="M135" s="131" t="n">
        <f aca="false">IFERROR(VLOOKUP(D135,Lista!A$3:D$33,3,0),1)</f>
        <v>1</v>
      </c>
      <c r="N135" s="131" t="n">
        <f aca="false">IFERROR(VLOOKUP(D135,Lista!A$3:E$33,5,0),1)</f>
        <v>1</v>
      </c>
      <c r="O135" s="132" t="str">
        <f aca="false">IF(C135="INM","",IF(L135="L","Baixa",IF(L135="A","Média",IF(L135="","","Alta"))))</f>
        <v/>
      </c>
      <c r="P135" s="132" t="n">
        <f aca="false">IF(C135="INM",M135*I135,IF(C135="ALI",IF(L135="L",7,IF(L135="A",10,15)),IF(C135="AIE",IF(L135="L",5,IF(L135="A",7,10)),IF(C135="SE",IF(L135="L",4,IF(L135="A",5,7)),IF(OR(C135="EE",C135="CE"),IF(L135="L",3,IF(L135="A",4,6)),0)))))</f>
        <v>0</v>
      </c>
      <c r="Q135" s="132" t="n">
        <f aca="false">IF(C135="INM",P135,P135*M135)</f>
        <v>0</v>
      </c>
      <c r="R135" s="133"/>
      <c r="S135" s="134" t="s">
        <v>94</v>
      </c>
      <c r="T135" s="143"/>
      <c r="U135" s="128"/>
      <c r="V135" s="128"/>
      <c r="W135" s="128"/>
      <c r="X135" s="128"/>
      <c r="Y135" s="128"/>
      <c r="Z135" s="131" t="str">
        <f aca="false">CONCATENATE(U135,AB135)</f>
        <v/>
      </c>
      <c r="AA135" s="131" t="str">
        <f aca="false">CONCATENATE(U135,V135,AB135,AG135)</f>
        <v>0</v>
      </c>
      <c r="AB135" s="131" t="str">
        <f aca="false">IF(OR(ISBLANK(W135),ISBLANK(X135)),IF(OR(U135="ALI",U135="AIE"),"L",IF(ISBLANK(U135),"","A")),IF(U135="EE",IF(X135&gt;=3,IF(W135&gt;=5,"H","A"),IF(X135&gt;=2,IF(W135&gt;=16,"H",IF(W135&lt;=4,"L","A")),IF(W135&lt;=15,"L","A"))),IF(OR(U135="SE",U135="CE"),IF(X135&gt;=4,IF(W135&gt;=6,"H","A"),IF(X135&gt;=2,IF(W135&gt;=20,"H",IF(W135&lt;=5,"L","A")),IF(W135&lt;=19,"L","A"))),IF(OR(U135="ALI",U135="AIE"),IF(X135&gt;=6,IF(W135&gt;=20,"H","A"),IF(X135&gt;=2,IF(W135&gt;=51,"H",IF(W135&lt;=19,"L","A")),IF(W135&lt;=50,"L","A")))))))</f>
        <v/>
      </c>
      <c r="AC135" s="131" t="n">
        <f aca="false">IFERROR(VLOOKUP(V135,Lista!A$3:D$33,3,0),1)</f>
        <v>1</v>
      </c>
      <c r="AD135" s="131" t="n">
        <f aca="false">IFERROR(VLOOKUP(V135,Lista!A$3:E$33,5,0),1)</f>
        <v>1</v>
      </c>
      <c r="AE135" s="137" t="str">
        <f aca="false">IF(U135="INM","",IF(AB135="L","Baixa",IF(AB135="A","Média",IF(AB135="","","Alta"))))</f>
        <v/>
      </c>
      <c r="AF135" s="137" t="n">
        <f aca="false">IF(OR(ISBLANK(T135),T135="NOK"),0,IF(U135="INM",AC135*Y135,IF(U135="ALI",IF(AB135="L",7,IF(AB135="A",10,15)),IF(U135="AIE",IF(AB135="L",5,IF(AB135="A",7,10)),IF(U135="SE",IF(AB135="L",4,IF(AB135="A",5,7)),IF(OR(U135="EE",U135="CE"),IF(AB135="L",3,IF(AB135="A",4,6))))))))</f>
        <v>0</v>
      </c>
      <c r="AG135" s="137" t="n">
        <f aca="false">IF(T135="NOK",0,IF(U135="INM",(1*AC135)*Y135,AF135*AC135))</f>
        <v>0</v>
      </c>
      <c r="AH135" s="139"/>
      <c r="AI135" s="134" t="s">
        <v>94</v>
      </c>
      <c r="AJ135" s="139"/>
      <c r="AK135" s="139"/>
    </row>
    <row r="136" customFormat="false" ht="15" hidden="false" customHeight="true" outlineLevel="0" collapsed="false">
      <c r="A136" s="142"/>
      <c r="B136" s="129"/>
      <c r="C136" s="128"/>
      <c r="D136" s="128"/>
      <c r="E136" s="128"/>
      <c r="F136" s="141"/>
      <c r="G136" s="128"/>
      <c r="H136" s="141"/>
      <c r="I136" s="128"/>
      <c r="J136" s="131" t="str">
        <f aca="false">CONCATENATE(C136,L136)</f>
        <v/>
      </c>
      <c r="K136" s="131" t="str">
        <f aca="false">CONCATENATE(C136,D136,L136,Q136)</f>
        <v>0</v>
      </c>
      <c r="L136" s="131" t="str">
        <f aca="false">IF(OR(ISBLANK(E136),ISBLANK(G136)),IF(OR(C136="ALI",C136="AIE"),"L",IF(ISBLANK(C136),"","A")),IF(C136="EE",IF(G136&gt;=3,IF(E136&gt;=5,"H","A"),IF(G136&gt;=2,IF(E136&gt;=16,"H",IF(E136&lt;=4,"L","A")),IF(E136&lt;=15,"L","A"))),IF(OR(C136="SE",C136="CE"),IF(G136&gt;=4,IF(E136&gt;=6,"H","A"),IF(G136&gt;=2,IF(E136&gt;=20,"H",IF(E136&lt;=5,"L","A")),IF(E136&lt;=19,"L","A"))),IF(OR(C136="ALI",C136="AIE"),IF(G136&gt;=6,IF(E136&gt;=20,"H","A"),IF(G136&gt;=2,IF(E136&gt;=51,"H",IF(E136&lt;=19,"L","A")),IF(E136&lt;=50,"L","A")))))))</f>
        <v/>
      </c>
      <c r="M136" s="131" t="n">
        <f aca="false">IFERROR(VLOOKUP(D136,Lista!A$3:D$33,3,0),1)</f>
        <v>1</v>
      </c>
      <c r="N136" s="131" t="n">
        <f aca="false">IFERROR(VLOOKUP(D136,Lista!A$3:E$33,5,0),1)</f>
        <v>1</v>
      </c>
      <c r="O136" s="132" t="str">
        <f aca="false">IF(C136="INM","",IF(L136="L","Baixa",IF(L136="A","Média",IF(L136="","","Alta"))))</f>
        <v/>
      </c>
      <c r="P136" s="132" t="n">
        <f aca="false">IF(C136="INM",M136*I136,IF(C136="ALI",IF(L136="L",7,IF(L136="A",10,15)),IF(C136="AIE",IF(L136="L",5,IF(L136="A",7,10)),IF(C136="SE",IF(L136="L",4,IF(L136="A",5,7)),IF(OR(C136="EE",C136="CE"),IF(L136="L",3,IF(L136="A",4,6)),0)))))</f>
        <v>0</v>
      </c>
      <c r="Q136" s="132" t="n">
        <f aca="false">IF(C136="INM",P136,P136*M136)</f>
        <v>0</v>
      </c>
      <c r="R136" s="133"/>
      <c r="S136" s="134" t="s">
        <v>94</v>
      </c>
      <c r="T136" s="143"/>
      <c r="U136" s="128"/>
      <c r="V136" s="128"/>
      <c r="W136" s="128"/>
      <c r="X136" s="128"/>
      <c r="Y136" s="128"/>
      <c r="Z136" s="131" t="str">
        <f aca="false">CONCATENATE(U136,AB136)</f>
        <v/>
      </c>
      <c r="AA136" s="131" t="str">
        <f aca="false">CONCATENATE(U136,V136,AB136,AG136)</f>
        <v>0</v>
      </c>
      <c r="AB136" s="131" t="str">
        <f aca="false">IF(OR(ISBLANK(W136),ISBLANK(X136)),IF(OR(U136="ALI",U136="AIE"),"L",IF(ISBLANK(U136),"","A")),IF(U136="EE",IF(X136&gt;=3,IF(W136&gt;=5,"H","A"),IF(X136&gt;=2,IF(W136&gt;=16,"H",IF(W136&lt;=4,"L","A")),IF(W136&lt;=15,"L","A"))),IF(OR(U136="SE",U136="CE"),IF(X136&gt;=4,IF(W136&gt;=6,"H","A"),IF(X136&gt;=2,IF(W136&gt;=20,"H",IF(W136&lt;=5,"L","A")),IF(W136&lt;=19,"L","A"))),IF(OR(U136="ALI",U136="AIE"),IF(X136&gt;=6,IF(W136&gt;=20,"H","A"),IF(X136&gt;=2,IF(W136&gt;=51,"H",IF(W136&lt;=19,"L","A")),IF(W136&lt;=50,"L","A")))))))</f>
        <v/>
      </c>
      <c r="AC136" s="131" t="n">
        <f aca="false">IFERROR(VLOOKUP(V136,Lista!A$3:D$33,3,0),1)</f>
        <v>1</v>
      </c>
      <c r="AD136" s="131" t="n">
        <f aca="false">IFERROR(VLOOKUP(V136,Lista!A$3:E$33,5,0),1)</f>
        <v>1</v>
      </c>
      <c r="AE136" s="137" t="str">
        <f aca="false">IF(U136="INM","",IF(AB136="L","Baixa",IF(AB136="A","Média",IF(AB136="","","Alta"))))</f>
        <v/>
      </c>
      <c r="AF136" s="137" t="n">
        <f aca="false">IF(OR(ISBLANK(T136),T136="NOK"),0,IF(U136="INM",AC136*Y136,IF(U136="ALI",IF(AB136="L",7,IF(AB136="A",10,15)),IF(U136="AIE",IF(AB136="L",5,IF(AB136="A",7,10)),IF(U136="SE",IF(AB136="L",4,IF(AB136="A",5,7)),IF(OR(U136="EE",U136="CE"),IF(AB136="L",3,IF(AB136="A",4,6))))))))</f>
        <v>0</v>
      </c>
      <c r="AG136" s="137" t="n">
        <f aca="false">IF(T136="NOK",0,IF(U136="INM",(1*AC136)*Y136,AF136*AC136))</f>
        <v>0</v>
      </c>
      <c r="AH136" s="139"/>
      <c r="AI136" s="134" t="s">
        <v>94</v>
      </c>
      <c r="AJ136" s="139"/>
      <c r="AK136" s="139"/>
    </row>
    <row r="137" customFormat="false" ht="15" hidden="false" customHeight="true" outlineLevel="0" collapsed="false">
      <c r="A137" s="142"/>
      <c r="B137" s="129"/>
      <c r="C137" s="128"/>
      <c r="D137" s="128"/>
      <c r="E137" s="128"/>
      <c r="F137" s="141"/>
      <c r="G137" s="128"/>
      <c r="H137" s="141"/>
      <c r="I137" s="128"/>
      <c r="J137" s="131" t="str">
        <f aca="false">CONCATENATE(C137,L137)</f>
        <v/>
      </c>
      <c r="K137" s="131" t="str">
        <f aca="false">CONCATENATE(C137,D137,L137,Q137)</f>
        <v>0</v>
      </c>
      <c r="L137" s="131" t="str">
        <f aca="false">IF(OR(ISBLANK(E137),ISBLANK(G137)),IF(OR(C137="ALI",C137="AIE"),"L",IF(ISBLANK(C137),"","A")),IF(C137="EE",IF(G137&gt;=3,IF(E137&gt;=5,"H","A"),IF(G137&gt;=2,IF(E137&gt;=16,"H",IF(E137&lt;=4,"L","A")),IF(E137&lt;=15,"L","A"))),IF(OR(C137="SE",C137="CE"),IF(G137&gt;=4,IF(E137&gt;=6,"H","A"),IF(G137&gt;=2,IF(E137&gt;=20,"H",IF(E137&lt;=5,"L","A")),IF(E137&lt;=19,"L","A"))),IF(OR(C137="ALI",C137="AIE"),IF(G137&gt;=6,IF(E137&gt;=20,"H","A"),IF(G137&gt;=2,IF(E137&gt;=51,"H",IF(E137&lt;=19,"L","A")),IF(E137&lt;=50,"L","A")))))))</f>
        <v/>
      </c>
      <c r="M137" s="131" t="n">
        <f aca="false">IFERROR(VLOOKUP(D137,Lista!A$3:D$33,3,0),1)</f>
        <v>1</v>
      </c>
      <c r="N137" s="131" t="n">
        <f aca="false">IFERROR(VLOOKUP(D137,Lista!A$3:E$33,5,0),1)</f>
        <v>1</v>
      </c>
      <c r="O137" s="132" t="str">
        <f aca="false">IF(C137="INM","",IF(L137="L","Baixa",IF(L137="A","Média",IF(L137="","","Alta"))))</f>
        <v/>
      </c>
      <c r="P137" s="132" t="n">
        <f aca="false">IF(C137="INM",M137*I137,IF(C137="ALI",IF(L137="L",7,IF(L137="A",10,15)),IF(C137="AIE",IF(L137="L",5,IF(L137="A",7,10)),IF(C137="SE",IF(L137="L",4,IF(L137="A",5,7)),IF(OR(C137="EE",C137="CE"),IF(L137="L",3,IF(L137="A",4,6)),0)))))</f>
        <v>0</v>
      </c>
      <c r="Q137" s="132" t="n">
        <f aca="false">IF(C137="INM",P137,P137*M137)</f>
        <v>0</v>
      </c>
      <c r="R137" s="133"/>
      <c r="S137" s="134" t="s">
        <v>94</v>
      </c>
      <c r="T137" s="143"/>
      <c r="U137" s="128"/>
      <c r="V137" s="128"/>
      <c r="W137" s="128"/>
      <c r="X137" s="128"/>
      <c r="Y137" s="128"/>
      <c r="Z137" s="131" t="str">
        <f aca="false">CONCATENATE(U137,AB137)</f>
        <v/>
      </c>
      <c r="AA137" s="131" t="str">
        <f aca="false">CONCATENATE(U137,V137,AB137,AG137)</f>
        <v>0</v>
      </c>
      <c r="AB137" s="131" t="str">
        <f aca="false">IF(OR(ISBLANK(W137),ISBLANK(X137)),IF(OR(U137="ALI",U137="AIE"),"L",IF(ISBLANK(U137),"","A")),IF(U137="EE",IF(X137&gt;=3,IF(W137&gt;=5,"H","A"),IF(X137&gt;=2,IF(W137&gt;=16,"H",IF(W137&lt;=4,"L","A")),IF(W137&lt;=15,"L","A"))),IF(OR(U137="SE",U137="CE"),IF(X137&gt;=4,IF(W137&gt;=6,"H","A"),IF(X137&gt;=2,IF(W137&gt;=20,"H",IF(W137&lt;=5,"L","A")),IF(W137&lt;=19,"L","A"))),IF(OR(U137="ALI",U137="AIE"),IF(X137&gt;=6,IF(W137&gt;=20,"H","A"),IF(X137&gt;=2,IF(W137&gt;=51,"H",IF(W137&lt;=19,"L","A")),IF(W137&lt;=50,"L","A")))))))</f>
        <v/>
      </c>
      <c r="AC137" s="131" t="n">
        <f aca="false">IFERROR(VLOOKUP(V137,Lista!A$3:D$33,3,0),1)</f>
        <v>1</v>
      </c>
      <c r="AD137" s="131" t="n">
        <f aca="false">IFERROR(VLOOKUP(V137,Lista!A$3:E$33,5,0),1)</f>
        <v>1</v>
      </c>
      <c r="AE137" s="137" t="str">
        <f aca="false">IF(U137="INM","",IF(AB137="L","Baixa",IF(AB137="A","Média",IF(AB137="","","Alta"))))</f>
        <v/>
      </c>
      <c r="AF137" s="137" t="n">
        <f aca="false">IF(OR(ISBLANK(T137),T137="NOK"),0,IF(U137="INM",AC137*Y137,IF(U137="ALI",IF(AB137="L",7,IF(AB137="A",10,15)),IF(U137="AIE",IF(AB137="L",5,IF(AB137="A",7,10)),IF(U137="SE",IF(AB137="L",4,IF(AB137="A",5,7)),IF(OR(U137="EE",U137="CE"),IF(AB137="L",3,IF(AB137="A",4,6))))))))</f>
        <v>0</v>
      </c>
      <c r="AG137" s="137" t="n">
        <f aca="false">IF(T137="NOK",0,IF(U137="INM",(1*AC137)*Y137,AF137*AC137))</f>
        <v>0</v>
      </c>
      <c r="AH137" s="139"/>
      <c r="AI137" s="134" t="s">
        <v>94</v>
      </c>
      <c r="AJ137" s="139"/>
      <c r="AK137" s="139"/>
    </row>
    <row r="138" customFormat="false" ht="15" hidden="false" customHeight="true" outlineLevel="0" collapsed="false">
      <c r="A138" s="142"/>
      <c r="B138" s="129"/>
      <c r="C138" s="128"/>
      <c r="D138" s="128"/>
      <c r="E138" s="128"/>
      <c r="F138" s="141"/>
      <c r="G138" s="128"/>
      <c r="H138" s="141"/>
      <c r="I138" s="128"/>
      <c r="J138" s="131" t="str">
        <f aca="false">CONCATENATE(C138,L138)</f>
        <v/>
      </c>
      <c r="K138" s="131" t="str">
        <f aca="false">CONCATENATE(C138,D138,L138,Q138)</f>
        <v>0</v>
      </c>
      <c r="L138" s="131" t="str">
        <f aca="false">IF(OR(ISBLANK(E138),ISBLANK(G138)),IF(OR(C138="ALI",C138="AIE"),"L",IF(ISBLANK(C138),"","A")),IF(C138="EE",IF(G138&gt;=3,IF(E138&gt;=5,"H","A"),IF(G138&gt;=2,IF(E138&gt;=16,"H",IF(E138&lt;=4,"L","A")),IF(E138&lt;=15,"L","A"))),IF(OR(C138="SE",C138="CE"),IF(G138&gt;=4,IF(E138&gt;=6,"H","A"),IF(G138&gt;=2,IF(E138&gt;=20,"H",IF(E138&lt;=5,"L","A")),IF(E138&lt;=19,"L","A"))),IF(OR(C138="ALI",C138="AIE"),IF(G138&gt;=6,IF(E138&gt;=20,"H","A"),IF(G138&gt;=2,IF(E138&gt;=51,"H",IF(E138&lt;=19,"L","A")),IF(E138&lt;=50,"L","A")))))))</f>
        <v/>
      </c>
      <c r="M138" s="131" t="n">
        <f aca="false">IFERROR(VLOOKUP(D138,Lista!A$3:D$33,3,0),1)</f>
        <v>1</v>
      </c>
      <c r="N138" s="131" t="n">
        <f aca="false">IFERROR(VLOOKUP(D138,Lista!A$3:E$33,5,0),1)</f>
        <v>1</v>
      </c>
      <c r="O138" s="132" t="str">
        <f aca="false">IF(C138="INM","",IF(L138="L","Baixa",IF(L138="A","Média",IF(L138="","","Alta"))))</f>
        <v/>
      </c>
      <c r="P138" s="132" t="n">
        <f aca="false">IF(C138="INM",M138*I138,IF(C138="ALI",IF(L138="L",7,IF(L138="A",10,15)),IF(C138="AIE",IF(L138="L",5,IF(L138="A",7,10)),IF(C138="SE",IF(L138="L",4,IF(L138="A",5,7)),IF(OR(C138="EE",C138="CE"),IF(L138="L",3,IF(L138="A",4,6)),0)))))</f>
        <v>0</v>
      </c>
      <c r="Q138" s="132" t="n">
        <f aca="false">IF(C138="INM",P138,P138*M138)</f>
        <v>0</v>
      </c>
      <c r="R138" s="133"/>
      <c r="S138" s="134" t="s">
        <v>94</v>
      </c>
      <c r="T138" s="143"/>
      <c r="U138" s="128"/>
      <c r="V138" s="128"/>
      <c r="W138" s="128"/>
      <c r="X138" s="128"/>
      <c r="Y138" s="128"/>
      <c r="Z138" s="131" t="str">
        <f aca="false">CONCATENATE(U138,AB138)</f>
        <v/>
      </c>
      <c r="AA138" s="131" t="str">
        <f aca="false">CONCATENATE(U138,V138,AB138,AG138)</f>
        <v>0</v>
      </c>
      <c r="AB138" s="131" t="str">
        <f aca="false">IF(OR(ISBLANK(W138),ISBLANK(X138)),IF(OR(U138="ALI",U138="AIE"),"L",IF(ISBLANK(U138),"","A")),IF(U138="EE",IF(X138&gt;=3,IF(W138&gt;=5,"H","A"),IF(X138&gt;=2,IF(W138&gt;=16,"H",IF(W138&lt;=4,"L","A")),IF(W138&lt;=15,"L","A"))),IF(OR(U138="SE",U138="CE"),IF(X138&gt;=4,IF(W138&gt;=6,"H","A"),IF(X138&gt;=2,IF(W138&gt;=20,"H",IF(W138&lt;=5,"L","A")),IF(W138&lt;=19,"L","A"))),IF(OR(U138="ALI",U138="AIE"),IF(X138&gt;=6,IF(W138&gt;=20,"H","A"),IF(X138&gt;=2,IF(W138&gt;=51,"H",IF(W138&lt;=19,"L","A")),IF(W138&lt;=50,"L","A")))))))</f>
        <v/>
      </c>
      <c r="AC138" s="131" t="n">
        <f aca="false">IFERROR(VLOOKUP(V138,Lista!A$3:D$33,3,0),1)</f>
        <v>1</v>
      </c>
      <c r="AD138" s="131" t="n">
        <f aca="false">IFERROR(VLOOKUP(V138,Lista!A$3:E$33,5,0),1)</f>
        <v>1</v>
      </c>
      <c r="AE138" s="137" t="str">
        <f aca="false">IF(U138="INM","",IF(AB138="L","Baixa",IF(AB138="A","Média",IF(AB138="","","Alta"))))</f>
        <v/>
      </c>
      <c r="AF138" s="137" t="n">
        <f aca="false">IF(OR(ISBLANK(T138),T138="NOK"),0,IF(U138="INM",AC138*Y138,IF(U138="ALI",IF(AB138="L",7,IF(AB138="A",10,15)),IF(U138="AIE",IF(AB138="L",5,IF(AB138="A",7,10)),IF(U138="SE",IF(AB138="L",4,IF(AB138="A",5,7)),IF(OR(U138="EE",U138="CE"),IF(AB138="L",3,IF(AB138="A",4,6))))))))</f>
        <v>0</v>
      </c>
      <c r="AG138" s="137" t="n">
        <f aca="false">IF(T138="NOK",0,IF(U138="INM",(1*AC138)*Y138,AF138*AC138))</f>
        <v>0</v>
      </c>
      <c r="AH138" s="139"/>
      <c r="AI138" s="134" t="s">
        <v>94</v>
      </c>
      <c r="AJ138" s="139"/>
      <c r="AK138" s="139"/>
    </row>
    <row r="139" customFormat="false" ht="15" hidden="false" customHeight="true" outlineLevel="0" collapsed="false">
      <c r="A139" s="142"/>
      <c r="B139" s="129"/>
      <c r="C139" s="128"/>
      <c r="D139" s="128"/>
      <c r="E139" s="128"/>
      <c r="F139" s="141"/>
      <c r="G139" s="128"/>
      <c r="H139" s="141"/>
      <c r="I139" s="128"/>
      <c r="J139" s="131" t="str">
        <f aca="false">CONCATENATE(C139,L139)</f>
        <v/>
      </c>
      <c r="K139" s="131" t="str">
        <f aca="false">CONCATENATE(C139,D139,L139,Q139)</f>
        <v>0</v>
      </c>
      <c r="L139" s="131" t="str">
        <f aca="false">IF(OR(ISBLANK(E139),ISBLANK(G139)),IF(OR(C139="ALI",C139="AIE"),"L",IF(ISBLANK(C139),"","A")),IF(C139="EE",IF(G139&gt;=3,IF(E139&gt;=5,"H","A"),IF(G139&gt;=2,IF(E139&gt;=16,"H",IF(E139&lt;=4,"L","A")),IF(E139&lt;=15,"L","A"))),IF(OR(C139="SE",C139="CE"),IF(G139&gt;=4,IF(E139&gt;=6,"H","A"),IF(G139&gt;=2,IF(E139&gt;=20,"H",IF(E139&lt;=5,"L","A")),IF(E139&lt;=19,"L","A"))),IF(OR(C139="ALI",C139="AIE"),IF(G139&gt;=6,IF(E139&gt;=20,"H","A"),IF(G139&gt;=2,IF(E139&gt;=51,"H",IF(E139&lt;=19,"L","A")),IF(E139&lt;=50,"L","A")))))))</f>
        <v/>
      </c>
      <c r="M139" s="131" t="n">
        <f aca="false">IFERROR(VLOOKUP(D139,Lista!A$3:D$33,3,0),1)</f>
        <v>1</v>
      </c>
      <c r="N139" s="131" t="n">
        <f aca="false">IFERROR(VLOOKUP(D139,Lista!A$3:E$33,5,0),1)</f>
        <v>1</v>
      </c>
      <c r="O139" s="132" t="str">
        <f aca="false">IF(C139="INM","",IF(L139="L","Baixa",IF(L139="A","Média",IF(L139="","","Alta"))))</f>
        <v/>
      </c>
      <c r="P139" s="132" t="n">
        <f aca="false">IF(C139="INM",M139*I139,IF(C139="ALI",IF(L139="L",7,IF(L139="A",10,15)),IF(C139="AIE",IF(L139="L",5,IF(L139="A",7,10)),IF(C139="SE",IF(L139="L",4,IF(L139="A",5,7)),IF(OR(C139="EE",C139="CE"),IF(L139="L",3,IF(L139="A",4,6)),0)))))</f>
        <v>0</v>
      </c>
      <c r="Q139" s="132" t="n">
        <f aca="false">IF(C139="INM",P139,P139*M139)</f>
        <v>0</v>
      </c>
      <c r="R139" s="133"/>
      <c r="S139" s="134" t="s">
        <v>94</v>
      </c>
      <c r="T139" s="143"/>
      <c r="U139" s="128"/>
      <c r="V139" s="128"/>
      <c r="W139" s="128"/>
      <c r="X139" s="128"/>
      <c r="Y139" s="128"/>
      <c r="Z139" s="131" t="str">
        <f aca="false">CONCATENATE(U139,AB139)</f>
        <v/>
      </c>
      <c r="AA139" s="131" t="str">
        <f aca="false">CONCATENATE(U139,V139,AB139,AG139)</f>
        <v>0</v>
      </c>
      <c r="AB139" s="131" t="str">
        <f aca="false">IF(OR(ISBLANK(W139),ISBLANK(X139)),IF(OR(U139="ALI",U139="AIE"),"L",IF(ISBLANK(U139),"","A")),IF(U139="EE",IF(X139&gt;=3,IF(W139&gt;=5,"H","A"),IF(X139&gt;=2,IF(W139&gt;=16,"H",IF(W139&lt;=4,"L","A")),IF(W139&lt;=15,"L","A"))),IF(OR(U139="SE",U139="CE"),IF(X139&gt;=4,IF(W139&gt;=6,"H","A"),IF(X139&gt;=2,IF(W139&gt;=20,"H",IF(W139&lt;=5,"L","A")),IF(W139&lt;=19,"L","A"))),IF(OR(U139="ALI",U139="AIE"),IF(X139&gt;=6,IF(W139&gt;=20,"H","A"),IF(X139&gt;=2,IF(W139&gt;=51,"H",IF(W139&lt;=19,"L","A")),IF(W139&lt;=50,"L","A")))))))</f>
        <v/>
      </c>
      <c r="AC139" s="131" t="n">
        <f aca="false">IFERROR(VLOOKUP(V139,Lista!A$3:D$33,3,0),1)</f>
        <v>1</v>
      </c>
      <c r="AD139" s="131" t="n">
        <f aca="false">IFERROR(VLOOKUP(V139,Lista!A$3:E$33,5,0),1)</f>
        <v>1</v>
      </c>
      <c r="AE139" s="137" t="str">
        <f aca="false">IF(U139="INM","",IF(AB139="L","Baixa",IF(AB139="A","Média",IF(AB139="","","Alta"))))</f>
        <v/>
      </c>
      <c r="AF139" s="137" t="n">
        <f aca="false">IF(OR(ISBLANK(T139),T139="NOK"),0,IF(U139="INM",AC139*Y139,IF(U139="ALI",IF(AB139="L",7,IF(AB139="A",10,15)),IF(U139="AIE",IF(AB139="L",5,IF(AB139="A",7,10)),IF(U139="SE",IF(AB139="L",4,IF(AB139="A",5,7)),IF(OR(U139="EE",U139="CE"),IF(AB139="L",3,IF(AB139="A",4,6))))))))</f>
        <v>0</v>
      </c>
      <c r="AG139" s="137" t="n">
        <f aca="false">IF(T139="NOK",0,IF(U139="INM",(1*AC139)*Y139,AF139*AC139))</f>
        <v>0</v>
      </c>
      <c r="AH139" s="139"/>
      <c r="AI139" s="134" t="s">
        <v>94</v>
      </c>
      <c r="AJ139" s="139"/>
      <c r="AK139" s="139"/>
    </row>
    <row r="140" customFormat="false" ht="15" hidden="false" customHeight="true" outlineLevel="0" collapsed="false">
      <c r="A140" s="142"/>
      <c r="B140" s="129"/>
      <c r="C140" s="128"/>
      <c r="D140" s="128"/>
      <c r="E140" s="128"/>
      <c r="F140" s="141"/>
      <c r="G140" s="128"/>
      <c r="H140" s="141"/>
      <c r="I140" s="128"/>
      <c r="J140" s="131" t="str">
        <f aca="false">CONCATENATE(C140,L140)</f>
        <v/>
      </c>
      <c r="K140" s="131" t="str">
        <f aca="false">CONCATENATE(C140,D140,L140,Q140)</f>
        <v>0</v>
      </c>
      <c r="L140" s="131" t="str">
        <f aca="false">IF(OR(ISBLANK(E140),ISBLANK(G140)),IF(OR(C140="ALI",C140="AIE"),"L",IF(ISBLANK(C140),"","A")),IF(C140="EE",IF(G140&gt;=3,IF(E140&gt;=5,"H","A"),IF(G140&gt;=2,IF(E140&gt;=16,"H",IF(E140&lt;=4,"L","A")),IF(E140&lt;=15,"L","A"))),IF(OR(C140="SE",C140="CE"),IF(G140&gt;=4,IF(E140&gt;=6,"H","A"),IF(G140&gt;=2,IF(E140&gt;=20,"H",IF(E140&lt;=5,"L","A")),IF(E140&lt;=19,"L","A"))),IF(OR(C140="ALI",C140="AIE"),IF(G140&gt;=6,IF(E140&gt;=20,"H","A"),IF(G140&gt;=2,IF(E140&gt;=51,"H",IF(E140&lt;=19,"L","A")),IF(E140&lt;=50,"L","A")))))))</f>
        <v/>
      </c>
      <c r="M140" s="131" t="n">
        <f aca="false">IFERROR(VLOOKUP(D140,Lista!A$3:D$33,3,0),1)</f>
        <v>1</v>
      </c>
      <c r="N140" s="131" t="n">
        <f aca="false">IFERROR(VLOOKUP(D140,Lista!A$3:E$33,5,0),1)</f>
        <v>1</v>
      </c>
      <c r="O140" s="132" t="str">
        <f aca="false">IF(C140="INM","",IF(L140="L","Baixa",IF(L140="A","Média",IF(L140="","","Alta"))))</f>
        <v/>
      </c>
      <c r="P140" s="132" t="n">
        <f aca="false">IF(C140="INM",M140*I140,IF(C140="ALI",IF(L140="L",7,IF(L140="A",10,15)),IF(C140="AIE",IF(L140="L",5,IF(L140="A",7,10)),IF(C140="SE",IF(L140="L",4,IF(L140="A",5,7)),IF(OR(C140="EE",C140="CE"),IF(L140="L",3,IF(L140="A",4,6)),0)))))</f>
        <v>0</v>
      </c>
      <c r="Q140" s="132" t="n">
        <f aca="false">IF(C140="INM",P140,P140*M140)</f>
        <v>0</v>
      </c>
      <c r="R140" s="133"/>
      <c r="S140" s="134" t="s">
        <v>94</v>
      </c>
      <c r="T140" s="143"/>
      <c r="U140" s="128"/>
      <c r="V140" s="128"/>
      <c r="W140" s="128"/>
      <c r="X140" s="128"/>
      <c r="Y140" s="128"/>
      <c r="Z140" s="131" t="str">
        <f aca="false">CONCATENATE(U140,AB140)</f>
        <v/>
      </c>
      <c r="AA140" s="131" t="str">
        <f aca="false">CONCATENATE(U140,V140,AB140,AG140)</f>
        <v>0</v>
      </c>
      <c r="AB140" s="131" t="str">
        <f aca="false">IF(OR(ISBLANK(W140),ISBLANK(X140)),IF(OR(U140="ALI",U140="AIE"),"L",IF(ISBLANK(U140),"","A")),IF(U140="EE",IF(X140&gt;=3,IF(W140&gt;=5,"H","A"),IF(X140&gt;=2,IF(W140&gt;=16,"H",IF(W140&lt;=4,"L","A")),IF(W140&lt;=15,"L","A"))),IF(OR(U140="SE",U140="CE"),IF(X140&gt;=4,IF(W140&gt;=6,"H","A"),IF(X140&gt;=2,IF(W140&gt;=20,"H",IF(W140&lt;=5,"L","A")),IF(W140&lt;=19,"L","A"))),IF(OR(U140="ALI",U140="AIE"),IF(X140&gt;=6,IF(W140&gt;=20,"H","A"),IF(X140&gt;=2,IF(W140&gt;=51,"H",IF(W140&lt;=19,"L","A")),IF(W140&lt;=50,"L","A")))))))</f>
        <v/>
      </c>
      <c r="AC140" s="131" t="n">
        <f aca="false">IFERROR(VLOOKUP(V140,Lista!A$3:D$33,3,0),1)</f>
        <v>1</v>
      </c>
      <c r="AD140" s="131" t="n">
        <f aca="false">IFERROR(VLOOKUP(V140,Lista!A$3:E$33,5,0),1)</f>
        <v>1</v>
      </c>
      <c r="AE140" s="137" t="str">
        <f aca="false">IF(U140="INM","",IF(AB140="L","Baixa",IF(AB140="A","Média",IF(AB140="","","Alta"))))</f>
        <v/>
      </c>
      <c r="AF140" s="137" t="n">
        <f aca="false">IF(OR(ISBLANK(T140),T140="NOK"),0,IF(U140="INM",AC140*Y140,IF(U140="ALI",IF(AB140="L",7,IF(AB140="A",10,15)),IF(U140="AIE",IF(AB140="L",5,IF(AB140="A",7,10)),IF(U140="SE",IF(AB140="L",4,IF(AB140="A",5,7)),IF(OR(U140="EE",U140="CE"),IF(AB140="L",3,IF(AB140="A",4,6))))))))</f>
        <v>0</v>
      </c>
      <c r="AG140" s="137" t="n">
        <f aca="false">IF(T140="NOK",0,IF(U140="INM",(1*AC140)*Y140,AF140*AC140))</f>
        <v>0</v>
      </c>
      <c r="AH140" s="139"/>
      <c r="AI140" s="134" t="s">
        <v>94</v>
      </c>
      <c r="AJ140" s="139"/>
      <c r="AK140" s="139"/>
    </row>
    <row r="141" customFormat="false" ht="15" hidden="false" customHeight="true" outlineLevel="0" collapsed="false">
      <c r="A141" s="142"/>
      <c r="B141" s="129"/>
      <c r="C141" s="128"/>
      <c r="D141" s="128"/>
      <c r="E141" s="128"/>
      <c r="F141" s="141"/>
      <c r="G141" s="128"/>
      <c r="H141" s="141"/>
      <c r="I141" s="128"/>
      <c r="J141" s="131" t="str">
        <f aca="false">CONCATENATE(C141,L141)</f>
        <v/>
      </c>
      <c r="K141" s="131" t="str">
        <f aca="false">CONCATENATE(C141,D141,L141,Q141)</f>
        <v>0</v>
      </c>
      <c r="L141" s="131" t="str">
        <f aca="false">IF(OR(ISBLANK(E141),ISBLANK(G141)),IF(OR(C141="ALI",C141="AIE"),"L",IF(ISBLANK(C141),"","A")),IF(C141="EE",IF(G141&gt;=3,IF(E141&gt;=5,"H","A"),IF(G141&gt;=2,IF(E141&gt;=16,"H",IF(E141&lt;=4,"L","A")),IF(E141&lt;=15,"L","A"))),IF(OR(C141="SE",C141="CE"),IF(G141&gt;=4,IF(E141&gt;=6,"H","A"),IF(G141&gt;=2,IF(E141&gt;=20,"H",IF(E141&lt;=5,"L","A")),IF(E141&lt;=19,"L","A"))),IF(OR(C141="ALI",C141="AIE"),IF(G141&gt;=6,IF(E141&gt;=20,"H","A"),IF(G141&gt;=2,IF(E141&gt;=51,"H",IF(E141&lt;=19,"L","A")),IF(E141&lt;=50,"L","A")))))))</f>
        <v/>
      </c>
      <c r="M141" s="131" t="n">
        <f aca="false">IFERROR(VLOOKUP(D141,Lista!A$3:D$33,3,0),1)</f>
        <v>1</v>
      </c>
      <c r="N141" s="131" t="n">
        <f aca="false">IFERROR(VLOOKUP(D141,Lista!A$3:E$33,5,0),1)</f>
        <v>1</v>
      </c>
      <c r="O141" s="132" t="str">
        <f aca="false">IF(C141="INM","",IF(L141="L","Baixa",IF(L141="A","Média",IF(L141="","","Alta"))))</f>
        <v/>
      </c>
      <c r="P141" s="132" t="n">
        <f aca="false">IF(C141="INM",M141*I141,IF(C141="ALI",IF(L141="L",7,IF(L141="A",10,15)),IF(C141="AIE",IF(L141="L",5,IF(L141="A",7,10)),IF(C141="SE",IF(L141="L",4,IF(L141="A",5,7)),IF(OR(C141="EE",C141="CE"),IF(L141="L",3,IF(L141="A",4,6)),0)))))</f>
        <v>0</v>
      </c>
      <c r="Q141" s="132" t="n">
        <f aca="false">IF(C141="INM",P141,P141*M141)</f>
        <v>0</v>
      </c>
      <c r="R141" s="133"/>
      <c r="S141" s="134" t="s">
        <v>94</v>
      </c>
      <c r="T141" s="143"/>
      <c r="U141" s="128"/>
      <c r="V141" s="128"/>
      <c r="W141" s="128"/>
      <c r="X141" s="128"/>
      <c r="Y141" s="128"/>
      <c r="Z141" s="131" t="str">
        <f aca="false">CONCATENATE(U141,AB141)</f>
        <v/>
      </c>
      <c r="AA141" s="131" t="str">
        <f aca="false">CONCATENATE(U141,V141,AB141,AG141)</f>
        <v>0</v>
      </c>
      <c r="AB141" s="131" t="str">
        <f aca="false">IF(OR(ISBLANK(W141),ISBLANK(X141)),IF(OR(U141="ALI",U141="AIE"),"L",IF(ISBLANK(U141),"","A")),IF(U141="EE",IF(X141&gt;=3,IF(W141&gt;=5,"H","A"),IF(X141&gt;=2,IF(W141&gt;=16,"H",IF(W141&lt;=4,"L","A")),IF(W141&lt;=15,"L","A"))),IF(OR(U141="SE",U141="CE"),IF(X141&gt;=4,IF(W141&gt;=6,"H","A"),IF(X141&gt;=2,IF(W141&gt;=20,"H",IF(W141&lt;=5,"L","A")),IF(W141&lt;=19,"L","A"))),IF(OR(U141="ALI",U141="AIE"),IF(X141&gt;=6,IF(W141&gt;=20,"H","A"),IF(X141&gt;=2,IF(W141&gt;=51,"H",IF(W141&lt;=19,"L","A")),IF(W141&lt;=50,"L","A")))))))</f>
        <v/>
      </c>
      <c r="AC141" s="131" t="n">
        <f aca="false">IFERROR(VLOOKUP(V141,Lista!A$3:D$33,3,0),1)</f>
        <v>1</v>
      </c>
      <c r="AD141" s="131" t="n">
        <f aca="false">IFERROR(VLOOKUP(V141,Lista!A$3:E$33,5,0),1)</f>
        <v>1</v>
      </c>
      <c r="AE141" s="137" t="str">
        <f aca="false">IF(U141="INM","",IF(AB141="L","Baixa",IF(AB141="A","Média",IF(AB141="","","Alta"))))</f>
        <v/>
      </c>
      <c r="AF141" s="137" t="n">
        <f aca="false">IF(OR(ISBLANK(T141),T141="NOK"),0,IF(U141="INM",AC141*Y141,IF(U141="ALI",IF(AB141="L",7,IF(AB141="A",10,15)),IF(U141="AIE",IF(AB141="L",5,IF(AB141="A",7,10)),IF(U141="SE",IF(AB141="L",4,IF(AB141="A",5,7)),IF(OR(U141="EE",U141="CE"),IF(AB141="L",3,IF(AB141="A",4,6))))))))</f>
        <v>0</v>
      </c>
      <c r="AG141" s="137" t="n">
        <f aca="false">IF(T141="NOK",0,IF(U141="INM",(1*AC141)*Y141,AF141*AC141))</f>
        <v>0</v>
      </c>
      <c r="AH141" s="139"/>
      <c r="AI141" s="134" t="s">
        <v>94</v>
      </c>
      <c r="AJ141" s="139"/>
      <c r="AK141" s="139"/>
    </row>
    <row r="142" customFormat="false" ht="15" hidden="false" customHeight="true" outlineLevel="0" collapsed="false">
      <c r="A142" s="142"/>
      <c r="B142" s="129"/>
      <c r="C142" s="128"/>
      <c r="D142" s="128"/>
      <c r="E142" s="128"/>
      <c r="F142" s="141"/>
      <c r="G142" s="128"/>
      <c r="H142" s="141"/>
      <c r="I142" s="128"/>
      <c r="J142" s="131" t="str">
        <f aca="false">CONCATENATE(C142,L142)</f>
        <v/>
      </c>
      <c r="K142" s="131" t="str">
        <f aca="false">CONCATENATE(C142,D142,L142,Q142)</f>
        <v>0</v>
      </c>
      <c r="L142" s="131" t="str">
        <f aca="false">IF(OR(ISBLANK(E142),ISBLANK(G142)),IF(OR(C142="ALI",C142="AIE"),"L",IF(ISBLANK(C142),"","A")),IF(C142="EE",IF(G142&gt;=3,IF(E142&gt;=5,"H","A"),IF(G142&gt;=2,IF(E142&gt;=16,"H",IF(E142&lt;=4,"L","A")),IF(E142&lt;=15,"L","A"))),IF(OR(C142="SE",C142="CE"),IF(G142&gt;=4,IF(E142&gt;=6,"H","A"),IF(G142&gt;=2,IF(E142&gt;=20,"H",IF(E142&lt;=5,"L","A")),IF(E142&lt;=19,"L","A"))),IF(OR(C142="ALI",C142="AIE"),IF(G142&gt;=6,IF(E142&gt;=20,"H","A"),IF(G142&gt;=2,IF(E142&gt;=51,"H",IF(E142&lt;=19,"L","A")),IF(E142&lt;=50,"L","A")))))))</f>
        <v/>
      </c>
      <c r="M142" s="131" t="n">
        <f aca="false">IFERROR(VLOOKUP(D142,Lista!A$3:D$33,3,0),1)</f>
        <v>1</v>
      </c>
      <c r="N142" s="131" t="n">
        <f aca="false">IFERROR(VLOOKUP(D142,Lista!A$3:E$33,5,0),1)</f>
        <v>1</v>
      </c>
      <c r="O142" s="132" t="str">
        <f aca="false">IF(C142="INM","",IF(L142="L","Baixa",IF(L142="A","Média",IF(L142="","","Alta"))))</f>
        <v/>
      </c>
      <c r="P142" s="132" t="n">
        <f aca="false">IF(C142="INM",M142*I142,IF(C142="ALI",IF(L142="L",7,IF(L142="A",10,15)),IF(C142="AIE",IF(L142="L",5,IF(L142="A",7,10)),IF(C142="SE",IF(L142="L",4,IF(L142="A",5,7)),IF(OR(C142="EE",C142="CE"),IF(L142="L",3,IF(L142="A",4,6)),0)))))</f>
        <v>0</v>
      </c>
      <c r="Q142" s="132" t="n">
        <f aca="false">IF(C142="INM",P142,P142*M142)</f>
        <v>0</v>
      </c>
      <c r="R142" s="133"/>
      <c r="S142" s="134" t="s">
        <v>94</v>
      </c>
      <c r="T142" s="143"/>
      <c r="U142" s="128"/>
      <c r="V142" s="128"/>
      <c r="W142" s="128"/>
      <c r="X142" s="128"/>
      <c r="Y142" s="128"/>
      <c r="Z142" s="131" t="str">
        <f aca="false">CONCATENATE(U142,AB142)</f>
        <v/>
      </c>
      <c r="AA142" s="131" t="str">
        <f aca="false">CONCATENATE(U142,V142,AB142,AG142)</f>
        <v>0</v>
      </c>
      <c r="AB142" s="131" t="str">
        <f aca="false">IF(OR(ISBLANK(W142),ISBLANK(X142)),IF(OR(U142="ALI",U142="AIE"),"L",IF(ISBLANK(U142),"","A")),IF(U142="EE",IF(X142&gt;=3,IF(W142&gt;=5,"H","A"),IF(X142&gt;=2,IF(W142&gt;=16,"H",IF(W142&lt;=4,"L","A")),IF(W142&lt;=15,"L","A"))),IF(OR(U142="SE",U142="CE"),IF(X142&gt;=4,IF(W142&gt;=6,"H","A"),IF(X142&gt;=2,IF(W142&gt;=20,"H",IF(W142&lt;=5,"L","A")),IF(W142&lt;=19,"L","A"))),IF(OR(U142="ALI",U142="AIE"),IF(X142&gt;=6,IF(W142&gt;=20,"H","A"),IF(X142&gt;=2,IF(W142&gt;=51,"H",IF(W142&lt;=19,"L","A")),IF(W142&lt;=50,"L","A")))))))</f>
        <v/>
      </c>
      <c r="AC142" s="131" t="n">
        <f aca="false">IFERROR(VLOOKUP(V142,Lista!A$3:D$33,3,0),1)</f>
        <v>1</v>
      </c>
      <c r="AD142" s="131" t="n">
        <f aca="false">IFERROR(VLOOKUP(V142,Lista!A$3:E$33,5,0),1)</f>
        <v>1</v>
      </c>
      <c r="AE142" s="137" t="str">
        <f aca="false">IF(U142="INM","",IF(AB142="L","Baixa",IF(AB142="A","Média",IF(AB142="","","Alta"))))</f>
        <v/>
      </c>
      <c r="AF142" s="137" t="n">
        <f aca="false">IF(OR(ISBLANK(T142),T142="NOK"),0,IF(U142="INM",AC142*Y142,IF(U142="ALI",IF(AB142="L",7,IF(AB142="A",10,15)),IF(U142="AIE",IF(AB142="L",5,IF(AB142="A",7,10)),IF(U142="SE",IF(AB142="L",4,IF(AB142="A",5,7)),IF(OR(U142="EE",U142="CE"),IF(AB142="L",3,IF(AB142="A",4,6))))))))</f>
        <v>0</v>
      </c>
      <c r="AG142" s="137" t="n">
        <f aca="false">IF(T142="NOK",0,IF(U142="INM",(1*AC142)*Y142,AF142*AC142))</f>
        <v>0</v>
      </c>
      <c r="AH142" s="139"/>
      <c r="AI142" s="134" t="s">
        <v>94</v>
      </c>
      <c r="AJ142" s="139"/>
      <c r="AK142" s="139"/>
    </row>
    <row r="143" customFormat="false" ht="15" hidden="false" customHeight="true" outlineLevel="0" collapsed="false">
      <c r="A143" s="142"/>
      <c r="B143" s="129"/>
      <c r="C143" s="128"/>
      <c r="D143" s="128"/>
      <c r="E143" s="128"/>
      <c r="F143" s="141"/>
      <c r="G143" s="128"/>
      <c r="H143" s="141"/>
      <c r="I143" s="128"/>
      <c r="J143" s="131" t="str">
        <f aca="false">CONCATENATE(C143,L143)</f>
        <v/>
      </c>
      <c r="K143" s="131" t="str">
        <f aca="false">CONCATENATE(C143,D143,L143,Q143)</f>
        <v>0</v>
      </c>
      <c r="L143" s="131" t="str">
        <f aca="false">IF(OR(ISBLANK(E143),ISBLANK(G143)),IF(OR(C143="ALI",C143="AIE"),"L",IF(ISBLANK(C143),"","A")),IF(C143="EE",IF(G143&gt;=3,IF(E143&gt;=5,"H","A"),IF(G143&gt;=2,IF(E143&gt;=16,"H",IF(E143&lt;=4,"L","A")),IF(E143&lt;=15,"L","A"))),IF(OR(C143="SE",C143="CE"),IF(G143&gt;=4,IF(E143&gt;=6,"H","A"),IF(G143&gt;=2,IF(E143&gt;=20,"H",IF(E143&lt;=5,"L","A")),IF(E143&lt;=19,"L","A"))),IF(OR(C143="ALI",C143="AIE"),IF(G143&gt;=6,IF(E143&gt;=20,"H","A"),IF(G143&gt;=2,IF(E143&gt;=51,"H",IF(E143&lt;=19,"L","A")),IF(E143&lt;=50,"L","A")))))))</f>
        <v/>
      </c>
      <c r="M143" s="131" t="n">
        <f aca="false">IFERROR(VLOOKUP(D143,Lista!A$3:D$33,3,0),1)</f>
        <v>1</v>
      </c>
      <c r="N143" s="131" t="n">
        <f aca="false">IFERROR(VLOOKUP(D143,Lista!A$3:E$33,5,0),1)</f>
        <v>1</v>
      </c>
      <c r="O143" s="132" t="str">
        <f aca="false">IF(C143="INM","",IF(L143="L","Baixa",IF(L143="A","Média",IF(L143="","","Alta"))))</f>
        <v/>
      </c>
      <c r="P143" s="132" t="n">
        <f aca="false">IF(C143="INM",M143*I143,IF(C143="ALI",IF(L143="L",7,IF(L143="A",10,15)),IF(C143="AIE",IF(L143="L",5,IF(L143="A",7,10)),IF(C143="SE",IF(L143="L",4,IF(L143="A",5,7)),IF(OR(C143="EE",C143="CE"),IF(L143="L",3,IF(L143="A",4,6)),0)))))</f>
        <v>0</v>
      </c>
      <c r="Q143" s="132" t="n">
        <f aca="false">IF(C143="INM",P143,P143*M143)</f>
        <v>0</v>
      </c>
      <c r="R143" s="133"/>
      <c r="S143" s="134" t="s">
        <v>94</v>
      </c>
      <c r="T143" s="143"/>
      <c r="U143" s="128"/>
      <c r="V143" s="128"/>
      <c r="W143" s="128"/>
      <c r="X143" s="128"/>
      <c r="Y143" s="128"/>
      <c r="Z143" s="131" t="str">
        <f aca="false">CONCATENATE(U143,AB143)</f>
        <v/>
      </c>
      <c r="AA143" s="131" t="str">
        <f aca="false">CONCATENATE(U143,V143,AB143,AG143)</f>
        <v>0</v>
      </c>
      <c r="AB143" s="131" t="str">
        <f aca="false">IF(OR(ISBLANK(W143),ISBLANK(X143)),IF(OR(U143="ALI",U143="AIE"),"L",IF(ISBLANK(U143),"","A")),IF(U143="EE",IF(X143&gt;=3,IF(W143&gt;=5,"H","A"),IF(X143&gt;=2,IF(W143&gt;=16,"H",IF(W143&lt;=4,"L","A")),IF(W143&lt;=15,"L","A"))),IF(OR(U143="SE",U143="CE"),IF(X143&gt;=4,IF(W143&gt;=6,"H","A"),IF(X143&gt;=2,IF(W143&gt;=20,"H",IF(W143&lt;=5,"L","A")),IF(W143&lt;=19,"L","A"))),IF(OR(U143="ALI",U143="AIE"),IF(X143&gt;=6,IF(W143&gt;=20,"H","A"),IF(X143&gt;=2,IF(W143&gt;=51,"H",IF(W143&lt;=19,"L","A")),IF(W143&lt;=50,"L","A")))))))</f>
        <v/>
      </c>
      <c r="AC143" s="131" t="n">
        <f aca="false">IFERROR(VLOOKUP(V143,Lista!A$3:D$33,3,0),1)</f>
        <v>1</v>
      </c>
      <c r="AD143" s="131" t="n">
        <f aca="false">IFERROR(VLOOKUP(V143,Lista!A$3:E$33,5,0),1)</f>
        <v>1</v>
      </c>
      <c r="AE143" s="137" t="str">
        <f aca="false">IF(U143="INM","",IF(AB143="L","Baixa",IF(AB143="A","Média",IF(AB143="","","Alta"))))</f>
        <v/>
      </c>
      <c r="AF143" s="137" t="n">
        <f aca="false">IF(OR(ISBLANK(T143),T143="NOK"),0,IF(U143="INM",AC143*Y143,IF(U143="ALI",IF(AB143="L",7,IF(AB143="A",10,15)),IF(U143="AIE",IF(AB143="L",5,IF(AB143="A",7,10)),IF(U143="SE",IF(AB143="L",4,IF(AB143="A",5,7)),IF(OR(U143="EE",U143="CE"),IF(AB143="L",3,IF(AB143="A",4,6))))))))</f>
        <v>0</v>
      </c>
      <c r="AG143" s="137" t="n">
        <f aca="false">IF(T143="NOK",0,IF(U143="INM",(1*AC143)*Y143,AF143*AC143))</f>
        <v>0</v>
      </c>
      <c r="AH143" s="139"/>
      <c r="AI143" s="134" t="s">
        <v>94</v>
      </c>
      <c r="AJ143" s="139"/>
      <c r="AK143" s="139"/>
    </row>
    <row r="144" customFormat="false" ht="15" hidden="false" customHeight="true" outlineLevel="0" collapsed="false">
      <c r="A144" s="142"/>
      <c r="B144" s="129"/>
      <c r="C144" s="128"/>
      <c r="D144" s="128"/>
      <c r="E144" s="128"/>
      <c r="F144" s="141"/>
      <c r="G144" s="128"/>
      <c r="H144" s="141"/>
      <c r="I144" s="128"/>
      <c r="J144" s="131" t="str">
        <f aca="false">CONCATENATE(C144,L144)</f>
        <v/>
      </c>
      <c r="K144" s="131" t="str">
        <f aca="false">CONCATENATE(C144,D144,L144,Q144)</f>
        <v>0</v>
      </c>
      <c r="L144" s="131" t="str">
        <f aca="false">IF(OR(ISBLANK(E144),ISBLANK(G144)),IF(OR(C144="ALI",C144="AIE"),"L",IF(ISBLANK(C144),"","A")),IF(C144="EE",IF(G144&gt;=3,IF(E144&gt;=5,"H","A"),IF(G144&gt;=2,IF(E144&gt;=16,"H",IF(E144&lt;=4,"L","A")),IF(E144&lt;=15,"L","A"))),IF(OR(C144="SE",C144="CE"),IF(G144&gt;=4,IF(E144&gt;=6,"H","A"),IF(G144&gt;=2,IF(E144&gt;=20,"H",IF(E144&lt;=5,"L","A")),IF(E144&lt;=19,"L","A"))),IF(OR(C144="ALI",C144="AIE"),IF(G144&gt;=6,IF(E144&gt;=20,"H","A"),IF(G144&gt;=2,IF(E144&gt;=51,"H",IF(E144&lt;=19,"L","A")),IF(E144&lt;=50,"L","A")))))))</f>
        <v/>
      </c>
      <c r="M144" s="131" t="n">
        <f aca="false">IFERROR(VLOOKUP(D144,Lista!A$3:D$33,3,0),1)</f>
        <v>1</v>
      </c>
      <c r="N144" s="131" t="n">
        <f aca="false">IFERROR(VLOOKUP(D144,Lista!A$3:E$33,5,0),1)</f>
        <v>1</v>
      </c>
      <c r="O144" s="132" t="str">
        <f aca="false">IF(C144="INM","",IF(L144="L","Baixa",IF(L144="A","Média",IF(L144="","","Alta"))))</f>
        <v/>
      </c>
      <c r="P144" s="132" t="n">
        <f aca="false">IF(C144="INM",M144*I144,IF(C144="ALI",IF(L144="L",7,IF(L144="A",10,15)),IF(C144="AIE",IF(L144="L",5,IF(L144="A",7,10)),IF(C144="SE",IF(L144="L",4,IF(L144="A",5,7)),IF(OR(C144="EE",C144="CE"),IF(L144="L",3,IF(L144="A",4,6)),0)))))</f>
        <v>0</v>
      </c>
      <c r="Q144" s="132" t="n">
        <f aca="false">IF(C144="INM",P144,P144*M144)</f>
        <v>0</v>
      </c>
      <c r="R144" s="133"/>
      <c r="S144" s="134" t="s">
        <v>94</v>
      </c>
      <c r="T144" s="143"/>
      <c r="U144" s="128"/>
      <c r="V144" s="128"/>
      <c r="W144" s="128"/>
      <c r="X144" s="128"/>
      <c r="Y144" s="128"/>
      <c r="Z144" s="131" t="str">
        <f aca="false">CONCATENATE(U144,AB144)</f>
        <v/>
      </c>
      <c r="AA144" s="131" t="str">
        <f aca="false">CONCATENATE(U144,V144,AB144,AG144)</f>
        <v>0</v>
      </c>
      <c r="AB144" s="131" t="str">
        <f aca="false">IF(OR(ISBLANK(W144),ISBLANK(X144)),IF(OR(U144="ALI",U144="AIE"),"L",IF(ISBLANK(U144),"","A")),IF(U144="EE",IF(X144&gt;=3,IF(W144&gt;=5,"H","A"),IF(X144&gt;=2,IF(W144&gt;=16,"H",IF(W144&lt;=4,"L","A")),IF(W144&lt;=15,"L","A"))),IF(OR(U144="SE",U144="CE"),IF(X144&gt;=4,IF(W144&gt;=6,"H","A"),IF(X144&gt;=2,IF(W144&gt;=20,"H",IF(W144&lt;=5,"L","A")),IF(W144&lt;=19,"L","A"))),IF(OR(U144="ALI",U144="AIE"),IF(X144&gt;=6,IF(W144&gt;=20,"H","A"),IF(X144&gt;=2,IF(W144&gt;=51,"H",IF(W144&lt;=19,"L","A")),IF(W144&lt;=50,"L","A")))))))</f>
        <v/>
      </c>
      <c r="AC144" s="131" t="n">
        <f aca="false">IFERROR(VLOOKUP(V144,Lista!A$3:D$33,3,0),1)</f>
        <v>1</v>
      </c>
      <c r="AD144" s="131" t="n">
        <f aca="false">IFERROR(VLOOKUP(V144,Lista!A$3:E$33,5,0),1)</f>
        <v>1</v>
      </c>
      <c r="AE144" s="137" t="str">
        <f aca="false">IF(U144="INM","",IF(AB144="L","Baixa",IF(AB144="A","Média",IF(AB144="","","Alta"))))</f>
        <v/>
      </c>
      <c r="AF144" s="137" t="n">
        <f aca="false">IF(OR(ISBLANK(T144),T144="NOK"),0,IF(U144="INM",AC144*Y144,IF(U144="ALI",IF(AB144="L",7,IF(AB144="A",10,15)),IF(U144="AIE",IF(AB144="L",5,IF(AB144="A",7,10)),IF(U144="SE",IF(AB144="L",4,IF(AB144="A",5,7)),IF(OR(U144="EE",U144="CE"),IF(AB144="L",3,IF(AB144="A",4,6))))))))</f>
        <v>0</v>
      </c>
      <c r="AG144" s="137" t="n">
        <f aca="false">IF(T144="NOK",0,IF(U144="INM",(1*AC144)*Y144,AF144*AC144))</f>
        <v>0</v>
      </c>
      <c r="AH144" s="139"/>
      <c r="AI144" s="134" t="s">
        <v>94</v>
      </c>
      <c r="AJ144" s="139"/>
      <c r="AK144" s="139"/>
    </row>
    <row r="145" customFormat="false" ht="15" hidden="false" customHeight="true" outlineLevel="0" collapsed="false">
      <c r="A145" s="142"/>
      <c r="B145" s="129"/>
      <c r="C145" s="128"/>
      <c r="D145" s="128"/>
      <c r="E145" s="128"/>
      <c r="F145" s="141"/>
      <c r="G145" s="128"/>
      <c r="H145" s="141"/>
      <c r="I145" s="128"/>
      <c r="J145" s="131" t="str">
        <f aca="false">CONCATENATE(C145,L145)</f>
        <v/>
      </c>
      <c r="K145" s="131" t="str">
        <f aca="false">CONCATENATE(C145,D145,L145,Q145)</f>
        <v>0</v>
      </c>
      <c r="L145" s="131" t="str">
        <f aca="false">IF(OR(ISBLANK(E145),ISBLANK(G145)),IF(OR(C145="ALI",C145="AIE"),"L",IF(ISBLANK(C145),"","A")),IF(C145="EE",IF(G145&gt;=3,IF(E145&gt;=5,"H","A"),IF(G145&gt;=2,IF(E145&gt;=16,"H",IF(E145&lt;=4,"L","A")),IF(E145&lt;=15,"L","A"))),IF(OR(C145="SE",C145="CE"),IF(G145&gt;=4,IF(E145&gt;=6,"H","A"),IF(G145&gt;=2,IF(E145&gt;=20,"H",IF(E145&lt;=5,"L","A")),IF(E145&lt;=19,"L","A"))),IF(OR(C145="ALI",C145="AIE"),IF(G145&gt;=6,IF(E145&gt;=20,"H","A"),IF(G145&gt;=2,IF(E145&gt;=51,"H",IF(E145&lt;=19,"L","A")),IF(E145&lt;=50,"L","A")))))))</f>
        <v/>
      </c>
      <c r="M145" s="131" t="n">
        <f aca="false">IFERROR(VLOOKUP(D145,Lista!A$3:D$33,3,0),1)</f>
        <v>1</v>
      </c>
      <c r="N145" s="131" t="n">
        <f aca="false">IFERROR(VLOOKUP(D145,Lista!A$3:E$33,5,0),1)</f>
        <v>1</v>
      </c>
      <c r="O145" s="132" t="str">
        <f aca="false">IF(C145="INM","",IF(L145="L","Baixa",IF(L145="A","Média",IF(L145="","","Alta"))))</f>
        <v/>
      </c>
      <c r="P145" s="132" t="n">
        <f aca="false">IF(C145="INM",M145*I145,IF(C145="ALI",IF(L145="L",7,IF(L145="A",10,15)),IF(C145="AIE",IF(L145="L",5,IF(L145="A",7,10)),IF(C145="SE",IF(L145="L",4,IF(L145="A",5,7)),IF(OR(C145="EE",C145="CE"),IF(L145="L",3,IF(L145="A",4,6)),0)))))</f>
        <v>0</v>
      </c>
      <c r="Q145" s="132" t="n">
        <f aca="false">IF(C145="INM",P145,P145*M145)</f>
        <v>0</v>
      </c>
      <c r="R145" s="133"/>
      <c r="S145" s="134" t="s">
        <v>94</v>
      </c>
      <c r="T145" s="143"/>
      <c r="U145" s="128"/>
      <c r="V145" s="128"/>
      <c r="W145" s="128"/>
      <c r="X145" s="128"/>
      <c r="Y145" s="128"/>
      <c r="Z145" s="131" t="str">
        <f aca="false">CONCATENATE(U145,AB145)</f>
        <v/>
      </c>
      <c r="AA145" s="131" t="str">
        <f aca="false">CONCATENATE(U145,V145,AB145,AG145)</f>
        <v>0</v>
      </c>
      <c r="AB145" s="131" t="str">
        <f aca="false">IF(OR(ISBLANK(W145),ISBLANK(X145)),IF(OR(U145="ALI",U145="AIE"),"L",IF(ISBLANK(U145),"","A")),IF(U145="EE",IF(X145&gt;=3,IF(W145&gt;=5,"H","A"),IF(X145&gt;=2,IF(W145&gt;=16,"H",IF(W145&lt;=4,"L","A")),IF(W145&lt;=15,"L","A"))),IF(OR(U145="SE",U145="CE"),IF(X145&gt;=4,IF(W145&gt;=6,"H","A"),IF(X145&gt;=2,IF(W145&gt;=20,"H",IF(W145&lt;=5,"L","A")),IF(W145&lt;=19,"L","A"))),IF(OR(U145="ALI",U145="AIE"),IF(X145&gt;=6,IF(W145&gt;=20,"H","A"),IF(X145&gt;=2,IF(W145&gt;=51,"H",IF(W145&lt;=19,"L","A")),IF(W145&lt;=50,"L","A")))))))</f>
        <v/>
      </c>
      <c r="AC145" s="131" t="n">
        <f aca="false">IFERROR(VLOOKUP(V145,Lista!A$3:D$33,3,0),1)</f>
        <v>1</v>
      </c>
      <c r="AD145" s="131" t="n">
        <f aca="false">IFERROR(VLOOKUP(V145,Lista!A$3:E$33,5,0),1)</f>
        <v>1</v>
      </c>
      <c r="AE145" s="137" t="str">
        <f aca="false">IF(U145="INM","",IF(AB145="L","Baixa",IF(AB145="A","Média",IF(AB145="","","Alta"))))</f>
        <v/>
      </c>
      <c r="AF145" s="137" t="n">
        <f aca="false">IF(OR(ISBLANK(T145),T145="NOK"),0,IF(U145="INM",AC145*Y145,IF(U145="ALI",IF(AB145="L",7,IF(AB145="A",10,15)),IF(U145="AIE",IF(AB145="L",5,IF(AB145="A",7,10)),IF(U145="SE",IF(AB145="L",4,IF(AB145="A",5,7)),IF(OR(U145="EE",U145="CE"),IF(AB145="L",3,IF(AB145="A",4,6))))))))</f>
        <v>0</v>
      </c>
      <c r="AG145" s="137" t="n">
        <f aca="false">IF(T145="NOK",0,IF(U145="INM",(1*AC145)*Y145,AF145*AC145))</f>
        <v>0</v>
      </c>
      <c r="AH145" s="139"/>
      <c r="AI145" s="134" t="s">
        <v>94</v>
      </c>
      <c r="AJ145" s="139"/>
      <c r="AK145" s="139"/>
    </row>
    <row r="146" customFormat="false" ht="15" hidden="false" customHeight="true" outlineLevel="0" collapsed="false">
      <c r="A146" s="142"/>
      <c r="B146" s="129"/>
      <c r="C146" s="128"/>
      <c r="D146" s="128"/>
      <c r="E146" s="128"/>
      <c r="F146" s="141"/>
      <c r="G146" s="128"/>
      <c r="H146" s="141"/>
      <c r="I146" s="128"/>
      <c r="J146" s="131" t="str">
        <f aca="false">CONCATENATE(C146,L146)</f>
        <v/>
      </c>
      <c r="K146" s="131" t="str">
        <f aca="false">CONCATENATE(C146,D146,L146,Q146)</f>
        <v>0</v>
      </c>
      <c r="L146" s="131" t="str">
        <f aca="false">IF(OR(ISBLANK(E146),ISBLANK(G146)),IF(OR(C146="ALI",C146="AIE"),"L",IF(ISBLANK(C146),"","A")),IF(C146="EE",IF(G146&gt;=3,IF(E146&gt;=5,"H","A"),IF(G146&gt;=2,IF(E146&gt;=16,"H",IF(E146&lt;=4,"L","A")),IF(E146&lt;=15,"L","A"))),IF(OR(C146="SE",C146="CE"),IF(G146&gt;=4,IF(E146&gt;=6,"H","A"),IF(G146&gt;=2,IF(E146&gt;=20,"H",IF(E146&lt;=5,"L","A")),IF(E146&lt;=19,"L","A"))),IF(OR(C146="ALI",C146="AIE"),IF(G146&gt;=6,IF(E146&gt;=20,"H","A"),IF(G146&gt;=2,IF(E146&gt;=51,"H",IF(E146&lt;=19,"L","A")),IF(E146&lt;=50,"L","A")))))))</f>
        <v/>
      </c>
      <c r="M146" s="131" t="n">
        <f aca="false">IFERROR(VLOOKUP(D146,Lista!A$3:D$33,3,0),1)</f>
        <v>1</v>
      </c>
      <c r="N146" s="131" t="n">
        <f aca="false">IFERROR(VLOOKUP(D146,Lista!A$3:E$33,5,0),1)</f>
        <v>1</v>
      </c>
      <c r="O146" s="132" t="str">
        <f aca="false">IF(C146="INM","",IF(L146="L","Baixa",IF(L146="A","Média",IF(L146="","","Alta"))))</f>
        <v/>
      </c>
      <c r="P146" s="132" t="n">
        <f aca="false">IF(C146="INM",M146*I146,IF(C146="ALI",IF(L146="L",7,IF(L146="A",10,15)),IF(C146="AIE",IF(L146="L",5,IF(L146="A",7,10)),IF(C146="SE",IF(L146="L",4,IF(L146="A",5,7)),IF(OR(C146="EE",C146="CE"),IF(L146="L",3,IF(L146="A",4,6)),0)))))</f>
        <v>0</v>
      </c>
      <c r="Q146" s="132" t="n">
        <f aca="false">IF(C146="INM",P146,P146*M146)</f>
        <v>0</v>
      </c>
      <c r="R146" s="133"/>
      <c r="S146" s="134" t="s">
        <v>94</v>
      </c>
      <c r="T146" s="143"/>
      <c r="U146" s="128"/>
      <c r="V146" s="128"/>
      <c r="W146" s="128"/>
      <c r="X146" s="128"/>
      <c r="Y146" s="128"/>
      <c r="Z146" s="131" t="str">
        <f aca="false">CONCATENATE(U146,AB146)</f>
        <v/>
      </c>
      <c r="AA146" s="131" t="str">
        <f aca="false">CONCATENATE(U146,V146,AB146,AG146)</f>
        <v>0</v>
      </c>
      <c r="AB146" s="131" t="str">
        <f aca="false">IF(OR(ISBLANK(W146),ISBLANK(X146)),IF(OR(U146="ALI",U146="AIE"),"L",IF(ISBLANK(U146),"","A")),IF(U146="EE",IF(X146&gt;=3,IF(W146&gt;=5,"H","A"),IF(X146&gt;=2,IF(W146&gt;=16,"H",IF(W146&lt;=4,"L","A")),IF(W146&lt;=15,"L","A"))),IF(OR(U146="SE",U146="CE"),IF(X146&gt;=4,IF(W146&gt;=6,"H","A"),IF(X146&gt;=2,IF(W146&gt;=20,"H",IF(W146&lt;=5,"L","A")),IF(W146&lt;=19,"L","A"))),IF(OR(U146="ALI",U146="AIE"),IF(X146&gt;=6,IF(W146&gt;=20,"H","A"),IF(X146&gt;=2,IF(W146&gt;=51,"H",IF(W146&lt;=19,"L","A")),IF(W146&lt;=50,"L","A")))))))</f>
        <v/>
      </c>
      <c r="AC146" s="131" t="n">
        <f aca="false">IFERROR(VLOOKUP(V146,Lista!A$3:D$33,3,0),1)</f>
        <v>1</v>
      </c>
      <c r="AD146" s="131" t="n">
        <f aca="false">IFERROR(VLOOKUP(V146,Lista!A$3:E$33,5,0),1)</f>
        <v>1</v>
      </c>
      <c r="AE146" s="137" t="str">
        <f aca="false">IF(U146="INM","",IF(AB146="L","Baixa",IF(AB146="A","Média",IF(AB146="","","Alta"))))</f>
        <v/>
      </c>
      <c r="AF146" s="137" t="n">
        <f aca="false">IF(OR(ISBLANK(T146),T146="NOK"),0,IF(U146="INM",AC146*Y146,IF(U146="ALI",IF(AB146="L",7,IF(AB146="A",10,15)),IF(U146="AIE",IF(AB146="L",5,IF(AB146="A",7,10)),IF(U146="SE",IF(AB146="L",4,IF(AB146="A",5,7)),IF(OR(U146="EE",U146="CE"),IF(AB146="L",3,IF(AB146="A",4,6))))))))</f>
        <v>0</v>
      </c>
      <c r="AG146" s="137" t="n">
        <f aca="false">IF(T146="NOK",0,IF(U146="INM",(1*AC146)*Y146,AF146*AC146))</f>
        <v>0</v>
      </c>
      <c r="AH146" s="139"/>
      <c r="AI146" s="134" t="s">
        <v>94</v>
      </c>
      <c r="AJ146" s="139"/>
      <c r="AK146" s="139"/>
    </row>
    <row r="147" customFormat="false" ht="15" hidden="false" customHeight="true" outlineLevel="0" collapsed="false">
      <c r="A147" s="142"/>
      <c r="B147" s="129"/>
      <c r="C147" s="128"/>
      <c r="D147" s="128"/>
      <c r="E147" s="128"/>
      <c r="F147" s="141"/>
      <c r="G147" s="128"/>
      <c r="H147" s="141"/>
      <c r="I147" s="128"/>
      <c r="J147" s="131" t="str">
        <f aca="false">CONCATENATE(C147,L147)</f>
        <v/>
      </c>
      <c r="K147" s="131" t="str">
        <f aca="false">CONCATENATE(C147,D147,L147,Q147)</f>
        <v>0</v>
      </c>
      <c r="L147" s="131" t="str">
        <f aca="false">IF(OR(ISBLANK(E147),ISBLANK(G147)),IF(OR(C147="ALI",C147="AIE"),"L",IF(ISBLANK(C147),"","A")),IF(C147="EE",IF(G147&gt;=3,IF(E147&gt;=5,"H","A"),IF(G147&gt;=2,IF(E147&gt;=16,"H",IF(E147&lt;=4,"L","A")),IF(E147&lt;=15,"L","A"))),IF(OR(C147="SE",C147="CE"),IF(G147&gt;=4,IF(E147&gt;=6,"H","A"),IF(G147&gt;=2,IF(E147&gt;=20,"H",IF(E147&lt;=5,"L","A")),IF(E147&lt;=19,"L","A"))),IF(OR(C147="ALI",C147="AIE"),IF(G147&gt;=6,IF(E147&gt;=20,"H","A"),IF(G147&gt;=2,IF(E147&gt;=51,"H",IF(E147&lt;=19,"L","A")),IF(E147&lt;=50,"L","A")))))))</f>
        <v/>
      </c>
      <c r="M147" s="131" t="n">
        <f aca="false">IFERROR(VLOOKUP(D147,Lista!A$3:D$33,3,0),1)</f>
        <v>1</v>
      </c>
      <c r="N147" s="131" t="n">
        <f aca="false">IFERROR(VLOOKUP(D147,Lista!A$3:E$33,5,0),1)</f>
        <v>1</v>
      </c>
      <c r="O147" s="132" t="str">
        <f aca="false">IF(C147="INM","",IF(L147="L","Baixa",IF(L147="A","Média",IF(L147="","","Alta"))))</f>
        <v/>
      </c>
      <c r="P147" s="132" t="n">
        <f aca="false">IF(C147="INM",M147*I147,IF(C147="ALI",IF(L147="L",7,IF(L147="A",10,15)),IF(C147="AIE",IF(L147="L",5,IF(L147="A",7,10)),IF(C147="SE",IF(L147="L",4,IF(L147="A",5,7)),IF(OR(C147="EE",C147="CE"),IF(L147="L",3,IF(L147="A",4,6)),0)))))</f>
        <v>0</v>
      </c>
      <c r="Q147" s="132" t="n">
        <f aca="false">IF(C147="INM",P147,P147*M147)</f>
        <v>0</v>
      </c>
      <c r="R147" s="133"/>
      <c r="S147" s="134" t="s">
        <v>94</v>
      </c>
      <c r="T147" s="143"/>
      <c r="U147" s="128"/>
      <c r="V147" s="128"/>
      <c r="W147" s="128"/>
      <c r="X147" s="128"/>
      <c r="Y147" s="128"/>
      <c r="Z147" s="131" t="str">
        <f aca="false">CONCATENATE(U147,AB147)</f>
        <v/>
      </c>
      <c r="AA147" s="131" t="str">
        <f aca="false">CONCATENATE(U147,V147,AB147,AG147)</f>
        <v>0</v>
      </c>
      <c r="AB147" s="131" t="str">
        <f aca="false">IF(OR(ISBLANK(W147),ISBLANK(X147)),IF(OR(U147="ALI",U147="AIE"),"L",IF(ISBLANK(U147),"","A")),IF(U147="EE",IF(X147&gt;=3,IF(W147&gt;=5,"H","A"),IF(X147&gt;=2,IF(W147&gt;=16,"H",IF(W147&lt;=4,"L","A")),IF(W147&lt;=15,"L","A"))),IF(OR(U147="SE",U147="CE"),IF(X147&gt;=4,IF(W147&gt;=6,"H","A"),IF(X147&gt;=2,IF(W147&gt;=20,"H",IF(W147&lt;=5,"L","A")),IF(W147&lt;=19,"L","A"))),IF(OR(U147="ALI",U147="AIE"),IF(X147&gt;=6,IF(W147&gt;=20,"H","A"),IF(X147&gt;=2,IF(W147&gt;=51,"H",IF(W147&lt;=19,"L","A")),IF(W147&lt;=50,"L","A")))))))</f>
        <v/>
      </c>
      <c r="AC147" s="131" t="n">
        <f aca="false">IFERROR(VLOOKUP(V147,Lista!A$3:D$33,3,0),1)</f>
        <v>1</v>
      </c>
      <c r="AD147" s="131" t="n">
        <f aca="false">IFERROR(VLOOKUP(V147,Lista!A$3:E$33,5,0),1)</f>
        <v>1</v>
      </c>
      <c r="AE147" s="137" t="str">
        <f aca="false">IF(U147="INM","",IF(AB147="L","Baixa",IF(AB147="A","Média",IF(AB147="","","Alta"))))</f>
        <v/>
      </c>
      <c r="AF147" s="137" t="n">
        <f aca="false">IF(OR(ISBLANK(T147),T147="NOK"),0,IF(U147="INM",AC147*Y147,IF(U147="ALI",IF(AB147="L",7,IF(AB147="A",10,15)),IF(U147="AIE",IF(AB147="L",5,IF(AB147="A",7,10)),IF(U147="SE",IF(AB147="L",4,IF(AB147="A",5,7)),IF(OR(U147="EE",U147="CE"),IF(AB147="L",3,IF(AB147="A",4,6))))))))</f>
        <v>0</v>
      </c>
      <c r="AG147" s="137" t="n">
        <f aca="false">IF(T147="NOK",0,IF(U147="INM",(1*AC147)*Y147,AF147*AC147))</f>
        <v>0</v>
      </c>
      <c r="AH147" s="139"/>
      <c r="AI147" s="134" t="s">
        <v>94</v>
      </c>
      <c r="AJ147" s="139"/>
      <c r="AK147" s="139"/>
    </row>
    <row r="148" customFormat="false" ht="15" hidden="false" customHeight="true" outlineLevel="0" collapsed="false">
      <c r="A148" s="142"/>
      <c r="B148" s="129"/>
      <c r="C148" s="128"/>
      <c r="D148" s="128"/>
      <c r="E148" s="128"/>
      <c r="F148" s="141"/>
      <c r="G148" s="128"/>
      <c r="H148" s="141"/>
      <c r="I148" s="128"/>
      <c r="J148" s="131" t="str">
        <f aca="false">CONCATENATE(C148,L148)</f>
        <v/>
      </c>
      <c r="K148" s="131" t="str">
        <f aca="false">CONCATENATE(C148,D148,L148,Q148)</f>
        <v>0</v>
      </c>
      <c r="L148" s="131" t="str">
        <f aca="false">IF(OR(ISBLANK(E148),ISBLANK(G148)),IF(OR(C148="ALI",C148="AIE"),"L",IF(ISBLANK(C148),"","A")),IF(C148="EE",IF(G148&gt;=3,IF(E148&gt;=5,"H","A"),IF(G148&gt;=2,IF(E148&gt;=16,"H",IF(E148&lt;=4,"L","A")),IF(E148&lt;=15,"L","A"))),IF(OR(C148="SE",C148="CE"),IF(G148&gt;=4,IF(E148&gt;=6,"H","A"),IF(G148&gt;=2,IF(E148&gt;=20,"H",IF(E148&lt;=5,"L","A")),IF(E148&lt;=19,"L","A"))),IF(OR(C148="ALI",C148="AIE"),IF(G148&gt;=6,IF(E148&gt;=20,"H","A"),IF(G148&gt;=2,IF(E148&gt;=51,"H",IF(E148&lt;=19,"L","A")),IF(E148&lt;=50,"L","A")))))))</f>
        <v/>
      </c>
      <c r="M148" s="131" t="n">
        <f aca="false">IFERROR(VLOOKUP(D148,Lista!A$3:D$33,3,0),1)</f>
        <v>1</v>
      </c>
      <c r="N148" s="131" t="n">
        <f aca="false">IFERROR(VLOOKUP(D148,Lista!A$3:E$33,5,0),1)</f>
        <v>1</v>
      </c>
      <c r="O148" s="132" t="str">
        <f aca="false">IF(C148="INM","",IF(L148="L","Baixa",IF(L148="A","Média",IF(L148="","","Alta"))))</f>
        <v/>
      </c>
      <c r="P148" s="132" t="n">
        <f aca="false">IF(C148="INM",M148*I148,IF(C148="ALI",IF(L148="L",7,IF(L148="A",10,15)),IF(C148="AIE",IF(L148="L",5,IF(L148="A",7,10)),IF(C148="SE",IF(L148="L",4,IF(L148="A",5,7)),IF(OR(C148="EE",C148="CE"),IF(L148="L",3,IF(L148="A",4,6)),0)))))</f>
        <v>0</v>
      </c>
      <c r="Q148" s="132" t="n">
        <f aca="false">IF(C148="INM",P148,P148*M148)</f>
        <v>0</v>
      </c>
      <c r="R148" s="133"/>
      <c r="S148" s="134" t="s">
        <v>94</v>
      </c>
      <c r="T148" s="143"/>
      <c r="U148" s="128"/>
      <c r="V148" s="128"/>
      <c r="W148" s="128"/>
      <c r="X148" s="128"/>
      <c r="Y148" s="128"/>
      <c r="Z148" s="131" t="str">
        <f aca="false">CONCATENATE(U148,AB148)</f>
        <v/>
      </c>
      <c r="AA148" s="131" t="str">
        <f aca="false">CONCATENATE(U148,V148,AB148,AG148)</f>
        <v>0</v>
      </c>
      <c r="AB148" s="131" t="str">
        <f aca="false">IF(OR(ISBLANK(W148),ISBLANK(X148)),IF(OR(U148="ALI",U148="AIE"),"L",IF(ISBLANK(U148),"","A")),IF(U148="EE",IF(X148&gt;=3,IF(W148&gt;=5,"H","A"),IF(X148&gt;=2,IF(W148&gt;=16,"H",IF(W148&lt;=4,"L","A")),IF(W148&lt;=15,"L","A"))),IF(OR(U148="SE",U148="CE"),IF(X148&gt;=4,IF(W148&gt;=6,"H","A"),IF(X148&gt;=2,IF(W148&gt;=20,"H",IF(W148&lt;=5,"L","A")),IF(W148&lt;=19,"L","A"))),IF(OR(U148="ALI",U148="AIE"),IF(X148&gt;=6,IF(W148&gt;=20,"H","A"),IF(X148&gt;=2,IF(W148&gt;=51,"H",IF(W148&lt;=19,"L","A")),IF(W148&lt;=50,"L","A")))))))</f>
        <v/>
      </c>
      <c r="AC148" s="131" t="n">
        <f aca="false">IFERROR(VLOOKUP(V148,Lista!A$3:D$33,3,0),1)</f>
        <v>1</v>
      </c>
      <c r="AD148" s="131" t="n">
        <f aca="false">IFERROR(VLOOKUP(V148,Lista!A$3:E$33,5,0),1)</f>
        <v>1</v>
      </c>
      <c r="AE148" s="137" t="str">
        <f aca="false">IF(U148="INM","",IF(AB148="L","Baixa",IF(AB148="A","Média",IF(AB148="","","Alta"))))</f>
        <v/>
      </c>
      <c r="AF148" s="137" t="n">
        <f aca="false">IF(OR(ISBLANK(T148),T148="NOK"),0,IF(U148="INM",AC148*Y148,IF(U148="ALI",IF(AB148="L",7,IF(AB148="A",10,15)),IF(U148="AIE",IF(AB148="L",5,IF(AB148="A",7,10)),IF(U148="SE",IF(AB148="L",4,IF(AB148="A",5,7)),IF(OR(U148="EE",U148="CE"),IF(AB148="L",3,IF(AB148="A",4,6))))))))</f>
        <v>0</v>
      </c>
      <c r="AG148" s="137" t="n">
        <f aca="false">IF(T148="NOK",0,IF(U148="INM",(1*AC148)*Y148,AF148*AC148))</f>
        <v>0</v>
      </c>
      <c r="AH148" s="139"/>
      <c r="AI148" s="134" t="s">
        <v>94</v>
      </c>
      <c r="AJ148" s="139"/>
      <c r="AK148" s="139"/>
    </row>
    <row r="149" customFormat="false" ht="15" hidden="false" customHeight="true" outlineLevel="0" collapsed="false">
      <c r="A149" s="142"/>
      <c r="B149" s="129"/>
      <c r="C149" s="128"/>
      <c r="D149" s="128"/>
      <c r="E149" s="128"/>
      <c r="F149" s="141"/>
      <c r="G149" s="128"/>
      <c r="H149" s="141"/>
      <c r="I149" s="128"/>
      <c r="J149" s="131" t="str">
        <f aca="false">CONCATENATE(C149,L149)</f>
        <v/>
      </c>
      <c r="K149" s="131" t="str">
        <f aca="false">CONCATENATE(C149,D149,L149,Q149)</f>
        <v>0</v>
      </c>
      <c r="L149" s="131" t="str">
        <f aca="false">IF(OR(ISBLANK(E149),ISBLANK(G149)),IF(OR(C149="ALI",C149="AIE"),"L",IF(ISBLANK(C149),"","A")),IF(C149="EE",IF(G149&gt;=3,IF(E149&gt;=5,"H","A"),IF(G149&gt;=2,IF(E149&gt;=16,"H",IF(E149&lt;=4,"L","A")),IF(E149&lt;=15,"L","A"))),IF(OR(C149="SE",C149="CE"),IF(G149&gt;=4,IF(E149&gt;=6,"H","A"),IF(G149&gt;=2,IF(E149&gt;=20,"H",IF(E149&lt;=5,"L","A")),IF(E149&lt;=19,"L","A"))),IF(OR(C149="ALI",C149="AIE"),IF(G149&gt;=6,IF(E149&gt;=20,"H","A"),IF(G149&gt;=2,IF(E149&gt;=51,"H",IF(E149&lt;=19,"L","A")),IF(E149&lt;=50,"L","A")))))))</f>
        <v/>
      </c>
      <c r="M149" s="131" t="n">
        <f aca="false">IFERROR(VLOOKUP(D149,Lista!A$3:D$33,3,0),1)</f>
        <v>1</v>
      </c>
      <c r="N149" s="131" t="n">
        <f aca="false">IFERROR(VLOOKUP(D149,Lista!A$3:E$33,5,0),1)</f>
        <v>1</v>
      </c>
      <c r="O149" s="132" t="str">
        <f aca="false">IF(C149="INM","",IF(L149="L","Baixa",IF(L149="A","Média",IF(L149="","","Alta"))))</f>
        <v/>
      </c>
      <c r="P149" s="132" t="n">
        <f aca="false">IF(C149="INM",M149*I149,IF(C149="ALI",IF(L149="L",7,IF(L149="A",10,15)),IF(C149="AIE",IF(L149="L",5,IF(L149="A",7,10)),IF(C149="SE",IF(L149="L",4,IF(L149="A",5,7)),IF(OR(C149="EE",C149="CE"),IF(L149="L",3,IF(L149="A",4,6)),0)))))</f>
        <v>0</v>
      </c>
      <c r="Q149" s="132" t="n">
        <f aca="false">IF(C149="INM",P149,P149*M149)</f>
        <v>0</v>
      </c>
      <c r="R149" s="133"/>
      <c r="S149" s="134" t="s">
        <v>94</v>
      </c>
      <c r="T149" s="143"/>
      <c r="U149" s="128"/>
      <c r="V149" s="128"/>
      <c r="W149" s="128"/>
      <c r="X149" s="128"/>
      <c r="Y149" s="128"/>
      <c r="Z149" s="131" t="str">
        <f aca="false">CONCATENATE(U149,AB149)</f>
        <v/>
      </c>
      <c r="AA149" s="131" t="str">
        <f aca="false">CONCATENATE(U149,V149,AB149,AG149)</f>
        <v>0</v>
      </c>
      <c r="AB149" s="131" t="str">
        <f aca="false">IF(OR(ISBLANK(W149),ISBLANK(X149)),IF(OR(U149="ALI",U149="AIE"),"L",IF(ISBLANK(U149),"","A")),IF(U149="EE",IF(X149&gt;=3,IF(W149&gt;=5,"H","A"),IF(X149&gt;=2,IF(W149&gt;=16,"H",IF(W149&lt;=4,"L","A")),IF(W149&lt;=15,"L","A"))),IF(OR(U149="SE",U149="CE"),IF(X149&gt;=4,IF(W149&gt;=6,"H","A"),IF(X149&gt;=2,IF(W149&gt;=20,"H",IF(W149&lt;=5,"L","A")),IF(W149&lt;=19,"L","A"))),IF(OR(U149="ALI",U149="AIE"),IF(X149&gt;=6,IF(W149&gt;=20,"H","A"),IF(X149&gt;=2,IF(W149&gt;=51,"H",IF(W149&lt;=19,"L","A")),IF(W149&lt;=50,"L","A")))))))</f>
        <v/>
      </c>
      <c r="AC149" s="131" t="n">
        <f aca="false">IFERROR(VLOOKUP(V149,Lista!A$3:D$33,3,0),1)</f>
        <v>1</v>
      </c>
      <c r="AD149" s="131" t="n">
        <f aca="false">IFERROR(VLOOKUP(V149,Lista!A$3:E$33,5,0),1)</f>
        <v>1</v>
      </c>
      <c r="AE149" s="137" t="str">
        <f aca="false">IF(U149="INM","",IF(AB149="L","Baixa",IF(AB149="A","Média",IF(AB149="","","Alta"))))</f>
        <v/>
      </c>
      <c r="AF149" s="137" t="n">
        <f aca="false">IF(OR(ISBLANK(T149),T149="NOK"),0,IF(U149="INM",AC149*Y149,IF(U149="ALI",IF(AB149="L",7,IF(AB149="A",10,15)),IF(U149="AIE",IF(AB149="L",5,IF(AB149="A",7,10)),IF(U149="SE",IF(AB149="L",4,IF(AB149="A",5,7)),IF(OR(U149="EE",U149="CE"),IF(AB149="L",3,IF(AB149="A",4,6))))))))</f>
        <v>0</v>
      </c>
      <c r="AG149" s="137" t="n">
        <f aca="false">IF(T149="NOK",0,IF(U149="INM",(1*AC149)*Y149,AF149*AC149))</f>
        <v>0</v>
      </c>
      <c r="AH149" s="139"/>
      <c r="AI149" s="134" t="s">
        <v>94</v>
      </c>
      <c r="AJ149" s="139"/>
      <c r="AK149" s="139"/>
    </row>
    <row r="150" customFormat="false" ht="15" hidden="false" customHeight="true" outlineLevel="0" collapsed="false">
      <c r="A150" s="142"/>
      <c r="B150" s="129"/>
      <c r="C150" s="128"/>
      <c r="D150" s="128"/>
      <c r="E150" s="128"/>
      <c r="F150" s="141"/>
      <c r="G150" s="128"/>
      <c r="H150" s="141"/>
      <c r="I150" s="128"/>
      <c r="J150" s="131" t="str">
        <f aca="false">CONCATENATE(C150,L150)</f>
        <v/>
      </c>
      <c r="K150" s="131" t="str">
        <f aca="false">CONCATENATE(C150,D150,L150,Q150)</f>
        <v>0</v>
      </c>
      <c r="L150" s="131" t="str">
        <f aca="false">IF(OR(ISBLANK(E150),ISBLANK(G150)),IF(OR(C150="ALI",C150="AIE"),"L",IF(ISBLANK(C150),"","A")),IF(C150="EE",IF(G150&gt;=3,IF(E150&gt;=5,"H","A"),IF(G150&gt;=2,IF(E150&gt;=16,"H",IF(E150&lt;=4,"L","A")),IF(E150&lt;=15,"L","A"))),IF(OR(C150="SE",C150="CE"),IF(G150&gt;=4,IF(E150&gt;=6,"H","A"),IF(G150&gt;=2,IF(E150&gt;=20,"H",IF(E150&lt;=5,"L","A")),IF(E150&lt;=19,"L","A"))),IF(OR(C150="ALI",C150="AIE"),IF(G150&gt;=6,IF(E150&gt;=20,"H","A"),IF(G150&gt;=2,IF(E150&gt;=51,"H",IF(E150&lt;=19,"L","A")),IF(E150&lt;=50,"L","A")))))))</f>
        <v/>
      </c>
      <c r="M150" s="131" t="n">
        <f aca="false">IFERROR(VLOOKUP(D150,Lista!A$3:D$33,3,0),1)</f>
        <v>1</v>
      </c>
      <c r="N150" s="131" t="n">
        <f aca="false">IFERROR(VLOOKUP(D150,Lista!A$3:E$33,5,0),1)</f>
        <v>1</v>
      </c>
      <c r="O150" s="132" t="str">
        <f aca="false">IF(C150="INM","",IF(L150="L","Baixa",IF(L150="A","Média",IF(L150="","","Alta"))))</f>
        <v/>
      </c>
      <c r="P150" s="132" t="n">
        <f aca="false">IF(C150="INM",M150*I150,IF(C150="ALI",IF(L150="L",7,IF(L150="A",10,15)),IF(C150="AIE",IF(L150="L",5,IF(L150="A",7,10)),IF(C150="SE",IF(L150="L",4,IF(L150="A",5,7)),IF(OR(C150="EE",C150="CE"),IF(L150="L",3,IF(L150="A",4,6)),0)))))</f>
        <v>0</v>
      </c>
      <c r="Q150" s="132" t="n">
        <f aca="false">IF(C150="INM",P150,P150*M150)</f>
        <v>0</v>
      </c>
      <c r="R150" s="133"/>
      <c r="S150" s="134" t="s">
        <v>94</v>
      </c>
      <c r="T150" s="143"/>
      <c r="U150" s="128"/>
      <c r="V150" s="128"/>
      <c r="W150" s="128"/>
      <c r="X150" s="128"/>
      <c r="Y150" s="128"/>
      <c r="Z150" s="131" t="str">
        <f aca="false">CONCATENATE(U150,AB150)</f>
        <v/>
      </c>
      <c r="AA150" s="131" t="str">
        <f aca="false">CONCATENATE(U150,V150,AB150,AG150)</f>
        <v>0</v>
      </c>
      <c r="AB150" s="131" t="str">
        <f aca="false">IF(OR(ISBLANK(W150),ISBLANK(X150)),IF(OR(U150="ALI",U150="AIE"),"L",IF(ISBLANK(U150),"","A")),IF(U150="EE",IF(X150&gt;=3,IF(W150&gt;=5,"H","A"),IF(X150&gt;=2,IF(W150&gt;=16,"H",IF(W150&lt;=4,"L","A")),IF(W150&lt;=15,"L","A"))),IF(OR(U150="SE",U150="CE"),IF(X150&gt;=4,IF(W150&gt;=6,"H","A"),IF(X150&gt;=2,IF(W150&gt;=20,"H",IF(W150&lt;=5,"L","A")),IF(W150&lt;=19,"L","A"))),IF(OR(U150="ALI",U150="AIE"),IF(X150&gt;=6,IF(W150&gt;=20,"H","A"),IF(X150&gt;=2,IF(W150&gt;=51,"H",IF(W150&lt;=19,"L","A")),IF(W150&lt;=50,"L","A")))))))</f>
        <v/>
      </c>
      <c r="AC150" s="131" t="n">
        <f aca="false">IFERROR(VLOOKUP(V150,Lista!A$3:D$33,3,0),1)</f>
        <v>1</v>
      </c>
      <c r="AD150" s="131" t="n">
        <f aca="false">IFERROR(VLOOKUP(V150,Lista!A$3:E$33,5,0),1)</f>
        <v>1</v>
      </c>
      <c r="AE150" s="137" t="str">
        <f aca="false">IF(U150="INM","",IF(AB150="L","Baixa",IF(AB150="A","Média",IF(AB150="","","Alta"))))</f>
        <v/>
      </c>
      <c r="AF150" s="137" t="n">
        <f aca="false">IF(OR(ISBLANK(T150),T150="NOK"),0,IF(U150="INM",AC150*Y150,IF(U150="ALI",IF(AB150="L",7,IF(AB150="A",10,15)),IF(U150="AIE",IF(AB150="L",5,IF(AB150="A",7,10)),IF(U150="SE",IF(AB150="L",4,IF(AB150="A",5,7)),IF(OR(U150="EE",U150="CE"),IF(AB150="L",3,IF(AB150="A",4,6))))))))</f>
        <v>0</v>
      </c>
      <c r="AG150" s="137" t="n">
        <f aca="false">IF(T150="NOK",0,IF(U150="INM",(1*AC150)*Y150,AF150*AC150))</f>
        <v>0</v>
      </c>
      <c r="AH150" s="139"/>
      <c r="AI150" s="134" t="s">
        <v>94</v>
      </c>
      <c r="AJ150" s="139"/>
      <c r="AK150" s="139"/>
    </row>
    <row r="151" customFormat="false" ht="15" hidden="false" customHeight="true" outlineLevel="0" collapsed="false">
      <c r="A151" s="142"/>
      <c r="B151" s="129"/>
      <c r="C151" s="128"/>
      <c r="D151" s="128"/>
      <c r="E151" s="128"/>
      <c r="F151" s="141"/>
      <c r="G151" s="128"/>
      <c r="H151" s="141"/>
      <c r="I151" s="128"/>
      <c r="J151" s="131" t="str">
        <f aca="false">CONCATENATE(C151,L151)</f>
        <v/>
      </c>
      <c r="K151" s="131" t="str">
        <f aca="false">CONCATENATE(C151,D151,L151,Q151)</f>
        <v>0</v>
      </c>
      <c r="L151" s="131" t="str">
        <f aca="false">IF(OR(ISBLANK(E151),ISBLANK(G151)),IF(OR(C151="ALI",C151="AIE"),"L",IF(ISBLANK(C151),"","A")),IF(C151="EE",IF(G151&gt;=3,IF(E151&gt;=5,"H","A"),IF(G151&gt;=2,IF(E151&gt;=16,"H",IF(E151&lt;=4,"L","A")),IF(E151&lt;=15,"L","A"))),IF(OR(C151="SE",C151="CE"),IF(G151&gt;=4,IF(E151&gt;=6,"H","A"),IF(G151&gt;=2,IF(E151&gt;=20,"H",IF(E151&lt;=5,"L","A")),IF(E151&lt;=19,"L","A"))),IF(OR(C151="ALI",C151="AIE"),IF(G151&gt;=6,IF(E151&gt;=20,"H","A"),IF(G151&gt;=2,IF(E151&gt;=51,"H",IF(E151&lt;=19,"L","A")),IF(E151&lt;=50,"L","A")))))))</f>
        <v/>
      </c>
      <c r="M151" s="131" t="n">
        <f aca="false">IFERROR(VLOOKUP(D151,Lista!A$3:D$33,3,0),1)</f>
        <v>1</v>
      </c>
      <c r="N151" s="131" t="n">
        <f aca="false">IFERROR(VLOOKUP(D151,Lista!A$3:E$33,5,0),1)</f>
        <v>1</v>
      </c>
      <c r="O151" s="132" t="str">
        <f aca="false">IF(C151="INM","",IF(L151="L","Baixa",IF(L151="A","Média",IF(L151="","","Alta"))))</f>
        <v/>
      </c>
      <c r="P151" s="132" t="n">
        <f aca="false">IF(C151="INM",M151*I151,IF(C151="ALI",IF(L151="L",7,IF(L151="A",10,15)),IF(C151="AIE",IF(L151="L",5,IF(L151="A",7,10)),IF(C151="SE",IF(L151="L",4,IF(L151="A",5,7)),IF(OR(C151="EE",C151="CE"),IF(L151="L",3,IF(L151="A",4,6)),0)))))</f>
        <v>0</v>
      </c>
      <c r="Q151" s="132" t="n">
        <f aca="false">IF(C151="INM",P151,P151*M151)</f>
        <v>0</v>
      </c>
      <c r="R151" s="133"/>
      <c r="S151" s="134" t="s">
        <v>94</v>
      </c>
      <c r="T151" s="143"/>
      <c r="U151" s="128"/>
      <c r="V151" s="128"/>
      <c r="W151" s="128"/>
      <c r="X151" s="128"/>
      <c r="Y151" s="128"/>
      <c r="Z151" s="131" t="str">
        <f aca="false">CONCATENATE(U151,AB151)</f>
        <v/>
      </c>
      <c r="AA151" s="131" t="str">
        <f aca="false">CONCATENATE(U151,V151,AB151,AG151)</f>
        <v>0</v>
      </c>
      <c r="AB151" s="131" t="str">
        <f aca="false">IF(OR(ISBLANK(W151),ISBLANK(X151)),IF(OR(U151="ALI",U151="AIE"),"L",IF(ISBLANK(U151),"","A")),IF(U151="EE",IF(X151&gt;=3,IF(W151&gt;=5,"H","A"),IF(X151&gt;=2,IF(W151&gt;=16,"H",IF(W151&lt;=4,"L","A")),IF(W151&lt;=15,"L","A"))),IF(OR(U151="SE",U151="CE"),IF(X151&gt;=4,IF(W151&gt;=6,"H","A"),IF(X151&gt;=2,IF(W151&gt;=20,"H",IF(W151&lt;=5,"L","A")),IF(W151&lt;=19,"L","A"))),IF(OR(U151="ALI",U151="AIE"),IF(X151&gt;=6,IF(W151&gt;=20,"H","A"),IF(X151&gt;=2,IF(W151&gt;=51,"H",IF(W151&lt;=19,"L","A")),IF(W151&lt;=50,"L","A")))))))</f>
        <v/>
      </c>
      <c r="AC151" s="131" t="n">
        <f aca="false">IFERROR(VLOOKUP(V151,Lista!A$3:D$33,3,0),1)</f>
        <v>1</v>
      </c>
      <c r="AD151" s="131" t="n">
        <f aca="false">IFERROR(VLOOKUP(V151,Lista!A$3:E$33,5,0),1)</f>
        <v>1</v>
      </c>
      <c r="AE151" s="137" t="str">
        <f aca="false">IF(U151="INM","",IF(AB151="L","Baixa",IF(AB151="A","Média",IF(AB151="","","Alta"))))</f>
        <v/>
      </c>
      <c r="AF151" s="137" t="n">
        <f aca="false">IF(OR(ISBLANK(T151),T151="NOK"),0,IF(U151="INM",AC151*Y151,IF(U151="ALI",IF(AB151="L",7,IF(AB151="A",10,15)),IF(U151="AIE",IF(AB151="L",5,IF(AB151="A",7,10)),IF(U151="SE",IF(AB151="L",4,IF(AB151="A",5,7)),IF(OR(U151="EE",U151="CE"),IF(AB151="L",3,IF(AB151="A",4,6))))))))</f>
        <v>0</v>
      </c>
      <c r="AG151" s="137" t="n">
        <f aca="false">IF(T151="NOK",0,IF(U151="INM",(1*AC151)*Y151,AF151*AC151))</f>
        <v>0</v>
      </c>
      <c r="AH151" s="139"/>
      <c r="AI151" s="134" t="s">
        <v>94</v>
      </c>
      <c r="AJ151" s="139"/>
      <c r="AK151" s="139"/>
    </row>
    <row r="152" customFormat="false" ht="15" hidden="false" customHeight="true" outlineLevel="0" collapsed="false">
      <c r="A152" s="142"/>
      <c r="B152" s="129"/>
      <c r="C152" s="128"/>
      <c r="D152" s="128"/>
      <c r="E152" s="128"/>
      <c r="F152" s="141"/>
      <c r="G152" s="128"/>
      <c r="H152" s="141"/>
      <c r="I152" s="128"/>
      <c r="J152" s="131" t="str">
        <f aca="false">CONCATENATE(C152,L152)</f>
        <v/>
      </c>
      <c r="K152" s="131" t="str">
        <f aca="false">CONCATENATE(C152,D152,L152,Q152)</f>
        <v>0</v>
      </c>
      <c r="L152" s="131" t="str">
        <f aca="false">IF(OR(ISBLANK(E152),ISBLANK(G152)),IF(OR(C152="ALI",C152="AIE"),"L",IF(ISBLANK(C152),"","A")),IF(C152="EE",IF(G152&gt;=3,IF(E152&gt;=5,"H","A"),IF(G152&gt;=2,IF(E152&gt;=16,"H",IF(E152&lt;=4,"L","A")),IF(E152&lt;=15,"L","A"))),IF(OR(C152="SE",C152="CE"),IF(G152&gt;=4,IF(E152&gt;=6,"H","A"),IF(G152&gt;=2,IF(E152&gt;=20,"H",IF(E152&lt;=5,"L","A")),IF(E152&lt;=19,"L","A"))),IF(OR(C152="ALI",C152="AIE"),IF(G152&gt;=6,IF(E152&gt;=20,"H","A"),IF(G152&gt;=2,IF(E152&gt;=51,"H",IF(E152&lt;=19,"L","A")),IF(E152&lt;=50,"L","A")))))))</f>
        <v/>
      </c>
      <c r="M152" s="131" t="n">
        <f aca="false">IFERROR(VLOOKUP(D152,Lista!A$3:D$33,3,0),1)</f>
        <v>1</v>
      </c>
      <c r="N152" s="131" t="n">
        <f aca="false">IFERROR(VLOOKUP(D152,Lista!A$3:E$33,5,0),1)</f>
        <v>1</v>
      </c>
      <c r="O152" s="132" t="str">
        <f aca="false">IF(C152="INM","",IF(L152="L","Baixa",IF(L152="A","Média",IF(L152="","","Alta"))))</f>
        <v/>
      </c>
      <c r="P152" s="132" t="n">
        <f aca="false">IF(C152="INM",M152*I152,IF(C152="ALI",IF(L152="L",7,IF(L152="A",10,15)),IF(C152="AIE",IF(L152="L",5,IF(L152="A",7,10)),IF(C152="SE",IF(L152="L",4,IF(L152="A",5,7)),IF(OR(C152="EE",C152="CE"),IF(L152="L",3,IF(L152="A",4,6)),0)))))</f>
        <v>0</v>
      </c>
      <c r="Q152" s="132" t="n">
        <f aca="false">IF(C152="INM",P152,P152*M152)</f>
        <v>0</v>
      </c>
      <c r="R152" s="133"/>
      <c r="S152" s="134" t="s">
        <v>94</v>
      </c>
      <c r="T152" s="143"/>
      <c r="U152" s="128"/>
      <c r="V152" s="128"/>
      <c r="W152" s="128"/>
      <c r="X152" s="128"/>
      <c r="Y152" s="128"/>
      <c r="Z152" s="131" t="str">
        <f aca="false">CONCATENATE(U152,AB152)</f>
        <v/>
      </c>
      <c r="AA152" s="131" t="str">
        <f aca="false">CONCATENATE(U152,V152,AB152,AG152)</f>
        <v>0</v>
      </c>
      <c r="AB152" s="131" t="str">
        <f aca="false">IF(OR(ISBLANK(W152),ISBLANK(X152)),IF(OR(U152="ALI",U152="AIE"),"L",IF(ISBLANK(U152),"","A")),IF(U152="EE",IF(X152&gt;=3,IF(W152&gt;=5,"H","A"),IF(X152&gt;=2,IF(W152&gt;=16,"H",IF(W152&lt;=4,"L","A")),IF(W152&lt;=15,"L","A"))),IF(OR(U152="SE",U152="CE"),IF(X152&gt;=4,IF(W152&gt;=6,"H","A"),IF(X152&gt;=2,IF(W152&gt;=20,"H",IF(W152&lt;=5,"L","A")),IF(W152&lt;=19,"L","A"))),IF(OR(U152="ALI",U152="AIE"),IF(X152&gt;=6,IF(W152&gt;=20,"H","A"),IF(X152&gt;=2,IF(W152&gt;=51,"H",IF(W152&lt;=19,"L","A")),IF(W152&lt;=50,"L","A")))))))</f>
        <v/>
      </c>
      <c r="AC152" s="131" t="n">
        <f aca="false">IFERROR(VLOOKUP(V152,Lista!A$3:D$33,3,0),1)</f>
        <v>1</v>
      </c>
      <c r="AD152" s="131" t="n">
        <f aca="false">IFERROR(VLOOKUP(V152,Lista!A$3:E$33,5,0),1)</f>
        <v>1</v>
      </c>
      <c r="AE152" s="137" t="str">
        <f aca="false">IF(U152="INM","",IF(AB152="L","Baixa",IF(AB152="A","Média",IF(AB152="","","Alta"))))</f>
        <v/>
      </c>
      <c r="AF152" s="137" t="n">
        <f aca="false">IF(OR(ISBLANK(T152),T152="NOK"),0,IF(U152="INM",AC152*Y152,IF(U152="ALI",IF(AB152="L",7,IF(AB152="A",10,15)),IF(U152="AIE",IF(AB152="L",5,IF(AB152="A",7,10)),IF(U152="SE",IF(AB152="L",4,IF(AB152="A",5,7)),IF(OR(U152="EE",U152="CE"),IF(AB152="L",3,IF(AB152="A",4,6))))))))</f>
        <v>0</v>
      </c>
      <c r="AG152" s="137" t="n">
        <f aca="false">IF(T152="NOK",0,IF(U152="INM",(1*AC152)*Y152,AF152*AC152))</f>
        <v>0</v>
      </c>
      <c r="AH152" s="139"/>
      <c r="AI152" s="134" t="s">
        <v>94</v>
      </c>
      <c r="AJ152" s="139"/>
      <c r="AK152" s="139"/>
    </row>
    <row r="153" customFormat="false" ht="15" hidden="false" customHeight="true" outlineLevel="0" collapsed="false">
      <c r="A153" s="142"/>
      <c r="B153" s="129"/>
      <c r="C153" s="128"/>
      <c r="D153" s="128"/>
      <c r="E153" s="128"/>
      <c r="F153" s="141"/>
      <c r="G153" s="128"/>
      <c r="H153" s="141"/>
      <c r="I153" s="128"/>
      <c r="J153" s="131" t="str">
        <f aca="false">CONCATENATE(C153,L153)</f>
        <v/>
      </c>
      <c r="K153" s="131" t="str">
        <f aca="false">CONCATENATE(C153,D153,L153,Q153)</f>
        <v>0</v>
      </c>
      <c r="L153" s="131" t="str">
        <f aca="false">IF(OR(ISBLANK(E153),ISBLANK(G153)),IF(OR(C153="ALI",C153="AIE"),"L",IF(ISBLANK(C153),"","A")),IF(C153="EE",IF(G153&gt;=3,IF(E153&gt;=5,"H","A"),IF(G153&gt;=2,IF(E153&gt;=16,"H",IF(E153&lt;=4,"L","A")),IF(E153&lt;=15,"L","A"))),IF(OR(C153="SE",C153="CE"),IF(G153&gt;=4,IF(E153&gt;=6,"H","A"),IF(G153&gt;=2,IF(E153&gt;=20,"H",IF(E153&lt;=5,"L","A")),IF(E153&lt;=19,"L","A"))),IF(OR(C153="ALI",C153="AIE"),IF(G153&gt;=6,IF(E153&gt;=20,"H","A"),IF(G153&gt;=2,IF(E153&gt;=51,"H",IF(E153&lt;=19,"L","A")),IF(E153&lt;=50,"L","A")))))))</f>
        <v/>
      </c>
      <c r="M153" s="131" t="n">
        <f aca="false">IFERROR(VLOOKUP(D153,Lista!A$3:D$33,3,0),1)</f>
        <v>1</v>
      </c>
      <c r="N153" s="131" t="n">
        <f aca="false">IFERROR(VLOOKUP(D153,Lista!A$3:E$33,5,0),1)</f>
        <v>1</v>
      </c>
      <c r="O153" s="132" t="str">
        <f aca="false">IF(C153="INM","",IF(L153="L","Baixa",IF(L153="A","Média",IF(L153="","","Alta"))))</f>
        <v/>
      </c>
      <c r="P153" s="132" t="n">
        <f aca="false">IF(C153="INM",M153*I153,IF(C153="ALI",IF(L153="L",7,IF(L153="A",10,15)),IF(C153="AIE",IF(L153="L",5,IF(L153="A",7,10)),IF(C153="SE",IF(L153="L",4,IF(L153="A",5,7)),IF(OR(C153="EE",C153="CE"),IF(L153="L",3,IF(L153="A",4,6)),0)))))</f>
        <v>0</v>
      </c>
      <c r="Q153" s="132" t="n">
        <f aca="false">IF(C153="INM",P153,P153*M153)</f>
        <v>0</v>
      </c>
      <c r="R153" s="133"/>
      <c r="S153" s="134" t="s">
        <v>94</v>
      </c>
      <c r="T153" s="143"/>
      <c r="U153" s="128"/>
      <c r="V153" s="128"/>
      <c r="W153" s="128"/>
      <c r="X153" s="128"/>
      <c r="Y153" s="128"/>
      <c r="Z153" s="131" t="str">
        <f aca="false">CONCATENATE(U153,AB153)</f>
        <v/>
      </c>
      <c r="AA153" s="131" t="str">
        <f aca="false">CONCATENATE(U153,V153,AB153,AG153)</f>
        <v>0</v>
      </c>
      <c r="AB153" s="131" t="str">
        <f aca="false">IF(OR(ISBLANK(W153),ISBLANK(X153)),IF(OR(U153="ALI",U153="AIE"),"L",IF(ISBLANK(U153),"","A")),IF(U153="EE",IF(X153&gt;=3,IF(W153&gt;=5,"H","A"),IF(X153&gt;=2,IF(W153&gt;=16,"H",IF(W153&lt;=4,"L","A")),IF(W153&lt;=15,"L","A"))),IF(OR(U153="SE",U153="CE"),IF(X153&gt;=4,IF(W153&gt;=6,"H","A"),IF(X153&gt;=2,IF(W153&gt;=20,"H",IF(W153&lt;=5,"L","A")),IF(W153&lt;=19,"L","A"))),IF(OR(U153="ALI",U153="AIE"),IF(X153&gt;=6,IF(W153&gt;=20,"H","A"),IF(X153&gt;=2,IF(W153&gt;=51,"H",IF(W153&lt;=19,"L","A")),IF(W153&lt;=50,"L","A")))))))</f>
        <v/>
      </c>
      <c r="AC153" s="131" t="n">
        <f aca="false">IFERROR(VLOOKUP(V153,Lista!A$3:D$33,3,0),1)</f>
        <v>1</v>
      </c>
      <c r="AD153" s="131" t="n">
        <f aca="false">IFERROR(VLOOKUP(V153,Lista!A$3:E$33,5,0),1)</f>
        <v>1</v>
      </c>
      <c r="AE153" s="137" t="str">
        <f aca="false">IF(U153="INM","",IF(AB153="L","Baixa",IF(AB153="A","Média",IF(AB153="","","Alta"))))</f>
        <v/>
      </c>
      <c r="AF153" s="137" t="n">
        <f aca="false">IF(OR(ISBLANK(T153),T153="NOK"),0,IF(U153="INM",AC153*Y153,IF(U153="ALI",IF(AB153="L",7,IF(AB153="A",10,15)),IF(U153="AIE",IF(AB153="L",5,IF(AB153="A",7,10)),IF(U153="SE",IF(AB153="L",4,IF(AB153="A",5,7)),IF(OR(U153="EE",U153="CE"),IF(AB153="L",3,IF(AB153="A",4,6))))))))</f>
        <v>0</v>
      </c>
      <c r="AG153" s="137" t="n">
        <f aca="false">IF(T153="NOK",0,IF(U153="INM",(1*AC153)*Y153,AF153*AC153))</f>
        <v>0</v>
      </c>
      <c r="AH153" s="139"/>
      <c r="AI153" s="134" t="s">
        <v>94</v>
      </c>
      <c r="AJ153" s="139"/>
      <c r="AK153" s="139"/>
    </row>
    <row r="154" customFormat="false" ht="15" hidden="false" customHeight="true" outlineLevel="0" collapsed="false">
      <c r="A154" s="142"/>
      <c r="B154" s="129"/>
      <c r="C154" s="128"/>
      <c r="D154" s="128"/>
      <c r="E154" s="128"/>
      <c r="F154" s="141"/>
      <c r="G154" s="128"/>
      <c r="H154" s="141"/>
      <c r="I154" s="128"/>
      <c r="J154" s="131" t="str">
        <f aca="false">CONCATENATE(C154,L154)</f>
        <v/>
      </c>
      <c r="K154" s="131" t="str">
        <f aca="false">CONCATENATE(C154,D154,L154,Q154)</f>
        <v>0</v>
      </c>
      <c r="L154" s="131" t="str">
        <f aca="false">IF(OR(ISBLANK(E154),ISBLANK(G154)),IF(OR(C154="ALI",C154="AIE"),"L",IF(ISBLANK(C154),"","A")),IF(C154="EE",IF(G154&gt;=3,IF(E154&gt;=5,"H","A"),IF(G154&gt;=2,IF(E154&gt;=16,"H",IF(E154&lt;=4,"L","A")),IF(E154&lt;=15,"L","A"))),IF(OR(C154="SE",C154="CE"),IF(G154&gt;=4,IF(E154&gt;=6,"H","A"),IF(G154&gt;=2,IF(E154&gt;=20,"H",IF(E154&lt;=5,"L","A")),IF(E154&lt;=19,"L","A"))),IF(OR(C154="ALI",C154="AIE"),IF(G154&gt;=6,IF(E154&gt;=20,"H","A"),IF(G154&gt;=2,IF(E154&gt;=51,"H",IF(E154&lt;=19,"L","A")),IF(E154&lt;=50,"L","A")))))))</f>
        <v/>
      </c>
      <c r="M154" s="131" t="n">
        <f aca="false">IFERROR(VLOOKUP(D154,Lista!A$3:D$33,3,0),1)</f>
        <v>1</v>
      </c>
      <c r="N154" s="131" t="n">
        <f aca="false">IFERROR(VLOOKUP(D154,Lista!A$3:E$33,5,0),1)</f>
        <v>1</v>
      </c>
      <c r="O154" s="132" t="str">
        <f aca="false">IF(C154="INM","",IF(L154="L","Baixa",IF(L154="A","Média",IF(L154="","","Alta"))))</f>
        <v/>
      </c>
      <c r="P154" s="132" t="n">
        <f aca="false">IF(C154="INM",M154*I154,IF(C154="ALI",IF(L154="L",7,IF(L154="A",10,15)),IF(C154="AIE",IF(L154="L",5,IF(L154="A",7,10)),IF(C154="SE",IF(L154="L",4,IF(L154="A",5,7)),IF(OR(C154="EE",C154="CE"),IF(L154="L",3,IF(L154="A",4,6)),0)))))</f>
        <v>0</v>
      </c>
      <c r="Q154" s="132" t="n">
        <f aca="false">IF(C154="INM",P154,P154*M154)</f>
        <v>0</v>
      </c>
      <c r="R154" s="133"/>
      <c r="S154" s="134" t="s">
        <v>94</v>
      </c>
      <c r="T154" s="143"/>
      <c r="U154" s="128"/>
      <c r="V154" s="128"/>
      <c r="W154" s="128"/>
      <c r="X154" s="128"/>
      <c r="Y154" s="128"/>
      <c r="Z154" s="131" t="str">
        <f aca="false">CONCATENATE(U154,AB154)</f>
        <v/>
      </c>
      <c r="AA154" s="131" t="str">
        <f aca="false">CONCATENATE(U154,V154,AB154,AG154)</f>
        <v>0</v>
      </c>
      <c r="AB154" s="131" t="str">
        <f aca="false">IF(OR(ISBLANK(W154),ISBLANK(X154)),IF(OR(U154="ALI",U154="AIE"),"L",IF(ISBLANK(U154),"","A")),IF(U154="EE",IF(X154&gt;=3,IF(W154&gt;=5,"H","A"),IF(X154&gt;=2,IF(W154&gt;=16,"H",IF(W154&lt;=4,"L","A")),IF(W154&lt;=15,"L","A"))),IF(OR(U154="SE",U154="CE"),IF(X154&gt;=4,IF(W154&gt;=6,"H","A"),IF(X154&gt;=2,IF(W154&gt;=20,"H",IF(W154&lt;=5,"L","A")),IF(W154&lt;=19,"L","A"))),IF(OR(U154="ALI",U154="AIE"),IF(X154&gt;=6,IF(W154&gt;=20,"H","A"),IF(X154&gt;=2,IF(W154&gt;=51,"H",IF(W154&lt;=19,"L","A")),IF(W154&lt;=50,"L","A")))))))</f>
        <v/>
      </c>
      <c r="AC154" s="131" t="n">
        <f aca="false">IFERROR(VLOOKUP(V154,Lista!A$3:D$33,3,0),1)</f>
        <v>1</v>
      </c>
      <c r="AD154" s="131" t="n">
        <f aca="false">IFERROR(VLOOKUP(V154,Lista!A$3:E$33,5,0),1)</f>
        <v>1</v>
      </c>
      <c r="AE154" s="137" t="str">
        <f aca="false">IF(U154="INM","",IF(AB154="L","Baixa",IF(AB154="A","Média",IF(AB154="","","Alta"))))</f>
        <v/>
      </c>
      <c r="AF154" s="137" t="n">
        <f aca="false">IF(OR(ISBLANK(T154),T154="NOK"),0,IF(U154="INM",AC154*Y154,IF(U154="ALI",IF(AB154="L",7,IF(AB154="A",10,15)),IF(U154="AIE",IF(AB154="L",5,IF(AB154="A",7,10)),IF(U154="SE",IF(AB154="L",4,IF(AB154="A",5,7)),IF(OR(U154="EE",U154="CE"),IF(AB154="L",3,IF(AB154="A",4,6))))))))</f>
        <v>0</v>
      </c>
      <c r="AG154" s="137" t="n">
        <f aca="false">IF(T154="NOK",0,IF(U154="INM",(1*AC154)*Y154,AF154*AC154))</f>
        <v>0</v>
      </c>
      <c r="AH154" s="139"/>
      <c r="AI154" s="134" t="s">
        <v>94</v>
      </c>
      <c r="AJ154" s="139"/>
      <c r="AK154" s="139"/>
    </row>
    <row r="155" customFormat="false" ht="15" hidden="false" customHeight="true" outlineLevel="0" collapsed="false">
      <c r="A155" s="142"/>
      <c r="B155" s="129"/>
      <c r="C155" s="128"/>
      <c r="D155" s="128"/>
      <c r="E155" s="128"/>
      <c r="F155" s="141"/>
      <c r="G155" s="128"/>
      <c r="H155" s="141"/>
      <c r="I155" s="128"/>
      <c r="J155" s="131" t="str">
        <f aca="false">CONCATENATE(C155,L155)</f>
        <v/>
      </c>
      <c r="K155" s="131" t="str">
        <f aca="false">CONCATENATE(C155,D155,L155,Q155)</f>
        <v>0</v>
      </c>
      <c r="L155" s="131" t="str">
        <f aca="false">IF(OR(ISBLANK(E155),ISBLANK(G155)),IF(OR(C155="ALI",C155="AIE"),"L",IF(ISBLANK(C155),"","A")),IF(C155="EE",IF(G155&gt;=3,IF(E155&gt;=5,"H","A"),IF(G155&gt;=2,IF(E155&gt;=16,"H",IF(E155&lt;=4,"L","A")),IF(E155&lt;=15,"L","A"))),IF(OR(C155="SE",C155="CE"),IF(G155&gt;=4,IF(E155&gt;=6,"H","A"),IF(G155&gt;=2,IF(E155&gt;=20,"H",IF(E155&lt;=5,"L","A")),IF(E155&lt;=19,"L","A"))),IF(OR(C155="ALI",C155="AIE"),IF(G155&gt;=6,IF(E155&gt;=20,"H","A"),IF(G155&gt;=2,IF(E155&gt;=51,"H",IF(E155&lt;=19,"L","A")),IF(E155&lt;=50,"L","A")))))))</f>
        <v/>
      </c>
      <c r="M155" s="131" t="n">
        <f aca="false">IFERROR(VLOOKUP(D155,Lista!A$3:D$33,3,0),1)</f>
        <v>1</v>
      </c>
      <c r="N155" s="131" t="n">
        <f aca="false">IFERROR(VLOOKUP(D155,Lista!A$3:E$33,5,0),1)</f>
        <v>1</v>
      </c>
      <c r="O155" s="132" t="str">
        <f aca="false">IF(C155="INM","",IF(L155="L","Baixa",IF(L155="A","Média",IF(L155="","","Alta"))))</f>
        <v/>
      </c>
      <c r="P155" s="132" t="n">
        <f aca="false">IF(C155="INM",M155*I155,IF(C155="ALI",IF(L155="L",7,IF(L155="A",10,15)),IF(C155="AIE",IF(L155="L",5,IF(L155="A",7,10)),IF(C155="SE",IF(L155="L",4,IF(L155="A",5,7)),IF(OR(C155="EE",C155="CE"),IF(L155="L",3,IF(L155="A",4,6)),0)))))</f>
        <v>0</v>
      </c>
      <c r="Q155" s="132" t="n">
        <f aca="false">IF(C155="INM",P155,P155*M155)</f>
        <v>0</v>
      </c>
      <c r="R155" s="133"/>
      <c r="S155" s="134" t="s">
        <v>94</v>
      </c>
      <c r="T155" s="143"/>
      <c r="U155" s="128"/>
      <c r="V155" s="128"/>
      <c r="W155" s="128"/>
      <c r="X155" s="128"/>
      <c r="Y155" s="128"/>
      <c r="Z155" s="131" t="str">
        <f aca="false">CONCATENATE(U155,AB155)</f>
        <v/>
      </c>
      <c r="AA155" s="131" t="str">
        <f aca="false">CONCATENATE(U155,V155,AB155,AG155)</f>
        <v>0</v>
      </c>
      <c r="AB155" s="131" t="str">
        <f aca="false">IF(OR(ISBLANK(W155),ISBLANK(X155)),IF(OR(U155="ALI",U155="AIE"),"L",IF(ISBLANK(U155),"","A")),IF(U155="EE",IF(X155&gt;=3,IF(W155&gt;=5,"H","A"),IF(X155&gt;=2,IF(W155&gt;=16,"H",IF(W155&lt;=4,"L","A")),IF(W155&lt;=15,"L","A"))),IF(OR(U155="SE",U155="CE"),IF(X155&gt;=4,IF(W155&gt;=6,"H","A"),IF(X155&gt;=2,IF(W155&gt;=20,"H",IF(W155&lt;=5,"L","A")),IF(W155&lt;=19,"L","A"))),IF(OR(U155="ALI",U155="AIE"),IF(X155&gt;=6,IF(W155&gt;=20,"H","A"),IF(X155&gt;=2,IF(W155&gt;=51,"H",IF(W155&lt;=19,"L","A")),IF(W155&lt;=50,"L","A")))))))</f>
        <v/>
      </c>
      <c r="AC155" s="131" t="n">
        <f aca="false">IFERROR(VLOOKUP(V155,Lista!A$3:D$33,3,0),1)</f>
        <v>1</v>
      </c>
      <c r="AD155" s="131" t="n">
        <f aca="false">IFERROR(VLOOKUP(V155,Lista!A$3:E$33,5,0),1)</f>
        <v>1</v>
      </c>
      <c r="AE155" s="137" t="str">
        <f aca="false">IF(U155="INM","",IF(AB155="L","Baixa",IF(AB155="A","Média",IF(AB155="","","Alta"))))</f>
        <v/>
      </c>
      <c r="AF155" s="137" t="n">
        <f aca="false">IF(OR(ISBLANK(T155),T155="NOK"),0,IF(U155="INM",AC155*Y155,IF(U155="ALI",IF(AB155="L",7,IF(AB155="A",10,15)),IF(U155="AIE",IF(AB155="L",5,IF(AB155="A",7,10)),IF(U155="SE",IF(AB155="L",4,IF(AB155="A",5,7)),IF(OR(U155="EE",U155="CE"),IF(AB155="L",3,IF(AB155="A",4,6))))))))</f>
        <v>0</v>
      </c>
      <c r="AG155" s="137" t="n">
        <f aca="false">IF(T155="NOK",0,IF(U155="INM",(1*AC155)*Y155,AF155*AC155))</f>
        <v>0</v>
      </c>
      <c r="AH155" s="139"/>
      <c r="AI155" s="134" t="s">
        <v>94</v>
      </c>
      <c r="AJ155" s="139"/>
      <c r="AK155" s="139"/>
    </row>
    <row r="156" customFormat="false" ht="15" hidden="false" customHeight="true" outlineLevel="0" collapsed="false">
      <c r="A156" s="142"/>
      <c r="B156" s="129"/>
      <c r="C156" s="128"/>
      <c r="D156" s="128"/>
      <c r="E156" s="128"/>
      <c r="F156" s="141"/>
      <c r="G156" s="128"/>
      <c r="H156" s="141"/>
      <c r="I156" s="128"/>
      <c r="J156" s="131" t="str">
        <f aca="false">CONCATENATE(C156,L156)</f>
        <v/>
      </c>
      <c r="K156" s="131" t="str">
        <f aca="false">CONCATENATE(C156,D156,L156,Q156)</f>
        <v>0</v>
      </c>
      <c r="L156" s="131" t="str">
        <f aca="false">IF(OR(ISBLANK(E156),ISBLANK(G156)),IF(OR(C156="ALI",C156="AIE"),"L",IF(ISBLANK(C156),"","A")),IF(C156="EE",IF(G156&gt;=3,IF(E156&gt;=5,"H","A"),IF(G156&gt;=2,IF(E156&gt;=16,"H",IF(E156&lt;=4,"L","A")),IF(E156&lt;=15,"L","A"))),IF(OR(C156="SE",C156="CE"),IF(G156&gt;=4,IF(E156&gt;=6,"H","A"),IF(G156&gt;=2,IF(E156&gt;=20,"H",IF(E156&lt;=5,"L","A")),IF(E156&lt;=19,"L","A"))),IF(OR(C156="ALI",C156="AIE"),IF(G156&gt;=6,IF(E156&gt;=20,"H","A"),IF(G156&gt;=2,IF(E156&gt;=51,"H",IF(E156&lt;=19,"L","A")),IF(E156&lt;=50,"L","A")))))))</f>
        <v/>
      </c>
      <c r="M156" s="131" t="n">
        <f aca="false">IFERROR(VLOOKUP(D156,Lista!A$3:D$33,3,0),1)</f>
        <v>1</v>
      </c>
      <c r="N156" s="131" t="n">
        <f aca="false">IFERROR(VLOOKUP(D156,Lista!A$3:E$33,5,0),1)</f>
        <v>1</v>
      </c>
      <c r="O156" s="132" t="str">
        <f aca="false">IF(C156="INM","",IF(L156="L","Baixa",IF(L156="A","Média",IF(L156="","","Alta"))))</f>
        <v/>
      </c>
      <c r="P156" s="132" t="n">
        <f aca="false">IF(C156="INM",M156*I156,IF(C156="ALI",IF(L156="L",7,IF(L156="A",10,15)),IF(C156="AIE",IF(L156="L",5,IF(L156="A",7,10)),IF(C156="SE",IF(L156="L",4,IF(L156="A",5,7)),IF(OR(C156="EE",C156="CE"),IF(L156="L",3,IF(L156="A",4,6)),0)))))</f>
        <v>0</v>
      </c>
      <c r="Q156" s="132" t="n">
        <f aca="false">IF(C156="INM",P156,P156*M156)</f>
        <v>0</v>
      </c>
      <c r="R156" s="133"/>
      <c r="S156" s="134" t="s">
        <v>94</v>
      </c>
      <c r="T156" s="143"/>
      <c r="U156" s="128"/>
      <c r="V156" s="128"/>
      <c r="W156" s="128"/>
      <c r="X156" s="128"/>
      <c r="Y156" s="128"/>
      <c r="Z156" s="131" t="str">
        <f aca="false">CONCATENATE(U156,AB156)</f>
        <v/>
      </c>
      <c r="AA156" s="131" t="str">
        <f aca="false">CONCATENATE(U156,V156,AB156,AG156)</f>
        <v>0</v>
      </c>
      <c r="AB156" s="131" t="str">
        <f aca="false">IF(OR(ISBLANK(W156),ISBLANK(X156)),IF(OR(U156="ALI",U156="AIE"),"L",IF(ISBLANK(U156),"","A")),IF(U156="EE",IF(X156&gt;=3,IF(W156&gt;=5,"H","A"),IF(X156&gt;=2,IF(W156&gt;=16,"H",IF(W156&lt;=4,"L","A")),IF(W156&lt;=15,"L","A"))),IF(OR(U156="SE",U156="CE"),IF(X156&gt;=4,IF(W156&gt;=6,"H","A"),IF(X156&gt;=2,IF(W156&gt;=20,"H",IF(W156&lt;=5,"L","A")),IF(W156&lt;=19,"L","A"))),IF(OR(U156="ALI",U156="AIE"),IF(X156&gt;=6,IF(W156&gt;=20,"H","A"),IF(X156&gt;=2,IF(W156&gt;=51,"H",IF(W156&lt;=19,"L","A")),IF(W156&lt;=50,"L","A")))))))</f>
        <v/>
      </c>
      <c r="AC156" s="131" t="n">
        <f aca="false">IFERROR(VLOOKUP(V156,Lista!A$3:D$33,3,0),1)</f>
        <v>1</v>
      </c>
      <c r="AD156" s="131" t="n">
        <f aca="false">IFERROR(VLOOKUP(V156,Lista!A$3:E$33,5,0),1)</f>
        <v>1</v>
      </c>
      <c r="AE156" s="137" t="str">
        <f aca="false">IF(U156="INM","",IF(AB156="L","Baixa",IF(AB156="A","Média",IF(AB156="","","Alta"))))</f>
        <v/>
      </c>
      <c r="AF156" s="137" t="n">
        <f aca="false">IF(OR(ISBLANK(T156),T156="NOK"),0,IF(U156="INM",AC156*Y156,IF(U156="ALI",IF(AB156="L",7,IF(AB156="A",10,15)),IF(U156="AIE",IF(AB156="L",5,IF(AB156="A",7,10)),IF(U156="SE",IF(AB156="L",4,IF(AB156="A",5,7)),IF(OR(U156="EE",U156="CE"),IF(AB156="L",3,IF(AB156="A",4,6))))))))</f>
        <v>0</v>
      </c>
      <c r="AG156" s="137" t="n">
        <f aca="false">IF(T156="NOK",0,IF(U156="INM",(1*AC156)*Y156,AF156*AC156))</f>
        <v>0</v>
      </c>
      <c r="AH156" s="139"/>
      <c r="AI156" s="134" t="s">
        <v>94</v>
      </c>
      <c r="AJ156" s="139"/>
      <c r="AK156" s="139"/>
    </row>
    <row r="157" customFormat="false" ht="15" hidden="false" customHeight="true" outlineLevel="0" collapsed="false">
      <c r="A157" s="142"/>
      <c r="B157" s="129"/>
      <c r="C157" s="128"/>
      <c r="D157" s="128"/>
      <c r="E157" s="128"/>
      <c r="F157" s="141"/>
      <c r="G157" s="128"/>
      <c r="H157" s="141"/>
      <c r="I157" s="128"/>
      <c r="J157" s="131" t="str">
        <f aca="false">CONCATENATE(C157,L157)</f>
        <v/>
      </c>
      <c r="K157" s="131" t="str">
        <f aca="false">CONCATENATE(C157,D157,L157,Q157)</f>
        <v>0</v>
      </c>
      <c r="L157" s="131" t="str">
        <f aca="false">IF(OR(ISBLANK(E157),ISBLANK(G157)),IF(OR(C157="ALI",C157="AIE"),"L",IF(ISBLANK(C157),"","A")),IF(C157="EE",IF(G157&gt;=3,IF(E157&gt;=5,"H","A"),IF(G157&gt;=2,IF(E157&gt;=16,"H",IF(E157&lt;=4,"L","A")),IF(E157&lt;=15,"L","A"))),IF(OR(C157="SE",C157="CE"),IF(G157&gt;=4,IF(E157&gt;=6,"H","A"),IF(G157&gt;=2,IF(E157&gt;=20,"H",IF(E157&lt;=5,"L","A")),IF(E157&lt;=19,"L","A"))),IF(OR(C157="ALI",C157="AIE"),IF(G157&gt;=6,IF(E157&gt;=20,"H","A"),IF(G157&gt;=2,IF(E157&gt;=51,"H",IF(E157&lt;=19,"L","A")),IF(E157&lt;=50,"L","A")))))))</f>
        <v/>
      </c>
      <c r="M157" s="131" t="n">
        <f aca="false">IFERROR(VLOOKUP(D157,Lista!A$3:D$33,3,0),1)</f>
        <v>1</v>
      </c>
      <c r="N157" s="131" t="n">
        <f aca="false">IFERROR(VLOOKUP(D157,Lista!A$3:E$33,5,0),1)</f>
        <v>1</v>
      </c>
      <c r="O157" s="132" t="str">
        <f aca="false">IF(C157="INM","",IF(L157="L","Baixa",IF(L157="A","Média",IF(L157="","","Alta"))))</f>
        <v/>
      </c>
      <c r="P157" s="132" t="n">
        <f aca="false">IF(C157="INM",M157*I157,IF(C157="ALI",IF(L157="L",7,IF(L157="A",10,15)),IF(C157="AIE",IF(L157="L",5,IF(L157="A",7,10)),IF(C157="SE",IF(L157="L",4,IF(L157="A",5,7)),IF(OR(C157="EE",C157="CE"),IF(L157="L",3,IF(L157="A",4,6)),0)))))</f>
        <v>0</v>
      </c>
      <c r="Q157" s="132" t="n">
        <f aca="false">IF(C157="INM",P157,P157*M157)</f>
        <v>0</v>
      </c>
      <c r="R157" s="133"/>
      <c r="S157" s="134" t="s">
        <v>94</v>
      </c>
      <c r="T157" s="143"/>
      <c r="U157" s="128"/>
      <c r="V157" s="128"/>
      <c r="W157" s="128"/>
      <c r="X157" s="128"/>
      <c r="Y157" s="128"/>
      <c r="Z157" s="131" t="str">
        <f aca="false">CONCATENATE(U157,AB157)</f>
        <v/>
      </c>
      <c r="AA157" s="131" t="str">
        <f aca="false">CONCATENATE(U157,V157,AB157,AG157)</f>
        <v>0</v>
      </c>
      <c r="AB157" s="131" t="str">
        <f aca="false">IF(OR(ISBLANK(W157),ISBLANK(X157)),IF(OR(U157="ALI",U157="AIE"),"L",IF(ISBLANK(U157),"","A")),IF(U157="EE",IF(X157&gt;=3,IF(W157&gt;=5,"H","A"),IF(X157&gt;=2,IF(W157&gt;=16,"H",IF(W157&lt;=4,"L","A")),IF(W157&lt;=15,"L","A"))),IF(OR(U157="SE",U157="CE"),IF(X157&gt;=4,IF(W157&gt;=6,"H","A"),IF(X157&gt;=2,IF(W157&gt;=20,"H",IF(W157&lt;=5,"L","A")),IF(W157&lt;=19,"L","A"))),IF(OR(U157="ALI",U157="AIE"),IF(X157&gt;=6,IF(W157&gt;=20,"H","A"),IF(X157&gt;=2,IF(W157&gt;=51,"H",IF(W157&lt;=19,"L","A")),IF(W157&lt;=50,"L","A")))))))</f>
        <v/>
      </c>
      <c r="AC157" s="131" t="n">
        <f aca="false">IFERROR(VLOOKUP(V157,Lista!A$3:D$33,3,0),1)</f>
        <v>1</v>
      </c>
      <c r="AD157" s="131" t="n">
        <f aca="false">IFERROR(VLOOKUP(V157,Lista!A$3:E$33,5,0),1)</f>
        <v>1</v>
      </c>
      <c r="AE157" s="137" t="str">
        <f aca="false">IF(U157="INM","",IF(AB157="L","Baixa",IF(AB157="A","Média",IF(AB157="","","Alta"))))</f>
        <v/>
      </c>
      <c r="AF157" s="137" t="n">
        <f aca="false">IF(OR(ISBLANK(T157),T157="NOK"),0,IF(U157="INM",AC157*Y157,IF(U157="ALI",IF(AB157="L",7,IF(AB157="A",10,15)),IF(U157="AIE",IF(AB157="L",5,IF(AB157="A",7,10)),IF(U157="SE",IF(AB157="L",4,IF(AB157="A",5,7)),IF(OR(U157="EE",U157="CE"),IF(AB157="L",3,IF(AB157="A",4,6))))))))</f>
        <v>0</v>
      </c>
      <c r="AG157" s="137" t="n">
        <f aca="false">IF(T157="NOK",0,IF(U157="INM",(1*AC157)*Y157,AF157*AC157))</f>
        <v>0</v>
      </c>
      <c r="AH157" s="139"/>
      <c r="AI157" s="134" t="s">
        <v>94</v>
      </c>
      <c r="AJ157" s="139"/>
      <c r="AK157" s="139"/>
    </row>
    <row r="158" customFormat="false" ht="15" hidden="false" customHeight="true" outlineLevel="0" collapsed="false">
      <c r="A158" s="142"/>
      <c r="B158" s="129"/>
      <c r="C158" s="128"/>
      <c r="D158" s="128"/>
      <c r="E158" s="128"/>
      <c r="F158" s="141"/>
      <c r="G158" s="128"/>
      <c r="H158" s="141"/>
      <c r="I158" s="128"/>
      <c r="J158" s="131" t="str">
        <f aca="false">CONCATENATE(C158,L158)</f>
        <v/>
      </c>
      <c r="K158" s="131" t="str">
        <f aca="false">CONCATENATE(C158,D158,L158,Q158)</f>
        <v>0</v>
      </c>
      <c r="L158" s="131" t="str">
        <f aca="false">IF(OR(ISBLANK(E158),ISBLANK(G158)),IF(OR(C158="ALI",C158="AIE"),"L",IF(ISBLANK(C158),"","A")),IF(C158="EE",IF(G158&gt;=3,IF(E158&gt;=5,"H","A"),IF(G158&gt;=2,IF(E158&gt;=16,"H",IF(E158&lt;=4,"L","A")),IF(E158&lt;=15,"L","A"))),IF(OR(C158="SE",C158="CE"),IF(G158&gt;=4,IF(E158&gt;=6,"H","A"),IF(G158&gt;=2,IF(E158&gt;=20,"H",IF(E158&lt;=5,"L","A")),IF(E158&lt;=19,"L","A"))),IF(OR(C158="ALI",C158="AIE"),IF(G158&gt;=6,IF(E158&gt;=20,"H","A"),IF(G158&gt;=2,IF(E158&gt;=51,"H",IF(E158&lt;=19,"L","A")),IF(E158&lt;=50,"L","A")))))))</f>
        <v/>
      </c>
      <c r="M158" s="131" t="n">
        <f aca="false">IFERROR(VLOOKUP(D158,Lista!A$3:D$33,3,0),1)</f>
        <v>1</v>
      </c>
      <c r="N158" s="131" t="n">
        <f aca="false">IFERROR(VLOOKUP(D158,Lista!A$3:E$33,5,0),1)</f>
        <v>1</v>
      </c>
      <c r="O158" s="132" t="str">
        <f aca="false">IF(C158="INM","",IF(L158="L","Baixa",IF(L158="A","Média",IF(L158="","","Alta"))))</f>
        <v/>
      </c>
      <c r="P158" s="132" t="n">
        <f aca="false">IF(C158="INM",M158*I158,IF(C158="ALI",IF(L158="L",7,IF(L158="A",10,15)),IF(C158="AIE",IF(L158="L",5,IF(L158="A",7,10)),IF(C158="SE",IF(L158="L",4,IF(L158="A",5,7)),IF(OR(C158="EE",C158="CE"),IF(L158="L",3,IF(L158="A",4,6)),0)))))</f>
        <v>0</v>
      </c>
      <c r="Q158" s="132" t="n">
        <f aca="false">IF(C158="INM",P158,P158*M158)</f>
        <v>0</v>
      </c>
      <c r="R158" s="133"/>
      <c r="S158" s="134" t="s">
        <v>94</v>
      </c>
      <c r="T158" s="143"/>
      <c r="U158" s="128"/>
      <c r="V158" s="128"/>
      <c r="W158" s="128"/>
      <c r="X158" s="128"/>
      <c r="Y158" s="128"/>
      <c r="Z158" s="131" t="str">
        <f aca="false">CONCATENATE(U158,AB158)</f>
        <v/>
      </c>
      <c r="AA158" s="131" t="str">
        <f aca="false">CONCATENATE(U158,V158,AB158,AG158)</f>
        <v>0</v>
      </c>
      <c r="AB158" s="131" t="str">
        <f aca="false">IF(OR(ISBLANK(W158),ISBLANK(X158)),IF(OR(U158="ALI",U158="AIE"),"L",IF(ISBLANK(U158),"","A")),IF(U158="EE",IF(X158&gt;=3,IF(W158&gt;=5,"H","A"),IF(X158&gt;=2,IF(W158&gt;=16,"H",IF(W158&lt;=4,"L","A")),IF(W158&lt;=15,"L","A"))),IF(OR(U158="SE",U158="CE"),IF(X158&gt;=4,IF(W158&gt;=6,"H","A"),IF(X158&gt;=2,IF(W158&gt;=20,"H",IF(W158&lt;=5,"L","A")),IF(W158&lt;=19,"L","A"))),IF(OR(U158="ALI",U158="AIE"),IF(X158&gt;=6,IF(W158&gt;=20,"H","A"),IF(X158&gt;=2,IF(W158&gt;=51,"H",IF(W158&lt;=19,"L","A")),IF(W158&lt;=50,"L","A")))))))</f>
        <v/>
      </c>
      <c r="AC158" s="131" t="n">
        <f aca="false">IFERROR(VLOOKUP(V158,Lista!A$3:D$33,3,0),1)</f>
        <v>1</v>
      </c>
      <c r="AD158" s="131" t="n">
        <f aca="false">IFERROR(VLOOKUP(V158,Lista!A$3:E$33,5,0),1)</f>
        <v>1</v>
      </c>
      <c r="AE158" s="137" t="str">
        <f aca="false">IF(U158="INM","",IF(AB158="L","Baixa",IF(AB158="A","Média",IF(AB158="","","Alta"))))</f>
        <v/>
      </c>
      <c r="AF158" s="137" t="n">
        <f aca="false">IF(OR(ISBLANK(T158),T158="NOK"),0,IF(U158="INM",AC158*Y158,IF(U158="ALI",IF(AB158="L",7,IF(AB158="A",10,15)),IF(U158="AIE",IF(AB158="L",5,IF(AB158="A",7,10)),IF(U158="SE",IF(AB158="L",4,IF(AB158="A",5,7)),IF(OR(U158="EE",U158="CE"),IF(AB158="L",3,IF(AB158="A",4,6))))))))</f>
        <v>0</v>
      </c>
      <c r="AG158" s="137" t="n">
        <f aca="false">IF(T158="NOK",0,IF(U158="INM",(1*AC158)*Y158,AF158*AC158))</f>
        <v>0</v>
      </c>
      <c r="AH158" s="139"/>
      <c r="AI158" s="134" t="s">
        <v>94</v>
      </c>
      <c r="AJ158" s="139"/>
      <c r="AK158" s="139"/>
    </row>
    <row r="159" customFormat="false" ht="15" hidden="false" customHeight="true" outlineLevel="0" collapsed="false">
      <c r="A159" s="142"/>
      <c r="B159" s="129"/>
      <c r="C159" s="128"/>
      <c r="D159" s="128"/>
      <c r="E159" s="128"/>
      <c r="F159" s="141"/>
      <c r="G159" s="128"/>
      <c r="H159" s="141"/>
      <c r="I159" s="128"/>
      <c r="J159" s="131" t="str">
        <f aca="false">CONCATENATE(C159,L159)</f>
        <v/>
      </c>
      <c r="K159" s="131" t="str">
        <f aca="false">CONCATENATE(C159,D159,L159,Q159)</f>
        <v>0</v>
      </c>
      <c r="L159" s="131" t="str">
        <f aca="false">IF(OR(ISBLANK(E159),ISBLANK(G159)),IF(OR(C159="ALI",C159="AIE"),"L",IF(ISBLANK(C159),"","A")),IF(C159="EE",IF(G159&gt;=3,IF(E159&gt;=5,"H","A"),IF(G159&gt;=2,IF(E159&gt;=16,"H",IF(E159&lt;=4,"L","A")),IF(E159&lt;=15,"L","A"))),IF(OR(C159="SE",C159="CE"),IF(G159&gt;=4,IF(E159&gt;=6,"H","A"),IF(G159&gt;=2,IF(E159&gt;=20,"H",IF(E159&lt;=5,"L","A")),IF(E159&lt;=19,"L","A"))),IF(OR(C159="ALI",C159="AIE"),IF(G159&gt;=6,IF(E159&gt;=20,"H","A"),IF(G159&gt;=2,IF(E159&gt;=51,"H",IF(E159&lt;=19,"L","A")),IF(E159&lt;=50,"L","A")))))))</f>
        <v/>
      </c>
      <c r="M159" s="131" t="n">
        <f aca="false">IFERROR(VLOOKUP(D159,Lista!A$3:D$33,3,0),1)</f>
        <v>1</v>
      </c>
      <c r="N159" s="131" t="n">
        <f aca="false">IFERROR(VLOOKUP(D159,Lista!A$3:E$33,5,0),1)</f>
        <v>1</v>
      </c>
      <c r="O159" s="132" t="str">
        <f aca="false">IF(C159="INM","",IF(L159="L","Baixa",IF(L159="A","Média",IF(L159="","","Alta"))))</f>
        <v/>
      </c>
      <c r="P159" s="132" t="n">
        <f aca="false">IF(C159="INM",M159*I159,IF(C159="ALI",IF(L159="L",7,IF(L159="A",10,15)),IF(C159="AIE",IF(L159="L",5,IF(L159="A",7,10)),IF(C159="SE",IF(L159="L",4,IF(L159="A",5,7)),IF(OR(C159="EE",C159="CE"),IF(L159="L",3,IF(L159="A",4,6)),0)))))</f>
        <v>0</v>
      </c>
      <c r="Q159" s="132" t="n">
        <f aca="false">IF(C159="INM",P159,P159*M159)</f>
        <v>0</v>
      </c>
      <c r="R159" s="133"/>
      <c r="S159" s="134" t="s">
        <v>94</v>
      </c>
      <c r="T159" s="143"/>
      <c r="U159" s="128"/>
      <c r="V159" s="128"/>
      <c r="W159" s="128"/>
      <c r="X159" s="128"/>
      <c r="Y159" s="128"/>
      <c r="Z159" s="131" t="str">
        <f aca="false">CONCATENATE(U159,AB159)</f>
        <v/>
      </c>
      <c r="AA159" s="131" t="str">
        <f aca="false">CONCATENATE(U159,V159,AB159,AG159)</f>
        <v>0</v>
      </c>
      <c r="AB159" s="131" t="str">
        <f aca="false">IF(OR(ISBLANK(W159),ISBLANK(X159)),IF(OR(U159="ALI",U159="AIE"),"L",IF(ISBLANK(U159),"","A")),IF(U159="EE",IF(X159&gt;=3,IF(W159&gt;=5,"H","A"),IF(X159&gt;=2,IF(W159&gt;=16,"H",IF(W159&lt;=4,"L","A")),IF(W159&lt;=15,"L","A"))),IF(OR(U159="SE",U159="CE"),IF(X159&gt;=4,IF(W159&gt;=6,"H","A"),IF(X159&gt;=2,IF(W159&gt;=20,"H",IF(W159&lt;=5,"L","A")),IF(W159&lt;=19,"L","A"))),IF(OR(U159="ALI",U159="AIE"),IF(X159&gt;=6,IF(W159&gt;=20,"H","A"),IF(X159&gt;=2,IF(W159&gt;=51,"H",IF(W159&lt;=19,"L","A")),IF(W159&lt;=50,"L","A")))))))</f>
        <v/>
      </c>
      <c r="AC159" s="131" t="n">
        <f aca="false">IFERROR(VLOOKUP(V159,Lista!A$3:D$33,3,0),1)</f>
        <v>1</v>
      </c>
      <c r="AD159" s="131" t="n">
        <f aca="false">IFERROR(VLOOKUP(V159,Lista!A$3:E$33,5,0),1)</f>
        <v>1</v>
      </c>
      <c r="AE159" s="137" t="str">
        <f aca="false">IF(U159="INM","",IF(AB159="L","Baixa",IF(AB159="A","Média",IF(AB159="","","Alta"))))</f>
        <v/>
      </c>
      <c r="AF159" s="137" t="n">
        <f aca="false">IF(OR(ISBLANK(T159),T159="NOK"),0,IF(U159="INM",AC159*Y159,IF(U159="ALI",IF(AB159="L",7,IF(AB159="A",10,15)),IF(U159="AIE",IF(AB159="L",5,IF(AB159="A",7,10)),IF(U159="SE",IF(AB159="L",4,IF(AB159="A",5,7)),IF(OR(U159="EE",U159="CE"),IF(AB159="L",3,IF(AB159="A",4,6))))))))</f>
        <v>0</v>
      </c>
      <c r="AG159" s="137" t="n">
        <f aca="false">IF(T159="NOK",0,IF(U159="INM",(1*AC159)*Y159,AF159*AC159))</f>
        <v>0</v>
      </c>
      <c r="AH159" s="139"/>
      <c r="AI159" s="134" t="s">
        <v>94</v>
      </c>
      <c r="AJ159" s="139"/>
      <c r="AK159" s="139"/>
    </row>
    <row r="160" customFormat="false" ht="15" hidden="false" customHeight="true" outlineLevel="0" collapsed="false">
      <c r="A160" s="142"/>
      <c r="B160" s="129"/>
      <c r="C160" s="128"/>
      <c r="D160" s="128"/>
      <c r="E160" s="128"/>
      <c r="F160" s="141"/>
      <c r="G160" s="128"/>
      <c r="H160" s="141"/>
      <c r="I160" s="128"/>
      <c r="J160" s="131" t="str">
        <f aca="false">CONCATENATE(C160,L160)</f>
        <v/>
      </c>
      <c r="K160" s="131" t="str">
        <f aca="false">CONCATENATE(C160,D160,L160,Q160)</f>
        <v>0</v>
      </c>
      <c r="L160" s="131" t="str">
        <f aca="false">IF(OR(ISBLANK(E160),ISBLANK(G160)),IF(OR(C160="ALI",C160="AIE"),"L",IF(ISBLANK(C160),"","A")),IF(C160="EE",IF(G160&gt;=3,IF(E160&gt;=5,"H","A"),IF(G160&gt;=2,IF(E160&gt;=16,"H",IF(E160&lt;=4,"L","A")),IF(E160&lt;=15,"L","A"))),IF(OR(C160="SE",C160="CE"),IF(G160&gt;=4,IF(E160&gt;=6,"H","A"),IF(G160&gt;=2,IF(E160&gt;=20,"H",IF(E160&lt;=5,"L","A")),IF(E160&lt;=19,"L","A"))),IF(OR(C160="ALI",C160="AIE"),IF(G160&gt;=6,IF(E160&gt;=20,"H","A"),IF(G160&gt;=2,IF(E160&gt;=51,"H",IF(E160&lt;=19,"L","A")),IF(E160&lt;=50,"L","A")))))))</f>
        <v/>
      </c>
      <c r="M160" s="131" t="n">
        <f aca="false">IFERROR(VLOOKUP(D160,Lista!A$3:D$33,3,0),1)</f>
        <v>1</v>
      </c>
      <c r="N160" s="131" t="n">
        <f aca="false">IFERROR(VLOOKUP(D160,Lista!A$3:E$33,5,0),1)</f>
        <v>1</v>
      </c>
      <c r="O160" s="132" t="str">
        <f aca="false">IF(C160="INM","",IF(L160="L","Baixa",IF(L160="A","Média",IF(L160="","","Alta"))))</f>
        <v/>
      </c>
      <c r="P160" s="132" t="n">
        <f aca="false">IF(C160="INM",M160*I160,IF(C160="ALI",IF(L160="L",7,IF(L160="A",10,15)),IF(C160="AIE",IF(L160="L",5,IF(L160="A",7,10)),IF(C160="SE",IF(L160="L",4,IF(L160="A",5,7)),IF(OR(C160="EE",C160="CE"),IF(L160="L",3,IF(L160="A",4,6)),0)))))</f>
        <v>0</v>
      </c>
      <c r="Q160" s="132" t="n">
        <f aca="false">IF(C160="INM",P160,P160*M160)</f>
        <v>0</v>
      </c>
      <c r="R160" s="133"/>
      <c r="S160" s="134" t="s">
        <v>94</v>
      </c>
      <c r="T160" s="143"/>
      <c r="U160" s="128"/>
      <c r="V160" s="128"/>
      <c r="W160" s="128"/>
      <c r="X160" s="128"/>
      <c r="Y160" s="128"/>
      <c r="Z160" s="131" t="str">
        <f aca="false">CONCATENATE(U160,AB160)</f>
        <v/>
      </c>
      <c r="AA160" s="131" t="str">
        <f aca="false">CONCATENATE(U160,V160,AB160,AG160)</f>
        <v>0</v>
      </c>
      <c r="AB160" s="131" t="str">
        <f aca="false">IF(OR(ISBLANK(W160),ISBLANK(X160)),IF(OR(U160="ALI",U160="AIE"),"L",IF(ISBLANK(U160),"","A")),IF(U160="EE",IF(X160&gt;=3,IF(W160&gt;=5,"H","A"),IF(X160&gt;=2,IF(W160&gt;=16,"H",IF(W160&lt;=4,"L","A")),IF(W160&lt;=15,"L","A"))),IF(OR(U160="SE",U160="CE"),IF(X160&gt;=4,IF(W160&gt;=6,"H","A"),IF(X160&gt;=2,IF(W160&gt;=20,"H",IF(W160&lt;=5,"L","A")),IF(W160&lt;=19,"L","A"))),IF(OR(U160="ALI",U160="AIE"),IF(X160&gt;=6,IF(W160&gt;=20,"H","A"),IF(X160&gt;=2,IF(W160&gt;=51,"H",IF(W160&lt;=19,"L","A")),IF(W160&lt;=50,"L","A")))))))</f>
        <v/>
      </c>
      <c r="AC160" s="131" t="n">
        <f aca="false">IFERROR(VLOOKUP(V160,Lista!A$3:D$33,3,0),1)</f>
        <v>1</v>
      </c>
      <c r="AD160" s="131" t="n">
        <f aca="false">IFERROR(VLOOKUP(V160,Lista!A$3:E$33,5,0),1)</f>
        <v>1</v>
      </c>
      <c r="AE160" s="137" t="str">
        <f aca="false">IF(U160="INM","",IF(AB160="L","Baixa",IF(AB160="A","Média",IF(AB160="","","Alta"))))</f>
        <v/>
      </c>
      <c r="AF160" s="137" t="n">
        <f aca="false">IF(OR(ISBLANK(T160),T160="NOK"),0,IF(U160="INM",AC160*Y160,IF(U160="ALI",IF(AB160="L",7,IF(AB160="A",10,15)),IF(U160="AIE",IF(AB160="L",5,IF(AB160="A",7,10)),IF(U160="SE",IF(AB160="L",4,IF(AB160="A",5,7)),IF(OR(U160="EE",U160="CE"),IF(AB160="L",3,IF(AB160="A",4,6))))))))</f>
        <v>0</v>
      </c>
      <c r="AG160" s="137" t="n">
        <f aca="false">IF(T160="NOK",0,IF(U160="INM",(1*AC160)*Y160,AF160*AC160))</f>
        <v>0</v>
      </c>
      <c r="AH160" s="139"/>
      <c r="AI160" s="134" t="s">
        <v>94</v>
      </c>
      <c r="AJ160" s="139"/>
      <c r="AK160" s="139"/>
    </row>
    <row r="161" customFormat="false" ht="15" hidden="false" customHeight="true" outlineLevel="0" collapsed="false">
      <c r="A161" s="142"/>
      <c r="B161" s="129"/>
      <c r="C161" s="128"/>
      <c r="D161" s="128"/>
      <c r="E161" s="128"/>
      <c r="F161" s="141"/>
      <c r="G161" s="128"/>
      <c r="H161" s="141"/>
      <c r="I161" s="128"/>
      <c r="J161" s="131" t="str">
        <f aca="false">CONCATENATE(C161,L161)</f>
        <v/>
      </c>
      <c r="K161" s="131" t="str">
        <f aca="false">CONCATENATE(C161,D161,L161,Q161)</f>
        <v>0</v>
      </c>
      <c r="L161" s="131" t="str">
        <f aca="false">IF(OR(ISBLANK(E161),ISBLANK(G161)),IF(OR(C161="ALI",C161="AIE"),"L",IF(ISBLANK(C161),"","A")),IF(C161="EE",IF(G161&gt;=3,IF(E161&gt;=5,"H","A"),IF(G161&gt;=2,IF(E161&gt;=16,"H",IF(E161&lt;=4,"L","A")),IF(E161&lt;=15,"L","A"))),IF(OR(C161="SE",C161="CE"),IF(G161&gt;=4,IF(E161&gt;=6,"H","A"),IF(G161&gt;=2,IF(E161&gt;=20,"H",IF(E161&lt;=5,"L","A")),IF(E161&lt;=19,"L","A"))),IF(OR(C161="ALI",C161="AIE"),IF(G161&gt;=6,IF(E161&gt;=20,"H","A"),IF(G161&gt;=2,IF(E161&gt;=51,"H",IF(E161&lt;=19,"L","A")),IF(E161&lt;=50,"L","A")))))))</f>
        <v/>
      </c>
      <c r="M161" s="131" t="n">
        <f aca="false">IFERROR(VLOOKUP(D161,Lista!A$3:D$33,3,0),1)</f>
        <v>1</v>
      </c>
      <c r="N161" s="131" t="n">
        <f aca="false">IFERROR(VLOOKUP(D161,Lista!A$3:E$33,5,0),1)</f>
        <v>1</v>
      </c>
      <c r="O161" s="132" t="str">
        <f aca="false">IF(C161="INM","",IF(L161="L","Baixa",IF(L161="A","Média",IF(L161="","","Alta"))))</f>
        <v/>
      </c>
      <c r="P161" s="132" t="n">
        <f aca="false">IF(C161="INM",M161*I161,IF(C161="ALI",IF(L161="L",7,IF(L161="A",10,15)),IF(C161="AIE",IF(L161="L",5,IF(L161="A",7,10)),IF(C161="SE",IF(L161="L",4,IF(L161="A",5,7)),IF(OR(C161="EE",C161="CE"),IF(L161="L",3,IF(L161="A",4,6)),0)))))</f>
        <v>0</v>
      </c>
      <c r="Q161" s="132" t="n">
        <f aca="false">IF(C161="INM",P161,P161*M161)</f>
        <v>0</v>
      </c>
      <c r="R161" s="133"/>
      <c r="S161" s="134" t="s">
        <v>94</v>
      </c>
      <c r="T161" s="143"/>
      <c r="U161" s="128"/>
      <c r="V161" s="128"/>
      <c r="W161" s="128"/>
      <c r="X161" s="128"/>
      <c r="Y161" s="128"/>
      <c r="Z161" s="131" t="str">
        <f aca="false">CONCATENATE(U161,AB161)</f>
        <v/>
      </c>
      <c r="AA161" s="131" t="str">
        <f aca="false">CONCATENATE(U161,V161,AB161,AG161)</f>
        <v>0</v>
      </c>
      <c r="AB161" s="131" t="str">
        <f aca="false">IF(OR(ISBLANK(W161),ISBLANK(X161)),IF(OR(U161="ALI",U161="AIE"),"L",IF(ISBLANK(U161),"","A")),IF(U161="EE",IF(X161&gt;=3,IF(W161&gt;=5,"H","A"),IF(X161&gt;=2,IF(W161&gt;=16,"H",IF(W161&lt;=4,"L","A")),IF(W161&lt;=15,"L","A"))),IF(OR(U161="SE",U161="CE"),IF(X161&gt;=4,IF(W161&gt;=6,"H","A"),IF(X161&gt;=2,IF(W161&gt;=20,"H",IF(W161&lt;=5,"L","A")),IF(W161&lt;=19,"L","A"))),IF(OR(U161="ALI",U161="AIE"),IF(X161&gt;=6,IF(W161&gt;=20,"H","A"),IF(X161&gt;=2,IF(W161&gt;=51,"H",IF(W161&lt;=19,"L","A")),IF(W161&lt;=50,"L","A")))))))</f>
        <v/>
      </c>
      <c r="AC161" s="131" t="n">
        <f aca="false">IFERROR(VLOOKUP(V161,Lista!A$3:D$33,3,0),1)</f>
        <v>1</v>
      </c>
      <c r="AD161" s="131" t="n">
        <f aca="false">IFERROR(VLOOKUP(V161,Lista!A$3:E$33,5,0),1)</f>
        <v>1</v>
      </c>
      <c r="AE161" s="137" t="str">
        <f aca="false">IF(U161="INM","",IF(AB161="L","Baixa",IF(AB161="A","Média",IF(AB161="","","Alta"))))</f>
        <v/>
      </c>
      <c r="AF161" s="137" t="n">
        <f aca="false">IF(OR(ISBLANK(T161),T161="NOK"),0,IF(U161="INM",AC161*Y161,IF(U161="ALI",IF(AB161="L",7,IF(AB161="A",10,15)),IF(U161="AIE",IF(AB161="L",5,IF(AB161="A",7,10)),IF(U161="SE",IF(AB161="L",4,IF(AB161="A",5,7)),IF(OR(U161="EE",U161="CE"),IF(AB161="L",3,IF(AB161="A",4,6))))))))</f>
        <v>0</v>
      </c>
      <c r="AG161" s="137" t="n">
        <f aca="false">IF(T161="NOK",0,IF(U161="INM",(1*AC161)*Y161,AF161*AC161))</f>
        <v>0</v>
      </c>
      <c r="AH161" s="139"/>
      <c r="AI161" s="134" t="s">
        <v>94</v>
      </c>
      <c r="AJ161" s="139"/>
      <c r="AK161" s="139"/>
    </row>
    <row r="162" customFormat="false" ht="15" hidden="false" customHeight="true" outlineLevel="0" collapsed="false">
      <c r="A162" s="142"/>
      <c r="B162" s="129"/>
      <c r="C162" s="128"/>
      <c r="D162" s="128"/>
      <c r="E162" s="128"/>
      <c r="F162" s="141"/>
      <c r="G162" s="128"/>
      <c r="H162" s="141"/>
      <c r="I162" s="128"/>
      <c r="J162" s="131" t="str">
        <f aca="false">CONCATENATE(C162,L162)</f>
        <v/>
      </c>
      <c r="K162" s="131" t="str">
        <f aca="false">CONCATENATE(C162,D162,L162,Q162)</f>
        <v>0</v>
      </c>
      <c r="L162" s="131" t="str">
        <f aca="false">IF(OR(ISBLANK(E162),ISBLANK(G162)),IF(OR(C162="ALI",C162="AIE"),"L",IF(ISBLANK(C162),"","A")),IF(C162="EE",IF(G162&gt;=3,IF(E162&gt;=5,"H","A"),IF(G162&gt;=2,IF(E162&gt;=16,"H",IF(E162&lt;=4,"L","A")),IF(E162&lt;=15,"L","A"))),IF(OR(C162="SE",C162="CE"),IF(G162&gt;=4,IF(E162&gt;=6,"H","A"),IF(G162&gt;=2,IF(E162&gt;=20,"H",IF(E162&lt;=5,"L","A")),IF(E162&lt;=19,"L","A"))),IF(OR(C162="ALI",C162="AIE"),IF(G162&gt;=6,IF(E162&gt;=20,"H","A"),IF(G162&gt;=2,IF(E162&gt;=51,"H",IF(E162&lt;=19,"L","A")),IF(E162&lt;=50,"L","A")))))))</f>
        <v/>
      </c>
      <c r="M162" s="131" t="n">
        <f aca="false">IFERROR(VLOOKUP(D162,Lista!A$3:D$33,3,0),1)</f>
        <v>1</v>
      </c>
      <c r="N162" s="131" t="n">
        <f aca="false">IFERROR(VLOOKUP(D162,Lista!A$3:E$33,5,0),1)</f>
        <v>1</v>
      </c>
      <c r="O162" s="132" t="str">
        <f aca="false">IF(C162="INM","",IF(L162="L","Baixa",IF(L162="A","Média",IF(L162="","","Alta"))))</f>
        <v/>
      </c>
      <c r="P162" s="132" t="n">
        <f aca="false">IF(C162="INM",M162*I162,IF(C162="ALI",IF(L162="L",7,IF(L162="A",10,15)),IF(C162="AIE",IF(L162="L",5,IF(L162="A",7,10)),IF(C162="SE",IF(L162="L",4,IF(L162="A",5,7)),IF(OR(C162="EE",C162="CE"),IF(L162="L",3,IF(L162="A",4,6)),0)))))</f>
        <v>0</v>
      </c>
      <c r="Q162" s="132" t="n">
        <f aca="false">IF(C162="INM",P162,P162*M162)</f>
        <v>0</v>
      </c>
      <c r="R162" s="133"/>
      <c r="S162" s="134" t="s">
        <v>94</v>
      </c>
      <c r="T162" s="143"/>
      <c r="U162" s="128"/>
      <c r="V162" s="128"/>
      <c r="W162" s="128"/>
      <c r="X162" s="128"/>
      <c r="Y162" s="128"/>
      <c r="Z162" s="131" t="str">
        <f aca="false">CONCATENATE(U162,AB162)</f>
        <v/>
      </c>
      <c r="AA162" s="131" t="str">
        <f aca="false">CONCATENATE(U162,V162,AB162,AG162)</f>
        <v>0</v>
      </c>
      <c r="AB162" s="131" t="str">
        <f aca="false">IF(OR(ISBLANK(W162),ISBLANK(X162)),IF(OR(U162="ALI",U162="AIE"),"L",IF(ISBLANK(U162),"","A")),IF(U162="EE",IF(X162&gt;=3,IF(W162&gt;=5,"H","A"),IF(X162&gt;=2,IF(W162&gt;=16,"H",IF(W162&lt;=4,"L","A")),IF(W162&lt;=15,"L","A"))),IF(OR(U162="SE",U162="CE"),IF(X162&gt;=4,IF(W162&gt;=6,"H","A"),IF(X162&gt;=2,IF(W162&gt;=20,"H",IF(W162&lt;=5,"L","A")),IF(W162&lt;=19,"L","A"))),IF(OR(U162="ALI",U162="AIE"),IF(X162&gt;=6,IF(W162&gt;=20,"H","A"),IF(X162&gt;=2,IF(W162&gt;=51,"H",IF(W162&lt;=19,"L","A")),IF(W162&lt;=50,"L","A")))))))</f>
        <v/>
      </c>
      <c r="AC162" s="131" t="n">
        <f aca="false">IFERROR(VLOOKUP(V162,Lista!A$3:D$33,3,0),1)</f>
        <v>1</v>
      </c>
      <c r="AD162" s="131" t="n">
        <f aca="false">IFERROR(VLOOKUP(V162,Lista!A$3:E$33,5,0),1)</f>
        <v>1</v>
      </c>
      <c r="AE162" s="137" t="str">
        <f aca="false">IF(U162="INM","",IF(AB162="L","Baixa",IF(AB162="A","Média",IF(AB162="","","Alta"))))</f>
        <v/>
      </c>
      <c r="AF162" s="137" t="n">
        <f aca="false">IF(OR(ISBLANK(T162),T162="NOK"),0,IF(U162="INM",AC162*Y162,IF(U162="ALI",IF(AB162="L",7,IF(AB162="A",10,15)),IF(U162="AIE",IF(AB162="L",5,IF(AB162="A",7,10)),IF(U162="SE",IF(AB162="L",4,IF(AB162="A",5,7)),IF(OR(U162="EE",U162="CE"),IF(AB162="L",3,IF(AB162="A",4,6))))))))</f>
        <v>0</v>
      </c>
      <c r="AG162" s="137" t="n">
        <f aca="false">IF(T162="NOK",0,IF(U162="INM",(1*AC162)*Y162,AF162*AC162))</f>
        <v>0</v>
      </c>
      <c r="AH162" s="139"/>
      <c r="AI162" s="134" t="s">
        <v>94</v>
      </c>
      <c r="AJ162" s="139"/>
      <c r="AK162" s="139"/>
    </row>
    <row r="163" customFormat="false" ht="15" hidden="false" customHeight="true" outlineLevel="0" collapsed="false">
      <c r="A163" s="142"/>
      <c r="B163" s="129"/>
      <c r="C163" s="128"/>
      <c r="D163" s="128"/>
      <c r="E163" s="128"/>
      <c r="F163" s="141"/>
      <c r="G163" s="128"/>
      <c r="H163" s="141"/>
      <c r="I163" s="128"/>
      <c r="J163" s="131" t="str">
        <f aca="false">CONCATENATE(C163,L163)</f>
        <v/>
      </c>
      <c r="K163" s="131" t="str">
        <f aca="false">CONCATENATE(C163,D163,L163,Q163)</f>
        <v>0</v>
      </c>
      <c r="L163" s="131" t="str">
        <f aca="false">IF(OR(ISBLANK(E163),ISBLANK(G163)),IF(OR(C163="ALI",C163="AIE"),"L",IF(ISBLANK(C163),"","A")),IF(C163="EE",IF(G163&gt;=3,IF(E163&gt;=5,"H","A"),IF(G163&gt;=2,IF(E163&gt;=16,"H",IF(E163&lt;=4,"L","A")),IF(E163&lt;=15,"L","A"))),IF(OR(C163="SE",C163="CE"),IF(G163&gt;=4,IF(E163&gt;=6,"H","A"),IF(G163&gt;=2,IF(E163&gt;=20,"H",IF(E163&lt;=5,"L","A")),IF(E163&lt;=19,"L","A"))),IF(OR(C163="ALI",C163="AIE"),IF(G163&gt;=6,IF(E163&gt;=20,"H","A"),IF(G163&gt;=2,IF(E163&gt;=51,"H",IF(E163&lt;=19,"L","A")),IF(E163&lt;=50,"L","A")))))))</f>
        <v/>
      </c>
      <c r="M163" s="131" t="n">
        <f aca="false">IFERROR(VLOOKUP(D163,Lista!A$3:D$33,3,0),1)</f>
        <v>1</v>
      </c>
      <c r="N163" s="131" t="n">
        <f aca="false">IFERROR(VLOOKUP(D163,Lista!A$3:E$33,5,0),1)</f>
        <v>1</v>
      </c>
      <c r="O163" s="132" t="str">
        <f aca="false">IF(C163="INM","",IF(L163="L","Baixa",IF(L163="A","Média",IF(L163="","","Alta"))))</f>
        <v/>
      </c>
      <c r="P163" s="132" t="n">
        <f aca="false">IF(C163="INM",M163*I163,IF(C163="ALI",IF(L163="L",7,IF(L163="A",10,15)),IF(C163="AIE",IF(L163="L",5,IF(L163="A",7,10)),IF(C163="SE",IF(L163="L",4,IF(L163="A",5,7)),IF(OR(C163="EE",C163="CE"),IF(L163="L",3,IF(L163="A",4,6)),0)))))</f>
        <v>0</v>
      </c>
      <c r="Q163" s="132" t="n">
        <f aca="false">IF(C163="INM",P163,P163*M163)</f>
        <v>0</v>
      </c>
      <c r="R163" s="133"/>
      <c r="S163" s="134" t="s">
        <v>94</v>
      </c>
      <c r="T163" s="143"/>
      <c r="U163" s="128"/>
      <c r="V163" s="128"/>
      <c r="W163" s="128"/>
      <c r="X163" s="128"/>
      <c r="Y163" s="128"/>
      <c r="Z163" s="131" t="str">
        <f aca="false">CONCATENATE(U163,AB163)</f>
        <v/>
      </c>
      <c r="AA163" s="131" t="str">
        <f aca="false">CONCATENATE(U163,V163,AB163,AG163)</f>
        <v>0</v>
      </c>
      <c r="AB163" s="131" t="str">
        <f aca="false">IF(OR(ISBLANK(W163),ISBLANK(X163)),IF(OR(U163="ALI",U163="AIE"),"L",IF(ISBLANK(U163),"","A")),IF(U163="EE",IF(X163&gt;=3,IF(W163&gt;=5,"H","A"),IF(X163&gt;=2,IF(W163&gt;=16,"H",IF(W163&lt;=4,"L","A")),IF(W163&lt;=15,"L","A"))),IF(OR(U163="SE",U163="CE"),IF(X163&gt;=4,IF(W163&gt;=6,"H","A"),IF(X163&gt;=2,IF(W163&gt;=20,"H",IF(W163&lt;=5,"L","A")),IF(W163&lt;=19,"L","A"))),IF(OR(U163="ALI",U163="AIE"),IF(X163&gt;=6,IF(W163&gt;=20,"H","A"),IF(X163&gt;=2,IF(W163&gt;=51,"H",IF(W163&lt;=19,"L","A")),IF(W163&lt;=50,"L","A")))))))</f>
        <v/>
      </c>
      <c r="AC163" s="131" t="n">
        <f aca="false">IFERROR(VLOOKUP(V163,Lista!A$3:D$33,3,0),1)</f>
        <v>1</v>
      </c>
      <c r="AD163" s="131" t="n">
        <f aca="false">IFERROR(VLOOKUP(V163,Lista!A$3:E$33,5,0),1)</f>
        <v>1</v>
      </c>
      <c r="AE163" s="137" t="str">
        <f aca="false">IF(U163="INM","",IF(AB163="L","Baixa",IF(AB163="A","Média",IF(AB163="","","Alta"))))</f>
        <v/>
      </c>
      <c r="AF163" s="137" t="n">
        <f aca="false">IF(OR(ISBLANK(T163),T163="NOK"),0,IF(U163="INM",AC163*Y163,IF(U163="ALI",IF(AB163="L",7,IF(AB163="A",10,15)),IF(U163="AIE",IF(AB163="L",5,IF(AB163="A",7,10)),IF(U163="SE",IF(AB163="L",4,IF(AB163="A",5,7)),IF(OR(U163="EE",U163="CE"),IF(AB163="L",3,IF(AB163="A",4,6))))))))</f>
        <v>0</v>
      </c>
      <c r="AG163" s="137" t="n">
        <f aca="false">IF(T163="NOK",0,IF(U163="INM",(1*AC163)*Y163,AF163*AC163))</f>
        <v>0</v>
      </c>
      <c r="AH163" s="139"/>
      <c r="AI163" s="134" t="s">
        <v>94</v>
      </c>
      <c r="AJ163" s="139"/>
      <c r="AK163" s="139"/>
    </row>
    <row r="164" customFormat="false" ht="15" hidden="false" customHeight="true" outlineLevel="0" collapsed="false">
      <c r="A164" s="142"/>
      <c r="B164" s="129"/>
      <c r="C164" s="128"/>
      <c r="D164" s="128"/>
      <c r="E164" s="128"/>
      <c r="F164" s="141"/>
      <c r="G164" s="128"/>
      <c r="H164" s="141"/>
      <c r="I164" s="128"/>
      <c r="J164" s="131" t="str">
        <f aca="false">CONCATENATE(C164,L164)</f>
        <v/>
      </c>
      <c r="K164" s="131" t="str">
        <f aca="false">CONCATENATE(C164,D164,L164,Q164)</f>
        <v>0</v>
      </c>
      <c r="L164" s="131" t="str">
        <f aca="false">IF(OR(ISBLANK(E164),ISBLANK(G164)),IF(OR(C164="ALI",C164="AIE"),"L",IF(ISBLANK(C164),"","A")),IF(C164="EE",IF(G164&gt;=3,IF(E164&gt;=5,"H","A"),IF(G164&gt;=2,IF(E164&gt;=16,"H",IF(E164&lt;=4,"L","A")),IF(E164&lt;=15,"L","A"))),IF(OR(C164="SE",C164="CE"),IF(G164&gt;=4,IF(E164&gt;=6,"H","A"),IF(G164&gt;=2,IF(E164&gt;=20,"H",IF(E164&lt;=5,"L","A")),IF(E164&lt;=19,"L","A"))),IF(OR(C164="ALI",C164="AIE"),IF(G164&gt;=6,IF(E164&gt;=20,"H","A"),IF(G164&gt;=2,IF(E164&gt;=51,"H",IF(E164&lt;=19,"L","A")),IF(E164&lt;=50,"L","A")))))))</f>
        <v/>
      </c>
      <c r="M164" s="131" t="n">
        <f aca="false">IFERROR(VLOOKUP(D164,Lista!A$3:D$33,3,0),1)</f>
        <v>1</v>
      </c>
      <c r="N164" s="131" t="n">
        <f aca="false">IFERROR(VLOOKUP(D164,Lista!A$3:E$33,5,0),1)</f>
        <v>1</v>
      </c>
      <c r="O164" s="132" t="str">
        <f aca="false">IF(C164="INM","",IF(L164="L","Baixa",IF(L164="A","Média",IF(L164="","","Alta"))))</f>
        <v/>
      </c>
      <c r="P164" s="132" t="n">
        <f aca="false">IF(C164="INM",M164*I164,IF(C164="ALI",IF(L164="L",7,IF(L164="A",10,15)),IF(C164="AIE",IF(L164="L",5,IF(L164="A",7,10)),IF(C164="SE",IF(L164="L",4,IF(L164="A",5,7)),IF(OR(C164="EE",C164="CE"),IF(L164="L",3,IF(L164="A",4,6)),0)))))</f>
        <v>0</v>
      </c>
      <c r="Q164" s="132" t="n">
        <f aca="false">IF(C164="INM",P164,P164*M164)</f>
        <v>0</v>
      </c>
      <c r="R164" s="133"/>
      <c r="S164" s="134" t="s">
        <v>94</v>
      </c>
      <c r="T164" s="143"/>
      <c r="U164" s="128"/>
      <c r="V164" s="128"/>
      <c r="W164" s="128"/>
      <c r="X164" s="128"/>
      <c r="Y164" s="128"/>
      <c r="Z164" s="131" t="str">
        <f aca="false">CONCATENATE(U164,AB164)</f>
        <v/>
      </c>
      <c r="AA164" s="131" t="str">
        <f aca="false">CONCATENATE(U164,V164,AB164,AG164)</f>
        <v>0</v>
      </c>
      <c r="AB164" s="131" t="str">
        <f aca="false">IF(OR(ISBLANK(W164),ISBLANK(X164)),IF(OR(U164="ALI",U164="AIE"),"L",IF(ISBLANK(U164),"","A")),IF(U164="EE",IF(X164&gt;=3,IF(W164&gt;=5,"H","A"),IF(X164&gt;=2,IF(W164&gt;=16,"H",IF(W164&lt;=4,"L","A")),IF(W164&lt;=15,"L","A"))),IF(OR(U164="SE",U164="CE"),IF(X164&gt;=4,IF(W164&gt;=6,"H","A"),IF(X164&gt;=2,IF(W164&gt;=20,"H",IF(W164&lt;=5,"L","A")),IF(W164&lt;=19,"L","A"))),IF(OR(U164="ALI",U164="AIE"),IF(X164&gt;=6,IF(W164&gt;=20,"H","A"),IF(X164&gt;=2,IF(W164&gt;=51,"H",IF(W164&lt;=19,"L","A")),IF(W164&lt;=50,"L","A")))))))</f>
        <v/>
      </c>
      <c r="AC164" s="131" t="n">
        <f aca="false">IFERROR(VLOOKUP(V164,Lista!A$3:D$33,3,0),1)</f>
        <v>1</v>
      </c>
      <c r="AD164" s="131" t="n">
        <f aca="false">IFERROR(VLOOKUP(V164,Lista!A$3:E$33,5,0),1)</f>
        <v>1</v>
      </c>
      <c r="AE164" s="137" t="str">
        <f aca="false">IF(U164="INM","",IF(AB164="L","Baixa",IF(AB164="A","Média",IF(AB164="","","Alta"))))</f>
        <v/>
      </c>
      <c r="AF164" s="137" t="n">
        <f aca="false">IF(OR(ISBLANK(T164),T164="NOK"),0,IF(U164="INM",AC164*Y164,IF(U164="ALI",IF(AB164="L",7,IF(AB164="A",10,15)),IF(U164="AIE",IF(AB164="L",5,IF(AB164="A",7,10)),IF(U164="SE",IF(AB164="L",4,IF(AB164="A",5,7)),IF(OR(U164="EE",U164="CE"),IF(AB164="L",3,IF(AB164="A",4,6))))))))</f>
        <v>0</v>
      </c>
      <c r="AG164" s="137" t="n">
        <f aca="false">IF(T164="NOK",0,IF(U164="INM",(1*AC164)*Y164,AF164*AC164))</f>
        <v>0</v>
      </c>
      <c r="AH164" s="139"/>
      <c r="AI164" s="134" t="s">
        <v>94</v>
      </c>
      <c r="AJ164" s="139"/>
      <c r="AK164" s="139"/>
    </row>
    <row r="165" customFormat="false" ht="15" hidden="false" customHeight="true" outlineLevel="0" collapsed="false">
      <c r="A165" s="142"/>
      <c r="B165" s="129"/>
      <c r="C165" s="128"/>
      <c r="D165" s="128"/>
      <c r="E165" s="128"/>
      <c r="F165" s="141"/>
      <c r="G165" s="128"/>
      <c r="H165" s="141"/>
      <c r="I165" s="128"/>
      <c r="J165" s="131" t="str">
        <f aca="false">CONCATENATE(C165,L165)</f>
        <v/>
      </c>
      <c r="K165" s="131" t="str">
        <f aca="false">CONCATENATE(C165,D165,L165,Q165)</f>
        <v>0</v>
      </c>
      <c r="L165" s="131" t="str">
        <f aca="false">IF(OR(ISBLANK(E165),ISBLANK(G165)),IF(OR(C165="ALI",C165="AIE"),"L",IF(ISBLANK(C165),"","A")),IF(C165="EE",IF(G165&gt;=3,IF(E165&gt;=5,"H","A"),IF(G165&gt;=2,IF(E165&gt;=16,"H",IF(E165&lt;=4,"L","A")),IF(E165&lt;=15,"L","A"))),IF(OR(C165="SE",C165="CE"),IF(G165&gt;=4,IF(E165&gt;=6,"H","A"),IF(G165&gt;=2,IF(E165&gt;=20,"H",IF(E165&lt;=5,"L","A")),IF(E165&lt;=19,"L","A"))),IF(OR(C165="ALI",C165="AIE"),IF(G165&gt;=6,IF(E165&gt;=20,"H","A"),IF(G165&gt;=2,IF(E165&gt;=51,"H",IF(E165&lt;=19,"L","A")),IF(E165&lt;=50,"L","A")))))))</f>
        <v/>
      </c>
      <c r="M165" s="131" t="n">
        <f aca="false">IFERROR(VLOOKUP(D165,Lista!A$3:D$33,3,0),1)</f>
        <v>1</v>
      </c>
      <c r="N165" s="131" t="n">
        <f aca="false">IFERROR(VLOOKUP(D165,Lista!A$3:E$33,5,0),1)</f>
        <v>1</v>
      </c>
      <c r="O165" s="132" t="str">
        <f aca="false">IF(C165="INM","",IF(L165="L","Baixa",IF(L165="A","Média",IF(L165="","","Alta"))))</f>
        <v/>
      </c>
      <c r="P165" s="132" t="n">
        <f aca="false">IF(C165="INM",M165*I165,IF(C165="ALI",IF(L165="L",7,IF(L165="A",10,15)),IF(C165="AIE",IF(L165="L",5,IF(L165="A",7,10)),IF(C165="SE",IF(L165="L",4,IF(L165="A",5,7)),IF(OR(C165="EE",C165="CE"),IF(L165="L",3,IF(L165="A",4,6)),0)))))</f>
        <v>0</v>
      </c>
      <c r="Q165" s="132" t="n">
        <f aca="false">IF(C165="INM",P165,P165*M165)</f>
        <v>0</v>
      </c>
      <c r="R165" s="133"/>
      <c r="S165" s="134" t="s">
        <v>94</v>
      </c>
      <c r="T165" s="143"/>
      <c r="U165" s="128"/>
      <c r="V165" s="128"/>
      <c r="W165" s="128"/>
      <c r="X165" s="128"/>
      <c r="Y165" s="128"/>
      <c r="Z165" s="131" t="str">
        <f aca="false">CONCATENATE(U165,AB165)</f>
        <v/>
      </c>
      <c r="AA165" s="131" t="str">
        <f aca="false">CONCATENATE(U165,V165,AB165,AG165)</f>
        <v>0</v>
      </c>
      <c r="AB165" s="131" t="str">
        <f aca="false">IF(OR(ISBLANK(W165),ISBLANK(X165)),IF(OR(U165="ALI",U165="AIE"),"L",IF(ISBLANK(U165),"","A")),IF(U165="EE",IF(X165&gt;=3,IF(W165&gt;=5,"H","A"),IF(X165&gt;=2,IF(W165&gt;=16,"H",IF(W165&lt;=4,"L","A")),IF(W165&lt;=15,"L","A"))),IF(OR(U165="SE",U165="CE"),IF(X165&gt;=4,IF(W165&gt;=6,"H","A"),IF(X165&gt;=2,IF(W165&gt;=20,"H",IF(W165&lt;=5,"L","A")),IF(W165&lt;=19,"L","A"))),IF(OR(U165="ALI",U165="AIE"),IF(X165&gt;=6,IF(W165&gt;=20,"H","A"),IF(X165&gt;=2,IF(W165&gt;=51,"H",IF(W165&lt;=19,"L","A")),IF(W165&lt;=50,"L","A")))))))</f>
        <v/>
      </c>
      <c r="AC165" s="131" t="n">
        <f aca="false">IFERROR(VLOOKUP(V165,Lista!A$3:D$33,3,0),1)</f>
        <v>1</v>
      </c>
      <c r="AD165" s="131" t="n">
        <f aca="false">IFERROR(VLOOKUP(V165,Lista!A$3:E$33,5,0),1)</f>
        <v>1</v>
      </c>
      <c r="AE165" s="137" t="str">
        <f aca="false">IF(U165="INM","",IF(AB165="L","Baixa",IF(AB165="A","Média",IF(AB165="","","Alta"))))</f>
        <v/>
      </c>
      <c r="AF165" s="137" t="n">
        <f aca="false">IF(OR(ISBLANK(T165),T165="NOK"),0,IF(U165="INM",AC165*Y165,IF(U165="ALI",IF(AB165="L",7,IF(AB165="A",10,15)),IF(U165="AIE",IF(AB165="L",5,IF(AB165="A",7,10)),IF(U165="SE",IF(AB165="L",4,IF(AB165="A",5,7)),IF(OR(U165="EE",U165="CE"),IF(AB165="L",3,IF(AB165="A",4,6))))))))</f>
        <v>0</v>
      </c>
      <c r="AG165" s="137" t="n">
        <f aca="false">IF(T165="NOK",0,IF(U165="INM",(1*AC165)*Y165,AF165*AC165))</f>
        <v>0</v>
      </c>
      <c r="AH165" s="139"/>
      <c r="AI165" s="134" t="s">
        <v>94</v>
      </c>
      <c r="AJ165" s="139"/>
      <c r="AK165" s="139"/>
    </row>
    <row r="166" customFormat="false" ht="15" hidden="false" customHeight="true" outlineLevel="0" collapsed="false">
      <c r="A166" s="142"/>
      <c r="B166" s="129"/>
      <c r="C166" s="128"/>
      <c r="D166" s="128"/>
      <c r="E166" s="128"/>
      <c r="F166" s="141"/>
      <c r="G166" s="128"/>
      <c r="H166" s="141"/>
      <c r="I166" s="128"/>
      <c r="J166" s="131" t="str">
        <f aca="false">CONCATENATE(C166,L166)</f>
        <v/>
      </c>
      <c r="K166" s="131" t="str">
        <f aca="false">CONCATENATE(C166,D166,L166,Q166)</f>
        <v>0</v>
      </c>
      <c r="L166" s="131" t="str">
        <f aca="false">IF(OR(ISBLANK(E166),ISBLANK(G166)),IF(OR(C166="ALI",C166="AIE"),"L",IF(ISBLANK(C166),"","A")),IF(C166="EE",IF(G166&gt;=3,IF(E166&gt;=5,"H","A"),IF(G166&gt;=2,IF(E166&gt;=16,"H",IF(E166&lt;=4,"L","A")),IF(E166&lt;=15,"L","A"))),IF(OR(C166="SE",C166="CE"),IF(G166&gt;=4,IF(E166&gt;=6,"H","A"),IF(G166&gt;=2,IF(E166&gt;=20,"H",IF(E166&lt;=5,"L","A")),IF(E166&lt;=19,"L","A"))),IF(OR(C166="ALI",C166="AIE"),IF(G166&gt;=6,IF(E166&gt;=20,"H","A"),IF(G166&gt;=2,IF(E166&gt;=51,"H",IF(E166&lt;=19,"L","A")),IF(E166&lt;=50,"L","A")))))))</f>
        <v/>
      </c>
      <c r="M166" s="131" t="n">
        <f aca="false">IFERROR(VLOOKUP(D166,Lista!A$3:D$33,3,0),1)</f>
        <v>1</v>
      </c>
      <c r="N166" s="131" t="n">
        <f aca="false">IFERROR(VLOOKUP(D166,Lista!A$3:E$33,5,0),1)</f>
        <v>1</v>
      </c>
      <c r="O166" s="132" t="str">
        <f aca="false">IF(C166="INM","",IF(L166="L","Baixa",IF(L166="A","Média",IF(L166="","","Alta"))))</f>
        <v/>
      </c>
      <c r="P166" s="132" t="n">
        <f aca="false">IF(C166="INM",M166*I166,IF(C166="ALI",IF(L166="L",7,IF(L166="A",10,15)),IF(C166="AIE",IF(L166="L",5,IF(L166="A",7,10)),IF(C166="SE",IF(L166="L",4,IF(L166="A",5,7)),IF(OR(C166="EE",C166="CE"),IF(L166="L",3,IF(L166="A",4,6)),0)))))</f>
        <v>0</v>
      </c>
      <c r="Q166" s="132" t="n">
        <f aca="false">IF(C166="INM",P166,P166*M166)</f>
        <v>0</v>
      </c>
      <c r="R166" s="133"/>
      <c r="S166" s="134" t="s">
        <v>94</v>
      </c>
      <c r="T166" s="143"/>
      <c r="U166" s="128"/>
      <c r="V166" s="128"/>
      <c r="W166" s="128"/>
      <c r="X166" s="128"/>
      <c r="Y166" s="128"/>
      <c r="Z166" s="131" t="str">
        <f aca="false">CONCATENATE(U166,AB166)</f>
        <v/>
      </c>
      <c r="AA166" s="131" t="str">
        <f aca="false">CONCATENATE(U166,V166,AB166,AG166)</f>
        <v>0</v>
      </c>
      <c r="AB166" s="131" t="str">
        <f aca="false">IF(OR(ISBLANK(W166),ISBLANK(X166)),IF(OR(U166="ALI",U166="AIE"),"L",IF(ISBLANK(U166),"","A")),IF(U166="EE",IF(X166&gt;=3,IF(W166&gt;=5,"H","A"),IF(X166&gt;=2,IF(W166&gt;=16,"H",IF(W166&lt;=4,"L","A")),IF(W166&lt;=15,"L","A"))),IF(OR(U166="SE",U166="CE"),IF(X166&gt;=4,IF(W166&gt;=6,"H","A"),IF(X166&gt;=2,IF(W166&gt;=20,"H",IF(W166&lt;=5,"L","A")),IF(W166&lt;=19,"L","A"))),IF(OR(U166="ALI",U166="AIE"),IF(X166&gt;=6,IF(W166&gt;=20,"H","A"),IF(X166&gt;=2,IF(W166&gt;=51,"H",IF(W166&lt;=19,"L","A")),IF(W166&lt;=50,"L","A")))))))</f>
        <v/>
      </c>
      <c r="AC166" s="131" t="n">
        <f aca="false">IFERROR(VLOOKUP(V166,Lista!A$3:D$33,3,0),1)</f>
        <v>1</v>
      </c>
      <c r="AD166" s="131" t="n">
        <f aca="false">IFERROR(VLOOKUP(V166,Lista!A$3:E$33,5,0),1)</f>
        <v>1</v>
      </c>
      <c r="AE166" s="137" t="str">
        <f aca="false">IF(U166="INM","",IF(AB166="L","Baixa",IF(AB166="A","Média",IF(AB166="","","Alta"))))</f>
        <v/>
      </c>
      <c r="AF166" s="137" t="n">
        <f aca="false">IF(OR(ISBLANK(T166),T166="NOK"),0,IF(U166="INM",AC166*Y166,IF(U166="ALI",IF(AB166="L",7,IF(AB166="A",10,15)),IF(U166="AIE",IF(AB166="L",5,IF(AB166="A",7,10)),IF(U166="SE",IF(AB166="L",4,IF(AB166="A",5,7)),IF(OR(U166="EE",U166="CE"),IF(AB166="L",3,IF(AB166="A",4,6))))))))</f>
        <v>0</v>
      </c>
      <c r="AG166" s="137" t="n">
        <f aca="false">IF(T166="NOK",0,IF(U166="INM",(1*AC166)*Y166,AF166*AC166))</f>
        <v>0</v>
      </c>
      <c r="AH166" s="139"/>
      <c r="AI166" s="134" t="s">
        <v>94</v>
      </c>
      <c r="AJ166" s="139"/>
      <c r="AK166" s="139"/>
    </row>
    <row r="167" customFormat="false" ht="15" hidden="false" customHeight="true" outlineLevel="0" collapsed="false">
      <c r="A167" s="142"/>
      <c r="B167" s="129"/>
      <c r="C167" s="128"/>
      <c r="D167" s="128"/>
      <c r="E167" s="128"/>
      <c r="F167" s="141"/>
      <c r="G167" s="128"/>
      <c r="H167" s="141"/>
      <c r="I167" s="128"/>
      <c r="J167" s="131" t="str">
        <f aca="false">CONCATENATE(C167,L167)</f>
        <v/>
      </c>
      <c r="K167" s="131" t="str">
        <f aca="false">CONCATENATE(C167,D167,L167,Q167)</f>
        <v>0</v>
      </c>
      <c r="L167" s="131" t="str">
        <f aca="false">IF(OR(ISBLANK(E167),ISBLANK(G167)),IF(OR(C167="ALI",C167="AIE"),"L",IF(ISBLANK(C167),"","A")),IF(C167="EE",IF(G167&gt;=3,IF(E167&gt;=5,"H","A"),IF(G167&gt;=2,IF(E167&gt;=16,"H",IF(E167&lt;=4,"L","A")),IF(E167&lt;=15,"L","A"))),IF(OR(C167="SE",C167="CE"),IF(G167&gt;=4,IF(E167&gt;=6,"H","A"),IF(G167&gt;=2,IF(E167&gt;=20,"H",IF(E167&lt;=5,"L","A")),IF(E167&lt;=19,"L","A"))),IF(OR(C167="ALI",C167="AIE"),IF(G167&gt;=6,IF(E167&gt;=20,"H","A"),IF(G167&gt;=2,IF(E167&gt;=51,"H",IF(E167&lt;=19,"L","A")),IF(E167&lt;=50,"L","A")))))))</f>
        <v/>
      </c>
      <c r="M167" s="131" t="n">
        <f aca="false">IFERROR(VLOOKUP(D167,Lista!A$3:D$33,3,0),1)</f>
        <v>1</v>
      </c>
      <c r="N167" s="131" t="n">
        <f aca="false">IFERROR(VLOOKUP(D167,Lista!A$3:E$33,5,0),1)</f>
        <v>1</v>
      </c>
      <c r="O167" s="132" t="str">
        <f aca="false">IF(C167="INM","",IF(L167="L","Baixa",IF(L167="A","Média",IF(L167="","","Alta"))))</f>
        <v/>
      </c>
      <c r="P167" s="132" t="n">
        <f aca="false">IF(C167="INM",M167*I167,IF(C167="ALI",IF(L167="L",7,IF(L167="A",10,15)),IF(C167="AIE",IF(L167="L",5,IF(L167="A",7,10)),IF(C167="SE",IF(L167="L",4,IF(L167="A",5,7)),IF(OR(C167="EE",C167="CE"),IF(L167="L",3,IF(L167="A",4,6)),0)))))</f>
        <v>0</v>
      </c>
      <c r="Q167" s="132" t="n">
        <f aca="false">IF(C167="INM",P167,P167*M167)</f>
        <v>0</v>
      </c>
      <c r="R167" s="133"/>
      <c r="S167" s="134" t="s">
        <v>94</v>
      </c>
      <c r="T167" s="143"/>
      <c r="U167" s="128"/>
      <c r="V167" s="128"/>
      <c r="W167" s="128"/>
      <c r="X167" s="128"/>
      <c r="Y167" s="128"/>
      <c r="Z167" s="131" t="str">
        <f aca="false">CONCATENATE(U167,AB167)</f>
        <v/>
      </c>
      <c r="AA167" s="131" t="str">
        <f aca="false">CONCATENATE(U167,V167,AB167,AG167)</f>
        <v>0</v>
      </c>
      <c r="AB167" s="131" t="str">
        <f aca="false">IF(OR(ISBLANK(W167),ISBLANK(X167)),IF(OR(U167="ALI",U167="AIE"),"L",IF(ISBLANK(U167),"","A")),IF(U167="EE",IF(X167&gt;=3,IF(W167&gt;=5,"H","A"),IF(X167&gt;=2,IF(W167&gt;=16,"H",IF(W167&lt;=4,"L","A")),IF(W167&lt;=15,"L","A"))),IF(OR(U167="SE",U167="CE"),IF(X167&gt;=4,IF(W167&gt;=6,"H","A"),IF(X167&gt;=2,IF(W167&gt;=20,"H",IF(W167&lt;=5,"L","A")),IF(W167&lt;=19,"L","A"))),IF(OR(U167="ALI",U167="AIE"),IF(X167&gt;=6,IF(W167&gt;=20,"H","A"),IF(X167&gt;=2,IF(W167&gt;=51,"H",IF(W167&lt;=19,"L","A")),IF(W167&lt;=50,"L","A")))))))</f>
        <v/>
      </c>
      <c r="AC167" s="131" t="n">
        <f aca="false">IFERROR(VLOOKUP(V167,Lista!A$3:D$33,3,0),1)</f>
        <v>1</v>
      </c>
      <c r="AD167" s="131" t="n">
        <f aca="false">IFERROR(VLOOKUP(V167,Lista!A$3:E$33,5,0),1)</f>
        <v>1</v>
      </c>
      <c r="AE167" s="137" t="str">
        <f aca="false">IF(U167="INM","",IF(AB167="L","Baixa",IF(AB167="A","Média",IF(AB167="","","Alta"))))</f>
        <v/>
      </c>
      <c r="AF167" s="137" t="n">
        <f aca="false">IF(OR(ISBLANK(T167),T167="NOK"),0,IF(U167="INM",AC167*Y167,IF(U167="ALI",IF(AB167="L",7,IF(AB167="A",10,15)),IF(U167="AIE",IF(AB167="L",5,IF(AB167="A",7,10)),IF(U167="SE",IF(AB167="L",4,IF(AB167="A",5,7)),IF(OR(U167="EE",U167="CE"),IF(AB167="L",3,IF(AB167="A",4,6))))))))</f>
        <v>0</v>
      </c>
      <c r="AG167" s="137" t="n">
        <f aca="false">IF(T167="NOK",0,IF(U167="INM",(1*AC167)*Y167,AF167*AC167))</f>
        <v>0</v>
      </c>
      <c r="AH167" s="139"/>
      <c r="AI167" s="134" t="s">
        <v>94</v>
      </c>
      <c r="AJ167" s="139"/>
      <c r="AK167" s="139"/>
    </row>
    <row r="168" customFormat="false" ht="15" hidden="false" customHeight="true" outlineLevel="0" collapsed="false">
      <c r="A168" s="142"/>
      <c r="B168" s="129"/>
      <c r="C168" s="128"/>
      <c r="D168" s="128"/>
      <c r="E168" s="128"/>
      <c r="F168" s="141"/>
      <c r="G168" s="128"/>
      <c r="H168" s="141"/>
      <c r="I168" s="128"/>
      <c r="J168" s="131" t="str">
        <f aca="false">CONCATENATE(C168,L168)</f>
        <v/>
      </c>
      <c r="K168" s="131" t="str">
        <f aca="false">CONCATENATE(C168,D168,L168,Q168)</f>
        <v>0</v>
      </c>
      <c r="L168" s="131" t="str">
        <f aca="false">IF(OR(ISBLANK(E168),ISBLANK(G168)),IF(OR(C168="ALI",C168="AIE"),"L",IF(ISBLANK(C168),"","A")),IF(C168="EE",IF(G168&gt;=3,IF(E168&gt;=5,"H","A"),IF(G168&gt;=2,IF(E168&gt;=16,"H",IF(E168&lt;=4,"L","A")),IF(E168&lt;=15,"L","A"))),IF(OR(C168="SE",C168="CE"),IF(G168&gt;=4,IF(E168&gt;=6,"H","A"),IF(G168&gt;=2,IF(E168&gt;=20,"H",IF(E168&lt;=5,"L","A")),IF(E168&lt;=19,"L","A"))),IF(OR(C168="ALI",C168="AIE"),IF(G168&gt;=6,IF(E168&gt;=20,"H","A"),IF(G168&gt;=2,IF(E168&gt;=51,"H",IF(E168&lt;=19,"L","A")),IF(E168&lt;=50,"L","A")))))))</f>
        <v/>
      </c>
      <c r="M168" s="131" t="n">
        <f aca="false">IFERROR(VLOOKUP(D168,Lista!A$3:D$33,3,0),1)</f>
        <v>1</v>
      </c>
      <c r="N168" s="131" t="n">
        <f aca="false">IFERROR(VLOOKUP(D168,Lista!A$3:E$33,5,0),1)</f>
        <v>1</v>
      </c>
      <c r="O168" s="132" t="str">
        <f aca="false">IF(C168="INM","",IF(L168="L","Baixa",IF(L168="A","Média",IF(L168="","","Alta"))))</f>
        <v/>
      </c>
      <c r="P168" s="132" t="n">
        <f aca="false">IF(C168="INM",M168*I168,IF(C168="ALI",IF(L168="L",7,IF(L168="A",10,15)),IF(C168="AIE",IF(L168="L",5,IF(L168="A",7,10)),IF(C168="SE",IF(L168="L",4,IF(L168="A",5,7)),IF(OR(C168="EE",C168="CE"),IF(L168="L",3,IF(L168="A",4,6)),0)))))</f>
        <v>0</v>
      </c>
      <c r="Q168" s="132" t="n">
        <f aca="false">IF(C168="INM",P168,P168*M168)</f>
        <v>0</v>
      </c>
      <c r="R168" s="133"/>
      <c r="S168" s="134" t="s">
        <v>94</v>
      </c>
      <c r="T168" s="143"/>
      <c r="U168" s="128"/>
      <c r="V168" s="128"/>
      <c r="W168" s="128"/>
      <c r="X168" s="128"/>
      <c r="Y168" s="128"/>
      <c r="Z168" s="131" t="str">
        <f aca="false">CONCATENATE(U168,AB168)</f>
        <v/>
      </c>
      <c r="AA168" s="131" t="str">
        <f aca="false">CONCATENATE(U168,V168,AB168,AG168)</f>
        <v>0</v>
      </c>
      <c r="AB168" s="131" t="str">
        <f aca="false">IF(OR(ISBLANK(W168),ISBLANK(X168)),IF(OR(U168="ALI",U168="AIE"),"L",IF(ISBLANK(U168),"","A")),IF(U168="EE",IF(X168&gt;=3,IF(W168&gt;=5,"H","A"),IF(X168&gt;=2,IF(W168&gt;=16,"H",IF(W168&lt;=4,"L","A")),IF(W168&lt;=15,"L","A"))),IF(OR(U168="SE",U168="CE"),IF(X168&gt;=4,IF(W168&gt;=6,"H","A"),IF(X168&gt;=2,IF(W168&gt;=20,"H",IF(W168&lt;=5,"L","A")),IF(W168&lt;=19,"L","A"))),IF(OR(U168="ALI",U168="AIE"),IF(X168&gt;=6,IF(W168&gt;=20,"H","A"),IF(X168&gt;=2,IF(W168&gt;=51,"H",IF(W168&lt;=19,"L","A")),IF(W168&lt;=50,"L","A")))))))</f>
        <v/>
      </c>
      <c r="AC168" s="131" t="n">
        <f aca="false">IFERROR(VLOOKUP(V168,Lista!A$3:D$33,3,0),1)</f>
        <v>1</v>
      </c>
      <c r="AD168" s="131" t="n">
        <f aca="false">IFERROR(VLOOKUP(V168,Lista!A$3:E$33,5,0),1)</f>
        <v>1</v>
      </c>
      <c r="AE168" s="137" t="str">
        <f aca="false">IF(U168="INM","",IF(AB168="L","Baixa",IF(AB168="A","Média",IF(AB168="","","Alta"))))</f>
        <v/>
      </c>
      <c r="AF168" s="137" t="n">
        <f aca="false">IF(OR(ISBLANK(T168),T168="NOK"),0,IF(U168="INM",AC168*Y168,IF(U168="ALI",IF(AB168="L",7,IF(AB168="A",10,15)),IF(U168="AIE",IF(AB168="L",5,IF(AB168="A",7,10)),IF(U168="SE",IF(AB168="L",4,IF(AB168="A",5,7)),IF(OR(U168="EE",U168="CE"),IF(AB168="L",3,IF(AB168="A",4,6))))))))</f>
        <v>0</v>
      </c>
      <c r="AG168" s="137" t="n">
        <f aca="false">IF(T168="NOK",0,IF(U168="INM",(1*AC168)*Y168,AF168*AC168))</f>
        <v>0</v>
      </c>
      <c r="AH168" s="139"/>
      <c r="AI168" s="134" t="s">
        <v>94</v>
      </c>
      <c r="AJ168" s="139"/>
      <c r="AK168" s="139"/>
    </row>
    <row r="169" customFormat="false" ht="15" hidden="false" customHeight="true" outlineLevel="0" collapsed="false">
      <c r="A169" s="142"/>
      <c r="B169" s="129"/>
      <c r="C169" s="128"/>
      <c r="D169" s="128"/>
      <c r="E169" s="128"/>
      <c r="F169" s="141"/>
      <c r="G169" s="128"/>
      <c r="H169" s="141"/>
      <c r="I169" s="128"/>
      <c r="J169" s="131" t="str">
        <f aca="false">CONCATENATE(C169,L169)</f>
        <v/>
      </c>
      <c r="K169" s="131" t="str">
        <f aca="false">CONCATENATE(C169,D169,L169,Q169)</f>
        <v>0</v>
      </c>
      <c r="L169" s="131" t="str">
        <f aca="false">IF(OR(ISBLANK(E169),ISBLANK(G169)),IF(OR(C169="ALI",C169="AIE"),"L",IF(ISBLANK(C169),"","A")),IF(C169="EE",IF(G169&gt;=3,IF(E169&gt;=5,"H","A"),IF(G169&gt;=2,IF(E169&gt;=16,"H",IF(E169&lt;=4,"L","A")),IF(E169&lt;=15,"L","A"))),IF(OR(C169="SE",C169="CE"),IF(G169&gt;=4,IF(E169&gt;=6,"H","A"),IF(G169&gt;=2,IF(E169&gt;=20,"H",IF(E169&lt;=5,"L","A")),IF(E169&lt;=19,"L","A"))),IF(OR(C169="ALI",C169="AIE"),IF(G169&gt;=6,IF(E169&gt;=20,"H","A"),IF(G169&gt;=2,IF(E169&gt;=51,"H",IF(E169&lt;=19,"L","A")),IF(E169&lt;=50,"L","A")))))))</f>
        <v/>
      </c>
      <c r="M169" s="131" t="n">
        <f aca="false">IFERROR(VLOOKUP(D169,Lista!A$3:D$33,3,0),1)</f>
        <v>1</v>
      </c>
      <c r="N169" s="131" t="n">
        <f aca="false">IFERROR(VLOOKUP(D169,Lista!A$3:E$33,5,0),1)</f>
        <v>1</v>
      </c>
      <c r="O169" s="132" t="str">
        <f aca="false">IF(C169="INM","",IF(L169="L","Baixa",IF(L169="A","Média",IF(L169="","","Alta"))))</f>
        <v/>
      </c>
      <c r="P169" s="132" t="n">
        <f aca="false">IF(C169="INM",M169*I169,IF(C169="ALI",IF(L169="L",7,IF(L169="A",10,15)),IF(C169="AIE",IF(L169="L",5,IF(L169="A",7,10)),IF(C169="SE",IF(L169="L",4,IF(L169="A",5,7)),IF(OR(C169="EE",C169="CE"),IF(L169="L",3,IF(L169="A",4,6)),0)))))</f>
        <v>0</v>
      </c>
      <c r="Q169" s="132" t="n">
        <f aca="false">IF(C169="INM",P169,P169*M169)</f>
        <v>0</v>
      </c>
      <c r="R169" s="133"/>
      <c r="S169" s="134" t="s">
        <v>94</v>
      </c>
      <c r="T169" s="143"/>
      <c r="U169" s="128"/>
      <c r="V169" s="128"/>
      <c r="W169" s="128"/>
      <c r="X169" s="128"/>
      <c r="Y169" s="128"/>
      <c r="Z169" s="131" t="str">
        <f aca="false">CONCATENATE(U169,AB169)</f>
        <v/>
      </c>
      <c r="AA169" s="131" t="str">
        <f aca="false">CONCATENATE(U169,V169,AB169,AG169)</f>
        <v>0</v>
      </c>
      <c r="AB169" s="131" t="str">
        <f aca="false">IF(OR(ISBLANK(W169),ISBLANK(X169)),IF(OR(U169="ALI",U169="AIE"),"L",IF(ISBLANK(U169),"","A")),IF(U169="EE",IF(X169&gt;=3,IF(W169&gt;=5,"H","A"),IF(X169&gt;=2,IF(W169&gt;=16,"H",IF(W169&lt;=4,"L","A")),IF(W169&lt;=15,"L","A"))),IF(OR(U169="SE",U169="CE"),IF(X169&gt;=4,IF(W169&gt;=6,"H","A"),IF(X169&gt;=2,IF(W169&gt;=20,"H",IF(W169&lt;=5,"L","A")),IF(W169&lt;=19,"L","A"))),IF(OR(U169="ALI",U169="AIE"),IF(X169&gt;=6,IF(W169&gt;=20,"H","A"),IF(X169&gt;=2,IF(W169&gt;=51,"H",IF(W169&lt;=19,"L","A")),IF(W169&lt;=50,"L","A")))))))</f>
        <v/>
      </c>
      <c r="AC169" s="131" t="n">
        <f aca="false">IFERROR(VLOOKUP(V169,Lista!A$3:D$33,3,0),1)</f>
        <v>1</v>
      </c>
      <c r="AD169" s="131" t="n">
        <f aca="false">IFERROR(VLOOKUP(V169,Lista!A$3:E$33,5,0),1)</f>
        <v>1</v>
      </c>
      <c r="AE169" s="137" t="str">
        <f aca="false">IF(U169="INM","",IF(AB169="L","Baixa",IF(AB169="A","Média",IF(AB169="","","Alta"))))</f>
        <v/>
      </c>
      <c r="AF169" s="137" t="n">
        <f aca="false">IF(OR(ISBLANK(T169),T169="NOK"),0,IF(U169="INM",AC169*Y169,IF(U169="ALI",IF(AB169="L",7,IF(AB169="A",10,15)),IF(U169="AIE",IF(AB169="L",5,IF(AB169="A",7,10)),IF(U169="SE",IF(AB169="L",4,IF(AB169="A",5,7)),IF(OR(U169="EE",U169="CE"),IF(AB169="L",3,IF(AB169="A",4,6))))))))</f>
        <v>0</v>
      </c>
      <c r="AG169" s="137" t="n">
        <f aca="false">IF(T169="NOK",0,IF(U169="INM",(1*AC169)*Y169,AF169*AC169))</f>
        <v>0</v>
      </c>
      <c r="AH169" s="139"/>
      <c r="AI169" s="134" t="s">
        <v>94</v>
      </c>
      <c r="AJ169" s="139"/>
      <c r="AK169" s="139"/>
    </row>
    <row r="170" customFormat="false" ht="15" hidden="false" customHeight="true" outlineLevel="0" collapsed="false">
      <c r="A170" s="142"/>
      <c r="B170" s="129"/>
      <c r="C170" s="128"/>
      <c r="D170" s="128"/>
      <c r="E170" s="128"/>
      <c r="F170" s="141"/>
      <c r="G170" s="128"/>
      <c r="H170" s="141"/>
      <c r="I170" s="128"/>
      <c r="J170" s="131" t="str">
        <f aca="false">CONCATENATE(C170,L170)</f>
        <v/>
      </c>
      <c r="K170" s="131" t="str">
        <f aca="false">CONCATENATE(C170,D170,L170,Q170)</f>
        <v>0</v>
      </c>
      <c r="L170" s="131" t="str">
        <f aca="false">IF(OR(ISBLANK(E170),ISBLANK(G170)),IF(OR(C170="ALI",C170="AIE"),"L",IF(ISBLANK(C170),"","A")),IF(C170="EE",IF(G170&gt;=3,IF(E170&gt;=5,"H","A"),IF(G170&gt;=2,IF(E170&gt;=16,"H",IF(E170&lt;=4,"L","A")),IF(E170&lt;=15,"L","A"))),IF(OR(C170="SE",C170="CE"),IF(G170&gt;=4,IF(E170&gt;=6,"H","A"),IF(G170&gt;=2,IF(E170&gt;=20,"H",IF(E170&lt;=5,"L","A")),IF(E170&lt;=19,"L","A"))),IF(OR(C170="ALI",C170="AIE"),IF(G170&gt;=6,IF(E170&gt;=20,"H","A"),IF(G170&gt;=2,IF(E170&gt;=51,"H",IF(E170&lt;=19,"L","A")),IF(E170&lt;=50,"L","A")))))))</f>
        <v/>
      </c>
      <c r="M170" s="131" t="n">
        <f aca="false">IFERROR(VLOOKUP(D170,Lista!A$3:D$33,3,0),1)</f>
        <v>1</v>
      </c>
      <c r="N170" s="131" t="n">
        <f aca="false">IFERROR(VLOOKUP(D170,Lista!A$3:E$33,5,0),1)</f>
        <v>1</v>
      </c>
      <c r="O170" s="132" t="str">
        <f aca="false">IF(C170="INM","",IF(L170="L","Baixa",IF(L170="A","Média",IF(L170="","","Alta"))))</f>
        <v/>
      </c>
      <c r="P170" s="132" t="n">
        <f aca="false">IF(C170="INM",M170*I170,IF(C170="ALI",IF(L170="L",7,IF(L170="A",10,15)),IF(C170="AIE",IF(L170="L",5,IF(L170="A",7,10)),IF(C170="SE",IF(L170="L",4,IF(L170="A",5,7)),IF(OR(C170="EE",C170="CE"),IF(L170="L",3,IF(L170="A",4,6)),0)))))</f>
        <v>0</v>
      </c>
      <c r="Q170" s="132" t="n">
        <f aca="false">IF(C170="INM",P170,P170*M170)</f>
        <v>0</v>
      </c>
      <c r="R170" s="133"/>
      <c r="S170" s="134" t="s">
        <v>94</v>
      </c>
      <c r="T170" s="143"/>
      <c r="U170" s="128"/>
      <c r="V170" s="128"/>
      <c r="W170" s="128"/>
      <c r="X170" s="128"/>
      <c r="Y170" s="128"/>
      <c r="Z170" s="131" t="str">
        <f aca="false">CONCATENATE(U170,AB170)</f>
        <v/>
      </c>
      <c r="AA170" s="131" t="str">
        <f aca="false">CONCATENATE(U170,V170,AB170,AG170)</f>
        <v>0</v>
      </c>
      <c r="AB170" s="131" t="str">
        <f aca="false">IF(OR(ISBLANK(W170),ISBLANK(X170)),IF(OR(U170="ALI",U170="AIE"),"L",IF(ISBLANK(U170),"","A")),IF(U170="EE",IF(X170&gt;=3,IF(W170&gt;=5,"H","A"),IF(X170&gt;=2,IF(W170&gt;=16,"H",IF(W170&lt;=4,"L","A")),IF(W170&lt;=15,"L","A"))),IF(OR(U170="SE",U170="CE"),IF(X170&gt;=4,IF(W170&gt;=6,"H","A"),IF(X170&gt;=2,IF(W170&gt;=20,"H",IF(W170&lt;=5,"L","A")),IF(W170&lt;=19,"L","A"))),IF(OR(U170="ALI",U170="AIE"),IF(X170&gt;=6,IF(W170&gt;=20,"H","A"),IF(X170&gt;=2,IF(W170&gt;=51,"H",IF(W170&lt;=19,"L","A")),IF(W170&lt;=50,"L","A")))))))</f>
        <v/>
      </c>
      <c r="AC170" s="131" t="n">
        <f aca="false">IFERROR(VLOOKUP(V170,Lista!A$3:D$33,3,0),1)</f>
        <v>1</v>
      </c>
      <c r="AD170" s="131" t="n">
        <f aca="false">IFERROR(VLOOKUP(V170,Lista!A$3:E$33,5,0),1)</f>
        <v>1</v>
      </c>
      <c r="AE170" s="137" t="str">
        <f aca="false">IF(U170="INM","",IF(AB170="L","Baixa",IF(AB170="A","Média",IF(AB170="","","Alta"))))</f>
        <v/>
      </c>
      <c r="AF170" s="137" t="n">
        <f aca="false">IF(OR(ISBLANK(T170),T170="NOK"),0,IF(U170="INM",AC170*Y170,IF(U170="ALI",IF(AB170="L",7,IF(AB170="A",10,15)),IF(U170="AIE",IF(AB170="L",5,IF(AB170="A",7,10)),IF(U170="SE",IF(AB170="L",4,IF(AB170="A",5,7)),IF(OR(U170="EE",U170="CE"),IF(AB170="L",3,IF(AB170="A",4,6))))))))</f>
        <v>0</v>
      </c>
      <c r="AG170" s="137" t="n">
        <f aca="false">IF(T170="NOK",0,IF(U170="INM",(1*AC170)*Y170,AF170*AC170))</f>
        <v>0</v>
      </c>
      <c r="AH170" s="139"/>
      <c r="AI170" s="134" t="s">
        <v>94</v>
      </c>
      <c r="AJ170" s="139"/>
      <c r="AK170" s="139"/>
    </row>
    <row r="171" customFormat="false" ht="15" hidden="false" customHeight="true" outlineLevel="0" collapsed="false">
      <c r="A171" s="142"/>
      <c r="B171" s="129"/>
      <c r="C171" s="128"/>
      <c r="D171" s="128"/>
      <c r="E171" s="128"/>
      <c r="F171" s="141"/>
      <c r="G171" s="128"/>
      <c r="H171" s="141"/>
      <c r="I171" s="128"/>
      <c r="J171" s="131" t="str">
        <f aca="false">CONCATENATE(C171,L171)</f>
        <v/>
      </c>
      <c r="K171" s="131" t="str">
        <f aca="false">CONCATENATE(C171,D171,L171,Q171)</f>
        <v>0</v>
      </c>
      <c r="L171" s="131" t="str">
        <f aca="false">IF(OR(ISBLANK(E171),ISBLANK(G171)),IF(OR(C171="ALI",C171="AIE"),"L",IF(ISBLANK(C171),"","A")),IF(C171="EE",IF(G171&gt;=3,IF(E171&gt;=5,"H","A"),IF(G171&gt;=2,IF(E171&gt;=16,"H",IF(E171&lt;=4,"L","A")),IF(E171&lt;=15,"L","A"))),IF(OR(C171="SE",C171="CE"),IF(G171&gt;=4,IF(E171&gt;=6,"H","A"),IF(G171&gt;=2,IF(E171&gt;=20,"H",IF(E171&lt;=5,"L","A")),IF(E171&lt;=19,"L","A"))),IF(OR(C171="ALI",C171="AIE"),IF(G171&gt;=6,IF(E171&gt;=20,"H","A"),IF(G171&gt;=2,IF(E171&gt;=51,"H",IF(E171&lt;=19,"L","A")),IF(E171&lt;=50,"L","A")))))))</f>
        <v/>
      </c>
      <c r="M171" s="131" t="n">
        <f aca="false">IFERROR(VLOOKUP(D171,Lista!A$3:D$33,3,0),1)</f>
        <v>1</v>
      </c>
      <c r="N171" s="131" t="n">
        <f aca="false">IFERROR(VLOOKUP(D171,Lista!A$3:E$33,5,0),1)</f>
        <v>1</v>
      </c>
      <c r="O171" s="132" t="str">
        <f aca="false">IF(C171="INM","",IF(L171="L","Baixa",IF(L171="A","Média",IF(L171="","","Alta"))))</f>
        <v/>
      </c>
      <c r="P171" s="132" t="n">
        <f aca="false">IF(C171="INM",M171*I171,IF(C171="ALI",IF(L171="L",7,IF(L171="A",10,15)),IF(C171="AIE",IF(L171="L",5,IF(L171="A",7,10)),IF(C171="SE",IF(L171="L",4,IF(L171="A",5,7)),IF(OR(C171="EE",C171="CE"),IF(L171="L",3,IF(L171="A",4,6)),0)))))</f>
        <v>0</v>
      </c>
      <c r="Q171" s="132" t="n">
        <f aca="false">IF(C171="INM",P171,P171*M171)</f>
        <v>0</v>
      </c>
      <c r="R171" s="133"/>
      <c r="S171" s="134" t="s">
        <v>94</v>
      </c>
      <c r="T171" s="143"/>
      <c r="U171" s="128"/>
      <c r="V171" s="128"/>
      <c r="W171" s="128"/>
      <c r="X171" s="128"/>
      <c r="Y171" s="128"/>
      <c r="Z171" s="131" t="str">
        <f aca="false">CONCATENATE(U171,AB171)</f>
        <v/>
      </c>
      <c r="AA171" s="131" t="str">
        <f aca="false">CONCATENATE(U171,V171,AB171,AG171)</f>
        <v>0</v>
      </c>
      <c r="AB171" s="131" t="str">
        <f aca="false">IF(OR(ISBLANK(W171),ISBLANK(X171)),IF(OR(U171="ALI",U171="AIE"),"L",IF(ISBLANK(U171),"","A")),IF(U171="EE",IF(X171&gt;=3,IF(W171&gt;=5,"H","A"),IF(X171&gt;=2,IF(W171&gt;=16,"H",IF(W171&lt;=4,"L","A")),IF(W171&lt;=15,"L","A"))),IF(OR(U171="SE",U171="CE"),IF(X171&gt;=4,IF(W171&gt;=6,"H","A"),IF(X171&gt;=2,IF(W171&gt;=20,"H",IF(W171&lt;=5,"L","A")),IF(W171&lt;=19,"L","A"))),IF(OR(U171="ALI",U171="AIE"),IF(X171&gt;=6,IF(W171&gt;=20,"H","A"),IF(X171&gt;=2,IF(W171&gt;=51,"H",IF(W171&lt;=19,"L","A")),IF(W171&lt;=50,"L","A")))))))</f>
        <v/>
      </c>
      <c r="AC171" s="131" t="n">
        <f aca="false">IFERROR(VLOOKUP(V171,Lista!A$3:D$33,3,0),1)</f>
        <v>1</v>
      </c>
      <c r="AD171" s="131" t="n">
        <f aca="false">IFERROR(VLOOKUP(V171,Lista!A$3:E$33,5,0),1)</f>
        <v>1</v>
      </c>
      <c r="AE171" s="137" t="str">
        <f aca="false">IF(U171="INM","",IF(AB171="L","Baixa",IF(AB171="A","Média",IF(AB171="","","Alta"))))</f>
        <v/>
      </c>
      <c r="AF171" s="137" t="n">
        <f aca="false">IF(OR(ISBLANK(T171),T171="NOK"),0,IF(U171="INM",AC171*Y171,IF(U171="ALI",IF(AB171="L",7,IF(AB171="A",10,15)),IF(U171="AIE",IF(AB171="L",5,IF(AB171="A",7,10)),IF(U171="SE",IF(AB171="L",4,IF(AB171="A",5,7)),IF(OR(U171="EE",U171="CE"),IF(AB171="L",3,IF(AB171="A",4,6))))))))</f>
        <v>0</v>
      </c>
      <c r="AG171" s="137" t="n">
        <f aca="false">IF(T171="NOK",0,IF(U171="INM",(1*AC171)*Y171,AF171*AC171))</f>
        <v>0</v>
      </c>
      <c r="AH171" s="139"/>
      <c r="AI171" s="134" t="s">
        <v>94</v>
      </c>
      <c r="AJ171" s="139"/>
      <c r="AK171" s="139"/>
    </row>
    <row r="172" customFormat="false" ht="15" hidden="false" customHeight="true" outlineLevel="0" collapsed="false">
      <c r="A172" s="142"/>
      <c r="B172" s="129"/>
      <c r="C172" s="128"/>
      <c r="D172" s="128"/>
      <c r="E172" s="128"/>
      <c r="F172" s="141"/>
      <c r="G172" s="128"/>
      <c r="H172" s="141"/>
      <c r="I172" s="128"/>
      <c r="J172" s="131" t="str">
        <f aca="false">CONCATENATE(C172,L172)</f>
        <v/>
      </c>
      <c r="K172" s="131" t="str">
        <f aca="false">CONCATENATE(C172,D172,L172,Q172)</f>
        <v>0</v>
      </c>
      <c r="L172" s="131" t="str">
        <f aca="false">IF(OR(ISBLANK(E172),ISBLANK(G172)),IF(OR(C172="ALI",C172="AIE"),"L",IF(ISBLANK(C172),"","A")),IF(C172="EE",IF(G172&gt;=3,IF(E172&gt;=5,"H","A"),IF(G172&gt;=2,IF(E172&gt;=16,"H",IF(E172&lt;=4,"L","A")),IF(E172&lt;=15,"L","A"))),IF(OR(C172="SE",C172="CE"),IF(G172&gt;=4,IF(E172&gt;=6,"H","A"),IF(G172&gt;=2,IF(E172&gt;=20,"H",IF(E172&lt;=5,"L","A")),IF(E172&lt;=19,"L","A"))),IF(OR(C172="ALI",C172="AIE"),IF(G172&gt;=6,IF(E172&gt;=20,"H","A"),IF(G172&gt;=2,IF(E172&gt;=51,"H",IF(E172&lt;=19,"L","A")),IF(E172&lt;=50,"L","A")))))))</f>
        <v/>
      </c>
      <c r="M172" s="131" t="n">
        <f aca="false">IFERROR(VLOOKUP(D172,Lista!A$3:D$33,3,0),1)</f>
        <v>1</v>
      </c>
      <c r="N172" s="131" t="n">
        <f aca="false">IFERROR(VLOOKUP(D172,Lista!A$3:E$33,5,0),1)</f>
        <v>1</v>
      </c>
      <c r="O172" s="132" t="str">
        <f aca="false">IF(C172="INM","",IF(L172="L","Baixa",IF(L172="A","Média",IF(L172="","","Alta"))))</f>
        <v/>
      </c>
      <c r="P172" s="132" t="n">
        <f aca="false">IF(C172="INM",M172*I172,IF(C172="ALI",IF(L172="L",7,IF(L172="A",10,15)),IF(C172="AIE",IF(L172="L",5,IF(L172="A",7,10)),IF(C172="SE",IF(L172="L",4,IF(L172="A",5,7)),IF(OR(C172="EE",C172="CE"),IF(L172="L",3,IF(L172="A",4,6)),0)))))</f>
        <v>0</v>
      </c>
      <c r="Q172" s="132" t="n">
        <f aca="false">IF(C172="INM",P172,P172*M172)</f>
        <v>0</v>
      </c>
      <c r="R172" s="133"/>
      <c r="S172" s="134" t="s">
        <v>94</v>
      </c>
      <c r="T172" s="143"/>
      <c r="U172" s="128"/>
      <c r="V172" s="128"/>
      <c r="W172" s="128"/>
      <c r="X172" s="128"/>
      <c r="Y172" s="128"/>
      <c r="Z172" s="131" t="str">
        <f aca="false">CONCATENATE(U172,AB172)</f>
        <v/>
      </c>
      <c r="AA172" s="131" t="str">
        <f aca="false">CONCATENATE(U172,V172,AB172,AG172)</f>
        <v>0</v>
      </c>
      <c r="AB172" s="131" t="str">
        <f aca="false">IF(OR(ISBLANK(W172),ISBLANK(X172)),IF(OR(U172="ALI",U172="AIE"),"L",IF(ISBLANK(U172),"","A")),IF(U172="EE",IF(X172&gt;=3,IF(W172&gt;=5,"H","A"),IF(X172&gt;=2,IF(W172&gt;=16,"H",IF(W172&lt;=4,"L","A")),IF(W172&lt;=15,"L","A"))),IF(OR(U172="SE",U172="CE"),IF(X172&gt;=4,IF(W172&gt;=6,"H","A"),IF(X172&gt;=2,IF(W172&gt;=20,"H",IF(W172&lt;=5,"L","A")),IF(W172&lt;=19,"L","A"))),IF(OR(U172="ALI",U172="AIE"),IF(X172&gt;=6,IF(W172&gt;=20,"H","A"),IF(X172&gt;=2,IF(W172&gt;=51,"H",IF(W172&lt;=19,"L","A")),IF(W172&lt;=50,"L","A")))))))</f>
        <v/>
      </c>
      <c r="AC172" s="131" t="n">
        <f aca="false">IFERROR(VLOOKUP(V172,Lista!A$3:D$33,3,0),1)</f>
        <v>1</v>
      </c>
      <c r="AD172" s="131" t="n">
        <f aca="false">IFERROR(VLOOKUP(V172,Lista!A$3:E$33,5,0),1)</f>
        <v>1</v>
      </c>
      <c r="AE172" s="137" t="str">
        <f aca="false">IF(U172="INM","",IF(AB172="L","Baixa",IF(AB172="A","Média",IF(AB172="","","Alta"))))</f>
        <v/>
      </c>
      <c r="AF172" s="137" t="n">
        <f aca="false">IF(OR(ISBLANK(T172),T172="NOK"),0,IF(U172="INM",AC172*Y172,IF(U172="ALI",IF(AB172="L",7,IF(AB172="A",10,15)),IF(U172="AIE",IF(AB172="L",5,IF(AB172="A",7,10)),IF(U172="SE",IF(AB172="L",4,IF(AB172="A",5,7)),IF(OR(U172="EE",U172="CE"),IF(AB172="L",3,IF(AB172="A",4,6))))))))</f>
        <v>0</v>
      </c>
      <c r="AG172" s="137" t="n">
        <f aca="false">IF(T172="NOK",0,IF(U172="INM",(1*AC172)*Y172,AF172*AC172))</f>
        <v>0</v>
      </c>
      <c r="AH172" s="139"/>
      <c r="AI172" s="134" t="s">
        <v>94</v>
      </c>
      <c r="AJ172" s="139"/>
      <c r="AK172" s="139"/>
    </row>
    <row r="173" customFormat="false" ht="15" hidden="false" customHeight="true" outlineLevel="0" collapsed="false">
      <c r="A173" s="142"/>
      <c r="B173" s="129"/>
      <c r="C173" s="128"/>
      <c r="D173" s="128"/>
      <c r="E173" s="128"/>
      <c r="F173" s="141"/>
      <c r="G173" s="128"/>
      <c r="H173" s="141"/>
      <c r="I173" s="128"/>
      <c r="J173" s="131" t="str">
        <f aca="false">CONCATENATE(C173,L173)</f>
        <v/>
      </c>
      <c r="K173" s="131" t="str">
        <f aca="false">CONCATENATE(C173,D173,L173,Q173)</f>
        <v>0</v>
      </c>
      <c r="L173" s="131" t="str">
        <f aca="false">IF(OR(ISBLANK(E173),ISBLANK(G173)),IF(OR(C173="ALI",C173="AIE"),"L",IF(ISBLANK(C173),"","A")),IF(C173="EE",IF(G173&gt;=3,IF(E173&gt;=5,"H","A"),IF(G173&gt;=2,IF(E173&gt;=16,"H",IF(E173&lt;=4,"L","A")),IF(E173&lt;=15,"L","A"))),IF(OR(C173="SE",C173="CE"),IF(G173&gt;=4,IF(E173&gt;=6,"H","A"),IF(G173&gt;=2,IF(E173&gt;=20,"H",IF(E173&lt;=5,"L","A")),IF(E173&lt;=19,"L","A"))),IF(OR(C173="ALI",C173="AIE"),IF(G173&gt;=6,IF(E173&gt;=20,"H","A"),IF(G173&gt;=2,IF(E173&gt;=51,"H",IF(E173&lt;=19,"L","A")),IF(E173&lt;=50,"L","A")))))))</f>
        <v/>
      </c>
      <c r="M173" s="131" t="n">
        <f aca="false">IFERROR(VLOOKUP(D173,Lista!A$3:D$33,3,0),1)</f>
        <v>1</v>
      </c>
      <c r="N173" s="131" t="n">
        <f aca="false">IFERROR(VLOOKUP(D173,Lista!A$3:E$33,5,0),1)</f>
        <v>1</v>
      </c>
      <c r="O173" s="132" t="str">
        <f aca="false">IF(C173="INM","",IF(L173="L","Baixa",IF(L173="A","Média",IF(L173="","","Alta"))))</f>
        <v/>
      </c>
      <c r="P173" s="132" t="n">
        <f aca="false">IF(C173="INM",M173*I173,IF(C173="ALI",IF(L173="L",7,IF(L173="A",10,15)),IF(C173="AIE",IF(L173="L",5,IF(L173="A",7,10)),IF(C173="SE",IF(L173="L",4,IF(L173="A",5,7)),IF(OR(C173="EE",C173="CE"),IF(L173="L",3,IF(L173="A",4,6)),0)))))</f>
        <v>0</v>
      </c>
      <c r="Q173" s="132" t="n">
        <f aca="false">IF(C173="INM",P173,P173*M173)</f>
        <v>0</v>
      </c>
      <c r="R173" s="133"/>
      <c r="S173" s="134" t="s">
        <v>94</v>
      </c>
      <c r="T173" s="143"/>
      <c r="U173" s="128"/>
      <c r="V173" s="128"/>
      <c r="W173" s="128"/>
      <c r="X173" s="128"/>
      <c r="Y173" s="128"/>
      <c r="Z173" s="131" t="str">
        <f aca="false">CONCATENATE(U173,AB173)</f>
        <v/>
      </c>
      <c r="AA173" s="131" t="str">
        <f aca="false">CONCATENATE(U173,V173,AB173,AG173)</f>
        <v>0</v>
      </c>
      <c r="AB173" s="131" t="str">
        <f aca="false">IF(OR(ISBLANK(W173),ISBLANK(X173)),IF(OR(U173="ALI",U173="AIE"),"L",IF(ISBLANK(U173),"","A")),IF(U173="EE",IF(X173&gt;=3,IF(W173&gt;=5,"H","A"),IF(X173&gt;=2,IF(W173&gt;=16,"H",IF(W173&lt;=4,"L","A")),IF(W173&lt;=15,"L","A"))),IF(OR(U173="SE",U173="CE"),IF(X173&gt;=4,IF(W173&gt;=6,"H","A"),IF(X173&gt;=2,IF(W173&gt;=20,"H",IF(W173&lt;=5,"L","A")),IF(W173&lt;=19,"L","A"))),IF(OR(U173="ALI",U173="AIE"),IF(X173&gt;=6,IF(W173&gt;=20,"H","A"),IF(X173&gt;=2,IF(W173&gt;=51,"H",IF(W173&lt;=19,"L","A")),IF(W173&lt;=50,"L","A")))))))</f>
        <v/>
      </c>
      <c r="AC173" s="131" t="n">
        <f aca="false">IFERROR(VLOOKUP(V173,Lista!A$3:D$33,3,0),1)</f>
        <v>1</v>
      </c>
      <c r="AD173" s="131" t="n">
        <f aca="false">IFERROR(VLOOKUP(V173,Lista!A$3:E$33,5,0),1)</f>
        <v>1</v>
      </c>
      <c r="AE173" s="137" t="str">
        <f aca="false">IF(U173="INM","",IF(AB173="L","Baixa",IF(AB173="A","Média",IF(AB173="","","Alta"))))</f>
        <v/>
      </c>
      <c r="AF173" s="137" t="n">
        <f aca="false">IF(OR(ISBLANK(T173),T173="NOK"),0,IF(U173="INM",AC173*Y173,IF(U173="ALI",IF(AB173="L",7,IF(AB173="A",10,15)),IF(U173="AIE",IF(AB173="L",5,IF(AB173="A",7,10)),IF(U173="SE",IF(AB173="L",4,IF(AB173="A",5,7)),IF(OR(U173="EE",U173="CE"),IF(AB173="L",3,IF(AB173="A",4,6))))))))</f>
        <v>0</v>
      </c>
      <c r="AG173" s="137" t="n">
        <f aca="false">IF(T173="NOK",0,IF(U173="INM",(1*AC173)*Y173,AF173*AC173))</f>
        <v>0</v>
      </c>
      <c r="AH173" s="139"/>
      <c r="AI173" s="134" t="s">
        <v>94</v>
      </c>
      <c r="AJ173" s="139"/>
      <c r="AK173" s="139"/>
    </row>
    <row r="174" customFormat="false" ht="15" hidden="false" customHeight="true" outlineLevel="0" collapsed="false">
      <c r="A174" s="142"/>
      <c r="B174" s="129"/>
      <c r="C174" s="128"/>
      <c r="D174" s="128"/>
      <c r="E174" s="128"/>
      <c r="F174" s="141"/>
      <c r="G174" s="128"/>
      <c r="H174" s="141"/>
      <c r="I174" s="128"/>
      <c r="J174" s="131" t="str">
        <f aca="false">CONCATENATE(C174,L174)</f>
        <v/>
      </c>
      <c r="K174" s="131" t="str">
        <f aca="false">CONCATENATE(C174,D174,L174,Q174)</f>
        <v>0</v>
      </c>
      <c r="L174" s="131" t="str">
        <f aca="false">IF(OR(ISBLANK(E174),ISBLANK(G174)),IF(OR(C174="ALI",C174="AIE"),"L",IF(ISBLANK(C174),"","A")),IF(C174="EE",IF(G174&gt;=3,IF(E174&gt;=5,"H","A"),IF(G174&gt;=2,IF(E174&gt;=16,"H",IF(E174&lt;=4,"L","A")),IF(E174&lt;=15,"L","A"))),IF(OR(C174="SE",C174="CE"),IF(G174&gt;=4,IF(E174&gt;=6,"H","A"),IF(G174&gt;=2,IF(E174&gt;=20,"H",IF(E174&lt;=5,"L","A")),IF(E174&lt;=19,"L","A"))),IF(OR(C174="ALI",C174="AIE"),IF(G174&gt;=6,IF(E174&gt;=20,"H","A"),IF(G174&gt;=2,IF(E174&gt;=51,"H",IF(E174&lt;=19,"L","A")),IF(E174&lt;=50,"L","A")))))))</f>
        <v/>
      </c>
      <c r="M174" s="131" t="n">
        <f aca="false">IFERROR(VLOOKUP(D174,Lista!A$3:D$33,3,0),1)</f>
        <v>1</v>
      </c>
      <c r="N174" s="131" t="n">
        <f aca="false">IFERROR(VLOOKUP(D174,Lista!A$3:E$33,5,0),1)</f>
        <v>1</v>
      </c>
      <c r="O174" s="132" t="str">
        <f aca="false">IF(C174="INM","",IF(L174="L","Baixa",IF(L174="A","Média",IF(L174="","","Alta"))))</f>
        <v/>
      </c>
      <c r="P174" s="132" t="n">
        <f aca="false">IF(C174="INM",M174*I174,IF(C174="ALI",IF(L174="L",7,IF(L174="A",10,15)),IF(C174="AIE",IF(L174="L",5,IF(L174="A",7,10)),IF(C174="SE",IF(L174="L",4,IF(L174="A",5,7)),IF(OR(C174="EE",C174="CE"),IF(L174="L",3,IF(L174="A",4,6)),0)))))</f>
        <v>0</v>
      </c>
      <c r="Q174" s="132" t="n">
        <f aca="false">IF(C174="INM",P174,P174*M174)</f>
        <v>0</v>
      </c>
      <c r="R174" s="133"/>
      <c r="S174" s="134" t="s">
        <v>94</v>
      </c>
      <c r="T174" s="143"/>
      <c r="U174" s="128"/>
      <c r="V174" s="128"/>
      <c r="W174" s="128"/>
      <c r="X174" s="128"/>
      <c r="Y174" s="128"/>
      <c r="Z174" s="131" t="str">
        <f aca="false">CONCATENATE(U174,AB174)</f>
        <v/>
      </c>
      <c r="AA174" s="131" t="str">
        <f aca="false">CONCATENATE(U174,V174,AB174,AG174)</f>
        <v>0</v>
      </c>
      <c r="AB174" s="131" t="str">
        <f aca="false">IF(OR(ISBLANK(W174),ISBLANK(X174)),IF(OR(U174="ALI",U174="AIE"),"L",IF(ISBLANK(U174),"","A")),IF(U174="EE",IF(X174&gt;=3,IF(W174&gt;=5,"H","A"),IF(X174&gt;=2,IF(W174&gt;=16,"H",IF(W174&lt;=4,"L","A")),IF(W174&lt;=15,"L","A"))),IF(OR(U174="SE",U174="CE"),IF(X174&gt;=4,IF(W174&gt;=6,"H","A"),IF(X174&gt;=2,IF(W174&gt;=20,"H",IF(W174&lt;=5,"L","A")),IF(W174&lt;=19,"L","A"))),IF(OR(U174="ALI",U174="AIE"),IF(X174&gt;=6,IF(W174&gt;=20,"H","A"),IF(X174&gt;=2,IF(W174&gt;=51,"H",IF(W174&lt;=19,"L","A")),IF(W174&lt;=50,"L","A")))))))</f>
        <v/>
      </c>
      <c r="AC174" s="131" t="n">
        <f aca="false">IFERROR(VLOOKUP(V174,Lista!A$3:D$33,3,0),1)</f>
        <v>1</v>
      </c>
      <c r="AD174" s="131" t="n">
        <f aca="false">IFERROR(VLOOKUP(V174,Lista!A$3:E$33,5,0),1)</f>
        <v>1</v>
      </c>
      <c r="AE174" s="137" t="str">
        <f aca="false">IF(U174="INM","",IF(AB174="L","Baixa",IF(AB174="A","Média",IF(AB174="","","Alta"))))</f>
        <v/>
      </c>
      <c r="AF174" s="137" t="n">
        <f aca="false">IF(OR(ISBLANK(T174),T174="NOK"),0,IF(U174="INM",AC174*Y174,IF(U174="ALI",IF(AB174="L",7,IF(AB174="A",10,15)),IF(U174="AIE",IF(AB174="L",5,IF(AB174="A",7,10)),IF(U174="SE",IF(AB174="L",4,IF(AB174="A",5,7)),IF(OR(U174="EE",U174="CE"),IF(AB174="L",3,IF(AB174="A",4,6))))))))</f>
        <v>0</v>
      </c>
      <c r="AG174" s="137" t="n">
        <f aca="false">IF(T174="NOK",0,IF(U174="INM",(1*AC174)*Y174,AF174*AC174))</f>
        <v>0</v>
      </c>
      <c r="AH174" s="139"/>
      <c r="AI174" s="134" t="s">
        <v>94</v>
      </c>
      <c r="AJ174" s="139"/>
      <c r="AK174" s="139"/>
    </row>
    <row r="175" customFormat="false" ht="15" hidden="false" customHeight="true" outlineLevel="0" collapsed="false">
      <c r="A175" s="142"/>
      <c r="B175" s="129"/>
      <c r="C175" s="128"/>
      <c r="D175" s="128"/>
      <c r="E175" s="128"/>
      <c r="F175" s="141"/>
      <c r="G175" s="128"/>
      <c r="H175" s="141"/>
      <c r="I175" s="128"/>
      <c r="J175" s="131" t="str">
        <f aca="false">CONCATENATE(C175,L175)</f>
        <v/>
      </c>
      <c r="K175" s="131" t="str">
        <f aca="false">CONCATENATE(C175,D175,L175,Q175)</f>
        <v>0</v>
      </c>
      <c r="L175" s="131" t="str">
        <f aca="false">IF(OR(ISBLANK(E175),ISBLANK(G175)),IF(OR(C175="ALI",C175="AIE"),"L",IF(ISBLANK(C175),"","A")),IF(C175="EE",IF(G175&gt;=3,IF(E175&gt;=5,"H","A"),IF(G175&gt;=2,IF(E175&gt;=16,"H",IF(E175&lt;=4,"L","A")),IF(E175&lt;=15,"L","A"))),IF(OR(C175="SE",C175="CE"),IF(G175&gt;=4,IF(E175&gt;=6,"H","A"),IF(G175&gt;=2,IF(E175&gt;=20,"H",IF(E175&lt;=5,"L","A")),IF(E175&lt;=19,"L","A"))),IF(OR(C175="ALI",C175="AIE"),IF(G175&gt;=6,IF(E175&gt;=20,"H","A"),IF(G175&gt;=2,IF(E175&gt;=51,"H",IF(E175&lt;=19,"L","A")),IF(E175&lt;=50,"L","A")))))))</f>
        <v/>
      </c>
      <c r="M175" s="131" t="n">
        <f aca="false">IFERROR(VLOOKUP(D175,Lista!A$3:D$33,3,0),1)</f>
        <v>1</v>
      </c>
      <c r="N175" s="131" t="n">
        <f aca="false">IFERROR(VLOOKUP(D175,Lista!A$3:E$33,5,0),1)</f>
        <v>1</v>
      </c>
      <c r="O175" s="132" t="str">
        <f aca="false">IF(C175="INM","",IF(L175="L","Baixa",IF(L175="A","Média",IF(L175="","","Alta"))))</f>
        <v/>
      </c>
      <c r="P175" s="132" t="n">
        <f aca="false">IF(C175="INM",M175*I175,IF(C175="ALI",IF(L175="L",7,IF(L175="A",10,15)),IF(C175="AIE",IF(L175="L",5,IF(L175="A",7,10)),IF(C175="SE",IF(L175="L",4,IF(L175="A",5,7)),IF(OR(C175="EE",C175="CE"),IF(L175="L",3,IF(L175="A",4,6)),0)))))</f>
        <v>0</v>
      </c>
      <c r="Q175" s="132" t="n">
        <f aca="false">IF(C175="INM",P175,P175*M175)</f>
        <v>0</v>
      </c>
      <c r="R175" s="133"/>
      <c r="S175" s="134" t="s">
        <v>94</v>
      </c>
      <c r="T175" s="143"/>
      <c r="U175" s="128"/>
      <c r="V175" s="128"/>
      <c r="W175" s="128"/>
      <c r="X175" s="128"/>
      <c r="Y175" s="128"/>
      <c r="Z175" s="131" t="str">
        <f aca="false">CONCATENATE(U175,AB175)</f>
        <v/>
      </c>
      <c r="AA175" s="131" t="str">
        <f aca="false">CONCATENATE(U175,V175,AB175,AG175)</f>
        <v>0</v>
      </c>
      <c r="AB175" s="131" t="str">
        <f aca="false">IF(OR(ISBLANK(W175),ISBLANK(X175)),IF(OR(U175="ALI",U175="AIE"),"L",IF(ISBLANK(U175),"","A")),IF(U175="EE",IF(X175&gt;=3,IF(W175&gt;=5,"H","A"),IF(X175&gt;=2,IF(W175&gt;=16,"H",IF(W175&lt;=4,"L","A")),IF(W175&lt;=15,"L","A"))),IF(OR(U175="SE",U175="CE"),IF(X175&gt;=4,IF(W175&gt;=6,"H","A"),IF(X175&gt;=2,IF(W175&gt;=20,"H",IF(W175&lt;=5,"L","A")),IF(W175&lt;=19,"L","A"))),IF(OR(U175="ALI",U175="AIE"),IF(X175&gt;=6,IF(W175&gt;=20,"H","A"),IF(X175&gt;=2,IF(W175&gt;=51,"H",IF(W175&lt;=19,"L","A")),IF(W175&lt;=50,"L","A")))))))</f>
        <v/>
      </c>
      <c r="AC175" s="131" t="n">
        <f aca="false">IFERROR(VLOOKUP(V175,Lista!A$3:D$33,3,0),1)</f>
        <v>1</v>
      </c>
      <c r="AD175" s="131" t="n">
        <f aca="false">IFERROR(VLOOKUP(V175,Lista!A$3:E$33,5,0),1)</f>
        <v>1</v>
      </c>
      <c r="AE175" s="137" t="str">
        <f aca="false">IF(U175="INM","",IF(AB175="L","Baixa",IF(AB175="A","Média",IF(AB175="","","Alta"))))</f>
        <v/>
      </c>
      <c r="AF175" s="137" t="n">
        <f aca="false">IF(OR(ISBLANK(T175),T175="NOK"),0,IF(U175="INM",AC175*Y175,IF(U175="ALI",IF(AB175="L",7,IF(AB175="A",10,15)),IF(U175="AIE",IF(AB175="L",5,IF(AB175="A",7,10)),IF(U175="SE",IF(AB175="L",4,IF(AB175="A",5,7)),IF(OR(U175="EE",U175="CE"),IF(AB175="L",3,IF(AB175="A",4,6))))))))</f>
        <v>0</v>
      </c>
      <c r="AG175" s="137" t="n">
        <f aca="false">IF(T175="NOK",0,IF(U175="INM",(1*AC175)*Y175,AF175*AC175))</f>
        <v>0</v>
      </c>
      <c r="AH175" s="139"/>
      <c r="AI175" s="134" t="s">
        <v>94</v>
      </c>
      <c r="AJ175" s="139"/>
      <c r="AK175" s="139"/>
    </row>
    <row r="176" customFormat="false" ht="15" hidden="false" customHeight="true" outlineLevel="0" collapsed="false">
      <c r="A176" s="142"/>
      <c r="B176" s="129"/>
      <c r="C176" s="128"/>
      <c r="D176" s="128"/>
      <c r="E176" s="128"/>
      <c r="F176" s="141"/>
      <c r="G176" s="128"/>
      <c r="H176" s="141"/>
      <c r="I176" s="128"/>
      <c r="J176" s="131" t="str">
        <f aca="false">CONCATENATE(C176,L176)</f>
        <v/>
      </c>
      <c r="K176" s="131" t="str">
        <f aca="false">CONCATENATE(C176,D176,L176,Q176)</f>
        <v>0</v>
      </c>
      <c r="L176" s="131" t="str">
        <f aca="false">IF(OR(ISBLANK(E176),ISBLANK(G176)),IF(OR(C176="ALI",C176="AIE"),"L",IF(ISBLANK(C176),"","A")),IF(C176="EE",IF(G176&gt;=3,IF(E176&gt;=5,"H","A"),IF(G176&gt;=2,IF(E176&gt;=16,"H",IF(E176&lt;=4,"L","A")),IF(E176&lt;=15,"L","A"))),IF(OR(C176="SE",C176="CE"),IF(G176&gt;=4,IF(E176&gt;=6,"H","A"),IF(G176&gt;=2,IF(E176&gt;=20,"H",IF(E176&lt;=5,"L","A")),IF(E176&lt;=19,"L","A"))),IF(OR(C176="ALI",C176="AIE"),IF(G176&gt;=6,IF(E176&gt;=20,"H","A"),IF(G176&gt;=2,IF(E176&gt;=51,"H",IF(E176&lt;=19,"L","A")),IF(E176&lt;=50,"L","A")))))))</f>
        <v/>
      </c>
      <c r="M176" s="131" t="n">
        <f aca="false">IFERROR(VLOOKUP(D176,Lista!A$3:D$33,3,0),1)</f>
        <v>1</v>
      </c>
      <c r="N176" s="131" t="n">
        <f aca="false">IFERROR(VLOOKUP(D176,Lista!A$3:E$33,5,0),1)</f>
        <v>1</v>
      </c>
      <c r="O176" s="132" t="str">
        <f aca="false">IF(C176="INM","",IF(L176="L","Baixa",IF(L176="A","Média",IF(L176="","","Alta"))))</f>
        <v/>
      </c>
      <c r="P176" s="132" t="n">
        <f aca="false">IF(C176="INM",M176*I176,IF(C176="ALI",IF(L176="L",7,IF(L176="A",10,15)),IF(C176="AIE",IF(L176="L",5,IF(L176="A",7,10)),IF(C176="SE",IF(L176="L",4,IF(L176="A",5,7)),IF(OR(C176="EE",C176="CE"),IF(L176="L",3,IF(L176="A",4,6)),0)))))</f>
        <v>0</v>
      </c>
      <c r="Q176" s="132" t="n">
        <f aca="false">IF(C176="INM",P176,P176*M176)</f>
        <v>0</v>
      </c>
      <c r="R176" s="133"/>
      <c r="S176" s="134" t="s">
        <v>94</v>
      </c>
      <c r="T176" s="143"/>
      <c r="U176" s="128"/>
      <c r="V176" s="128"/>
      <c r="W176" s="128"/>
      <c r="X176" s="128"/>
      <c r="Y176" s="128"/>
      <c r="Z176" s="131" t="str">
        <f aca="false">CONCATENATE(U176,AB176)</f>
        <v/>
      </c>
      <c r="AA176" s="131" t="str">
        <f aca="false">CONCATENATE(U176,V176,AB176,AG176)</f>
        <v>0</v>
      </c>
      <c r="AB176" s="131" t="str">
        <f aca="false">IF(OR(ISBLANK(W176),ISBLANK(X176)),IF(OR(U176="ALI",U176="AIE"),"L",IF(ISBLANK(U176),"","A")),IF(U176="EE",IF(X176&gt;=3,IF(W176&gt;=5,"H","A"),IF(X176&gt;=2,IF(W176&gt;=16,"H",IF(W176&lt;=4,"L","A")),IF(W176&lt;=15,"L","A"))),IF(OR(U176="SE",U176="CE"),IF(X176&gt;=4,IF(W176&gt;=6,"H","A"),IF(X176&gt;=2,IF(W176&gt;=20,"H",IF(W176&lt;=5,"L","A")),IF(W176&lt;=19,"L","A"))),IF(OR(U176="ALI",U176="AIE"),IF(X176&gt;=6,IF(W176&gt;=20,"H","A"),IF(X176&gt;=2,IF(W176&gt;=51,"H",IF(W176&lt;=19,"L","A")),IF(W176&lt;=50,"L","A")))))))</f>
        <v/>
      </c>
      <c r="AC176" s="131" t="n">
        <f aca="false">IFERROR(VLOOKUP(V176,Lista!A$3:D$33,3,0),1)</f>
        <v>1</v>
      </c>
      <c r="AD176" s="131" t="n">
        <f aca="false">IFERROR(VLOOKUP(V176,Lista!A$3:E$33,5,0),1)</f>
        <v>1</v>
      </c>
      <c r="AE176" s="137" t="str">
        <f aca="false">IF(U176="INM","",IF(AB176="L","Baixa",IF(AB176="A","Média",IF(AB176="","","Alta"))))</f>
        <v/>
      </c>
      <c r="AF176" s="137" t="n">
        <f aca="false">IF(OR(ISBLANK(T176),T176="NOK"),0,IF(U176="INM",AC176*Y176,IF(U176="ALI",IF(AB176="L",7,IF(AB176="A",10,15)),IF(U176="AIE",IF(AB176="L",5,IF(AB176="A",7,10)),IF(U176="SE",IF(AB176="L",4,IF(AB176="A",5,7)),IF(OR(U176="EE",U176="CE"),IF(AB176="L",3,IF(AB176="A",4,6))))))))</f>
        <v>0</v>
      </c>
      <c r="AG176" s="137" t="n">
        <f aca="false">IF(T176="NOK",0,IF(U176="INM",(1*AC176)*Y176,AF176*AC176))</f>
        <v>0</v>
      </c>
      <c r="AH176" s="139"/>
      <c r="AI176" s="134" t="s">
        <v>94</v>
      </c>
      <c r="AJ176" s="139"/>
      <c r="AK176" s="139"/>
    </row>
    <row r="177" customFormat="false" ht="15" hidden="false" customHeight="true" outlineLevel="0" collapsed="false">
      <c r="A177" s="142"/>
      <c r="B177" s="129"/>
      <c r="C177" s="128"/>
      <c r="D177" s="128"/>
      <c r="E177" s="128"/>
      <c r="F177" s="141"/>
      <c r="G177" s="128"/>
      <c r="H177" s="141"/>
      <c r="I177" s="128"/>
      <c r="J177" s="131" t="str">
        <f aca="false">CONCATENATE(C177,L177)</f>
        <v/>
      </c>
      <c r="K177" s="131" t="str">
        <f aca="false">CONCATENATE(C177,D177,L177,Q177)</f>
        <v>0</v>
      </c>
      <c r="L177" s="131" t="str">
        <f aca="false">IF(OR(ISBLANK(E177),ISBLANK(G177)),IF(OR(C177="ALI",C177="AIE"),"L",IF(ISBLANK(C177),"","A")),IF(C177="EE",IF(G177&gt;=3,IF(E177&gt;=5,"H","A"),IF(G177&gt;=2,IF(E177&gt;=16,"H",IF(E177&lt;=4,"L","A")),IF(E177&lt;=15,"L","A"))),IF(OR(C177="SE",C177="CE"),IF(G177&gt;=4,IF(E177&gt;=6,"H","A"),IF(G177&gt;=2,IF(E177&gt;=20,"H",IF(E177&lt;=5,"L","A")),IF(E177&lt;=19,"L","A"))),IF(OR(C177="ALI",C177="AIE"),IF(G177&gt;=6,IF(E177&gt;=20,"H","A"),IF(G177&gt;=2,IF(E177&gt;=51,"H",IF(E177&lt;=19,"L","A")),IF(E177&lt;=50,"L","A")))))))</f>
        <v/>
      </c>
      <c r="M177" s="131" t="n">
        <f aca="false">IFERROR(VLOOKUP(D177,Lista!A$3:D$33,3,0),1)</f>
        <v>1</v>
      </c>
      <c r="N177" s="131" t="n">
        <f aca="false">IFERROR(VLOOKUP(D177,Lista!A$3:E$33,5,0),1)</f>
        <v>1</v>
      </c>
      <c r="O177" s="132" t="str">
        <f aca="false">IF(C177="INM","",IF(L177="L","Baixa",IF(L177="A","Média",IF(L177="","","Alta"))))</f>
        <v/>
      </c>
      <c r="P177" s="132" t="n">
        <f aca="false">IF(C177="INM",M177*I177,IF(C177="ALI",IF(L177="L",7,IF(L177="A",10,15)),IF(C177="AIE",IF(L177="L",5,IF(L177="A",7,10)),IF(C177="SE",IF(L177="L",4,IF(L177="A",5,7)),IF(OR(C177="EE",C177="CE"),IF(L177="L",3,IF(L177="A",4,6)),0)))))</f>
        <v>0</v>
      </c>
      <c r="Q177" s="132" t="n">
        <f aca="false">IF(C177="INM",P177,P177*M177)</f>
        <v>0</v>
      </c>
      <c r="R177" s="133"/>
      <c r="S177" s="134" t="s">
        <v>94</v>
      </c>
      <c r="T177" s="143"/>
      <c r="U177" s="128"/>
      <c r="V177" s="128"/>
      <c r="W177" s="128"/>
      <c r="X177" s="128"/>
      <c r="Y177" s="128"/>
      <c r="Z177" s="131" t="str">
        <f aca="false">CONCATENATE(U177,AB177)</f>
        <v/>
      </c>
      <c r="AA177" s="131" t="str">
        <f aca="false">CONCATENATE(U177,V177,AB177,AG177)</f>
        <v>0</v>
      </c>
      <c r="AB177" s="131" t="str">
        <f aca="false">IF(OR(ISBLANK(W177),ISBLANK(X177)),IF(OR(U177="ALI",U177="AIE"),"L",IF(ISBLANK(U177),"","A")),IF(U177="EE",IF(X177&gt;=3,IF(W177&gt;=5,"H","A"),IF(X177&gt;=2,IF(W177&gt;=16,"H",IF(W177&lt;=4,"L","A")),IF(W177&lt;=15,"L","A"))),IF(OR(U177="SE",U177="CE"),IF(X177&gt;=4,IF(W177&gt;=6,"H","A"),IF(X177&gt;=2,IF(W177&gt;=20,"H",IF(W177&lt;=5,"L","A")),IF(W177&lt;=19,"L","A"))),IF(OR(U177="ALI",U177="AIE"),IF(X177&gt;=6,IF(W177&gt;=20,"H","A"),IF(X177&gt;=2,IF(W177&gt;=51,"H",IF(W177&lt;=19,"L","A")),IF(W177&lt;=50,"L","A")))))))</f>
        <v/>
      </c>
      <c r="AC177" s="131" t="n">
        <f aca="false">IFERROR(VLOOKUP(V177,Lista!A$3:D$33,3,0),1)</f>
        <v>1</v>
      </c>
      <c r="AD177" s="131" t="n">
        <f aca="false">IFERROR(VLOOKUP(V177,Lista!A$3:E$33,5,0),1)</f>
        <v>1</v>
      </c>
      <c r="AE177" s="137" t="str">
        <f aca="false">IF(U177="INM","",IF(AB177="L","Baixa",IF(AB177="A","Média",IF(AB177="","","Alta"))))</f>
        <v/>
      </c>
      <c r="AF177" s="137" t="n">
        <f aca="false">IF(OR(ISBLANK(T177),T177="NOK"),0,IF(U177="INM",AC177*Y177,IF(U177="ALI",IF(AB177="L",7,IF(AB177="A",10,15)),IF(U177="AIE",IF(AB177="L",5,IF(AB177="A",7,10)),IF(U177="SE",IF(AB177="L",4,IF(AB177="A",5,7)),IF(OR(U177="EE",U177="CE"),IF(AB177="L",3,IF(AB177="A",4,6))))))))</f>
        <v>0</v>
      </c>
      <c r="AG177" s="137" t="n">
        <f aca="false">IF(T177="NOK",0,IF(U177="INM",(1*AC177)*Y177,AF177*AC177))</f>
        <v>0</v>
      </c>
      <c r="AH177" s="139"/>
      <c r="AI177" s="134" t="s">
        <v>94</v>
      </c>
      <c r="AJ177" s="139"/>
      <c r="AK177" s="139"/>
    </row>
    <row r="178" customFormat="false" ht="15" hidden="false" customHeight="true" outlineLevel="0" collapsed="false">
      <c r="A178" s="142"/>
      <c r="B178" s="129"/>
      <c r="C178" s="128"/>
      <c r="D178" s="128"/>
      <c r="E178" s="128"/>
      <c r="F178" s="141"/>
      <c r="G178" s="128"/>
      <c r="H178" s="141"/>
      <c r="I178" s="128"/>
      <c r="J178" s="131" t="str">
        <f aca="false">CONCATENATE(C178,L178)</f>
        <v/>
      </c>
      <c r="K178" s="131" t="str">
        <f aca="false">CONCATENATE(C178,D178,L178,Q178)</f>
        <v>0</v>
      </c>
      <c r="L178" s="131" t="str">
        <f aca="false">IF(OR(ISBLANK(E178),ISBLANK(G178)),IF(OR(C178="ALI",C178="AIE"),"L",IF(ISBLANK(C178),"","A")),IF(C178="EE",IF(G178&gt;=3,IF(E178&gt;=5,"H","A"),IF(G178&gt;=2,IF(E178&gt;=16,"H",IF(E178&lt;=4,"L","A")),IF(E178&lt;=15,"L","A"))),IF(OR(C178="SE",C178="CE"),IF(G178&gt;=4,IF(E178&gt;=6,"H","A"),IF(G178&gt;=2,IF(E178&gt;=20,"H",IF(E178&lt;=5,"L","A")),IF(E178&lt;=19,"L","A"))),IF(OR(C178="ALI",C178="AIE"),IF(G178&gt;=6,IF(E178&gt;=20,"H","A"),IF(G178&gt;=2,IF(E178&gt;=51,"H",IF(E178&lt;=19,"L","A")),IF(E178&lt;=50,"L","A")))))))</f>
        <v/>
      </c>
      <c r="M178" s="131" t="n">
        <f aca="false">IFERROR(VLOOKUP(D178,Lista!A$3:D$33,3,0),1)</f>
        <v>1</v>
      </c>
      <c r="N178" s="131" t="n">
        <f aca="false">IFERROR(VLOOKUP(D178,Lista!A$3:E$33,5,0),1)</f>
        <v>1</v>
      </c>
      <c r="O178" s="132" t="str">
        <f aca="false">IF(C178="INM","",IF(L178="L","Baixa",IF(L178="A","Média",IF(L178="","","Alta"))))</f>
        <v/>
      </c>
      <c r="P178" s="132" t="n">
        <f aca="false">IF(C178="INM",M178*I178,IF(C178="ALI",IF(L178="L",7,IF(L178="A",10,15)),IF(C178="AIE",IF(L178="L",5,IF(L178="A",7,10)),IF(C178="SE",IF(L178="L",4,IF(L178="A",5,7)),IF(OR(C178="EE",C178="CE"),IF(L178="L",3,IF(L178="A",4,6)),0)))))</f>
        <v>0</v>
      </c>
      <c r="Q178" s="132" t="n">
        <f aca="false">IF(C178="INM",P178,P178*M178)</f>
        <v>0</v>
      </c>
      <c r="R178" s="133"/>
      <c r="S178" s="134" t="s">
        <v>94</v>
      </c>
      <c r="T178" s="143"/>
      <c r="U178" s="128"/>
      <c r="V178" s="128"/>
      <c r="W178" s="128"/>
      <c r="X178" s="128"/>
      <c r="Y178" s="128"/>
      <c r="Z178" s="131" t="str">
        <f aca="false">CONCATENATE(U178,AB178)</f>
        <v/>
      </c>
      <c r="AA178" s="131" t="str">
        <f aca="false">CONCATENATE(U178,V178,AB178,AG178)</f>
        <v>0</v>
      </c>
      <c r="AB178" s="131" t="str">
        <f aca="false">IF(OR(ISBLANK(W178),ISBLANK(X178)),IF(OR(U178="ALI",U178="AIE"),"L",IF(ISBLANK(U178),"","A")),IF(U178="EE",IF(X178&gt;=3,IF(W178&gt;=5,"H","A"),IF(X178&gt;=2,IF(W178&gt;=16,"H",IF(W178&lt;=4,"L","A")),IF(W178&lt;=15,"L","A"))),IF(OR(U178="SE",U178="CE"),IF(X178&gt;=4,IF(W178&gt;=6,"H","A"),IF(X178&gt;=2,IF(W178&gt;=20,"H",IF(W178&lt;=5,"L","A")),IF(W178&lt;=19,"L","A"))),IF(OR(U178="ALI",U178="AIE"),IF(X178&gt;=6,IF(W178&gt;=20,"H","A"),IF(X178&gt;=2,IF(W178&gt;=51,"H",IF(W178&lt;=19,"L","A")),IF(W178&lt;=50,"L","A")))))))</f>
        <v/>
      </c>
      <c r="AC178" s="131" t="n">
        <f aca="false">IFERROR(VLOOKUP(V178,Lista!A$3:D$33,3,0),1)</f>
        <v>1</v>
      </c>
      <c r="AD178" s="131" t="n">
        <f aca="false">IFERROR(VLOOKUP(V178,Lista!A$3:E$33,5,0),1)</f>
        <v>1</v>
      </c>
      <c r="AE178" s="137" t="str">
        <f aca="false">IF(U178="INM","",IF(AB178="L","Baixa",IF(AB178="A","Média",IF(AB178="","","Alta"))))</f>
        <v/>
      </c>
      <c r="AF178" s="137" t="n">
        <f aca="false">IF(OR(ISBLANK(T178),T178="NOK"),0,IF(U178="INM",AC178*Y178,IF(U178="ALI",IF(AB178="L",7,IF(AB178="A",10,15)),IF(U178="AIE",IF(AB178="L",5,IF(AB178="A",7,10)),IF(U178="SE",IF(AB178="L",4,IF(AB178="A",5,7)),IF(OR(U178="EE",U178="CE"),IF(AB178="L",3,IF(AB178="A",4,6))))))))</f>
        <v>0</v>
      </c>
      <c r="AG178" s="137" t="n">
        <f aca="false">IF(T178="NOK",0,IF(U178="INM",(1*AC178)*Y178,AF178*AC178))</f>
        <v>0</v>
      </c>
      <c r="AH178" s="139"/>
      <c r="AI178" s="134" t="s">
        <v>94</v>
      </c>
      <c r="AJ178" s="139"/>
      <c r="AK178" s="139"/>
    </row>
    <row r="179" customFormat="false" ht="15" hidden="false" customHeight="true" outlineLevel="0" collapsed="false">
      <c r="A179" s="142"/>
      <c r="B179" s="129"/>
      <c r="C179" s="128"/>
      <c r="D179" s="128"/>
      <c r="E179" s="128"/>
      <c r="F179" s="141"/>
      <c r="G179" s="128"/>
      <c r="H179" s="141"/>
      <c r="I179" s="128"/>
      <c r="J179" s="131" t="str">
        <f aca="false">CONCATENATE(C179,L179)</f>
        <v/>
      </c>
      <c r="K179" s="131" t="str">
        <f aca="false">CONCATENATE(C179,D179,L179,Q179)</f>
        <v>0</v>
      </c>
      <c r="L179" s="131" t="str">
        <f aca="false">IF(OR(ISBLANK(E179),ISBLANK(G179)),IF(OR(C179="ALI",C179="AIE"),"L",IF(ISBLANK(C179),"","A")),IF(C179="EE",IF(G179&gt;=3,IF(E179&gt;=5,"H","A"),IF(G179&gt;=2,IF(E179&gt;=16,"H",IF(E179&lt;=4,"L","A")),IF(E179&lt;=15,"L","A"))),IF(OR(C179="SE",C179="CE"),IF(G179&gt;=4,IF(E179&gt;=6,"H","A"),IF(G179&gt;=2,IF(E179&gt;=20,"H",IF(E179&lt;=5,"L","A")),IF(E179&lt;=19,"L","A"))),IF(OR(C179="ALI",C179="AIE"),IF(G179&gt;=6,IF(E179&gt;=20,"H","A"),IF(G179&gt;=2,IF(E179&gt;=51,"H",IF(E179&lt;=19,"L","A")),IF(E179&lt;=50,"L","A")))))))</f>
        <v/>
      </c>
      <c r="M179" s="131" t="n">
        <f aca="false">IFERROR(VLOOKUP(D179,Lista!A$3:D$33,3,0),1)</f>
        <v>1</v>
      </c>
      <c r="N179" s="131" t="n">
        <f aca="false">IFERROR(VLOOKUP(D179,Lista!A$3:E$33,5,0),1)</f>
        <v>1</v>
      </c>
      <c r="O179" s="132" t="str">
        <f aca="false">IF(C179="INM","",IF(L179="L","Baixa",IF(L179="A","Média",IF(L179="","","Alta"))))</f>
        <v/>
      </c>
      <c r="P179" s="132" t="n">
        <f aca="false">IF(C179="INM",M179*I179,IF(C179="ALI",IF(L179="L",7,IF(L179="A",10,15)),IF(C179="AIE",IF(L179="L",5,IF(L179="A",7,10)),IF(C179="SE",IF(L179="L",4,IF(L179="A",5,7)),IF(OR(C179="EE",C179="CE"),IF(L179="L",3,IF(L179="A",4,6)),0)))))</f>
        <v>0</v>
      </c>
      <c r="Q179" s="132" t="n">
        <f aca="false">IF(C179="INM",P179,P179*M179)</f>
        <v>0</v>
      </c>
      <c r="R179" s="133"/>
      <c r="S179" s="134" t="s">
        <v>94</v>
      </c>
      <c r="T179" s="143"/>
      <c r="U179" s="128"/>
      <c r="V179" s="128"/>
      <c r="W179" s="128"/>
      <c r="X179" s="128"/>
      <c r="Y179" s="128"/>
      <c r="Z179" s="131" t="str">
        <f aca="false">CONCATENATE(U179,AB179)</f>
        <v/>
      </c>
      <c r="AA179" s="131" t="str">
        <f aca="false">CONCATENATE(U179,V179,AB179,AG179)</f>
        <v>0</v>
      </c>
      <c r="AB179" s="131" t="str">
        <f aca="false">IF(OR(ISBLANK(W179),ISBLANK(X179)),IF(OR(U179="ALI",U179="AIE"),"L",IF(ISBLANK(U179),"","A")),IF(U179="EE",IF(X179&gt;=3,IF(W179&gt;=5,"H","A"),IF(X179&gt;=2,IF(W179&gt;=16,"H",IF(W179&lt;=4,"L","A")),IF(W179&lt;=15,"L","A"))),IF(OR(U179="SE",U179="CE"),IF(X179&gt;=4,IF(W179&gt;=6,"H","A"),IF(X179&gt;=2,IF(W179&gt;=20,"H",IF(W179&lt;=5,"L","A")),IF(W179&lt;=19,"L","A"))),IF(OR(U179="ALI",U179="AIE"),IF(X179&gt;=6,IF(W179&gt;=20,"H","A"),IF(X179&gt;=2,IF(W179&gt;=51,"H",IF(W179&lt;=19,"L","A")),IF(W179&lt;=50,"L","A")))))))</f>
        <v/>
      </c>
      <c r="AC179" s="131" t="n">
        <f aca="false">IFERROR(VLOOKUP(V179,Lista!A$3:D$33,3,0),1)</f>
        <v>1</v>
      </c>
      <c r="AD179" s="131" t="n">
        <f aca="false">IFERROR(VLOOKUP(V179,Lista!A$3:E$33,5,0),1)</f>
        <v>1</v>
      </c>
      <c r="AE179" s="137" t="str">
        <f aca="false">IF(U179="INM","",IF(AB179="L","Baixa",IF(AB179="A","Média",IF(AB179="","","Alta"))))</f>
        <v/>
      </c>
      <c r="AF179" s="137" t="n">
        <f aca="false">IF(OR(ISBLANK(T179),T179="NOK"),0,IF(U179="INM",AC179*Y179,IF(U179="ALI",IF(AB179="L",7,IF(AB179="A",10,15)),IF(U179="AIE",IF(AB179="L",5,IF(AB179="A",7,10)),IF(U179="SE",IF(AB179="L",4,IF(AB179="A",5,7)),IF(OR(U179="EE",U179="CE"),IF(AB179="L",3,IF(AB179="A",4,6))))))))</f>
        <v>0</v>
      </c>
      <c r="AG179" s="137" t="n">
        <f aca="false">IF(T179="NOK",0,IF(U179="INM",(1*AC179)*Y179,AF179*AC179))</f>
        <v>0</v>
      </c>
      <c r="AH179" s="139"/>
      <c r="AI179" s="134" t="s">
        <v>94</v>
      </c>
      <c r="AJ179" s="139"/>
      <c r="AK179" s="139"/>
    </row>
    <row r="180" customFormat="false" ht="15" hidden="false" customHeight="true" outlineLevel="0" collapsed="false">
      <c r="A180" s="142"/>
      <c r="B180" s="129"/>
      <c r="C180" s="128"/>
      <c r="D180" s="128"/>
      <c r="E180" s="128"/>
      <c r="F180" s="141"/>
      <c r="G180" s="128"/>
      <c r="H180" s="141"/>
      <c r="I180" s="128"/>
      <c r="J180" s="131" t="str">
        <f aca="false">CONCATENATE(C180,L180)</f>
        <v/>
      </c>
      <c r="K180" s="131" t="str">
        <f aca="false">CONCATENATE(C180,D180,L180,Q180)</f>
        <v>0</v>
      </c>
      <c r="L180" s="131" t="str">
        <f aca="false">IF(OR(ISBLANK(E180),ISBLANK(G180)),IF(OR(C180="ALI",C180="AIE"),"L",IF(ISBLANK(C180),"","A")),IF(C180="EE",IF(G180&gt;=3,IF(E180&gt;=5,"H","A"),IF(G180&gt;=2,IF(E180&gt;=16,"H",IF(E180&lt;=4,"L","A")),IF(E180&lt;=15,"L","A"))),IF(OR(C180="SE",C180="CE"),IF(G180&gt;=4,IF(E180&gt;=6,"H","A"),IF(G180&gt;=2,IF(E180&gt;=20,"H",IF(E180&lt;=5,"L","A")),IF(E180&lt;=19,"L","A"))),IF(OR(C180="ALI",C180="AIE"),IF(G180&gt;=6,IF(E180&gt;=20,"H","A"),IF(G180&gt;=2,IF(E180&gt;=51,"H",IF(E180&lt;=19,"L","A")),IF(E180&lt;=50,"L","A")))))))</f>
        <v/>
      </c>
      <c r="M180" s="131" t="n">
        <f aca="false">IFERROR(VLOOKUP(D180,Lista!A$3:D$33,3,0),1)</f>
        <v>1</v>
      </c>
      <c r="N180" s="131" t="n">
        <f aca="false">IFERROR(VLOOKUP(D180,Lista!A$3:E$33,5,0),1)</f>
        <v>1</v>
      </c>
      <c r="O180" s="132" t="str">
        <f aca="false">IF(C180="INM","",IF(L180="L","Baixa",IF(L180="A","Média",IF(L180="","","Alta"))))</f>
        <v/>
      </c>
      <c r="P180" s="132" t="n">
        <f aca="false">IF(C180="INM",M180*I180,IF(C180="ALI",IF(L180="L",7,IF(L180="A",10,15)),IF(C180="AIE",IF(L180="L",5,IF(L180="A",7,10)),IF(C180="SE",IF(L180="L",4,IF(L180="A",5,7)),IF(OR(C180="EE",C180="CE"),IF(L180="L",3,IF(L180="A",4,6)),0)))))</f>
        <v>0</v>
      </c>
      <c r="Q180" s="132" t="n">
        <f aca="false">IF(C180="INM",P180,P180*M180)</f>
        <v>0</v>
      </c>
      <c r="R180" s="133"/>
      <c r="S180" s="134" t="s">
        <v>94</v>
      </c>
      <c r="T180" s="143"/>
      <c r="U180" s="128"/>
      <c r="V180" s="128"/>
      <c r="W180" s="128"/>
      <c r="X180" s="128"/>
      <c r="Y180" s="128"/>
      <c r="Z180" s="131" t="str">
        <f aca="false">CONCATENATE(U180,AB180)</f>
        <v/>
      </c>
      <c r="AA180" s="131" t="str">
        <f aca="false">CONCATENATE(U180,V180,AB180,AG180)</f>
        <v>0</v>
      </c>
      <c r="AB180" s="131" t="str">
        <f aca="false">IF(OR(ISBLANK(W180),ISBLANK(X180)),IF(OR(U180="ALI",U180="AIE"),"L",IF(ISBLANK(U180),"","A")),IF(U180="EE",IF(X180&gt;=3,IF(W180&gt;=5,"H","A"),IF(X180&gt;=2,IF(W180&gt;=16,"H",IF(W180&lt;=4,"L","A")),IF(W180&lt;=15,"L","A"))),IF(OR(U180="SE",U180="CE"),IF(X180&gt;=4,IF(W180&gt;=6,"H","A"),IF(X180&gt;=2,IF(W180&gt;=20,"H",IF(W180&lt;=5,"L","A")),IF(W180&lt;=19,"L","A"))),IF(OR(U180="ALI",U180="AIE"),IF(X180&gt;=6,IF(W180&gt;=20,"H","A"),IF(X180&gt;=2,IF(W180&gt;=51,"H",IF(W180&lt;=19,"L","A")),IF(W180&lt;=50,"L","A")))))))</f>
        <v/>
      </c>
      <c r="AC180" s="131" t="n">
        <f aca="false">IFERROR(VLOOKUP(V180,Lista!A$3:D$33,3,0),1)</f>
        <v>1</v>
      </c>
      <c r="AD180" s="131" t="n">
        <f aca="false">IFERROR(VLOOKUP(V180,Lista!A$3:E$33,5,0),1)</f>
        <v>1</v>
      </c>
      <c r="AE180" s="137" t="str">
        <f aca="false">IF(U180="INM","",IF(AB180="L","Baixa",IF(AB180="A","Média",IF(AB180="","","Alta"))))</f>
        <v/>
      </c>
      <c r="AF180" s="137" t="n">
        <f aca="false">IF(OR(ISBLANK(T180),T180="NOK"),0,IF(U180="INM",AC180*Y180,IF(U180="ALI",IF(AB180="L",7,IF(AB180="A",10,15)),IF(U180="AIE",IF(AB180="L",5,IF(AB180="A",7,10)),IF(U180="SE",IF(AB180="L",4,IF(AB180="A",5,7)),IF(OR(U180="EE",U180="CE"),IF(AB180="L",3,IF(AB180="A",4,6))))))))</f>
        <v>0</v>
      </c>
      <c r="AG180" s="137" t="n">
        <f aca="false">IF(T180="NOK",0,IF(U180="INM",(1*AC180)*Y180,AF180*AC180))</f>
        <v>0</v>
      </c>
      <c r="AH180" s="139"/>
      <c r="AI180" s="134" t="s">
        <v>94</v>
      </c>
      <c r="AJ180" s="139"/>
      <c r="AK180" s="139"/>
    </row>
    <row r="181" customFormat="false" ht="15" hidden="false" customHeight="true" outlineLevel="0" collapsed="false">
      <c r="A181" s="142"/>
      <c r="B181" s="129"/>
      <c r="C181" s="128"/>
      <c r="D181" s="128"/>
      <c r="E181" s="128"/>
      <c r="F181" s="141"/>
      <c r="G181" s="128"/>
      <c r="H181" s="141"/>
      <c r="I181" s="128"/>
      <c r="J181" s="131" t="str">
        <f aca="false">CONCATENATE(C181,L181)</f>
        <v/>
      </c>
      <c r="K181" s="131" t="str">
        <f aca="false">CONCATENATE(C181,D181,L181,Q181)</f>
        <v>0</v>
      </c>
      <c r="L181" s="131" t="str">
        <f aca="false">IF(OR(ISBLANK(E181),ISBLANK(G181)),IF(OR(C181="ALI",C181="AIE"),"L",IF(ISBLANK(C181),"","A")),IF(C181="EE",IF(G181&gt;=3,IF(E181&gt;=5,"H","A"),IF(G181&gt;=2,IF(E181&gt;=16,"H",IF(E181&lt;=4,"L","A")),IF(E181&lt;=15,"L","A"))),IF(OR(C181="SE",C181="CE"),IF(G181&gt;=4,IF(E181&gt;=6,"H","A"),IF(G181&gt;=2,IF(E181&gt;=20,"H",IF(E181&lt;=5,"L","A")),IF(E181&lt;=19,"L","A"))),IF(OR(C181="ALI",C181="AIE"),IF(G181&gt;=6,IF(E181&gt;=20,"H","A"),IF(G181&gt;=2,IF(E181&gt;=51,"H",IF(E181&lt;=19,"L","A")),IF(E181&lt;=50,"L","A")))))))</f>
        <v/>
      </c>
      <c r="M181" s="131" t="n">
        <f aca="false">IFERROR(VLOOKUP(D181,Lista!A$3:D$33,3,0),1)</f>
        <v>1</v>
      </c>
      <c r="N181" s="131" t="n">
        <f aca="false">IFERROR(VLOOKUP(D181,Lista!A$3:E$33,5,0),1)</f>
        <v>1</v>
      </c>
      <c r="O181" s="132" t="str">
        <f aca="false">IF(C181="INM","",IF(L181="L","Baixa",IF(L181="A","Média",IF(L181="","","Alta"))))</f>
        <v/>
      </c>
      <c r="P181" s="132" t="n">
        <f aca="false">IF(C181="INM",M181*I181,IF(C181="ALI",IF(L181="L",7,IF(L181="A",10,15)),IF(C181="AIE",IF(L181="L",5,IF(L181="A",7,10)),IF(C181="SE",IF(L181="L",4,IF(L181="A",5,7)),IF(OR(C181="EE",C181="CE"),IF(L181="L",3,IF(L181="A",4,6)),0)))))</f>
        <v>0</v>
      </c>
      <c r="Q181" s="132" t="n">
        <f aca="false">IF(C181="INM",P181,P181*M181)</f>
        <v>0</v>
      </c>
      <c r="R181" s="133"/>
      <c r="S181" s="134" t="s">
        <v>94</v>
      </c>
      <c r="T181" s="143"/>
      <c r="U181" s="128"/>
      <c r="V181" s="128"/>
      <c r="W181" s="128"/>
      <c r="X181" s="128"/>
      <c r="Y181" s="128"/>
      <c r="Z181" s="131" t="str">
        <f aca="false">CONCATENATE(U181,AB181)</f>
        <v/>
      </c>
      <c r="AA181" s="131" t="str">
        <f aca="false">CONCATENATE(U181,V181,AB181,AG181)</f>
        <v>0</v>
      </c>
      <c r="AB181" s="131" t="str">
        <f aca="false">IF(OR(ISBLANK(W181),ISBLANK(X181)),IF(OR(U181="ALI",U181="AIE"),"L",IF(ISBLANK(U181),"","A")),IF(U181="EE",IF(X181&gt;=3,IF(W181&gt;=5,"H","A"),IF(X181&gt;=2,IF(W181&gt;=16,"H",IF(W181&lt;=4,"L","A")),IF(W181&lt;=15,"L","A"))),IF(OR(U181="SE",U181="CE"),IF(X181&gt;=4,IF(W181&gt;=6,"H","A"),IF(X181&gt;=2,IF(W181&gt;=20,"H",IF(W181&lt;=5,"L","A")),IF(W181&lt;=19,"L","A"))),IF(OR(U181="ALI",U181="AIE"),IF(X181&gt;=6,IF(W181&gt;=20,"H","A"),IF(X181&gt;=2,IF(W181&gt;=51,"H",IF(W181&lt;=19,"L","A")),IF(W181&lt;=50,"L","A")))))))</f>
        <v/>
      </c>
      <c r="AC181" s="131" t="n">
        <f aca="false">IFERROR(VLOOKUP(V181,Lista!A$3:D$33,3,0),1)</f>
        <v>1</v>
      </c>
      <c r="AD181" s="131" t="n">
        <f aca="false">IFERROR(VLOOKUP(V181,Lista!A$3:E$33,5,0),1)</f>
        <v>1</v>
      </c>
      <c r="AE181" s="137" t="str">
        <f aca="false">IF(U181="INM","",IF(AB181="L","Baixa",IF(AB181="A","Média",IF(AB181="","","Alta"))))</f>
        <v/>
      </c>
      <c r="AF181" s="137" t="n">
        <f aca="false">IF(OR(ISBLANK(T181),T181="NOK"),0,IF(U181="INM",AC181*Y181,IF(U181="ALI",IF(AB181="L",7,IF(AB181="A",10,15)),IF(U181="AIE",IF(AB181="L",5,IF(AB181="A",7,10)),IF(U181="SE",IF(AB181="L",4,IF(AB181="A",5,7)),IF(OR(U181="EE",U181="CE"),IF(AB181="L",3,IF(AB181="A",4,6))))))))</f>
        <v>0</v>
      </c>
      <c r="AG181" s="137" t="n">
        <f aca="false">IF(T181="NOK",0,IF(U181="INM",(1*AC181)*Y181,AF181*AC181))</f>
        <v>0</v>
      </c>
      <c r="AH181" s="139"/>
      <c r="AI181" s="134" t="s">
        <v>94</v>
      </c>
      <c r="AJ181" s="139"/>
      <c r="AK181" s="139"/>
    </row>
    <row r="182" customFormat="false" ht="15" hidden="false" customHeight="true" outlineLevel="0" collapsed="false">
      <c r="A182" s="142"/>
      <c r="B182" s="129"/>
      <c r="C182" s="128"/>
      <c r="D182" s="128"/>
      <c r="E182" s="128"/>
      <c r="F182" s="141"/>
      <c r="G182" s="128"/>
      <c r="H182" s="141"/>
      <c r="I182" s="128"/>
      <c r="J182" s="131" t="str">
        <f aca="false">CONCATENATE(C182,L182)</f>
        <v/>
      </c>
      <c r="K182" s="131" t="str">
        <f aca="false">CONCATENATE(C182,D182,L182,Q182)</f>
        <v>0</v>
      </c>
      <c r="L182" s="131" t="str">
        <f aca="false">IF(OR(ISBLANK(E182),ISBLANK(G182)),IF(OR(C182="ALI",C182="AIE"),"L",IF(ISBLANK(C182),"","A")),IF(C182="EE",IF(G182&gt;=3,IF(E182&gt;=5,"H","A"),IF(G182&gt;=2,IF(E182&gt;=16,"H",IF(E182&lt;=4,"L","A")),IF(E182&lt;=15,"L","A"))),IF(OR(C182="SE",C182="CE"),IF(G182&gt;=4,IF(E182&gt;=6,"H","A"),IF(G182&gt;=2,IF(E182&gt;=20,"H",IF(E182&lt;=5,"L","A")),IF(E182&lt;=19,"L","A"))),IF(OR(C182="ALI",C182="AIE"),IF(G182&gt;=6,IF(E182&gt;=20,"H","A"),IF(G182&gt;=2,IF(E182&gt;=51,"H",IF(E182&lt;=19,"L","A")),IF(E182&lt;=50,"L","A")))))))</f>
        <v/>
      </c>
      <c r="M182" s="131" t="n">
        <f aca="false">IFERROR(VLOOKUP(D182,Lista!A$3:D$33,3,0),1)</f>
        <v>1</v>
      </c>
      <c r="N182" s="131" t="n">
        <f aca="false">IFERROR(VLOOKUP(D182,Lista!A$3:E$33,5,0),1)</f>
        <v>1</v>
      </c>
      <c r="O182" s="132" t="str">
        <f aca="false">IF(C182="INM","",IF(L182="L","Baixa",IF(L182="A","Média",IF(L182="","","Alta"))))</f>
        <v/>
      </c>
      <c r="P182" s="132" t="n">
        <f aca="false">IF(C182="INM",M182*I182,IF(C182="ALI",IF(L182="L",7,IF(L182="A",10,15)),IF(C182="AIE",IF(L182="L",5,IF(L182="A",7,10)),IF(C182="SE",IF(L182="L",4,IF(L182="A",5,7)),IF(OR(C182="EE",C182="CE"),IF(L182="L",3,IF(L182="A",4,6)),0)))))</f>
        <v>0</v>
      </c>
      <c r="Q182" s="132" t="n">
        <f aca="false">IF(C182="INM",P182,P182*M182)</f>
        <v>0</v>
      </c>
      <c r="R182" s="133"/>
      <c r="S182" s="134" t="s">
        <v>94</v>
      </c>
      <c r="T182" s="143"/>
      <c r="U182" s="128"/>
      <c r="V182" s="128"/>
      <c r="W182" s="128"/>
      <c r="X182" s="128"/>
      <c r="Y182" s="128"/>
      <c r="Z182" s="131" t="str">
        <f aca="false">CONCATENATE(U182,AB182)</f>
        <v/>
      </c>
      <c r="AA182" s="131" t="str">
        <f aca="false">CONCATENATE(U182,V182,AB182,AG182)</f>
        <v>0</v>
      </c>
      <c r="AB182" s="131" t="str">
        <f aca="false">IF(OR(ISBLANK(W182),ISBLANK(X182)),IF(OR(U182="ALI",U182="AIE"),"L",IF(ISBLANK(U182),"","A")),IF(U182="EE",IF(X182&gt;=3,IF(W182&gt;=5,"H","A"),IF(X182&gt;=2,IF(W182&gt;=16,"H",IF(W182&lt;=4,"L","A")),IF(W182&lt;=15,"L","A"))),IF(OR(U182="SE",U182="CE"),IF(X182&gt;=4,IF(W182&gt;=6,"H","A"),IF(X182&gt;=2,IF(W182&gt;=20,"H",IF(W182&lt;=5,"L","A")),IF(W182&lt;=19,"L","A"))),IF(OR(U182="ALI",U182="AIE"),IF(X182&gt;=6,IF(W182&gt;=20,"H","A"),IF(X182&gt;=2,IF(W182&gt;=51,"H",IF(W182&lt;=19,"L","A")),IF(W182&lt;=50,"L","A")))))))</f>
        <v/>
      </c>
      <c r="AC182" s="131" t="n">
        <f aca="false">IFERROR(VLOOKUP(V182,Lista!A$3:D$33,3,0),1)</f>
        <v>1</v>
      </c>
      <c r="AD182" s="131" t="n">
        <f aca="false">IFERROR(VLOOKUP(V182,Lista!A$3:E$33,5,0),1)</f>
        <v>1</v>
      </c>
      <c r="AE182" s="137" t="str">
        <f aca="false">IF(U182="INM","",IF(AB182="L","Baixa",IF(AB182="A","Média",IF(AB182="","","Alta"))))</f>
        <v/>
      </c>
      <c r="AF182" s="137" t="n">
        <f aca="false">IF(OR(ISBLANK(T182),T182="NOK"),0,IF(U182="INM",AC182*Y182,IF(U182="ALI",IF(AB182="L",7,IF(AB182="A",10,15)),IF(U182="AIE",IF(AB182="L",5,IF(AB182="A",7,10)),IF(U182="SE",IF(AB182="L",4,IF(AB182="A",5,7)),IF(OR(U182="EE",U182="CE"),IF(AB182="L",3,IF(AB182="A",4,6))))))))</f>
        <v>0</v>
      </c>
      <c r="AG182" s="137" t="n">
        <f aca="false">IF(T182="NOK",0,IF(U182="INM",(1*AC182)*Y182,AF182*AC182))</f>
        <v>0</v>
      </c>
      <c r="AH182" s="139"/>
      <c r="AI182" s="134" t="s">
        <v>94</v>
      </c>
      <c r="AJ182" s="139"/>
      <c r="AK182" s="139"/>
    </row>
    <row r="183" customFormat="false" ht="15" hidden="false" customHeight="true" outlineLevel="0" collapsed="false">
      <c r="A183" s="142"/>
      <c r="B183" s="129"/>
      <c r="C183" s="128"/>
      <c r="D183" s="128"/>
      <c r="E183" s="128"/>
      <c r="F183" s="141"/>
      <c r="G183" s="128"/>
      <c r="H183" s="141"/>
      <c r="I183" s="128"/>
      <c r="J183" s="131" t="str">
        <f aca="false">CONCATENATE(C183,L183)</f>
        <v/>
      </c>
      <c r="K183" s="131" t="str">
        <f aca="false">CONCATENATE(C183,D183,L183,Q183)</f>
        <v>0</v>
      </c>
      <c r="L183" s="131" t="str">
        <f aca="false">IF(OR(ISBLANK(E183),ISBLANK(G183)),IF(OR(C183="ALI",C183="AIE"),"L",IF(ISBLANK(C183),"","A")),IF(C183="EE",IF(G183&gt;=3,IF(E183&gt;=5,"H","A"),IF(G183&gt;=2,IF(E183&gt;=16,"H",IF(E183&lt;=4,"L","A")),IF(E183&lt;=15,"L","A"))),IF(OR(C183="SE",C183="CE"),IF(G183&gt;=4,IF(E183&gt;=6,"H","A"),IF(G183&gt;=2,IF(E183&gt;=20,"H",IF(E183&lt;=5,"L","A")),IF(E183&lt;=19,"L","A"))),IF(OR(C183="ALI",C183="AIE"),IF(G183&gt;=6,IF(E183&gt;=20,"H","A"),IF(G183&gt;=2,IF(E183&gt;=51,"H",IF(E183&lt;=19,"L","A")),IF(E183&lt;=50,"L","A")))))))</f>
        <v/>
      </c>
      <c r="M183" s="131" t="n">
        <f aca="false">IFERROR(VLOOKUP(D183,Lista!A$3:D$33,3,0),1)</f>
        <v>1</v>
      </c>
      <c r="N183" s="131" t="n">
        <f aca="false">IFERROR(VLOOKUP(D183,Lista!A$3:E$33,5,0),1)</f>
        <v>1</v>
      </c>
      <c r="O183" s="132" t="str">
        <f aca="false">IF(C183="INM","",IF(L183="L","Baixa",IF(L183="A","Média",IF(L183="","","Alta"))))</f>
        <v/>
      </c>
      <c r="P183" s="132" t="n">
        <f aca="false">IF(C183="INM",M183*I183,IF(C183="ALI",IF(L183="L",7,IF(L183="A",10,15)),IF(C183="AIE",IF(L183="L",5,IF(L183="A",7,10)),IF(C183="SE",IF(L183="L",4,IF(L183="A",5,7)),IF(OR(C183="EE",C183="CE"),IF(L183="L",3,IF(L183="A",4,6)),0)))))</f>
        <v>0</v>
      </c>
      <c r="Q183" s="132" t="n">
        <f aca="false">IF(C183="INM",P183,P183*M183)</f>
        <v>0</v>
      </c>
      <c r="R183" s="133"/>
      <c r="S183" s="134" t="s">
        <v>94</v>
      </c>
      <c r="T183" s="143"/>
      <c r="U183" s="128"/>
      <c r="V183" s="128"/>
      <c r="W183" s="128"/>
      <c r="X183" s="128"/>
      <c r="Y183" s="128"/>
      <c r="Z183" s="131" t="str">
        <f aca="false">CONCATENATE(U183,AB183)</f>
        <v/>
      </c>
      <c r="AA183" s="131" t="str">
        <f aca="false">CONCATENATE(U183,V183,AB183,AG183)</f>
        <v>0</v>
      </c>
      <c r="AB183" s="131" t="str">
        <f aca="false">IF(OR(ISBLANK(W183),ISBLANK(X183)),IF(OR(U183="ALI",U183="AIE"),"L",IF(ISBLANK(U183),"","A")),IF(U183="EE",IF(X183&gt;=3,IF(W183&gt;=5,"H","A"),IF(X183&gt;=2,IF(W183&gt;=16,"H",IF(W183&lt;=4,"L","A")),IF(W183&lt;=15,"L","A"))),IF(OR(U183="SE",U183="CE"),IF(X183&gt;=4,IF(W183&gt;=6,"H","A"),IF(X183&gt;=2,IF(W183&gt;=20,"H",IF(W183&lt;=5,"L","A")),IF(W183&lt;=19,"L","A"))),IF(OR(U183="ALI",U183="AIE"),IF(X183&gt;=6,IF(W183&gt;=20,"H","A"),IF(X183&gt;=2,IF(W183&gt;=51,"H",IF(W183&lt;=19,"L","A")),IF(W183&lt;=50,"L","A")))))))</f>
        <v/>
      </c>
      <c r="AC183" s="131" t="n">
        <f aca="false">IFERROR(VLOOKUP(V183,Lista!A$3:D$33,3,0),1)</f>
        <v>1</v>
      </c>
      <c r="AD183" s="131" t="n">
        <f aca="false">IFERROR(VLOOKUP(V183,Lista!A$3:E$33,5,0),1)</f>
        <v>1</v>
      </c>
      <c r="AE183" s="137" t="str">
        <f aca="false">IF(U183="INM","",IF(AB183="L","Baixa",IF(AB183="A","Média",IF(AB183="","","Alta"))))</f>
        <v/>
      </c>
      <c r="AF183" s="137" t="n">
        <f aca="false">IF(OR(ISBLANK(T183),T183="NOK"),0,IF(U183="INM",AC183*Y183,IF(U183="ALI",IF(AB183="L",7,IF(AB183="A",10,15)),IF(U183="AIE",IF(AB183="L",5,IF(AB183="A",7,10)),IF(U183="SE",IF(AB183="L",4,IF(AB183="A",5,7)),IF(OR(U183="EE",U183="CE"),IF(AB183="L",3,IF(AB183="A",4,6))))))))</f>
        <v>0</v>
      </c>
      <c r="AG183" s="137" t="n">
        <f aca="false">IF(T183="NOK",0,IF(U183="INM",(1*AC183)*Y183,AF183*AC183))</f>
        <v>0</v>
      </c>
      <c r="AH183" s="139"/>
      <c r="AI183" s="134" t="s">
        <v>94</v>
      </c>
      <c r="AJ183" s="139"/>
      <c r="AK183" s="139"/>
    </row>
    <row r="184" customFormat="false" ht="15" hidden="false" customHeight="true" outlineLevel="0" collapsed="false">
      <c r="A184" s="142"/>
      <c r="B184" s="129"/>
      <c r="C184" s="128"/>
      <c r="D184" s="128"/>
      <c r="E184" s="128"/>
      <c r="F184" s="141"/>
      <c r="G184" s="128"/>
      <c r="H184" s="141"/>
      <c r="I184" s="128"/>
      <c r="J184" s="131" t="str">
        <f aca="false">CONCATENATE(C184,L184)</f>
        <v/>
      </c>
      <c r="K184" s="131" t="str">
        <f aca="false">CONCATENATE(C184,D184,L184,Q184)</f>
        <v>0</v>
      </c>
      <c r="L184" s="131" t="str">
        <f aca="false">IF(OR(ISBLANK(E184),ISBLANK(G184)),IF(OR(C184="ALI",C184="AIE"),"L",IF(ISBLANK(C184),"","A")),IF(C184="EE",IF(G184&gt;=3,IF(E184&gt;=5,"H","A"),IF(G184&gt;=2,IF(E184&gt;=16,"H",IF(E184&lt;=4,"L","A")),IF(E184&lt;=15,"L","A"))),IF(OR(C184="SE",C184="CE"),IF(G184&gt;=4,IF(E184&gt;=6,"H","A"),IF(G184&gt;=2,IF(E184&gt;=20,"H",IF(E184&lt;=5,"L","A")),IF(E184&lt;=19,"L","A"))),IF(OR(C184="ALI",C184="AIE"),IF(G184&gt;=6,IF(E184&gt;=20,"H","A"),IF(G184&gt;=2,IF(E184&gt;=51,"H",IF(E184&lt;=19,"L","A")),IF(E184&lt;=50,"L","A")))))))</f>
        <v/>
      </c>
      <c r="M184" s="131" t="n">
        <f aca="false">IFERROR(VLOOKUP(D184,Lista!A$3:D$33,3,0),1)</f>
        <v>1</v>
      </c>
      <c r="N184" s="131" t="n">
        <f aca="false">IFERROR(VLOOKUP(D184,Lista!A$3:E$33,5,0),1)</f>
        <v>1</v>
      </c>
      <c r="O184" s="132" t="str">
        <f aca="false">IF(C184="INM","",IF(L184="L","Baixa",IF(L184="A","Média",IF(L184="","","Alta"))))</f>
        <v/>
      </c>
      <c r="P184" s="132" t="n">
        <f aca="false">IF(C184="INM",M184*I184,IF(C184="ALI",IF(L184="L",7,IF(L184="A",10,15)),IF(C184="AIE",IF(L184="L",5,IF(L184="A",7,10)),IF(C184="SE",IF(L184="L",4,IF(L184="A",5,7)),IF(OR(C184="EE",C184="CE"),IF(L184="L",3,IF(L184="A",4,6)),0)))))</f>
        <v>0</v>
      </c>
      <c r="Q184" s="132" t="n">
        <f aca="false">IF(C184="INM",P184,P184*M184)</f>
        <v>0</v>
      </c>
      <c r="R184" s="133"/>
      <c r="S184" s="134" t="s">
        <v>94</v>
      </c>
      <c r="T184" s="143"/>
      <c r="U184" s="128"/>
      <c r="V184" s="128"/>
      <c r="W184" s="128"/>
      <c r="X184" s="128"/>
      <c r="Y184" s="128"/>
      <c r="Z184" s="131" t="str">
        <f aca="false">CONCATENATE(U184,AB184)</f>
        <v/>
      </c>
      <c r="AA184" s="131" t="str">
        <f aca="false">CONCATENATE(U184,V184,AB184,AG184)</f>
        <v>0</v>
      </c>
      <c r="AB184" s="131" t="str">
        <f aca="false">IF(OR(ISBLANK(W184),ISBLANK(X184)),IF(OR(U184="ALI",U184="AIE"),"L",IF(ISBLANK(U184),"","A")),IF(U184="EE",IF(X184&gt;=3,IF(W184&gt;=5,"H","A"),IF(X184&gt;=2,IF(W184&gt;=16,"H",IF(W184&lt;=4,"L","A")),IF(W184&lt;=15,"L","A"))),IF(OR(U184="SE",U184="CE"),IF(X184&gt;=4,IF(W184&gt;=6,"H","A"),IF(X184&gt;=2,IF(W184&gt;=20,"H",IF(W184&lt;=5,"L","A")),IF(W184&lt;=19,"L","A"))),IF(OR(U184="ALI",U184="AIE"),IF(X184&gt;=6,IF(W184&gt;=20,"H","A"),IF(X184&gt;=2,IF(W184&gt;=51,"H",IF(W184&lt;=19,"L","A")),IF(W184&lt;=50,"L","A")))))))</f>
        <v/>
      </c>
      <c r="AC184" s="131" t="n">
        <f aca="false">IFERROR(VLOOKUP(V184,Lista!A$3:D$33,3,0),1)</f>
        <v>1</v>
      </c>
      <c r="AD184" s="131" t="n">
        <f aca="false">IFERROR(VLOOKUP(V184,Lista!A$3:E$33,5,0),1)</f>
        <v>1</v>
      </c>
      <c r="AE184" s="137" t="str">
        <f aca="false">IF(U184="INM","",IF(AB184="L","Baixa",IF(AB184="A","Média",IF(AB184="","","Alta"))))</f>
        <v/>
      </c>
      <c r="AF184" s="137" t="n">
        <f aca="false">IF(OR(ISBLANK(T184),T184="NOK"),0,IF(U184="INM",AC184*Y184,IF(U184="ALI",IF(AB184="L",7,IF(AB184="A",10,15)),IF(U184="AIE",IF(AB184="L",5,IF(AB184="A",7,10)),IF(U184="SE",IF(AB184="L",4,IF(AB184="A",5,7)),IF(OR(U184="EE",U184="CE"),IF(AB184="L",3,IF(AB184="A",4,6))))))))</f>
        <v>0</v>
      </c>
      <c r="AG184" s="137" t="n">
        <f aca="false">IF(T184="NOK",0,IF(U184="INM",(1*AC184)*Y184,AF184*AC184))</f>
        <v>0</v>
      </c>
      <c r="AH184" s="139"/>
      <c r="AI184" s="134" t="s">
        <v>94</v>
      </c>
      <c r="AJ184" s="139"/>
      <c r="AK184" s="139"/>
    </row>
    <row r="185" customFormat="false" ht="15" hidden="false" customHeight="true" outlineLevel="0" collapsed="false">
      <c r="A185" s="142"/>
      <c r="B185" s="129"/>
      <c r="C185" s="128"/>
      <c r="D185" s="128"/>
      <c r="E185" s="128"/>
      <c r="F185" s="141"/>
      <c r="G185" s="128"/>
      <c r="H185" s="141"/>
      <c r="I185" s="128"/>
      <c r="J185" s="131" t="str">
        <f aca="false">CONCATENATE(C185,L185)</f>
        <v/>
      </c>
      <c r="K185" s="131" t="str">
        <f aca="false">CONCATENATE(C185,D185,L185,Q185)</f>
        <v>0</v>
      </c>
      <c r="L185" s="131" t="str">
        <f aca="false">IF(OR(ISBLANK(E185),ISBLANK(G185)),IF(OR(C185="ALI",C185="AIE"),"L",IF(ISBLANK(C185),"","A")),IF(C185="EE",IF(G185&gt;=3,IF(E185&gt;=5,"H","A"),IF(G185&gt;=2,IF(E185&gt;=16,"H",IF(E185&lt;=4,"L","A")),IF(E185&lt;=15,"L","A"))),IF(OR(C185="SE",C185="CE"),IF(G185&gt;=4,IF(E185&gt;=6,"H","A"),IF(G185&gt;=2,IF(E185&gt;=20,"H",IF(E185&lt;=5,"L","A")),IF(E185&lt;=19,"L","A"))),IF(OR(C185="ALI",C185="AIE"),IF(G185&gt;=6,IF(E185&gt;=20,"H","A"),IF(G185&gt;=2,IF(E185&gt;=51,"H",IF(E185&lt;=19,"L","A")),IF(E185&lt;=50,"L","A")))))))</f>
        <v/>
      </c>
      <c r="M185" s="131" t="n">
        <f aca="false">IFERROR(VLOOKUP(D185,Lista!A$3:D$33,3,0),1)</f>
        <v>1</v>
      </c>
      <c r="N185" s="131" t="n">
        <f aca="false">IFERROR(VLOOKUP(D185,Lista!A$3:E$33,5,0),1)</f>
        <v>1</v>
      </c>
      <c r="O185" s="132" t="str">
        <f aca="false">IF(C185="INM","",IF(L185="L","Baixa",IF(L185="A","Média",IF(L185="","","Alta"))))</f>
        <v/>
      </c>
      <c r="P185" s="132" t="n">
        <f aca="false">IF(C185="INM",M185*I185,IF(C185="ALI",IF(L185="L",7,IF(L185="A",10,15)),IF(C185="AIE",IF(L185="L",5,IF(L185="A",7,10)),IF(C185="SE",IF(L185="L",4,IF(L185="A",5,7)),IF(OR(C185="EE",C185="CE"),IF(L185="L",3,IF(L185="A",4,6)),0)))))</f>
        <v>0</v>
      </c>
      <c r="Q185" s="132" t="n">
        <f aca="false">IF(C185="INM",P185,P185*M185)</f>
        <v>0</v>
      </c>
      <c r="R185" s="133"/>
      <c r="S185" s="134" t="s">
        <v>94</v>
      </c>
      <c r="T185" s="143"/>
      <c r="U185" s="128"/>
      <c r="V185" s="128"/>
      <c r="W185" s="128"/>
      <c r="X185" s="128"/>
      <c r="Y185" s="128"/>
      <c r="Z185" s="131" t="str">
        <f aca="false">CONCATENATE(U185,AB185)</f>
        <v/>
      </c>
      <c r="AA185" s="131" t="str">
        <f aca="false">CONCATENATE(U185,V185,AB185,AG185)</f>
        <v>0</v>
      </c>
      <c r="AB185" s="131" t="str">
        <f aca="false">IF(OR(ISBLANK(W185),ISBLANK(X185)),IF(OR(U185="ALI",U185="AIE"),"L",IF(ISBLANK(U185),"","A")),IF(U185="EE",IF(X185&gt;=3,IF(W185&gt;=5,"H","A"),IF(X185&gt;=2,IF(W185&gt;=16,"H",IF(W185&lt;=4,"L","A")),IF(W185&lt;=15,"L","A"))),IF(OR(U185="SE",U185="CE"),IF(X185&gt;=4,IF(W185&gt;=6,"H","A"),IF(X185&gt;=2,IF(W185&gt;=20,"H",IF(W185&lt;=5,"L","A")),IF(W185&lt;=19,"L","A"))),IF(OR(U185="ALI",U185="AIE"),IF(X185&gt;=6,IF(W185&gt;=20,"H","A"),IF(X185&gt;=2,IF(W185&gt;=51,"H",IF(W185&lt;=19,"L","A")),IF(W185&lt;=50,"L","A")))))))</f>
        <v/>
      </c>
      <c r="AC185" s="131" t="n">
        <f aca="false">IFERROR(VLOOKUP(V185,Lista!A$3:D$33,3,0),1)</f>
        <v>1</v>
      </c>
      <c r="AD185" s="131" t="n">
        <f aca="false">IFERROR(VLOOKUP(V185,Lista!A$3:E$33,5,0),1)</f>
        <v>1</v>
      </c>
      <c r="AE185" s="137" t="str">
        <f aca="false">IF(U185="INM","",IF(AB185="L","Baixa",IF(AB185="A","Média",IF(AB185="","","Alta"))))</f>
        <v/>
      </c>
      <c r="AF185" s="137" t="n">
        <f aca="false">IF(OR(ISBLANK(T185),T185="NOK"),0,IF(U185="INM",AC185*Y185,IF(U185="ALI",IF(AB185="L",7,IF(AB185="A",10,15)),IF(U185="AIE",IF(AB185="L",5,IF(AB185="A",7,10)),IF(U185="SE",IF(AB185="L",4,IF(AB185="A",5,7)),IF(OR(U185="EE",U185="CE"),IF(AB185="L",3,IF(AB185="A",4,6))))))))</f>
        <v>0</v>
      </c>
      <c r="AG185" s="137" t="n">
        <f aca="false">IF(T185="NOK",0,IF(U185="INM",(1*AC185)*Y185,AF185*AC185))</f>
        <v>0</v>
      </c>
      <c r="AH185" s="139"/>
      <c r="AI185" s="134" t="s">
        <v>94</v>
      </c>
      <c r="AJ185" s="139"/>
      <c r="AK185" s="139"/>
    </row>
    <row r="186" customFormat="false" ht="15" hidden="false" customHeight="true" outlineLevel="0" collapsed="false">
      <c r="A186" s="142"/>
      <c r="B186" s="129"/>
      <c r="C186" s="128"/>
      <c r="D186" s="128"/>
      <c r="E186" s="128"/>
      <c r="F186" s="141"/>
      <c r="G186" s="128"/>
      <c r="H186" s="141"/>
      <c r="I186" s="128"/>
      <c r="J186" s="131" t="str">
        <f aca="false">CONCATENATE(C186,L186)</f>
        <v/>
      </c>
      <c r="K186" s="131" t="str">
        <f aca="false">CONCATENATE(C186,D186,L186,Q186)</f>
        <v>0</v>
      </c>
      <c r="L186" s="131" t="str">
        <f aca="false">IF(OR(ISBLANK(E186),ISBLANK(G186)),IF(OR(C186="ALI",C186="AIE"),"L",IF(ISBLANK(C186),"","A")),IF(C186="EE",IF(G186&gt;=3,IF(E186&gt;=5,"H","A"),IF(G186&gt;=2,IF(E186&gt;=16,"H",IF(E186&lt;=4,"L","A")),IF(E186&lt;=15,"L","A"))),IF(OR(C186="SE",C186="CE"),IF(G186&gt;=4,IF(E186&gt;=6,"H","A"),IF(G186&gt;=2,IF(E186&gt;=20,"H",IF(E186&lt;=5,"L","A")),IF(E186&lt;=19,"L","A"))),IF(OR(C186="ALI",C186="AIE"),IF(G186&gt;=6,IF(E186&gt;=20,"H","A"),IF(G186&gt;=2,IF(E186&gt;=51,"H",IF(E186&lt;=19,"L","A")),IF(E186&lt;=50,"L","A")))))))</f>
        <v/>
      </c>
      <c r="M186" s="131" t="n">
        <f aca="false">IFERROR(VLOOKUP(D186,Lista!A$3:D$33,3,0),1)</f>
        <v>1</v>
      </c>
      <c r="N186" s="131" t="n">
        <f aca="false">IFERROR(VLOOKUP(D186,Lista!A$3:E$33,5,0),1)</f>
        <v>1</v>
      </c>
      <c r="O186" s="132" t="str">
        <f aca="false">IF(C186="INM","",IF(L186="L","Baixa",IF(L186="A","Média",IF(L186="","","Alta"))))</f>
        <v/>
      </c>
      <c r="P186" s="132" t="n">
        <f aca="false">IF(C186="INM",M186*I186,IF(C186="ALI",IF(L186="L",7,IF(L186="A",10,15)),IF(C186="AIE",IF(L186="L",5,IF(L186="A",7,10)),IF(C186="SE",IF(L186="L",4,IF(L186="A",5,7)),IF(OR(C186="EE",C186="CE"),IF(L186="L",3,IF(L186="A",4,6)),0)))))</f>
        <v>0</v>
      </c>
      <c r="Q186" s="132" t="n">
        <f aca="false">IF(C186="INM",P186,P186*M186)</f>
        <v>0</v>
      </c>
      <c r="R186" s="133"/>
      <c r="S186" s="134" t="s">
        <v>94</v>
      </c>
      <c r="T186" s="143"/>
      <c r="U186" s="128"/>
      <c r="V186" s="128"/>
      <c r="W186" s="128"/>
      <c r="X186" s="128"/>
      <c r="Y186" s="128"/>
      <c r="Z186" s="131" t="str">
        <f aca="false">CONCATENATE(U186,AB186)</f>
        <v/>
      </c>
      <c r="AA186" s="131" t="str">
        <f aca="false">CONCATENATE(U186,V186,AB186,AG186)</f>
        <v>0</v>
      </c>
      <c r="AB186" s="131" t="str">
        <f aca="false">IF(OR(ISBLANK(W186),ISBLANK(X186)),IF(OR(U186="ALI",U186="AIE"),"L",IF(ISBLANK(U186),"","A")),IF(U186="EE",IF(X186&gt;=3,IF(W186&gt;=5,"H","A"),IF(X186&gt;=2,IF(W186&gt;=16,"H",IF(W186&lt;=4,"L","A")),IF(W186&lt;=15,"L","A"))),IF(OR(U186="SE",U186="CE"),IF(X186&gt;=4,IF(W186&gt;=6,"H","A"),IF(X186&gt;=2,IF(W186&gt;=20,"H",IF(W186&lt;=5,"L","A")),IF(W186&lt;=19,"L","A"))),IF(OR(U186="ALI",U186="AIE"),IF(X186&gt;=6,IF(W186&gt;=20,"H","A"),IF(X186&gt;=2,IF(W186&gt;=51,"H",IF(W186&lt;=19,"L","A")),IF(W186&lt;=50,"L","A")))))))</f>
        <v/>
      </c>
      <c r="AC186" s="131" t="n">
        <f aca="false">IFERROR(VLOOKUP(V186,Lista!A$3:D$33,3,0),1)</f>
        <v>1</v>
      </c>
      <c r="AD186" s="131" t="n">
        <f aca="false">IFERROR(VLOOKUP(V186,Lista!A$3:E$33,5,0),1)</f>
        <v>1</v>
      </c>
      <c r="AE186" s="137" t="str">
        <f aca="false">IF(U186="INM","",IF(AB186="L","Baixa",IF(AB186="A","Média",IF(AB186="","","Alta"))))</f>
        <v/>
      </c>
      <c r="AF186" s="137" t="n">
        <f aca="false">IF(OR(ISBLANK(T186),T186="NOK"),0,IF(U186="INM",AC186*Y186,IF(U186="ALI",IF(AB186="L",7,IF(AB186="A",10,15)),IF(U186="AIE",IF(AB186="L",5,IF(AB186="A",7,10)),IF(U186="SE",IF(AB186="L",4,IF(AB186="A",5,7)),IF(OR(U186="EE",U186="CE"),IF(AB186="L",3,IF(AB186="A",4,6))))))))</f>
        <v>0</v>
      </c>
      <c r="AG186" s="137" t="n">
        <f aca="false">IF(T186="NOK",0,IF(U186="INM",(1*AC186)*Y186,AF186*AC186))</f>
        <v>0</v>
      </c>
      <c r="AH186" s="139"/>
      <c r="AI186" s="134" t="s">
        <v>94</v>
      </c>
      <c r="AJ186" s="139"/>
      <c r="AK186" s="139"/>
    </row>
    <row r="187" customFormat="false" ht="15" hidden="false" customHeight="true" outlineLevel="0" collapsed="false">
      <c r="A187" s="142"/>
      <c r="B187" s="129"/>
      <c r="C187" s="128"/>
      <c r="D187" s="128"/>
      <c r="E187" s="128"/>
      <c r="F187" s="141"/>
      <c r="G187" s="128"/>
      <c r="H187" s="141"/>
      <c r="I187" s="128"/>
      <c r="J187" s="131" t="str">
        <f aca="false">CONCATENATE(C187,L187)</f>
        <v/>
      </c>
      <c r="K187" s="131" t="str">
        <f aca="false">CONCATENATE(C187,D187,L187,Q187)</f>
        <v>0</v>
      </c>
      <c r="L187" s="131" t="str">
        <f aca="false">IF(OR(ISBLANK(E187),ISBLANK(G187)),IF(OR(C187="ALI",C187="AIE"),"L",IF(ISBLANK(C187),"","A")),IF(C187="EE",IF(G187&gt;=3,IF(E187&gt;=5,"H","A"),IF(G187&gt;=2,IF(E187&gt;=16,"H",IF(E187&lt;=4,"L","A")),IF(E187&lt;=15,"L","A"))),IF(OR(C187="SE",C187="CE"),IF(G187&gt;=4,IF(E187&gt;=6,"H","A"),IF(G187&gt;=2,IF(E187&gt;=20,"H",IF(E187&lt;=5,"L","A")),IF(E187&lt;=19,"L","A"))),IF(OR(C187="ALI",C187="AIE"),IF(G187&gt;=6,IF(E187&gt;=20,"H","A"),IF(G187&gt;=2,IF(E187&gt;=51,"H",IF(E187&lt;=19,"L","A")),IF(E187&lt;=50,"L","A")))))))</f>
        <v/>
      </c>
      <c r="M187" s="131" t="n">
        <f aca="false">IFERROR(VLOOKUP(D187,Lista!A$3:D$33,3,0),1)</f>
        <v>1</v>
      </c>
      <c r="N187" s="131" t="n">
        <f aca="false">IFERROR(VLOOKUP(D187,Lista!A$3:E$33,5,0),1)</f>
        <v>1</v>
      </c>
      <c r="O187" s="132" t="str">
        <f aca="false">IF(C187="INM","",IF(L187="L","Baixa",IF(L187="A","Média",IF(L187="","","Alta"))))</f>
        <v/>
      </c>
      <c r="P187" s="132" t="n">
        <f aca="false">IF(C187="INM",M187*I187,IF(C187="ALI",IF(L187="L",7,IF(L187="A",10,15)),IF(C187="AIE",IF(L187="L",5,IF(L187="A",7,10)),IF(C187="SE",IF(L187="L",4,IF(L187="A",5,7)),IF(OR(C187="EE",C187="CE"),IF(L187="L",3,IF(L187="A",4,6)),0)))))</f>
        <v>0</v>
      </c>
      <c r="Q187" s="132" t="n">
        <f aca="false">IF(C187="INM",P187,P187*M187)</f>
        <v>0</v>
      </c>
      <c r="R187" s="133"/>
      <c r="S187" s="134" t="s">
        <v>94</v>
      </c>
      <c r="T187" s="143"/>
      <c r="U187" s="128"/>
      <c r="V187" s="128"/>
      <c r="W187" s="128"/>
      <c r="X187" s="128"/>
      <c r="Y187" s="128"/>
      <c r="Z187" s="131" t="str">
        <f aca="false">CONCATENATE(U187,AB187)</f>
        <v/>
      </c>
      <c r="AA187" s="131" t="str">
        <f aca="false">CONCATENATE(U187,V187,AB187,AG187)</f>
        <v>0</v>
      </c>
      <c r="AB187" s="131" t="str">
        <f aca="false">IF(OR(ISBLANK(W187),ISBLANK(X187)),IF(OR(U187="ALI",U187="AIE"),"L",IF(ISBLANK(U187),"","A")),IF(U187="EE",IF(X187&gt;=3,IF(W187&gt;=5,"H","A"),IF(X187&gt;=2,IF(W187&gt;=16,"H",IF(W187&lt;=4,"L","A")),IF(W187&lt;=15,"L","A"))),IF(OR(U187="SE",U187="CE"),IF(X187&gt;=4,IF(W187&gt;=6,"H","A"),IF(X187&gt;=2,IF(W187&gt;=20,"H",IF(W187&lt;=5,"L","A")),IF(W187&lt;=19,"L","A"))),IF(OR(U187="ALI",U187="AIE"),IF(X187&gt;=6,IF(W187&gt;=20,"H","A"),IF(X187&gt;=2,IF(W187&gt;=51,"H",IF(W187&lt;=19,"L","A")),IF(W187&lt;=50,"L","A")))))))</f>
        <v/>
      </c>
      <c r="AC187" s="131" t="n">
        <f aca="false">IFERROR(VLOOKUP(V187,Lista!A$3:D$33,3,0),1)</f>
        <v>1</v>
      </c>
      <c r="AD187" s="131" t="n">
        <f aca="false">IFERROR(VLOOKUP(V187,Lista!A$3:E$33,5,0),1)</f>
        <v>1</v>
      </c>
      <c r="AE187" s="137" t="str">
        <f aca="false">IF(U187="INM","",IF(AB187="L","Baixa",IF(AB187="A","Média",IF(AB187="","","Alta"))))</f>
        <v/>
      </c>
      <c r="AF187" s="137" t="n">
        <f aca="false">IF(OR(ISBLANK(T187),T187="NOK"),0,IF(U187="INM",AC187*Y187,IF(U187="ALI",IF(AB187="L",7,IF(AB187="A",10,15)),IF(U187="AIE",IF(AB187="L",5,IF(AB187="A",7,10)),IF(U187="SE",IF(AB187="L",4,IF(AB187="A",5,7)),IF(OR(U187="EE",U187="CE"),IF(AB187="L",3,IF(AB187="A",4,6))))))))</f>
        <v>0</v>
      </c>
      <c r="AG187" s="137" t="n">
        <f aca="false">IF(T187="NOK",0,IF(U187="INM",(1*AC187)*Y187,AF187*AC187))</f>
        <v>0</v>
      </c>
      <c r="AH187" s="139"/>
      <c r="AI187" s="134" t="s">
        <v>94</v>
      </c>
      <c r="AJ187" s="139"/>
      <c r="AK187" s="139"/>
    </row>
    <row r="188" customFormat="false" ht="15" hidden="false" customHeight="true" outlineLevel="0" collapsed="false">
      <c r="A188" s="142"/>
      <c r="B188" s="129"/>
      <c r="C188" s="128"/>
      <c r="D188" s="128"/>
      <c r="E188" s="128"/>
      <c r="F188" s="141"/>
      <c r="G188" s="128"/>
      <c r="H188" s="141"/>
      <c r="I188" s="128"/>
      <c r="J188" s="131" t="str">
        <f aca="false">CONCATENATE(C188,L188)</f>
        <v/>
      </c>
      <c r="K188" s="131" t="str">
        <f aca="false">CONCATENATE(C188,D188,L188,Q188)</f>
        <v>0</v>
      </c>
      <c r="L188" s="131" t="str">
        <f aca="false">IF(OR(ISBLANK(E188),ISBLANK(G188)),IF(OR(C188="ALI",C188="AIE"),"L",IF(ISBLANK(C188),"","A")),IF(C188="EE",IF(G188&gt;=3,IF(E188&gt;=5,"H","A"),IF(G188&gt;=2,IF(E188&gt;=16,"H",IF(E188&lt;=4,"L","A")),IF(E188&lt;=15,"L","A"))),IF(OR(C188="SE",C188="CE"),IF(G188&gt;=4,IF(E188&gt;=6,"H","A"),IF(G188&gt;=2,IF(E188&gt;=20,"H",IF(E188&lt;=5,"L","A")),IF(E188&lt;=19,"L","A"))),IF(OR(C188="ALI",C188="AIE"),IF(G188&gt;=6,IF(E188&gt;=20,"H","A"),IF(G188&gt;=2,IF(E188&gt;=51,"H",IF(E188&lt;=19,"L","A")),IF(E188&lt;=50,"L","A")))))))</f>
        <v/>
      </c>
      <c r="M188" s="131" t="n">
        <f aca="false">IFERROR(VLOOKUP(D188,Lista!A$3:D$33,3,0),1)</f>
        <v>1</v>
      </c>
      <c r="N188" s="131" t="n">
        <f aca="false">IFERROR(VLOOKUP(D188,Lista!A$3:E$33,5,0),1)</f>
        <v>1</v>
      </c>
      <c r="O188" s="132" t="str">
        <f aca="false">IF(C188="INM","",IF(L188="L","Baixa",IF(L188="A","Média",IF(L188="","","Alta"))))</f>
        <v/>
      </c>
      <c r="P188" s="132" t="n">
        <f aca="false">IF(C188="INM",M188*I188,IF(C188="ALI",IF(L188="L",7,IF(L188="A",10,15)),IF(C188="AIE",IF(L188="L",5,IF(L188="A",7,10)),IF(C188="SE",IF(L188="L",4,IF(L188="A",5,7)),IF(OR(C188="EE",C188="CE"),IF(L188="L",3,IF(L188="A",4,6)),0)))))</f>
        <v>0</v>
      </c>
      <c r="Q188" s="132" t="n">
        <f aca="false">IF(C188="INM",P188,P188*M188)</f>
        <v>0</v>
      </c>
      <c r="R188" s="133"/>
      <c r="S188" s="134" t="s">
        <v>94</v>
      </c>
      <c r="T188" s="143"/>
      <c r="U188" s="128"/>
      <c r="V188" s="128"/>
      <c r="W188" s="128"/>
      <c r="X188" s="128"/>
      <c r="Y188" s="128"/>
      <c r="Z188" s="131" t="str">
        <f aca="false">CONCATENATE(U188,AB188)</f>
        <v/>
      </c>
      <c r="AA188" s="131" t="str">
        <f aca="false">CONCATENATE(U188,V188,AB188,AG188)</f>
        <v>0</v>
      </c>
      <c r="AB188" s="131" t="str">
        <f aca="false">IF(OR(ISBLANK(W188),ISBLANK(X188)),IF(OR(U188="ALI",U188="AIE"),"L",IF(ISBLANK(U188),"","A")),IF(U188="EE",IF(X188&gt;=3,IF(W188&gt;=5,"H","A"),IF(X188&gt;=2,IF(W188&gt;=16,"H",IF(W188&lt;=4,"L","A")),IF(W188&lt;=15,"L","A"))),IF(OR(U188="SE",U188="CE"),IF(X188&gt;=4,IF(W188&gt;=6,"H","A"),IF(X188&gt;=2,IF(W188&gt;=20,"H",IF(W188&lt;=5,"L","A")),IF(W188&lt;=19,"L","A"))),IF(OR(U188="ALI",U188="AIE"),IF(X188&gt;=6,IF(W188&gt;=20,"H","A"),IF(X188&gt;=2,IF(W188&gt;=51,"H",IF(W188&lt;=19,"L","A")),IF(W188&lt;=50,"L","A")))))))</f>
        <v/>
      </c>
      <c r="AC188" s="131" t="n">
        <f aca="false">IFERROR(VLOOKUP(V188,Lista!A$3:D$33,3,0),1)</f>
        <v>1</v>
      </c>
      <c r="AD188" s="131" t="n">
        <f aca="false">IFERROR(VLOOKUP(V188,Lista!A$3:E$33,5,0),1)</f>
        <v>1</v>
      </c>
      <c r="AE188" s="137" t="str">
        <f aca="false">IF(U188="INM","",IF(AB188="L","Baixa",IF(AB188="A","Média",IF(AB188="","","Alta"))))</f>
        <v/>
      </c>
      <c r="AF188" s="137" t="n">
        <f aca="false">IF(OR(ISBLANK(T188),T188="NOK"),0,IF(U188="INM",AC188*Y188,IF(U188="ALI",IF(AB188="L",7,IF(AB188="A",10,15)),IF(U188="AIE",IF(AB188="L",5,IF(AB188="A",7,10)),IF(U188="SE",IF(AB188="L",4,IF(AB188="A",5,7)),IF(OR(U188="EE",U188="CE"),IF(AB188="L",3,IF(AB188="A",4,6))))))))</f>
        <v>0</v>
      </c>
      <c r="AG188" s="137" t="n">
        <f aca="false">IF(T188="NOK",0,IF(U188="INM",(1*AC188)*Y188,AF188*AC188))</f>
        <v>0</v>
      </c>
      <c r="AH188" s="139"/>
      <c r="AI188" s="134" t="s">
        <v>94</v>
      </c>
      <c r="AJ188" s="139"/>
      <c r="AK188" s="139"/>
    </row>
    <row r="189" customFormat="false" ht="15" hidden="false" customHeight="true" outlineLevel="0" collapsed="false">
      <c r="A189" s="142"/>
      <c r="B189" s="129"/>
      <c r="C189" s="128"/>
      <c r="D189" s="128"/>
      <c r="E189" s="128"/>
      <c r="F189" s="141"/>
      <c r="G189" s="128"/>
      <c r="H189" s="141"/>
      <c r="I189" s="128"/>
      <c r="J189" s="131" t="str">
        <f aca="false">CONCATENATE(C189,L189)</f>
        <v/>
      </c>
      <c r="K189" s="131" t="str">
        <f aca="false">CONCATENATE(C189,D189,L189,Q189)</f>
        <v>0</v>
      </c>
      <c r="L189" s="131" t="str">
        <f aca="false">IF(OR(ISBLANK(E189),ISBLANK(G189)),IF(OR(C189="ALI",C189="AIE"),"L",IF(ISBLANK(C189),"","A")),IF(C189="EE",IF(G189&gt;=3,IF(E189&gt;=5,"H","A"),IF(G189&gt;=2,IF(E189&gt;=16,"H",IF(E189&lt;=4,"L","A")),IF(E189&lt;=15,"L","A"))),IF(OR(C189="SE",C189="CE"),IF(G189&gt;=4,IF(E189&gt;=6,"H","A"),IF(G189&gt;=2,IF(E189&gt;=20,"H",IF(E189&lt;=5,"L","A")),IF(E189&lt;=19,"L","A"))),IF(OR(C189="ALI",C189="AIE"),IF(G189&gt;=6,IF(E189&gt;=20,"H","A"),IF(G189&gt;=2,IF(E189&gt;=51,"H",IF(E189&lt;=19,"L","A")),IF(E189&lt;=50,"L","A")))))))</f>
        <v/>
      </c>
      <c r="M189" s="131" t="n">
        <f aca="false">IFERROR(VLOOKUP(D189,Lista!A$3:D$33,3,0),1)</f>
        <v>1</v>
      </c>
      <c r="N189" s="131" t="n">
        <f aca="false">IFERROR(VLOOKUP(D189,Lista!A$3:E$33,5,0),1)</f>
        <v>1</v>
      </c>
      <c r="O189" s="132" t="str">
        <f aca="false">IF(C189="INM","",IF(L189="L","Baixa",IF(L189="A","Média",IF(L189="","","Alta"))))</f>
        <v/>
      </c>
      <c r="P189" s="132" t="n">
        <f aca="false">IF(C189="INM",M189*I189,IF(C189="ALI",IF(L189="L",7,IF(L189="A",10,15)),IF(C189="AIE",IF(L189="L",5,IF(L189="A",7,10)),IF(C189="SE",IF(L189="L",4,IF(L189="A",5,7)),IF(OR(C189="EE",C189="CE"),IF(L189="L",3,IF(L189="A",4,6)),0)))))</f>
        <v>0</v>
      </c>
      <c r="Q189" s="132" t="n">
        <f aca="false">IF(C189="INM",P189,P189*M189)</f>
        <v>0</v>
      </c>
      <c r="R189" s="133"/>
      <c r="S189" s="134" t="s">
        <v>94</v>
      </c>
      <c r="T189" s="143"/>
      <c r="U189" s="128"/>
      <c r="V189" s="128"/>
      <c r="W189" s="128"/>
      <c r="X189" s="128"/>
      <c r="Y189" s="128"/>
      <c r="Z189" s="131" t="str">
        <f aca="false">CONCATENATE(U189,AB189)</f>
        <v/>
      </c>
      <c r="AA189" s="131" t="str">
        <f aca="false">CONCATENATE(U189,V189,AB189,AG189)</f>
        <v>0</v>
      </c>
      <c r="AB189" s="131" t="str">
        <f aca="false">IF(OR(ISBLANK(W189),ISBLANK(X189)),IF(OR(U189="ALI",U189="AIE"),"L",IF(ISBLANK(U189),"","A")),IF(U189="EE",IF(X189&gt;=3,IF(W189&gt;=5,"H","A"),IF(X189&gt;=2,IF(W189&gt;=16,"H",IF(W189&lt;=4,"L","A")),IF(W189&lt;=15,"L","A"))),IF(OR(U189="SE",U189="CE"),IF(X189&gt;=4,IF(W189&gt;=6,"H","A"),IF(X189&gt;=2,IF(W189&gt;=20,"H",IF(W189&lt;=5,"L","A")),IF(W189&lt;=19,"L","A"))),IF(OR(U189="ALI",U189="AIE"),IF(X189&gt;=6,IF(W189&gt;=20,"H","A"),IF(X189&gt;=2,IF(W189&gt;=51,"H",IF(W189&lt;=19,"L","A")),IF(W189&lt;=50,"L","A")))))))</f>
        <v/>
      </c>
      <c r="AC189" s="131" t="n">
        <f aca="false">IFERROR(VLOOKUP(V189,Lista!A$3:D$33,3,0),1)</f>
        <v>1</v>
      </c>
      <c r="AD189" s="131" t="n">
        <f aca="false">IFERROR(VLOOKUP(V189,Lista!A$3:E$33,5,0),1)</f>
        <v>1</v>
      </c>
      <c r="AE189" s="137" t="str">
        <f aca="false">IF(U189="INM","",IF(AB189="L","Baixa",IF(AB189="A","Média",IF(AB189="","","Alta"))))</f>
        <v/>
      </c>
      <c r="AF189" s="137" t="n">
        <f aca="false">IF(OR(ISBLANK(T189),T189="NOK"),0,IF(U189="INM",AC189*Y189,IF(U189="ALI",IF(AB189="L",7,IF(AB189="A",10,15)),IF(U189="AIE",IF(AB189="L",5,IF(AB189="A",7,10)),IF(U189="SE",IF(AB189="L",4,IF(AB189="A",5,7)),IF(OR(U189="EE",U189="CE"),IF(AB189="L",3,IF(AB189="A",4,6))))))))</f>
        <v>0</v>
      </c>
      <c r="AG189" s="137" t="n">
        <f aca="false">IF(T189="NOK",0,IF(U189="INM",(1*AC189)*Y189,AF189*AC189))</f>
        <v>0</v>
      </c>
      <c r="AH189" s="139"/>
      <c r="AI189" s="134" t="s">
        <v>94</v>
      </c>
      <c r="AJ189" s="139"/>
      <c r="AK189" s="139"/>
    </row>
    <row r="190" customFormat="false" ht="15" hidden="false" customHeight="true" outlineLevel="0" collapsed="false">
      <c r="A190" s="142"/>
      <c r="B190" s="129"/>
      <c r="C190" s="128"/>
      <c r="D190" s="128"/>
      <c r="E190" s="128"/>
      <c r="F190" s="141"/>
      <c r="G190" s="128"/>
      <c r="H190" s="141"/>
      <c r="I190" s="128"/>
      <c r="J190" s="131" t="str">
        <f aca="false">CONCATENATE(C190,L190)</f>
        <v/>
      </c>
      <c r="K190" s="131" t="str">
        <f aca="false">CONCATENATE(C190,D190,L190,Q190)</f>
        <v>0</v>
      </c>
      <c r="L190" s="131" t="str">
        <f aca="false">IF(OR(ISBLANK(E190),ISBLANK(G190)),IF(OR(C190="ALI",C190="AIE"),"L",IF(ISBLANK(C190),"","A")),IF(C190="EE",IF(G190&gt;=3,IF(E190&gt;=5,"H","A"),IF(G190&gt;=2,IF(E190&gt;=16,"H",IF(E190&lt;=4,"L","A")),IF(E190&lt;=15,"L","A"))),IF(OR(C190="SE",C190="CE"),IF(G190&gt;=4,IF(E190&gt;=6,"H","A"),IF(G190&gt;=2,IF(E190&gt;=20,"H",IF(E190&lt;=5,"L","A")),IF(E190&lt;=19,"L","A"))),IF(OR(C190="ALI",C190="AIE"),IF(G190&gt;=6,IF(E190&gt;=20,"H","A"),IF(G190&gt;=2,IF(E190&gt;=51,"H",IF(E190&lt;=19,"L","A")),IF(E190&lt;=50,"L","A")))))))</f>
        <v/>
      </c>
      <c r="M190" s="131" t="n">
        <f aca="false">IFERROR(VLOOKUP(D190,Lista!A$3:D$33,3,0),1)</f>
        <v>1</v>
      </c>
      <c r="N190" s="131" t="n">
        <f aca="false">IFERROR(VLOOKUP(D190,Lista!A$3:E$33,5,0),1)</f>
        <v>1</v>
      </c>
      <c r="O190" s="132" t="str">
        <f aca="false">IF(C190="INM","",IF(L190="L","Baixa",IF(L190="A","Média",IF(L190="","","Alta"))))</f>
        <v/>
      </c>
      <c r="P190" s="132" t="n">
        <f aca="false">IF(C190="INM",M190*I190,IF(C190="ALI",IF(L190="L",7,IF(L190="A",10,15)),IF(C190="AIE",IF(L190="L",5,IF(L190="A",7,10)),IF(C190="SE",IF(L190="L",4,IF(L190="A",5,7)),IF(OR(C190="EE",C190="CE"),IF(L190="L",3,IF(L190="A",4,6)),0)))))</f>
        <v>0</v>
      </c>
      <c r="Q190" s="132" t="n">
        <f aca="false">IF(C190="INM",P190,P190*M190)</f>
        <v>0</v>
      </c>
      <c r="R190" s="133"/>
      <c r="S190" s="134" t="s">
        <v>94</v>
      </c>
      <c r="T190" s="143"/>
      <c r="U190" s="128"/>
      <c r="V190" s="128"/>
      <c r="W190" s="128"/>
      <c r="X190" s="128"/>
      <c r="Y190" s="128"/>
      <c r="Z190" s="131" t="str">
        <f aca="false">CONCATENATE(U190,AB190)</f>
        <v/>
      </c>
      <c r="AA190" s="131" t="str">
        <f aca="false">CONCATENATE(U190,V190,AB190,AG190)</f>
        <v>0</v>
      </c>
      <c r="AB190" s="131" t="str">
        <f aca="false">IF(OR(ISBLANK(W190),ISBLANK(X190)),IF(OR(U190="ALI",U190="AIE"),"L",IF(ISBLANK(U190),"","A")),IF(U190="EE",IF(X190&gt;=3,IF(W190&gt;=5,"H","A"),IF(X190&gt;=2,IF(W190&gt;=16,"H",IF(W190&lt;=4,"L","A")),IF(W190&lt;=15,"L","A"))),IF(OR(U190="SE",U190="CE"),IF(X190&gt;=4,IF(W190&gt;=6,"H","A"),IF(X190&gt;=2,IF(W190&gt;=20,"H",IF(W190&lt;=5,"L","A")),IF(W190&lt;=19,"L","A"))),IF(OR(U190="ALI",U190="AIE"),IF(X190&gt;=6,IF(W190&gt;=20,"H","A"),IF(X190&gt;=2,IF(W190&gt;=51,"H",IF(W190&lt;=19,"L","A")),IF(W190&lt;=50,"L","A")))))))</f>
        <v/>
      </c>
      <c r="AC190" s="131" t="n">
        <f aca="false">IFERROR(VLOOKUP(V190,Lista!A$3:D$33,3,0),1)</f>
        <v>1</v>
      </c>
      <c r="AD190" s="131" t="n">
        <f aca="false">IFERROR(VLOOKUP(V190,Lista!A$3:E$33,5,0),1)</f>
        <v>1</v>
      </c>
      <c r="AE190" s="137" t="str">
        <f aca="false">IF(U190="INM","",IF(AB190="L","Baixa",IF(AB190="A","Média",IF(AB190="","","Alta"))))</f>
        <v/>
      </c>
      <c r="AF190" s="137" t="n">
        <f aca="false">IF(OR(ISBLANK(T190),T190="NOK"),0,IF(U190="INM",AC190*Y190,IF(U190="ALI",IF(AB190="L",7,IF(AB190="A",10,15)),IF(U190="AIE",IF(AB190="L",5,IF(AB190="A",7,10)),IF(U190="SE",IF(AB190="L",4,IF(AB190="A",5,7)),IF(OR(U190="EE",U190="CE"),IF(AB190="L",3,IF(AB190="A",4,6))))))))</f>
        <v>0</v>
      </c>
      <c r="AG190" s="137" t="n">
        <f aca="false">IF(T190="NOK",0,IF(U190="INM",(1*AC190)*Y190,AF190*AC190))</f>
        <v>0</v>
      </c>
      <c r="AH190" s="139"/>
      <c r="AI190" s="134" t="s">
        <v>94</v>
      </c>
      <c r="AJ190" s="139"/>
      <c r="AK190" s="139"/>
    </row>
    <row r="191" customFormat="false" ht="15" hidden="false" customHeight="true" outlineLevel="0" collapsed="false">
      <c r="A191" s="142"/>
      <c r="B191" s="129"/>
      <c r="C191" s="128"/>
      <c r="D191" s="128"/>
      <c r="E191" s="128"/>
      <c r="F191" s="141"/>
      <c r="G191" s="128"/>
      <c r="H191" s="141"/>
      <c r="I191" s="128"/>
      <c r="J191" s="131" t="str">
        <f aca="false">CONCATENATE(C191,L191)</f>
        <v/>
      </c>
      <c r="K191" s="131" t="str">
        <f aca="false">CONCATENATE(C191,D191,L191,Q191)</f>
        <v>0</v>
      </c>
      <c r="L191" s="131" t="str">
        <f aca="false">IF(OR(ISBLANK(E191),ISBLANK(G191)),IF(OR(C191="ALI",C191="AIE"),"L",IF(ISBLANK(C191),"","A")),IF(C191="EE",IF(G191&gt;=3,IF(E191&gt;=5,"H","A"),IF(G191&gt;=2,IF(E191&gt;=16,"H",IF(E191&lt;=4,"L","A")),IF(E191&lt;=15,"L","A"))),IF(OR(C191="SE",C191="CE"),IF(G191&gt;=4,IF(E191&gt;=6,"H","A"),IF(G191&gt;=2,IF(E191&gt;=20,"H",IF(E191&lt;=5,"L","A")),IF(E191&lt;=19,"L","A"))),IF(OR(C191="ALI",C191="AIE"),IF(G191&gt;=6,IF(E191&gt;=20,"H","A"),IF(G191&gt;=2,IF(E191&gt;=51,"H",IF(E191&lt;=19,"L","A")),IF(E191&lt;=50,"L","A")))))))</f>
        <v/>
      </c>
      <c r="M191" s="131" t="n">
        <f aca="false">IFERROR(VLOOKUP(D191,Lista!A$3:D$33,3,0),1)</f>
        <v>1</v>
      </c>
      <c r="N191" s="131" t="n">
        <f aca="false">IFERROR(VLOOKUP(D191,Lista!A$3:E$33,5,0),1)</f>
        <v>1</v>
      </c>
      <c r="O191" s="132" t="str">
        <f aca="false">IF(C191="INM","",IF(L191="L","Baixa",IF(L191="A","Média",IF(L191="","","Alta"))))</f>
        <v/>
      </c>
      <c r="P191" s="132" t="n">
        <f aca="false">IF(C191="INM",M191*I191,IF(C191="ALI",IF(L191="L",7,IF(L191="A",10,15)),IF(C191="AIE",IF(L191="L",5,IF(L191="A",7,10)),IF(C191="SE",IF(L191="L",4,IF(L191="A",5,7)),IF(OR(C191="EE",C191="CE"),IF(L191="L",3,IF(L191="A",4,6)),0)))))</f>
        <v>0</v>
      </c>
      <c r="Q191" s="132" t="n">
        <f aca="false">IF(C191="INM",P191,P191*M191)</f>
        <v>0</v>
      </c>
      <c r="R191" s="133"/>
      <c r="S191" s="134" t="s">
        <v>94</v>
      </c>
      <c r="T191" s="143"/>
      <c r="U191" s="128"/>
      <c r="V191" s="128"/>
      <c r="W191" s="128"/>
      <c r="X191" s="128"/>
      <c r="Y191" s="128"/>
      <c r="Z191" s="131" t="str">
        <f aca="false">CONCATENATE(U191,AB191)</f>
        <v/>
      </c>
      <c r="AA191" s="131" t="str">
        <f aca="false">CONCATENATE(U191,V191,AB191,AG191)</f>
        <v>0</v>
      </c>
      <c r="AB191" s="131" t="str">
        <f aca="false">IF(OR(ISBLANK(W191),ISBLANK(X191)),IF(OR(U191="ALI",U191="AIE"),"L",IF(ISBLANK(U191),"","A")),IF(U191="EE",IF(X191&gt;=3,IF(W191&gt;=5,"H","A"),IF(X191&gt;=2,IF(W191&gt;=16,"H",IF(W191&lt;=4,"L","A")),IF(W191&lt;=15,"L","A"))),IF(OR(U191="SE",U191="CE"),IF(X191&gt;=4,IF(W191&gt;=6,"H","A"),IF(X191&gt;=2,IF(W191&gt;=20,"H",IF(W191&lt;=5,"L","A")),IF(W191&lt;=19,"L","A"))),IF(OR(U191="ALI",U191="AIE"),IF(X191&gt;=6,IF(W191&gt;=20,"H","A"),IF(X191&gt;=2,IF(W191&gt;=51,"H",IF(W191&lt;=19,"L","A")),IF(W191&lt;=50,"L","A")))))))</f>
        <v/>
      </c>
      <c r="AC191" s="131" t="n">
        <f aca="false">IFERROR(VLOOKUP(V191,Lista!A$3:D$33,3,0),1)</f>
        <v>1</v>
      </c>
      <c r="AD191" s="131" t="n">
        <f aca="false">IFERROR(VLOOKUP(V191,Lista!A$3:E$33,5,0),1)</f>
        <v>1</v>
      </c>
      <c r="AE191" s="137" t="str">
        <f aca="false">IF(U191="INM","",IF(AB191="L","Baixa",IF(AB191="A","Média",IF(AB191="","","Alta"))))</f>
        <v/>
      </c>
      <c r="AF191" s="137" t="n">
        <f aca="false">IF(OR(ISBLANK(T191),T191="NOK"),0,IF(U191="INM",AC191*Y191,IF(U191="ALI",IF(AB191="L",7,IF(AB191="A",10,15)),IF(U191="AIE",IF(AB191="L",5,IF(AB191="A",7,10)),IF(U191="SE",IF(AB191="L",4,IF(AB191="A",5,7)),IF(OR(U191="EE",U191="CE"),IF(AB191="L",3,IF(AB191="A",4,6))))))))</f>
        <v>0</v>
      </c>
      <c r="AG191" s="137" t="n">
        <f aca="false">IF(T191="NOK",0,IF(U191="INM",(1*AC191)*Y191,AF191*AC191))</f>
        <v>0</v>
      </c>
      <c r="AH191" s="139"/>
      <c r="AI191" s="134" t="s">
        <v>94</v>
      </c>
      <c r="AJ191" s="139"/>
      <c r="AK191" s="139"/>
    </row>
    <row r="192" customFormat="false" ht="15" hidden="false" customHeight="true" outlineLevel="0" collapsed="false">
      <c r="A192" s="142"/>
      <c r="B192" s="129"/>
      <c r="C192" s="128"/>
      <c r="D192" s="128"/>
      <c r="E192" s="128"/>
      <c r="F192" s="141"/>
      <c r="G192" s="128"/>
      <c r="H192" s="141"/>
      <c r="I192" s="128"/>
      <c r="J192" s="131" t="str">
        <f aca="false">CONCATENATE(C192,L192)</f>
        <v/>
      </c>
      <c r="K192" s="131" t="str">
        <f aca="false">CONCATENATE(C192,D192,L192,Q192)</f>
        <v>0</v>
      </c>
      <c r="L192" s="131" t="str">
        <f aca="false">IF(OR(ISBLANK(E192),ISBLANK(G192)),IF(OR(C192="ALI",C192="AIE"),"L",IF(ISBLANK(C192),"","A")),IF(C192="EE",IF(G192&gt;=3,IF(E192&gt;=5,"H","A"),IF(G192&gt;=2,IF(E192&gt;=16,"H",IF(E192&lt;=4,"L","A")),IF(E192&lt;=15,"L","A"))),IF(OR(C192="SE",C192="CE"),IF(G192&gt;=4,IF(E192&gt;=6,"H","A"),IF(G192&gt;=2,IF(E192&gt;=20,"H",IF(E192&lt;=5,"L","A")),IF(E192&lt;=19,"L","A"))),IF(OR(C192="ALI",C192="AIE"),IF(G192&gt;=6,IF(E192&gt;=20,"H","A"),IF(G192&gt;=2,IF(E192&gt;=51,"H",IF(E192&lt;=19,"L","A")),IF(E192&lt;=50,"L","A")))))))</f>
        <v/>
      </c>
      <c r="M192" s="131" t="n">
        <f aca="false">IFERROR(VLOOKUP(D192,Lista!A$3:D$33,3,0),1)</f>
        <v>1</v>
      </c>
      <c r="N192" s="131" t="n">
        <f aca="false">IFERROR(VLOOKUP(D192,Lista!A$3:E$33,5,0),1)</f>
        <v>1</v>
      </c>
      <c r="O192" s="132" t="str">
        <f aca="false">IF(C192="INM","",IF(L192="L","Baixa",IF(L192="A","Média",IF(L192="","","Alta"))))</f>
        <v/>
      </c>
      <c r="P192" s="132" t="n">
        <f aca="false">IF(C192="INM",M192*I192,IF(C192="ALI",IF(L192="L",7,IF(L192="A",10,15)),IF(C192="AIE",IF(L192="L",5,IF(L192="A",7,10)),IF(C192="SE",IF(L192="L",4,IF(L192="A",5,7)),IF(OR(C192="EE",C192="CE"),IF(L192="L",3,IF(L192="A",4,6)),0)))))</f>
        <v>0</v>
      </c>
      <c r="Q192" s="132" t="n">
        <f aca="false">IF(C192="INM",P192,P192*M192)</f>
        <v>0</v>
      </c>
      <c r="R192" s="133"/>
      <c r="S192" s="134" t="s">
        <v>94</v>
      </c>
      <c r="T192" s="143"/>
      <c r="U192" s="128"/>
      <c r="V192" s="128"/>
      <c r="W192" s="128"/>
      <c r="X192" s="128"/>
      <c r="Y192" s="128"/>
      <c r="Z192" s="131" t="str">
        <f aca="false">CONCATENATE(U192,AB192)</f>
        <v/>
      </c>
      <c r="AA192" s="131" t="str">
        <f aca="false">CONCATENATE(U192,V192,AB192,AG192)</f>
        <v>0</v>
      </c>
      <c r="AB192" s="131" t="str">
        <f aca="false">IF(OR(ISBLANK(W192),ISBLANK(X192)),IF(OR(U192="ALI",U192="AIE"),"L",IF(ISBLANK(U192),"","A")),IF(U192="EE",IF(X192&gt;=3,IF(W192&gt;=5,"H","A"),IF(X192&gt;=2,IF(W192&gt;=16,"H",IF(W192&lt;=4,"L","A")),IF(W192&lt;=15,"L","A"))),IF(OR(U192="SE",U192="CE"),IF(X192&gt;=4,IF(W192&gt;=6,"H","A"),IF(X192&gt;=2,IF(W192&gt;=20,"H",IF(W192&lt;=5,"L","A")),IF(W192&lt;=19,"L","A"))),IF(OR(U192="ALI",U192="AIE"),IF(X192&gt;=6,IF(W192&gt;=20,"H","A"),IF(X192&gt;=2,IF(W192&gt;=51,"H",IF(W192&lt;=19,"L","A")),IF(W192&lt;=50,"L","A")))))))</f>
        <v/>
      </c>
      <c r="AC192" s="131" t="n">
        <f aca="false">IFERROR(VLOOKUP(V192,Lista!A$3:D$33,3,0),1)</f>
        <v>1</v>
      </c>
      <c r="AD192" s="131" t="n">
        <f aca="false">IFERROR(VLOOKUP(V192,Lista!A$3:E$33,5,0),1)</f>
        <v>1</v>
      </c>
      <c r="AE192" s="137" t="str">
        <f aca="false">IF(U192="INM","",IF(AB192="L","Baixa",IF(AB192="A","Média",IF(AB192="","","Alta"))))</f>
        <v/>
      </c>
      <c r="AF192" s="137" t="n">
        <f aca="false">IF(OR(ISBLANK(T192),T192="NOK"),0,IF(U192="INM",AC192*Y192,IF(U192="ALI",IF(AB192="L",7,IF(AB192="A",10,15)),IF(U192="AIE",IF(AB192="L",5,IF(AB192="A",7,10)),IF(U192="SE",IF(AB192="L",4,IF(AB192="A",5,7)),IF(OR(U192="EE",U192="CE"),IF(AB192="L",3,IF(AB192="A",4,6))))))))</f>
        <v>0</v>
      </c>
      <c r="AG192" s="137" t="n">
        <f aca="false">IF(T192="NOK",0,IF(U192="INM",(1*AC192)*Y192,AF192*AC192))</f>
        <v>0</v>
      </c>
      <c r="AH192" s="139"/>
      <c r="AI192" s="134" t="s">
        <v>94</v>
      </c>
      <c r="AJ192" s="139"/>
      <c r="AK192" s="139"/>
    </row>
    <row r="193" customFormat="false" ht="15" hidden="false" customHeight="true" outlineLevel="0" collapsed="false">
      <c r="A193" s="142"/>
      <c r="B193" s="129"/>
      <c r="C193" s="128"/>
      <c r="D193" s="128"/>
      <c r="E193" s="128"/>
      <c r="F193" s="141"/>
      <c r="G193" s="128"/>
      <c r="H193" s="141"/>
      <c r="I193" s="128"/>
      <c r="J193" s="131" t="str">
        <f aca="false">CONCATENATE(C193,L193)</f>
        <v/>
      </c>
      <c r="K193" s="131" t="str">
        <f aca="false">CONCATENATE(C193,D193,L193,Q193)</f>
        <v>0</v>
      </c>
      <c r="L193" s="131" t="str">
        <f aca="false">IF(OR(ISBLANK(E193),ISBLANK(G193)),IF(OR(C193="ALI",C193="AIE"),"L",IF(ISBLANK(C193),"","A")),IF(C193="EE",IF(G193&gt;=3,IF(E193&gt;=5,"H","A"),IF(G193&gt;=2,IF(E193&gt;=16,"H",IF(E193&lt;=4,"L","A")),IF(E193&lt;=15,"L","A"))),IF(OR(C193="SE",C193="CE"),IF(G193&gt;=4,IF(E193&gt;=6,"H","A"),IF(G193&gt;=2,IF(E193&gt;=20,"H",IF(E193&lt;=5,"L","A")),IF(E193&lt;=19,"L","A"))),IF(OR(C193="ALI",C193="AIE"),IF(G193&gt;=6,IF(E193&gt;=20,"H","A"),IF(G193&gt;=2,IF(E193&gt;=51,"H",IF(E193&lt;=19,"L","A")),IF(E193&lt;=50,"L","A")))))))</f>
        <v/>
      </c>
      <c r="M193" s="131" t="n">
        <f aca="false">IFERROR(VLOOKUP(D193,Lista!A$3:D$33,3,0),1)</f>
        <v>1</v>
      </c>
      <c r="N193" s="131" t="n">
        <f aca="false">IFERROR(VLOOKUP(D193,Lista!A$3:E$33,5,0),1)</f>
        <v>1</v>
      </c>
      <c r="O193" s="132" t="str">
        <f aca="false">IF(C193="INM","",IF(L193="L","Baixa",IF(L193="A","Média",IF(L193="","","Alta"))))</f>
        <v/>
      </c>
      <c r="P193" s="132" t="n">
        <f aca="false">IF(C193="INM",M193*I193,IF(C193="ALI",IF(L193="L",7,IF(L193="A",10,15)),IF(C193="AIE",IF(L193="L",5,IF(L193="A",7,10)),IF(C193="SE",IF(L193="L",4,IF(L193="A",5,7)),IF(OR(C193="EE",C193="CE"),IF(L193="L",3,IF(L193="A",4,6)),0)))))</f>
        <v>0</v>
      </c>
      <c r="Q193" s="132" t="n">
        <f aca="false">IF(C193="INM",P193,P193*M193)</f>
        <v>0</v>
      </c>
      <c r="R193" s="133"/>
      <c r="S193" s="134" t="s">
        <v>94</v>
      </c>
      <c r="T193" s="143"/>
      <c r="U193" s="128"/>
      <c r="V193" s="128"/>
      <c r="W193" s="128"/>
      <c r="X193" s="128"/>
      <c r="Y193" s="128"/>
      <c r="Z193" s="131" t="str">
        <f aca="false">CONCATENATE(U193,AB193)</f>
        <v/>
      </c>
      <c r="AA193" s="131" t="str">
        <f aca="false">CONCATENATE(U193,V193,AB193,AG193)</f>
        <v>0</v>
      </c>
      <c r="AB193" s="131" t="str">
        <f aca="false">IF(OR(ISBLANK(W193),ISBLANK(X193)),IF(OR(U193="ALI",U193="AIE"),"L",IF(ISBLANK(U193),"","A")),IF(U193="EE",IF(X193&gt;=3,IF(W193&gt;=5,"H","A"),IF(X193&gt;=2,IF(W193&gt;=16,"H",IF(W193&lt;=4,"L","A")),IF(W193&lt;=15,"L","A"))),IF(OR(U193="SE",U193="CE"),IF(X193&gt;=4,IF(W193&gt;=6,"H","A"),IF(X193&gt;=2,IF(W193&gt;=20,"H",IF(W193&lt;=5,"L","A")),IF(W193&lt;=19,"L","A"))),IF(OR(U193="ALI",U193="AIE"),IF(X193&gt;=6,IF(W193&gt;=20,"H","A"),IF(X193&gt;=2,IF(W193&gt;=51,"H",IF(W193&lt;=19,"L","A")),IF(W193&lt;=50,"L","A")))))))</f>
        <v/>
      </c>
      <c r="AC193" s="131" t="n">
        <f aca="false">IFERROR(VLOOKUP(V193,Lista!A$3:D$33,3,0),1)</f>
        <v>1</v>
      </c>
      <c r="AD193" s="131" t="n">
        <f aca="false">IFERROR(VLOOKUP(V193,Lista!A$3:E$33,5,0),1)</f>
        <v>1</v>
      </c>
      <c r="AE193" s="137" t="str">
        <f aca="false">IF(U193="INM","",IF(AB193="L","Baixa",IF(AB193="A","Média",IF(AB193="","","Alta"))))</f>
        <v/>
      </c>
      <c r="AF193" s="137" t="n">
        <f aca="false">IF(OR(ISBLANK(T193),T193="NOK"),0,IF(U193="INM",AC193*Y193,IF(U193="ALI",IF(AB193="L",7,IF(AB193="A",10,15)),IF(U193="AIE",IF(AB193="L",5,IF(AB193="A",7,10)),IF(U193="SE",IF(AB193="L",4,IF(AB193="A",5,7)),IF(OR(U193="EE",U193="CE"),IF(AB193="L",3,IF(AB193="A",4,6))))))))</f>
        <v>0</v>
      </c>
      <c r="AG193" s="137" t="n">
        <f aca="false">IF(T193="NOK",0,IF(U193="INM",(1*AC193)*Y193,AF193*AC193))</f>
        <v>0</v>
      </c>
      <c r="AH193" s="139"/>
      <c r="AI193" s="134" t="s">
        <v>94</v>
      </c>
      <c r="AJ193" s="139"/>
      <c r="AK193" s="139"/>
    </row>
    <row r="194" customFormat="false" ht="15" hidden="false" customHeight="true" outlineLevel="0" collapsed="false">
      <c r="A194" s="142"/>
      <c r="B194" s="129"/>
      <c r="C194" s="128"/>
      <c r="D194" s="128"/>
      <c r="E194" s="128"/>
      <c r="F194" s="141"/>
      <c r="G194" s="128"/>
      <c r="H194" s="141"/>
      <c r="I194" s="128"/>
      <c r="J194" s="131" t="str">
        <f aca="false">CONCATENATE(C194,L194)</f>
        <v/>
      </c>
      <c r="K194" s="131" t="str">
        <f aca="false">CONCATENATE(C194,D194,L194,Q194)</f>
        <v>0</v>
      </c>
      <c r="L194" s="131" t="str">
        <f aca="false">IF(OR(ISBLANK(E194),ISBLANK(G194)),IF(OR(C194="ALI",C194="AIE"),"L",IF(ISBLANK(C194),"","A")),IF(C194="EE",IF(G194&gt;=3,IF(E194&gt;=5,"H","A"),IF(G194&gt;=2,IF(E194&gt;=16,"H",IF(E194&lt;=4,"L","A")),IF(E194&lt;=15,"L","A"))),IF(OR(C194="SE",C194="CE"),IF(G194&gt;=4,IF(E194&gt;=6,"H","A"),IF(G194&gt;=2,IF(E194&gt;=20,"H",IF(E194&lt;=5,"L","A")),IF(E194&lt;=19,"L","A"))),IF(OR(C194="ALI",C194="AIE"),IF(G194&gt;=6,IF(E194&gt;=20,"H","A"),IF(G194&gt;=2,IF(E194&gt;=51,"H",IF(E194&lt;=19,"L","A")),IF(E194&lt;=50,"L","A")))))))</f>
        <v/>
      </c>
      <c r="M194" s="131" t="n">
        <f aca="false">IFERROR(VLOOKUP(D194,Lista!A$3:D$33,3,0),1)</f>
        <v>1</v>
      </c>
      <c r="N194" s="131" t="n">
        <f aca="false">IFERROR(VLOOKUP(D194,Lista!A$3:E$33,5,0),1)</f>
        <v>1</v>
      </c>
      <c r="O194" s="132" t="str">
        <f aca="false">IF(C194="INM","",IF(L194="L","Baixa",IF(L194="A","Média",IF(L194="","","Alta"))))</f>
        <v/>
      </c>
      <c r="P194" s="132" t="n">
        <f aca="false">IF(C194="INM",M194*I194,IF(C194="ALI",IF(L194="L",7,IF(L194="A",10,15)),IF(C194="AIE",IF(L194="L",5,IF(L194="A",7,10)),IF(C194="SE",IF(L194="L",4,IF(L194="A",5,7)),IF(OR(C194="EE",C194="CE"),IF(L194="L",3,IF(L194="A",4,6)),0)))))</f>
        <v>0</v>
      </c>
      <c r="Q194" s="132" t="n">
        <f aca="false">IF(C194="INM",P194,P194*M194)</f>
        <v>0</v>
      </c>
      <c r="R194" s="133"/>
      <c r="S194" s="134" t="s">
        <v>94</v>
      </c>
      <c r="T194" s="143"/>
      <c r="U194" s="128"/>
      <c r="V194" s="128"/>
      <c r="W194" s="128"/>
      <c r="X194" s="128"/>
      <c r="Y194" s="128"/>
      <c r="Z194" s="131" t="str">
        <f aca="false">CONCATENATE(U194,AB194)</f>
        <v/>
      </c>
      <c r="AA194" s="131" t="str">
        <f aca="false">CONCATENATE(U194,V194,AB194,AG194)</f>
        <v>0</v>
      </c>
      <c r="AB194" s="131" t="str">
        <f aca="false">IF(OR(ISBLANK(W194),ISBLANK(X194)),IF(OR(U194="ALI",U194="AIE"),"L",IF(ISBLANK(U194),"","A")),IF(U194="EE",IF(X194&gt;=3,IF(W194&gt;=5,"H","A"),IF(X194&gt;=2,IF(W194&gt;=16,"H",IF(W194&lt;=4,"L","A")),IF(W194&lt;=15,"L","A"))),IF(OR(U194="SE",U194="CE"),IF(X194&gt;=4,IF(W194&gt;=6,"H","A"),IF(X194&gt;=2,IF(W194&gt;=20,"H",IF(W194&lt;=5,"L","A")),IF(W194&lt;=19,"L","A"))),IF(OR(U194="ALI",U194="AIE"),IF(X194&gt;=6,IF(W194&gt;=20,"H","A"),IF(X194&gt;=2,IF(W194&gt;=51,"H",IF(W194&lt;=19,"L","A")),IF(W194&lt;=50,"L","A")))))))</f>
        <v/>
      </c>
      <c r="AC194" s="131" t="n">
        <f aca="false">IFERROR(VLOOKUP(V194,Lista!A$3:D$33,3,0),1)</f>
        <v>1</v>
      </c>
      <c r="AD194" s="131" t="n">
        <f aca="false">IFERROR(VLOOKUP(V194,Lista!A$3:E$33,5,0),1)</f>
        <v>1</v>
      </c>
      <c r="AE194" s="137" t="str">
        <f aca="false">IF(U194="INM","",IF(AB194="L","Baixa",IF(AB194="A","Média",IF(AB194="","","Alta"))))</f>
        <v/>
      </c>
      <c r="AF194" s="137" t="n">
        <f aca="false">IF(OR(ISBLANK(T194),T194="NOK"),0,IF(U194="INM",AC194*Y194,IF(U194="ALI",IF(AB194="L",7,IF(AB194="A",10,15)),IF(U194="AIE",IF(AB194="L",5,IF(AB194="A",7,10)),IF(U194="SE",IF(AB194="L",4,IF(AB194="A",5,7)),IF(OR(U194="EE",U194="CE"),IF(AB194="L",3,IF(AB194="A",4,6))))))))</f>
        <v>0</v>
      </c>
      <c r="AG194" s="137" t="n">
        <f aca="false">IF(T194="NOK",0,IF(U194="INM",(1*AC194)*Y194,AF194*AC194))</f>
        <v>0</v>
      </c>
      <c r="AH194" s="139"/>
      <c r="AI194" s="134" t="s">
        <v>94</v>
      </c>
      <c r="AJ194" s="139"/>
      <c r="AK194" s="139"/>
    </row>
    <row r="195" customFormat="false" ht="15" hidden="false" customHeight="true" outlineLevel="0" collapsed="false">
      <c r="A195" s="142"/>
      <c r="B195" s="129"/>
      <c r="C195" s="128"/>
      <c r="D195" s="128"/>
      <c r="E195" s="128"/>
      <c r="F195" s="141"/>
      <c r="G195" s="128"/>
      <c r="H195" s="141"/>
      <c r="I195" s="128"/>
      <c r="J195" s="131" t="str">
        <f aca="false">CONCATENATE(C195,L195)</f>
        <v/>
      </c>
      <c r="K195" s="131" t="str">
        <f aca="false">CONCATENATE(C195,D195,L195,Q195)</f>
        <v>0</v>
      </c>
      <c r="L195" s="131" t="str">
        <f aca="false">IF(OR(ISBLANK(E195),ISBLANK(G195)),IF(OR(C195="ALI",C195="AIE"),"L",IF(ISBLANK(C195),"","A")),IF(C195="EE",IF(G195&gt;=3,IF(E195&gt;=5,"H","A"),IF(G195&gt;=2,IF(E195&gt;=16,"H",IF(E195&lt;=4,"L","A")),IF(E195&lt;=15,"L","A"))),IF(OR(C195="SE",C195="CE"),IF(G195&gt;=4,IF(E195&gt;=6,"H","A"),IF(G195&gt;=2,IF(E195&gt;=20,"H",IF(E195&lt;=5,"L","A")),IF(E195&lt;=19,"L","A"))),IF(OR(C195="ALI",C195="AIE"),IF(G195&gt;=6,IF(E195&gt;=20,"H","A"),IF(G195&gt;=2,IF(E195&gt;=51,"H",IF(E195&lt;=19,"L","A")),IF(E195&lt;=50,"L","A")))))))</f>
        <v/>
      </c>
      <c r="M195" s="131" t="n">
        <f aca="false">IFERROR(VLOOKUP(D195,Lista!A$3:D$33,3,0),1)</f>
        <v>1</v>
      </c>
      <c r="N195" s="131" t="n">
        <f aca="false">IFERROR(VLOOKUP(D195,Lista!A$3:E$33,5,0),1)</f>
        <v>1</v>
      </c>
      <c r="O195" s="132" t="str">
        <f aca="false">IF(C195="INM","",IF(L195="L","Baixa",IF(L195="A","Média",IF(L195="","","Alta"))))</f>
        <v/>
      </c>
      <c r="P195" s="132" t="n">
        <f aca="false">IF(C195="INM",M195*I195,IF(C195="ALI",IF(L195="L",7,IF(L195="A",10,15)),IF(C195="AIE",IF(L195="L",5,IF(L195="A",7,10)),IF(C195="SE",IF(L195="L",4,IF(L195="A",5,7)),IF(OR(C195="EE",C195="CE"),IF(L195="L",3,IF(L195="A",4,6)),0)))))</f>
        <v>0</v>
      </c>
      <c r="Q195" s="132" t="n">
        <f aca="false">IF(C195="INM",P195,P195*M195)</f>
        <v>0</v>
      </c>
      <c r="R195" s="133"/>
      <c r="S195" s="134" t="s">
        <v>94</v>
      </c>
      <c r="T195" s="143"/>
      <c r="U195" s="128"/>
      <c r="V195" s="128"/>
      <c r="W195" s="128"/>
      <c r="X195" s="128"/>
      <c r="Y195" s="128"/>
      <c r="Z195" s="131" t="str">
        <f aca="false">CONCATENATE(U195,AB195)</f>
        <v/>
      </c>
      <c r="AA195" s="131" t="str">
        <f aca="false">CONCATENATE(U195,V195,AB195,AG195)</f>
        <v>0</v>
      </c>
      <c r="AB195" s="131" t="str">
        <f aca="false">IF(OR(ISBLANK(W195),ISBLANK(X195)),IF(OR(U195="ALI",U195="AIE"),"L",IF(ISBLANK(U195),"","A")),IF(U195="EE",IF(X195&gt;=3,IF(W195&gt;=5,"H","A"),IF(X195&gt;=2,IF(W195&gt;=16,"H",IF(W195&lt;=4,"L","A")),IF(W195&lt;=15,"L","A"))),IF(OR(U195="SE",U195="CE"),IF(X195&gt;=4,IF(W195&gt;=6,"H","A"),IF(X195&gt;=2,IF(W195&gt;=20,"H",IF(W195&lt;=5,"L","A")),IF(W195&lt;=19,"L","A"))),IF(OR(U195="ALI",U195="AIE"),IF(X195&gt;=6,IF(W195&gt;=20,"H","A"),IF(X195&gt;=2,IF(W195&gt;=51,"H",IF(W195&lt;=19,"L","A")),IF(W195&lt;=50,"L","A")))))))</f>
        <v/>
      </c>
      <c r="AC195" s="131" t="n">
        <f aca="false">IFERROR(VLOOKUP(V195,Lista!A$3:D$33,3,0),1)</f>
        <v>1</v>
      </c>
      <c r="AD195" s="131" t="n">
        <f aca="false">IFERROR(VLOOKUP(V195,Lista!A$3:E$33,5,0),1)</f>
        <v>1</v>
      </c>
      <c r="AE195" s="137" t="str">
        <f aca="false">IF(U195="INM","",IF(AB195="L","Baixa",IF(AB195="A","Média",IF(AB195="","","Alta"))))</f>
        <v/>
      </c>
      <c r="AF195" s="137" t="n">
        <f aca="false">IF(OR(ISBLANK(T195),T195="NOK"),0,IF(U195="INM",AC195*Y195,IF(U195="ALI",IF(AB195="L",7,IF(AB195="A",10,15)),IF(U195="AIE",IF(AB195="L",5,IF(AB195="A",7,10)),IF(U195="SE",IF(AB195="L",4,IF(AB195="A",5,7)),IF(OR(U195="EE",U195="CE"),IF(AB195="L",3,IF(AB195="A",4,6))))))))</f>
        <v>0</v>
      </c>
      <c r="AG195" s="137" t="n">
        <f aca="false">IF(T195="NOK",0,IF(U195="INM",(1*AC195)*Y195,AF195*AC195))</f>
        <v>0</v>
      </c>
      <c r="AH195" s="139"/>
      <c r="AI195" s="134" t="s">
        <v>94</v>
      </c>
      <c r="AJ195" s="139"/>
      <c r="AK195" s="139"/>
    </row>
    <row r="196" customFormat="false" ht="15" hidden="false" customHeight="true" outlineLevel="0" collapsed="false">
      <c r="A196" s="142"/>
      <c r="B196" s="129"/>
      <c r="C196" s="128"/>
      <c r="D196" s="128"/>
      <c r="E196" s="128"/>
      <c r="F196" s="141"/>
      <c r="G196" s="128"/>
      <c r="H196" s="141"/>
      <c r="I196" s="128"/>
      <c r="J196" s="131" t="str">
        <f aca="false">CONCATENATE(C196,L196)</f>
        <v/>
      </c>
      <c r="K196" s="131" t="str">
        <f aca="false">CONCATENATE(C196,D196,L196,Q196)</f>
        <v>0</v>
      </c>
      <c r="L196" s="131" t="str">
        <f aca="false">IF(OR(ISBLANK(E196),ISBLANK(G196)),IF(OR(C196="ALI",C196="AIE"),"L",IF(ISBLANK(C196),"","A")),IF(C196="EE",IF(G196&gt;=3,IF(E196&gt;=5,"H","A"),IF(G196&gt;=2,IF(E196&gt;=16,"H",IF(E196&lt;=4,"L","A")),IF(E196&lt;=15,"L","A"))),IF(OR(C196="SE",C196="CE"),IF(G196&gt;=4,IF(E196&gt;=6,"H","A"),IF(G196&gt;=2,IF(E196&gt;=20,"H",IF(E196&lt;=5,"L","A")),IF(E196&lt;=19,"L","A"))),IF(OR(C196="ALI",C196="AIE"),IF(G196&gt;=6,IF(E196&gt;=20,"H","A"),IF(G196&gt;=2,IF(E196&gt;=51,"H",IF(E196&lt;=19,"L","A")),IF(E196&lt;=50,"L","A")))))))</f>
        <v/>
      </c>
      <c r="M196" s="131" t="n">
        <f aca="false">IFERROR(VLOOKUP(D196,Lista!A$3:D$33,3,0),1)</f>
        <v>1</v>
      </c>
      <c r="N196" s="131" t="n">
        <f aca="false">IFERROR(VLOOKUP(D196,Lista!A$3:E$33,5,0),1)</f>
        <v>1</v>
      </c>
      <c r="O196" s="132" t="str">
        <f aca="false">IF(C196="INM","",IF(L196="L","Baixa",IF(L196="A","Média",IF(L196="","","Alta"))))</f>
        <v/>
      </c>
      <c r="P196" s="132" t="n">
        <f aca="false">IF(C196="INM",M196*I196,IF(C196="ALI",IF(L196="L",7,IF(L196="A",10,15)),IF(C196="AIE",IF(L196="L",5,IF(L196="A",7,10)),IF(C196="SE",IF(L196="L",4,IF(L196="A",5,7)),IF(OR(C196="EE",C196="CE"),IF(L196="L",3,IF(L196="A",4,6)),0)))))</f>
        <v>0</v>
      </c>
      <c r="Q196" s="132" t="n">
        <f aca="false">IF(C196="INM",P196,P196*M196)</f>
        <v>0</v>
      </c>
      <c r="R196" s="133"/>
      <c r="S196" s="134" t="s">
        <v>94</v>
      </c>
      <c r="T196" s="143"/>
      <c r="U196" s="128"/>
      <c r="V196" s="128"/>
      <c r="W196" s="128"/>
      <c r="X196" s="128"/>
      <c r="Y196" s="128"/>
      <c r="Z196" s="131" t="str">
        <f aca="false">CONCATENATE(U196,AB196)</f>
        <v/>
      </c>
      <c r="AA196" s="131" t="str">
        <f aca="false">CONCATENATE(U196,V196,AB196,AG196)</f>
        <v>0</v>
      </c>
      <c r="AB196" s="131" t="str">
        <f aca="false">IF(OR(ISBLANK(W196),ISBLANK(X196)),IF(OR(U196="ALI",U196="AIE"),"L",IF(ISBLANK(U196),"","A")),IF(U196="EE",IF(X196&gt;=3,IF(W196&gt;=5,"H","A"),IF(X196&gt;=2,IF(W196&gt;=16,"H",IF(W196&lt;=4,"L","A")),IF(W196&lt;=15,"L","A"))),IF(OR(U196="SE",U196="CE"),IF(X196&gt;=4,IF(W196&gt;=6,"H","A"),IF(X196&gt;=2,IF(W196&gt;=20,"H",IF(W196&lt;=5,"L","A")),IF(W196&lt;=19,"L","A"))),IF(OR(U196="ALI",U196="AIE"),IF(X196&gt;=6,IF(W196&gt;=20,"H","A"),IF(X196&gt;=2,IF(W196&gt;=51,"H",IF(W196&lt;=19,"L","A")),IF(W196&lt;=50,"L","A")))))))</f>
        <v/>
      </c>
      <c r="AC196" s="131" t="n">
        <f aca="false">IFERROR(VLOOKUP(V196,Lista!A$3:D$33,3,0),1)</f>
        <v>1</v>
      </c>
      <c r="AD196" s="131" t="n">
        <f aca="false">IFERROR(VLOOKUP(V196,Lista!A$3:E$33,5,0),1)</f>
        <v>1</v>
      </c>
      <c r="AE196" s="137" t="str">
        <f aca="false">IF(U196="INM","",IF(AB196="L","Baixa",IF(AB196="A","Média",IF(AB196="","","Alta"))))</f>
        <v/>
      </c>
      <c r="AF196" s="137" t="n">
        <f aca="false">IF(OR(ISBLANK(T196),T196="NOK"),0,IF(U196="INM",AC196*Y196,IF(U196="ALI",IF(AB196="L",7,IF(AB196="A",10,15)),IF(U196="AIE",IF(AB196="L",5,IF(AB196="A",7,10)),IF(U196="SE",IF(AB196="L",4,IF(AB196="A",5,7)),IF(OR(U196="EE",U196="CE"),IF(AB196="L",3,IF(AB196="A",4,6))))))))</f>
        <v>0</v>
      </c>
      <c r="AG196" s="137" t="n">
        <f aca="false">IF(T196="NOK",0,IF(U196="INM",(1*AC196)*Y196,AF196*AC196))</f>
        <v>0</v>
      </c>
      <c r="AH196" s="139"/>
      <c r="AI196" s="134" t="s">
        <v>94</v>
      </c>
      <c r="AJ196" s="139"/>
      <c r="AK196" s="139"/>
    </row>
    <row r="197" customFormat="false" ht="15" hidden="false" customHeight="true" outlineLevel="0" collapsed="false">
      <c r="A197" s="142"/>
      <c r="B197" s="129"/>
      <c r="C197" s="128"/>
      <c r="D197" s="128"/>
      <c r="E197" s="128"/>
      <c r="F197" s="141"/>
      <c r="G197" s="128"/>
      <c r="H197" s="141"/>
      <c r="I197" s="128"/>
      <c r="J197" s="131" t="str">
        <f aca="false">CONCATENATE(C197,L197)</f>
        <v/>
      </c>
      <c r="K197" s="131" t="str">
        <f aca="false">CONCATENATE(C197,D197,L197,Q197)</f>
        <v>0</v>
      </c>
      <c r="L197" s="131" t="str">
        <f aca="false">IF(OR(ISBLANK(E197),ISBLANK(G197)),IF(OR(C197="ALI",C197="AIE"),"L",IF(ISBLANK(C197),"","A")),IF(C197="EE",IF(G197&gt;=3,IF(E197&gt;=5,"H","A"),IF(G197&gt;=2,IF(E197&gt;=16,"H",IF(E197&lt;=4,"L","A")),IF(E197&lt;=15,"L","A"))),IF(OR(C197="SE",C197="CE"),IF(G197&gt;=4,IF(E197&gt;=6,"H","A"),IF(G197&gt;=2,IF(E197&gt;=20,"H",IF(E197&lt;=5,"L","A")),IF(E197&lt;=19,"L","A"))),IF(OR(C197="ALI",C197="AIE"),IF(G197&gt;=6,IF(E197&gt;=20,"H","A"),IF(G197&gt;=2,IF(E197&gt;=51,"H",IF(E197&lt;=19,"L","A")),IF(E197&lt;=50,"L","A")))))))</f>
        <v/>
      </c>
      <c r="M197" s="131" t="n">
        <f aca="false">IFERROR(VLOOKUP(D197,Lista!A$3:D$33,3,0),1)</f>
        <v>1</v>
      </c>
      <c r="N197" s="131" t="n">
        <f aca="false">IFERROR(VLOOKUP(D197,Lista!A$3:E$33,5,0),1)</f>
        <v>1</v>
      </c>
      <c r="O197" s="132" t="str">
        <f aca="false">IF(C197="INM","",IF(L197="L","Baixa",IF(L197="A","Média",IF(L197="","","Alta"))))</f>
        <v/>
      </c>
      <c r="P197" s="132" t="n">
        <f aca="false">IF(C197="INM",M197*I197,IF(C197="ALI",IF(L197="L",7,IF(L197="A",10,15)),IF(C197="AIE",IF(L197="L",5,IF(L197="A",7,10)),IF(C197="SE",IF(L197="L",4,IF(L197="A",5,7)),IF(OR(C197="EE",C197="CE"),IF(L197="L",3,IF(L197="A",4,6)),0)))))</f>
        <v>0</v>
      </c>
      <c r="Q197" s="132" t="n">
        <f aca="false">IF(C197="INM",P197,P197*M197)</f>
        <v>0</v>
      </c>
      <c r="R197" s="133"/>
      <c r="S197" s="134" t="s">
        <v>94</v>
      </c>
      <c r="T197" s="143"/>
      <c r="U197" s="128"/>
      <c r="V197" s="128"/>
      <c r="W197" s="128"/>
      <c r="X197" s="128"/>
      <c r="Y197" s="128"/>
      <c r="Z197" s="131" t="str">
        <f aca="false">CONCATENATE(U197,AB197)</f>
        <v/>
      </c>
      <c r="AA197" s="131" t="str">
        <f aca="false">CONCATENATE(U197,V197,AB197,AG197)</f>
        <v>0</v>
      </c>
      <c r="AB197" s="131" t="str">
        <f aca="false">IF(OR(ISBLANK(W197),ISBLANK(X197)),IF(OR(U197="ALI",U197="AIE"),"L",IF(ISBLANK(U197),"","A")),IF(U197="EE",IF(X197&gt;=3,IF(W197&gt;=5,"H","A"),IF(X197&gt;=2,IF(W197&gt;=16,"H",IF(W197&lt;=4,"L","A")),IF(W197&lt;=15,"L","A"))),IF(OR(U197="SE",U197="CE"),IF(X197&gt;=4,IF(W197&gt;=6,"H","A"),IF(X197&gt;=2,IF(W197&gt;=20,"H",IF(W197&lt;=5,"L","A")),IF(W197&lt;=19,"L","A"))),IF(OR(U197="ALI",U197="AIE"),IF(X197&gt;=6,IF(W197&gt;=20,"H","A"),IF(X197&gt;=2,IF(W197&gt;=51,"H",IF(W197&lt;=19,"L","A")),IF(W197&lt;=50,"L","A")))))))</f>
        <v/>
      </c>
      <c r="AC197" s="131" t="n">
        <f aca="false">IFERROR(VLOOKUP(V197,Lista!A$3:D$33,3,0),1)</f>
        <v>1</v>
      </c>
      <c r="AD197" s="131" t="n">
        <f aca="false">IFERROR(VLOOKUP(V197,Lista!A$3:E$33,5,0),1)</f>
        <v>1</v>
      </c>
      <c r="AE197" s="137" t="str">
        <f aca="false">IF(U197="INM","",IF(AB197="L","Baixa",IF(AB197="A","Média",IF(AB197="","","Alta"))))</f>
        <v/>
      </c>
      <c r="AF197" s="137" t="n">
        <f aca="false">IF(OR(ISBLANK(T197),T197="NOK"),0,IF(U197="INM",AC197*Y197,IF(U197="ALI",IF(AB197="L",7,IF(AB197="A",10,15)),IF(U197="AIE",IF(AB197="L",5,IF(AB197="A",7,10)),IF(U197="SE",IF(AB197="L",4,IF(AB197="A",5,7)),IF(OR(U197="EE",U197="CE"),IF(AB197="L",3,IF(AB197="A",4,6))))))))</f>
        <v>0</v>
      </c>
      <c r="AG197" s="137" t="n">
        <f aca="false">IF(T197="NOK",0,IF(U197="INM",(1*AC197)*Y197,AF197*AC197))</f>
        <v>0</v>
      </c>
      <c r="AH197" s="139"/>
      <c r="AI197" s="134" t="s">
        <v>94</v>
      </c>
      <c r="AJ197" s="139"/>
      <c r="AK197" s="139"/>
    </row>
    <row r="198" customFormat="false" ht="15" hidden="false" customHeight="true" outlineLevel="0" collapsed="false">
      <c r="A198" s="142"/>
      <c r="B198" s="129"/>
      <c r="C198" s="128"/>
      <c r="D198" s="128"/>
      <c r="E198" s="128"/>
      <c r="F198" s="141"/>
      <c r="G198" s="128"/>
      <c r="H198" s="141"/>
      <c r="I198" s="128"/>
      <c r="J198" s="131" t="str">
        <f aca="false">CONCATENATE(C198,L198)</f>
        <v/>
      </c>
      <c r="K198" s="131" t="str">
        <f aca="false">CONCATENATE(C198,D198,L198,Q198)</f>
        <v>0</v>
      </c>
      <c r="L198" s="131" t="str">
        <f aca="false">IF(OR(ISBLANK(E198),ISBLANK(G198)),IF(OR(C198="ALI",C198="AIE"),"L",IF(ISBLANK(C198),"","A")),IF(C198="EE",IF(G198&gt;=3,IF(E198&gt;=5,"H","A"),IF(G198&gt;=2,IF(E198&gt;=16,"H",IF(E198&lt;=4,"L","A")),IF(E198&lt;=15,"L","A"))),IF(OR(C198="SE",C198="CE"),IF(G198&gt;=4,IF(E198&gt;=6,"H","A"),IF(G198&gt;=2,IF(E198&gt;=20,"H",IF(E198&lt;=5,"L","A")),IF(E198&lt;=19,"L","A"))),IF(OR(C198="ALI",C198="AIE"),IF(G198&gt;=6,IF(E198&gt;=20,"H","A"),IF(G198&gt;=2,IF(E198&gt;=51,"H",IF(E198&lt;=19,"L","A")),IF(E198&lt;=50,"L","A")))))))</f>
        <v/>
      </c>
      <c r="M198" s="131" t="n">
        <f aca="false">IFERROR(VLOOKUP(D198,Lista!A$3:D$33,3,0),1)</f>
        <v>1</v>
      </c>
      <c r="N198" s="131" t="n">
        <f aca="false">IFERROR(VLOOKUP(D198,Lista!A$3:E$33,5,0),1)</f>
        <v>1</v>
      </c>
      <c r="O198" s="132" t="str">
        <f aca="false">IF(C198="INM","",IF(L198="L","Baixa",IF(L198="A","Média",IF(L198="","","Alta"))))</f>
        <v/>
      </c>
      <c r="P198" s="132" t="n">
        <f aca="false">IF(C198="INM",M198*I198,IF(C198="ALI",IF(L198="L",7,IF(L198="A",10,15)),IF(C198="AIE",IF(L198="L",5,IF(L198="A",7,10)),IF(C198="SE",IF(L198="L",4,IF(L198="A",5,7)),IF(OR(C198="EE",C198="CE"),IF(L198="L",3,IF(L198="A",4,6)),0)))))</f>
        <v>0</v>
      </c>
      <c r="Q198" s="132" t="n">
        <f aca="false">IF(C198="INM",P198,P198*M198)</f>
        <v>0</v>
      </c>
      <c r="R198" s="133"/>
      <c r="S198" s="134" t="s">
        <v>94</v>
      </c>
      <c r="T198" s="143"/>
      <c r="U198" s="128"/>
      <c r="V198" s="128"/>
      <c r="W198" s="128"/>
      <c r="X198" s="128"/>
      <c r="Y198" s="128"/>
      <c r="Z198" s="131" t="str">
        <f aca="false">CONCATENATE(U198,AB198)</f>
        <v/>
      </c>
      <c r="AA198" s="131" t="str">
        <f aca="false">CONCATENATE(U198,V198,AB198,AG198)</f>
        <v>0</v>
      </c>
      <c r="AB198" s="131" t="str">
        <f aca="false">IF(OR(ISBLANK(W198),ISBLANK(X198)),IF(OR(U198="ALI",U198="AIE"),"L",IF(ISBLANK(U198),"","A")),IF(U198="EE",IF(X198&gt;=3,IF(W198&gt;=5,"H","A"),IF(X198&gt;=2,IF(W198&gt;=16,"H",IF(W198&lt;=4,"L","A")),IF(W198&lt;=15,"L","A"))),IF(OR(U198="SE",U198="CE"),IF(X198&gt;=4,IF(W198&gt;=6,"H","A"),IF(X198&gt;=2,IF(W198&gt;=20,"H",IF(W198&lt;=5,"L","A")),IF(W198&lt;=19,"L","A"))),IF(OR(U198="ALI",U198="AIE"),IF(X198&gt;=6,IF(W198&gt;=20,"H","A"),IF(X198&gt;=2,IF(W198&gt;=51,"H",IF(W198&lt;=19,"L","A")),IF(W198&lt;=50,"L","A")))))))</f>
        <v/>
      </c>
      <c r="AC198" s="131" t="n">
        <f aca="false">IFERROR(VLOOKUP(V198,Lista!A$3:D$33,3,0),1)</f>
        <v>1</v>
      </c>
      <c r="AD198" s="131" t="n">
        <f aca="false">IFERROR(VLOOKUP(V198,Lista!A$3:E$33,5,0),1)</f>
        <v>1</v>
      </c>
      <c r="AE198" s="137" t="str">
        <f aca="false">IF(U198="INM","",IF(AB198="L","Baixa",IF(AB198="A","Média",IF(AB198="","","Alta"))))</f>
        <v/>
      </c>
      <c r="AF198" s="137" t="n">
        <f aca="false">IF(OR(ISBLANK(T198),T198="NOK"),0,IF(U198="INM",AC198*Y198,IF(U198="ALI",IF(AB198="L",7,IF(AB198="A",10,15)),IF(U198="AIE",IF(AB198="L",5,IF(AB198="A",7,10)),IF(U198="SE",IF(AB198="L",4,IF(AB198="A",5,7)),IF(OR(U198="EE",U198="CE"),IF(AB198="L",3,IF(AB198="A",4,6))))))))</f>
        <v>0</v>
      </c>
      <c r="AG198" s="137" t="n">
        <f aca="false">IF(T198="NOK",0,IF(U198="INM",(1*AC198)*Y198,AF198*AC198))</f>
        <v>0</v>
      </c>
      <c r="AH198" s="139"/>
      <c r="AI198" s="134" t="s">
        <v>94</v>
      </c>
      <c r="AJ198" s="139"/>
      <c r="AK198" s="139"/>
    </row>
    <row r="199" customFormat="false" ht="15" hidden="false" customHeight="true" outlineLevel="0" collapsed="false">
      <c r="A199" s="142"/>
      <c r="B199" s="129"/>
      <c r="C199" s="128"/>
      <c r="D199" s="128"/>
      <c r="E199" s="128"/>
      <c r="F199" s="141"/>
      <c r="G199" s="128"/>
      <c r="H199" s="141"/>
      <c r="I199" s="128"/>
      <c r="J199" s="131" t="str">
        <f aca="false">CONCATENATE(C199,L199)</f>
        <v/>
      </c>
      <c r="K199" s="131" t="str">
        <f aca="false">CONCATENATE(C199,D199,L199,Q199)</f>
        <v>0</v>
      </c>
      <c r="L199" s="131" t="str">
        <f aca="false">IF(OR(ISBLANK(E199),ISBLANK(G199)),IF(OR(C199="ALI",C199="AIE"),"L",IF(ISBLANK(C199),"","A")),IF(C199="EE",IF(G199&gt;=3,IF(E199&gt;=5,"H","A"),IF(G199&gt;=2,IF(E199&gt;=16,"H",IF(E199&lt;=4,"L","A")),IF(E199&lt;=15,"L","A"))),IF(OR(C199="SE",C199="CE"),IF(G199&gt;=4,IF(E199&gt;=6,"H","A"),IF(G199&gt;=2,IF(E199&gt;=20,"H",IF(E199&lt;=5,"L","A")),IF(E199&lt;=19,"L","A"))),IF(OR(C199="ALI",C199="AIE"),IF(G199&gt;=6,IF(E199&gt;=20,"H","A"),IF(G199&gt;=2,IF(E199&gt;=51,"H",IF(E199&lt;=19,"L","A")),IF(E199&lt;=50,"L","A")))))))</f>
        <v/>
      </c>
      <c r="M199" s="131" t="n">
        <f aca="false">IFERROR(VLOOKUP(D199,Lista!A$3:D$33,3,0),1)</f>
        <v>1</v>
      </c>
      <c r="N199" s="131" t="n">
        <f aca="false">IFERROR(VLOOKUP(D199,Lista!A$3:E$33,5,0),1)</f>
        <v>1</v>
      </c>
      <c r="O199" s="132" t="str">
        <f aca="false">IF(C199="INM","",IF(L199="L","Baixa",IF(L199="A","Média",IF(L199="","","Alta"))))</f>
        <v/>
      </c>
      <c r="P199" s="132" t="n">
        <f aca="false">IF(C199="INM",M199*I199,IF(C199="ALI",IF(L199="L",7,IF(L199="A",10,15)),IF(C199="AIE",IF(L199="L",5,IF(L199="A",7,10)),IF(C199="SE",IF(L199="L",4,IF(L199="A",5,7)),IF(OR(C199="EE",C199="CE"),IF(L199="L",3,IF(L199="A",4,6)),0)))))</f>
        <v>0</v>
      </c>
      <c r="Q199" s="132" t="n">
        <f aca="false">IF(C199="INM",P199,P199*M199)</f>
        <v>0</v>
      </c>
      <c r="R199" s="133"/>
      <c r="S199" s="134" t="s">
        <v>94</v>
      </c>
      <c r="T199" s="143"/>
      <c r="U199" s="128"/>
      <c r="V199" s="128"/>
      <c r="W199" s="128"/>
      <c r="X199" s="128"/>
      <c r="Y199" s="128"/>
      <c r="Z199" s="131" t="str">
        <f aca="false">CONCATENATE(U199,AB199)</f>
        <v/>
      </c>
      <c r="AA199" s="131" t="str">
        <f aca="false">CONCATENATE(U199,V199,AB199,AG199)</f>
        <v>0</v>
      </c>
      <c r="AB199" s="131" t="str">
        <f aca="false">IF(OR(ISBLANK(W199),ISBLANK(X199)),IF(OR(U199="ALI",U199="AIE"),"L",IF(ISBLANK(U199),"","A")),IF(U199="EE",IF(X199&gt;=3,IF(W199&gt;=5,"H","A"),IF(X199&gt;=2,IF(W199&gt;=16,"H",IF(W199&lt;=4,"L","A")),IF(W199&lt;=15,"L","A"))),IF(OR(U199="SE",U199="CE"),IF(X199&gt;=4,IF(W199&gt;=6,"H","A"),IF(X199&gt;=2,IF(W199&gt;=20,"H",IF(W199&lt;=5,"L","A")),IF(W199&lt;=19,"L","A"))),IF(OR(U199="ALI",U199="AIE"),IF(X199&gt;=6,IF(W199&gt;=20,"H","A"),IF(X199&gt;=2,IF(W199&gt;=51,"H",IF(W199&lt;=19,"L","A")),IF(W199&lt;=50,"L","A")))))))</f>
        <v/>
      </c>
      <c r="AC199" s="131" t="n">
        <f aca="false">IFERROR(VLOOKUP(V199,Lista!A$3:D$33,3,0),1)</f>
        <v>1</v>
      </c>
      <c r="AD199" s="131" t="n">
        <f aca="false">IFERROR(VLOOKUP(V199,Lista!A$3:E$33,5,0),1)</f>
        <v>1</v>
      </c>
      <c r="AE199" s="137" t="str">
        <f aca="false">IF(U199="INM","",IF(AB199="L","Baixa",IF(AB199="A","Média",IF(AB199="","","Alta"))))</f>
        <v/>
      </c>
      <c r="AF199" s="137" t="n">
        <f aca="false">IF(OR(ISBLANK(T199),T199="NOK"),0,IF(U199="INM",AC199*Y199,IF(U199="ALI",IF(AB199="L",7,IF(AB199="A",10,15)),IF(U199="AIE",IF(AB199="L",5,IF(AB199="A",7,10)),IF(U199="SE",IF(AB199="L",4,IF(AB199="A",5,7)),IF(OR(U199="EE",U199="CE"),IF(AB199="L",3,IF(AB199="A",4,6))))))))</f>
        <v>0</v>
      </c>
      <c r="AG199" s="137" t="n">
        <f aca="false">IF(T199="NOK",0,IF(U199="INM",(1*AC199)*Y199,AF199*AC199))</f>
        <v>0</v>
      </c>
      <c r="AH199" s="139"/>
      <c r="AI199" s="134" t="s">
        <v>94</v>
      </c>
      <c r="AJ199" s="139"/>
      <c r="AK199" s="139"/>
    </row>
    <row r="200" customFormat="false" ht="15" hidden="false" customHeight="true" outlineLevel="0" collapsed="false">
      <c r="A200" s="142"/>
      <c r="B200" s="129"/>
      <c r="C200" s="128"/>
      <c r="D200" s="128"/>
      <c r="E200" s="128"/>
      <c r="F200" s="141"/>
      <c r="G200" s="128"/>
      <c r="H200" s="141"/>
      <c r="I200" s="128"/>
      <c r="J200" s="131" t="str">
        <f aca="false">CONCATENATE(C200,L200)</f>
        <v/>
      </c>
      <c r="K200" s="131" t="str">
        <f aca="false">CONCATENATE(C200,D200,L200,Q200)</f>
        <v>0</v>
      </c>
      <c r="L200" s="131" t="str">
        <f aca="false">IF(OR(ISBLANK(E200),ISBLANK(G200)),IF(OR(C200="ALI",C200="AIE"),"L",IF(ISBLANK(C200),"","A")),IF(C200="EE",IF(G200&gt;=3,IF(E200&gt;=5,"H","A"),IF(G200&gt;=2,IF(E200&gt;=16,"H",IF(E200&lt;=4,"L","A")),IF(E200&lt;=15,"L","A"))),IF(OR(C200="SE",C200="CE"),IF(G200&gt;=4,IF(E200&gt;=6,"H","A"),IF(G200&gt;=2,IF(E200&gt;=20,"H",IF(E200&lt;=5,"L","A")),IF(E200&lt;=19,"L","A"))),IF(OR(C200="ALI",C200="AIE"),IF(G200&gt;=6,IF(E200&gt;=20,"H","A"),IF(G200&gt;=2,IF(E200&gt;=51,"H",IF(E200&lt;=19,"L","A")),IF(E200&lt;=50,"L","A")))))))</f>
        <v/>
      </c>
      <c r="M200" s="131" t="n">
        <f aca="false">IFERROR(VLOOKUP(D200,Lista!A$3:D$33,3,0),1)</f>
        <v>1</v>
      </c>
      <c r="N200" s="131" t="n">
        <f aca="false">IFERROR(VLOOKUP(D200,Lista!A$3:E$33,5,0),1)</f>
        <v>1</v>
      </c>
      <c r="O200" s="132" t="str">
        <f aca="false">IF(C200="INM","",IF(L200="L","Baixa",IF(L200="A","Média",IF(L200="","","Alta"))))</f>
        <v/>
      </c>
      <c r="P200" s="132" t="n">
        <f aca="false">IF(C200="INM",M200*I200,IF(C200="ALI",IF(L200="L",7,IF(L200="A",10,15)),IF(C200="AIE",IF(L200="L",5,IF(L200="A",7,10)),IF(C200="SE",IF(L200="L",4,IF(L200="A",5,7)),IF(OR(C200="EE",C200="CE"),IF(L200="L",3,IF(L200="A",4,6)),0)))))</f>
        <v>0</v>
      </c>
      <c r="Q200" s="132" t="n">
        <f aca="false">IF(C200="INM",P200,P200*M200)</f>
        <v>0</v>
      </c>
      <c r="R200" s="133"/>
      <c r="S200" s="134" t="s">
        <v>94</v>
      </c>
      <c r="T200" s="143"/>
      <c r="U200" s="128"/>
      <c r="V200" s="128"/>
      <c r="W200" s="128"/>
      <c r="X200" s="128"/>
      <c r="Y200" s="128"/>
      <c r="Z200" s="131" t="str">
        <f aca="false">CONCATENATE(U200,AB200)</f>
        <v/>
      </c>
      <c r="AA200" s="131" t="str">
        <f aca="false">CONCATENATE(U200,V200,AB200,AG200)</f>
        <v>0</v>
      </c>
      <c r="AB200" s="131" t="str">
        <f aca="false">IF(OR(ISBLANK(W200),ISBLANK(X200)),IF(OR(U200="ALI",U200="AIE"),"L",IF(ISBLANK(U200),"","A")),IF(U200="EE",IF(X200&gt;=3,IF(W200&gt;=5,"H","A"),IF(X200&gt;=2,IF(W200&gt;=16,"H",IF(W200&lt;=4,"L","A")),IF(W200&lt;=15,"L","A"))),IF(OR(U200="SE",U200="CE"),IF(X200&gt;=4,IF(W200&gt;=6,"H","A"),IF(X200&gt;=2,IF(W200&gt;=20,"H",IF(W200&lt;=5,"L","A")),IF(W200&lt;=19,"L","A"))),IF(OR(U200="ALI",U200="AIE"),IF(X200&gt;=6,IF(W200&gt;=20,"H","A"),IF(X200&gt;=2,IF(W200&gt;=51,"H",IF(W200&lt;=19,"L","A")),IF(W200&lt;=50,"L","A")))))))</f>
        <v/>
      </c>
      <c r="AC200" s="131" t="n">
        <f aca="false">IFERROR(VLOOKUP(V200,Lista!A$3:D$33,3,0),1)</f>
        <v>1</v>
      </c>
      <c r="AD200" s="131" t="n">
        <f aca="false">IFERROR(VLOOKUP(V200,Lista!A$3:E$33,5,0),1)</f>
        <v>1</v>
      </c>
      <c r="AE200" s="137" t="str">
        <f aca="false">IF(U200="INM","",IF(AB200="L","Baixa",IF(AB200="A","Média",IF(AB200="","","Alta"))))</f>
        <v/>
      </c>
      <c r="AF200" s="137" t="n">
        <f aca="false">IF(OR(ISBLANK(T200),T200="NOK"),0,IF(U200="INM",AC200*Y200,IF(U200="ALI",IF(AB200="L",7,IF(AB200="A",10,15)),IF(U200="AIE",IF(AB200="L",5,IF(AB200="A",7,10)),IF(U200="SE",IF(AB200="L",4,IF(AB200="A",5,7)),IF(OR(U200="EE",U200="CE"),IF(AB200="L",3,IF(AB200="A",4,6))))))))</f>
        <v>0</v>
      </c>
      <c r="AG200" s="137" t="n">
        <f aca="false">IF(T200="NOK",0,IF(U200="INM",(1*AC200)*Y200,AF200*AC200))</f>
        <v>0</v>
      </c>
      <c r="AH200" s="139"/>
      <c r="AI200" s="134" t="s">
        <v>94</v>
      </c>
      <c r="AJ200" s="139"/>
      <c r="AK200" s="139"/>
    </row>
    <row r="201" customFormat="false" ht="15" hidden="false" customHeight="true" outlineLevel="0" collapsed="false">
      <c r="A201" s="142"/>
      <c r="B201" s="129"/>
      <c r="C201" s="128"/>
      <c r="D201" s="128"/>
      <c r="E201" s="128"/>
      <c r="F201" s="141"/>
      <c r="G201" s="128"/>
      <c r="H201" s="141"/>
      <c r="I201" s="128"/>
      <c r="J201" s="131" t="str">
        <f aca="false">CONCATENATE(C201,L201)</f>
        <v/>
      </c>
      <c r="K201" s="131" t="str">
        <f aca="false">CONCATENATE(C201,D201,L201,Q201)</f>
        <v>0</v>
      </c>
      <c r="L201" s="131" t="str">
        <f aca="false">IF(OR(ISBLANK(E201),ISBLANK(G201)),IF(OR(C201="ALI",C201="AIE"),"L",IF(ISBLANK(C201),"","A")),IF(C201="EE",IF(G201&gt;=3,IF(E201&gt;=5,"H","A"),IF(G201&gt;=2,IF(E201&gt;=16,"H",IF(E201&lt;=4,"L","A")),IF(E201&lt;=15,"L","A"))),IF(OR(C201="SE",C201="CE"),IF(G201&gt;=4,IF(E201&gt;=6,"H","A"),IF(G201&gt;=2,IF(E201&gt;=20,"H",IF(E201&lt;=5,"L","A")),IF(E201&lt;=19,"L","A"))),IF(OR(C201="ALI",C201="AIE"),IF(G201&gt;=6,IF(E201&gt;=20,"H","A"),IF(G201&gt;=2,IF(E201&gt;=51,"H",IF(E201&lt;=19,"L","A")),IF(E201&lt;=50,"L","A")))))))</f>
        <v/>
      </c>
      <c r="M201" s="131" t="n">
        <f aca="false">IFERROR(VLOOKUP(D201,Lista!A$3:D$33,3,0),1)</f>
        <v>1</v>
      </c>
      <c r="N201" s="131" t="n">
        <f aca="false">IFERROR(VLOOKUP(D201,Lista!A$3:E$33,5,0),1)</f>
        <v>1</v>
      </c>
      <c r="O201" s="132" t="str">
        <f aca="false">IF(C201="INM","",IF(L201="L","Baixa",IF(L201="A","Média",IF(L201="","","Alta"))))</f>
        <v/>
      </c>
      <c r="P201" s="132" t="n">
        <f aca="false">IF(C201="INM",M201*I201,IF(C201="ALI",IF(L201="L",7,IF(L201="A",10,15)),IF(C201="AIE",IF(L201="L",5,IF(L201="A",7,10)),IF(C201="SE",IF(L201="L",4,IF(L201="A",5,7)),IF(OR(C201="EE",C201="CE"),IF(L201="L",3,IF(L201="A",4,6)),0)))))</f>
        <v>0</v>
      </c>
      <c r="Q201" s="132" t="n">
        <f aca="false">IF(C201="INM",P201,P201*M201)</f>
        <v>0</v>
      </c>
      <c r="R201" s="133"/>
      <c r="S201" s="134" t="s">
        <v>94</v>
      </c>
      <c r="T201" s="143"/>
      <c r="U201" s="128"/>
      <c r="V201" s="128"/>
      <c r="W201" s="128"/>
      <c r="X201" s="128"/>
      <c r="Y201" s="128"/>
      <c r="Z201" s="131" t="str">
        <f aca="false">CONCATENATE(U201,AB201)</f>
        <v/>
      </c>
      <c r="AA201" s="131" t="str">
        <f aca="false">CONCATENATE(U201,V201,AB201,AG201)</f>
        <v>0</v>
      </c>
      <c r="AB201" s="131" t="str">
        <f aca="false">IF(OR(ISBLANK(W201),ISBLANK(X201)),IF(OR(U201="ALI",U201="AIE"),"L",IF(ISBLANK(U201),"","A")),IF(U201="EE",IF(X201&gt;=3,IF(W201&gt;=5,"H","A"),IF(X201&gt;=2,IF(W201&gt;=16,"H",IF(W201&lt;=4,"L","A")),IF(W201&lt;=15,"L","A"))),IF(OR(U201="SE",U201="CE"),IF(X201&gt;=4,IF(W201&gt;=6,"H","A"),IF(X201&gt;=2,IF(W201&gt;=20,"H",IF(W201&lt;=5,"L","A")),IF(W201&lt;=19,"L","A"))),IF(OR(U201="ALI",U201="AIE"),IF(X201&gt;=6,IF(W201&gt;=20,"H","A"),IF(X201&gt;=2,IF(W201&gt;=51,"H",IF(W201&lt;=19,"L","A")),IF(W201&lt;=50,"L","A")))))))</f>
        <v/>
      </c>
      <c r="AC201" s="131" t="n">
        <f aca="false">IFERROR(VLOOKUP(V201,Lista!A$3:D$33,3,0),1)</f>
        <v>1</v>
      </c>
      <c r="AD201" s="131" t="n">
        <f aca="false">IFERROR(VLOOKUP(V201,Lista!A$3:E$33,5,0),1)</f>
        <v>1</v>
      </c>
      <c r="AE201" s="137" t="str">
        <f aca="false">IF(U201="INM","",IF(AB201="L","Baixa",IF(AB201="A","Média",IF(AB201="","","Alta"))))</f>
        <v/>
      </c>
      <c r="AF201" s="137" t="n">
        <f aca="false">IF(OR(ISBLANK(T201),T201="NOK"),0,IF(U201="INM",AC201*Y201,IF(U201="ALI",IF(AB201="L",7,IF(AB201="A",10,15)),IF(U201="AIE",IF(AB201="L",5,IF(AB201="A",7,10)),IF(U201="SE",IF(AB201="L",4,IF(AB201="A",5,7)),IF(OR(U201="EE",U201="CE"),IF(AB201="L",3,IF(AB201="A",4,6))))))))</f>
        <v>0</v>
      </c>
      <c r="AG201" s="137" t="n">
        <f aca="false">IF(T201="NOK",0,IF(U201="INM",(1*AC201)*Y201,AF201*AC201))</f>
        <v>0</v>
      </c>
      <c r="AH201" s="139"/>
      <c r="AI201" s="134" t="s">
        <v>94</v>
      </c>
      <c r="AJ201" s="139"/>
      <c r="AK201" s="139"/>
    </row>
    <row r="202" customFormat="false" ht="15" hidden="false" customHeight="true" outlineLevel="0" collapsed="false">
      <c r="A202" s="142"/>
      <c r="B202" s="129"/>
      <c r="C202" s="128"/>
      <c r="D202" s="128"/>
      <c r="E202" s="128"/>
      <c r="F202" s="141"/>
      <c r="G202" s="128"/>
      <c r="H202" s="141"/>
      <c r="I202" s="128"/>
      <c r="J202" s="131" t="str">
        <f aca="false">CONCATENATE(C202,L202)</f>
        <v/>
      </c>
      <c r="K202" s="131" t="str">
        <f aca="false">CONCATENATE(C202,D202,L202,Q202)</f>
        <v>0</v>
      </c>
      <c r="L202" s="131" t="str">
        <f aca="false">IF(OR(ISBLANK(E202),ISBLANK(G202)),IF(OR(C202="ALI",C202="AIE"),"L",IF(ISBLANK(C202),"","A")),IF(C202="EE",IF(G202&gt;=3,IF(E202&gt;=5,"H","A"),IF(G202&gt;=2,IF(E202&gt;=16,"H",IF(E202&lt;=4,"L","A")),IF(E202&lt;=15,"L","A"))),IF(OR(C202="SE",C202="CE"),IF(G202&gt;=4,IF(E202&gt;=6,"H","A"),IF(G202&gt;=2,IF(E202&gt;=20,"H",IF(E202&lt;=5,"L","A")),IF(E202&lt;=19,"L","A"))),IF(OR(C202="ALI",C202="AIE"),IF(G202&gt;=6,IF(E202&gt;=20,"H","A"),IF(G202&gt;=2,IF(E202&gt;=51,"H",IF(E202&lt;=19,"L","A")),IF(E202&lt;=50,"L","A")))))))</f>
        <v/>
      </c>
      <c r="M202" s="131" t="n">
        <f aca="false">IFERROR(VLOOKUP(D202,Lista!A$3:D$33,3,0),1)</f>
        <v>1</v>
      </c>
      <c r="N202" s="131" t="n">
        <f aca="false">IFERROR(VLOOKUP(D202,Lista!A$3:E$33,5,0),1)</f>
        <v>1</v>
      </c>
      <c r="O202" s="132" t="str">
        <f aca="false">IF(C202="INM","",IF(L202="L","Baixa",IF(L202="A","Média",IF(L202="","","Alta"))))</f>
        <v/>
      </c>
      <c r="P202" s="132" t="n">
        <f aca="false">IF(C202="INM",M202*I202,IF(C202="ALI",IF(L202="L",7,IF(L202="A",10,15)),IF(C202="AIE",IF(L202="L",5,IF(L202="A",7,10)),IF(C202="SE",IF(L202="L",4,IF(L202="A",5,7)),IF(OR(C202="EE",C202="CE"),IF(L202="L",3,IF(L202="A",4,6)),0)))))</f>
        <v>0</v>
      </c>
      <c r="Q202" s="132" t="n">
        <f aca="false">IF(C202="INM",P202,P202*M202)</f>
        <v>0</v>
      </c>
      <c r="R202" s="133"/>
      <c r="S202" s="134" t="s">
        <v>94</v>
      </c>
      <c r="T202" s="143"/>
      <c r="U202" s="128"/>
      <c r="V202" s="128"/>
      <c r="W202" s="128"/>
      <c r="X202" s="128"/>
      <c r="Y202" s="128"/>
      <c r="Z202" s="131" t="str">
        <f aca="false">CONCATENATE(U202,AB202)</f>
        <v/>
      </c>
      <c r="AA202" s="131" t="str">
        <f aca="false">CONCATENATE(U202,V202,AB202,AG202)</f>
        <v>0</v>
      </c>
      <c r="AB202" s="131" t="str">
        <f aca="false">IF(OR(ISBLANK(W202),ISBLANK(X202)),IF(OR(U202="ALI",U202="AIE"),"L",IF(ISBLANK(U202),"","A")),IF(U202="EE",IF(X202&gt;=3,IF(W202&gt;=5,"H","A"),IF(X202&gt;=2,IF(W202&gt;=16,"H",IF(W202&lt;=4,"L","A")),IF(W202&lt;=15,"L","A"))),IF(OR(U202="SE",U202="CE"),IF(X202&gt;=4,IF(W202&gt;=6,"H","A"),IF(X202&gt;=2,IF(W202&gt;=20,"H",IF(W202&lt;=5,"L","A")),IF(W202&lt;=19,"L","A"))),IF(OR(U202="ALI",U202="AIE"),IF(X202&gt;=6,IF(W202&gt;=20,"H","A"),IF(X202&gt;=2,IF(W202&gt;=51,"H",IF(W202&lt;=19,"L","A")),IF(W202&lt;=50,"L","A")))))))</f>
        <v/>
      </c>
      <c r="AC202" s="131" t="n">
        <f aca="false">IFERROR(VLOOKUP(V202,Lista!A$3:D$33,3,0),1)</f>
        <v>1</v>
      </c>
      <c r="AD202" s="131" t="n">
        <f aca="false">IFERROR(VLOOKUP(V202,Lista!A$3:E$33,5,0),1)</f>
        <v>1</v>
      </c>
      <c r="AE202" s="137" t="str">
        <f aca="false">IF(U202="INM","",IF(AB202="L","Baixa",IF(AB202="A","Média",IF(AB202="","","Alta"))))</f>
        <v/>
      </c>
      <c r="AF202" s="137" t="n">
        <f aca="false">IF(OR(ISBLANK(T202),T202="NOK"),0,IF(U202="INM",AC202*Y202,IF(U202="ALI",IF(AB202="L",7,IF(AB202="A",10,15)),IF(U202="AIE",IF(AB202="L",5,IF(AB202="A",7,10)),IF(U202="SE",IF(AB202="L",4,IF(AB202="A",5,7)),IF(OR(U202="EE",U202="CE"),IF(AB202="L",3,IF(AB202="A",4,6))))))))</f>
        <v>0</v>
      </c>
      <c r="AG202" s="137" t="n">
        <f aca="false">IF(T202="NOK",0,IF(U202="INM",(1*AC202)*Y202,AF202*AC202))</f>
        <v>0</v>
      </c>
      <c r="AH202" s="139"/>
      <c r="AI202" s="134" t="s">
        <v>94</v>
      </c>
      <c r="AJ202" s="139"/>
      <c r="AK202" s="139"/>
    </row>
    <row r="203" s="146" customFormat="true" ht="15" hidden="false" customHeight="false" outlineLevel="0" collapsed="false">
      <c r="B203" s="128"/>
      <c r="C203" s="147"/>
      <c r="D203" s="147"/>
      <c r="E203" s="147"/>
      <c r="F203" s="147"/>
      <c r="G203" s="147"/>
      <c r="H203" s="147"/>
      <c r="I203" s="147"/>
      <c r="J203" s="147"/>
      <c r="K203" s="148"/>
      <c r="L203" s="147"/>
      <c r="M203" s="147"/>
      <c r="N203" s="148"/>
      <c r="O203" s="149"/>
      <c r="P203" s="149"/>
      <c r="Q203" s="132"/>
      <c r="R203" s="150"/>
      <c r="S203" s="134" t="s">
        <v>94</v>
      </c>
      <c r="T203" s="148"/>
      <c r="U203" s="147"/>
      <c r="V203" s="147"/>
      <c r="W203" s="147"/>
      <c r="X203" s="147"/>
      <c r="Y203" s="147"/>
      <c r="Z203" s="147"/>
      <c r="AA203" s="148"/>
      <c r="AB203" s="147"/>
      <c r="AC203" s="148"/>
      <c r="AD203" s="148"/>
      <c r="AE203" s="151"/>
      <c r="AF203" s="151"/>
      <c r="AG203" s="137"/>
      <c r="AH203" s="152"/>
      <c r="AI203" s="134" t="s">
        <v>94</v>
      </c>
      <c r="AJ203" s="152"/>
      <c r="AK203" s="152"/>
    </row>
  </sheetData>
  <sheetProtection sheet="true" objects="true" scenarios="true" insertRows="false" deleteRows="false" selectLockedCells="true"/>
  <mergeCells count="2">
    <mergeCell ref="B1:R1"/>
    <mergeCell ref="T1:AH1"/>
  </mergeCells>
  <conditionalFormatting sqref="Z4:AB4 Z3:AG3 Y5:AB16 T6:T12 S4:S203 AJ102:AM202 AC102:AH102 C3:E3 C102:R102 B203:B371 G3 I3:Q3 S3:T3 AI3:AI203 T102:AB202 I98:Q99 G100:Q101 G92:Q97 C4:Q88 C106:R202 I103:Q105 C92:E101 C93:H95 I89:Q91 G96:H101 AC4:AG101 AC104:AH202 AC103:AG103 T17:AB29 Y30:AB101 T92:T101 T30:T88 AJ98:AJ101 AL3:AM101">
    <cfRule type="expression" priority="2" aboveAverage="0" equalAverage="0" bottom="0" percent="0" rank="0" text="" dxfId="0">
      <formula>ISBLANK($T3)</formula>
    </cfRule>
    <cfRule type="expression" priority="3" aboveAverage="0" equalAverage="0" bottom="0" percent="0" rank="0" text="" dxfId="1">
      <formula>$T3="NOK"</formula>
    </cfRule>
    <cfRule type="expression" priority="4" aboveAverage="0" equalAverage="0" bottom="0" percent="0" rank="0" text="" dxfId="0">
      <formula>$K3&lt;&gt;$AA3</formula>
    </cfRule>
  </conditionalFormatting>
  <conditionalFormatting sqref="Y3:Y4">
    <cfRule type="expression" priority="5" aboveAverage="0" equalAverage="0" bottom="0" percent="0" rank="0" text="" dxfId="1">
      <formula>ISBLANK($T3)</formula>
    </cfRule>
    <cfRule type="expression" priority="6" aboveAverage="0" equalAverage="0" bottom="0" percent="0" rank="0" text="" dxfId="0">
      <formula>$T3="NOK"</formula>
    </cfRule>
    <cfRule type="expression" priority="7" aboveAverage="0" equalAverage="0" bottom="0" percent="0" rank="0" text="" dxfId="1">
      <formula>$K3&lt;&gt;$AA3</formula>
    </cfRule>
  </conditionalFormatting>
  <conditionalFormatting sqref="U3:X3 U6:X6 X7 U9:X12 W8:X8">
    <cfRule type="expression" priority="8" aboveAverage="0" equalAverage="0" bottom="0" percent="0" rank="0" text="" dxfId="2">
      <formula>ISBLANK($T3)</formula>
    </cfRule>
    <cfRule type="expression" priority="9" aboveAverage="0" equalAverage="0" bottom="0" percent="0" rank="0" text="" dxfId="3">
      <formula>$T3="NOK"</formula>
    </cfRule>
    <cfRule type="expression" priority="10" aboveAverage="0" equalAverage="0" bottom="0" percent="0" rank="0" text="" dxfId="4">
      <formula>$K3&lt;&gt;$AA3</formula>
    </cfRule>
  </conditionalFormatting>
  <conditionalFormatting sqref="A3:A9">
    <cfRule type="expression" priority="11" aboveAverage="0" equalAverage="0" bottom="0" percent="0" rank="0" text="" dxfId="5">
      <formula>ISBLANK($T3)</formula>
    </cfRule>
    <cfRule type="expression" priority="12" aboveAverage="0" equalAverage="0" bottom="0" percent="0" rank="0" text="" dxfId="6">
      <formula>$T3="NOK"</formula>
    </cfRule>
    <cfRule type="expression" priority="13" aboveAverage="0" equalAverage="0" bottom="0" percent="0" rank="0" text="" dxfId="7">
      <formula>$K3&lt;&gt;$AA3</formula>
    </cfRule>
  </conditionalFormatting>
  <conditionalFormatting sqref="B3">
    <cfRule type="expression" priority="14" aboveAverage="0" equalAverage="0" bottom="0" percent="0" rank="0" text="" dxfId="8">
      <formula>ISBLANK($T3)</formula>
    </cfRule>
    <cfRule type="expression" priority="15" aboveAverage="0" equalAverage="0" bottom="0" percent="0" rank="0" text="" dxfId="9">
      <formula>$T3="NOK"</formula>
    </cfRule>
    <cfRule type="expression" priority="16" aboveAverage="0" equalAverage="0" bottom="0" percent="0" rank="0" text="" dxfId="10">
      <formula>$K3&lt;&gt;$AA3</formula>
    </cfRule>
  </conditionalFormatting>
  <conditionalFormatting sqref="B106:B202 B4:B88 B92:B102">
    <cfRule type="expression" priority="17" aboveAverage="0" equalAverage="0" bottom="0" percent="0" rank="0" text="" dxfId="11">
      <formula>ISBLANK($T4)</formula>
    </cfRule>
    <cfRule type="expression" priority="18" aboveAverage="0" equalAverage="0" bottom="0" percent="0" rank="0" text="" dxfId="12">
      <formula>$T4="NOK"</formula>
    </cfRule>
    <cfRule type="expression" priority="19" aboveAverage="0" equalAverage="0" bottom="0" percent="0" rank="0" text="" dxfId="13">
      <formula>$K4&lt;&gt;$AA4</formula>
    </cfRule>
  </conditionalFormatting>
  <conditionalFormatting sqref="F3">
    <cfRule type="expression" priority="20" aboveAverage="0" equalAverage="0" bottom="0" percent="0" rank="0" text="" dxfId="14">
      <formula>ISBLANK($T3)</formula>
    </cfRule>
    <cfRule type="expression" priority="21" aboveAverage="0" equalAverage="0" bottom="0" percent="0" rank="0" text="" dxfId="15">
      <formula>$T3="NOK"</formula>
    </cfRule>
    <cfRule type="expression" priority="22" aboveAverage="0" equalAverage="0" bottom="0" percent="0" rank="0" text="" dxfId="16">
      <formula>$K3&lt;&gt;$AA3</formula>
    </cfRule>
  </conditionalFormatting>
  <conditionalFormatting sqref="H3">
    <cfRule type="expression" priority="23" aboveAverage="0" equalAverage="0" bottom="0" percent="0" rank="0" text="" dxfId="17">
      <formula>ISBLANK($T3)</formula>
    </cfRule>
    <cfRule type="expression" priority="24" aboveAverage="0" equalAverage="0" bottom="0" percent="0" rank="0" text="" dxfId="18">
      <formula>$T3="NOK"</formula>
    </cfRule>
    <cfRule type="expression" priority="25" aboveAverage="0" equalAverage="0" bottom="0" percent="0" rank="0" text="" dxfId="19">
      <formula>$K3&lt;&gt;$AA3</formula>
    </cfRule>
  </conditionalFormatting>
  <conditionalFormatting sqref="R3:R88 R92:R97">
    <cfRule type="expression" priority="26" aboveAverage="0" equalAverage="0" bottom="0" percent="0" rank="0" text="" dxfId="20">
      <formula>ISBLANK($R3)</formula>
    </cfRule>
    <cfRule type="expression" priority="27" aboveAverage="0" equalAverage="0" bottom="0" percent="0" rank="0" text="" dxfId="21">
      <formula>$R3="NOK"</formula>
    </cfRule>
    <cfRule type="expression" priority="28" aboveAverage="0" equalAverage="0" bottom="0" percent="0" rank="0" text="" dxfId="22">
      <formula>$I3&lt;&gt;$Y3</formula>
    </cfRule>
  </conditionalFormatting>
  <conditionalFormatting sqref="AH3:AH98">
    <cfRule type="expression" priority="29" aboveAverage="0" equalAverage="0" bottom="0" percent="0" rank="0" text="" dxfId="23">
      <formula>ISBLANK($R3)</formula>
    </cfRule>
    <cfRule type="expression" priority="30" aboveAverage="0" equalAverage="0" bottom="0" percent="0" rank="0" text="" dxfId="24">
      <formula>$R3="NOK"</formula>
    </cfRule>
    <cfRule type="expression" priority="31" aboveAverage="0" equalAverage="0" bottom="0" percent="0" rank="0" text="" dxfId="25">
      <formula>$I3&lt;&gt;$Y3</formula>
    </cfRule>
  </conditionalFormatting>
  <conditionalFormatting sqref="AJ3:AJ97">
    <cfRule type="expression" priority="32" aboveAverage="0" equalAverage="0" bottom="0" percent="0" rank="0" text="" dxfId="26">
      <formula>ISBLANK($R3)</formula>
    </cfRule>
    <cfRule type="expression" priority="33" aboveAverage="0" equalAverage="0" bottom="0" percent="0" rank="0" text="" dxfId="27">
      <formula>$R3="NOK"</formula>
    </cfRule>
    <cfRule type="expression" priority="34" aboveAverage="0" equalAverage="0" bottom="0" percent="0" rank="0" text="" dxfId="28">
      <formula>$I3&lt;&gt;$Y3</formula>
    </cfRule>
  </conditionalFormatting>
  <conditionalFormatting sqref="AK23 AK25 AK5 AK28:AK91">
    <cfRule type="expression" priority="35" aboveAverage="0" equalAverage="0" bottom="0" percent="0" rank="0" text="" dxfId="29">
      <formula>ISBLANK($R5)</formula>
    </cfRule>
    <cfRule type="expression" priority="36" aboveAverage="0" equalAverage="0" bottom="0" percent="0" rank="0" text="" dxfId="30">
      <formula>$R5="NOK"</formula>
    </cfRule>
    <cfRule type="expression" priority="37" aboveAverage="0" equalAverage="0" bottom="0" percent="0" rank="0" text="" dxfId="31">
      <formula>$I5&lt;&gt;$Y5</formula>
    </cfRule>
  </conditionalFormatting>
  <conditionalFormatting sqref="C98 G98 E98">
    <cfRule type="expression" priority="38" aboveAverage="0" equalAverage="0" bottom="0" percent="0" rank="0" text="" dxfId="32">
      <formula>ISBLANK($T98)</formula>
    </cfRule>
    <cfRule type="expression" priority="39" aboveAverage="0" equalAverage="0" bottom="0" percent="0" rank="0" text="" dxfId="33">
      <formula>$T98="NOK"</formula>
    </cfRule>
    <cfRule type="expression" priority="40" aboveAverage="0" equalAverage="0" bottom="0" percent="0" rank="0" text="" dxfId="34">
      <formula>$K98&lt;&gt;$AA98</formula>
    </cfRule>
  </conditionalFormatting>
  <conditionalFormatting sqref="B98">
    <cfRule type="expression" priority="41" aboveAverage="0" equalAverage="0" bottom="0" percent="0" rank="0" text="" dxfId="35">
      <formula>ISBLANK($T98)</formula>
    </cfRule>
    <cfRule type="expression" priority="42" aboveAverage="0" equalAverage="0" bottom="0" percent="0" rank="0" text="" dxfId="36">
      <formula>$T98="NOK"</formula>
    </cfRule>
    <cfRule type="expression" priority="43" aboveAverage="0" equalAverage="0" bottom="0" percent="0" rank="0" text="" dxfId="37">
      <formula>$K98&lt;&gt;$AA98</formula>
    </cfRule>
  </conditionalFormatting>
  <conditionalFormatting sqref="H98">
    <cfRule type="expression" priority="44" aboveAverage="0" equalAverage="0" bottom="0" percent="0" rank="0" text="" dxfId="38">
      <formula>ISBLANK($T98)</formula>
    </cfRule>
    <cfRule type="expression" priority="45" aboveAverage="0" equalAverage="0" bottom="0" percent="0" rank="0" text="" dxfId="39">
      <formula>$T98="NOK"</formula>
    </cfRule>
    <cfRule type="expression" priority="46" aboveAverage="0" equalAverage="0" bottom="0" percent="0" rank="0" text="" dxfId="40">
      <formula>$K98&lt;&gt;$AA98</formula>
    </cfRule>
  </conditionalFormatting>
  <conditionalFormatting sqref="D98 D100:D101">
    <cfRule type="expression" priority="47" aboveAverage="0" equalAverage="0" bottom="0" percent="0" rank="0" text="" dxfId="41">
      <formula>ISBLANK($T98)</formula>
    </cfRule>
    <cfRule type="expression" priority="48" aboveAverage="0" equalAverage="0" bottom="0" percent="0" rank="0" text="" dxfId="42">
      <formula>$T98="NOK"</formula>
    </cfRule>
    <cfRule type="expression" priority="49" aboveAverage="0" equalAverage="0" bottom="0" percent="0" rank="0" text="" dxfId="43">
      <formula>$K98&lt;&gt;$AA98</formula>
    </cfRule>
  </conditionalFormatting>
  <conditionalFormatting sqref="C99:E99 G99">
    <cfRule type="expression" priority="50" aboveAverage="0" equalAverage="0" bottom="0" percent="0" rank="0" text="" dxfId="44">
      <formula>ISBLANK($T99)</formula>
    </cfRule>
    <cfRule type="expression" priority="51" aboveAverage="0" equalAverage="0" bottom="0" percent="0" rank="0" text="" dxfId="45">
      <formula>$T99="NOK"</formula>
    </cfRule>
    <cfRule type="expression" priority="52" aboveAverage="0" equalAverage="0" bottom="0" percent="0" rank="0" text="" dxfId="46">
      <formula>$K99&lt;&gt;$AA99</formula>
    </cfRule>
  </conditionalFormatting>
  <conditionalFormatting sqref="B99">
    <cfRule type="expression" priority="53" aboveAverage="0" equalAverage="0" bottom="0" percent="0" rank="0" text="" dxfId="47">
      <formula>ISBLANK($T99)</formula>
    </cfRule>
    <cfRule type="expression" priority="54" aboveAverage="0" equalAverage="0" bottom="0" percent="0" rank="0" text="" dxfId="48">
      <formula>$T99="NOK"</formula>
    </cfRule>
    <cfRule type="expression" priority="55" aboveAverage="0" equalAverage="0" bottom="0" percent="0" rank="0" text="" dxfId="49">
      <formula>$K99&lt;&gt;$AA99</formula>
    </cfRule>
  </conditionalFormatting>
  <conditionalFormatting sqref="H99">
    <cfRule type="expression" priority="56" aboveAverage="0" equalAverage="0" bottom="0" percent="0" rank="0" text="" dxfId="50">
      <formula>ISBLANK($T99)</formula>
    </cfRule>
    <cfRule type="expression" priority="57" aboveAverage="0" equalAverage="0" bottom="0" percent="0" rank="0" text="" dxfId="51">
      <formula>$T99="NOK"</formula>
    </cfRule>
    <cfRule type="expression" priority="58" aboveAverage="0" equalAverage="0" bottom="0" percent="0" rank="0" text="" dxfId="52">
      <formula>$K99&lt;&gt;$AA99</formula>
    </cfRule>
  </conditionalFormatting>
  <conditionalFormatting sqref="R98">
    <cfRule type="expression" priority="59" aboveAverage="0" equalAverage="0" bottom="0" percent="0" rank="0" text="" dxfId="53">
      <formula>ISBLANK($R98)</formula>
    </cfRule>
    <cfRule type="expression" priority="60" aboveAverage="0" equalAverage="0" bottom="0" percent="0" rank="0" text="" dxfId="54">
      <formula>$R98="NOK"</formula>
    </cfRule>
    <cfRule type="expression" priority="61" aboveAverage="0" equalAverage="0" bottom="0" percent="0" rank="0" text="" dxfId="55">
      <formula>$I98&lt;&gt;$Y98</formula>
    </cfRule>
  </conditionalFormatting>
  <conditionalFormatting sqref="F92:F101">
    <cfRule type="expression" priority="62" aboveAverage="0" equalAverage="0" bottom="0" percent="0" rank="0" text="" dxfId="56">
      <formula>ISBLANK($T92)</formula>
    </cfRule>
    <cfRule type="expression" priority="63" aboveAverage="0" equalAverage="0" bottom="0" percent="0" rank="0" text="" dxfId="57">
      <formula>$T92="NOK"</formula>
    </cfRule>
    <cfRule type="expression" priority="64" aboveAverage="0" equalAverage="0" bottom="0" percent="0" rank="0" text="" dxfId="58">
      <formula>$K92&lt;&gt;$AA92</formula>
    </cfRule>
  </conditionalFormatting>
  <conditionalFormatting sqref="C105 E105 G105:H105">
    <cfRule type="expression" priority="65" aboveAverage="0" equalAverage="0" bottom="0" percent="0" rank="0" text="" dxfId="59">
      <formula>ISBLANK($T105)</formula>
    </cfRule>
    <cfRule type="expression" priority="66" aboveAverage="0" equalAverage="0" bottom="0" percent="0" rank="0" text="" dxfId="60">
      <formula>$T105="NOK"</formula>
    </cfRule>
    <cfRule type="expression" priority="67" aboveAverage="0" equalAverage="0" bottom="0" percent="0" rank="0" text="" dxfId="61">
      <formula>$K105&lt;&gt;$AA105</formula>
    </cfRule>
  </conditionalFormatting>
  <conditionalFormatting sqref="B105">
    <cfRule type="expression" priority="68" aboveAverage="0" equalAverage="0" bottom="0" percent="0" rank="0" text="" dxfId="62">
      <formula>ISBLANK($T105)</formula>
    </cfRule>
    <cfRule type="expression" priority="69" aboveAverage="0" equalAverage="0" bottom="0" percent="0" rank="0" text="" dxfId="63">
      <formula>$T105="NOK"</formula>
    </cfRule>
    <cfRule type="expression" priority="70" aboveAverage="0" equalAverage="0" bottom="0" percent="0" rank="0" text="" dxfId="64">
      <formula>$K105&lt;&gt;$AA105</formula>
    </cfRule>
  </conditionalFormatting>
  <conditionalFormatting sqref="C103 G103 E103">
    <cfRule type="expression" priority="71" aboveAverage="0" equalAverage="0" bottom="0" percent="0" rank="0" text="" dxfId="65">
      <formula>ISBLANK($T103)</formula>
    </cfRule>
    <cfRule type="expression" priority="72" aboveAverage="0" equalAverage="0" bottom="0" percent="0" rank="0" text="" dxfId="66">
      <formula>$T103="NOK"</formula>
    </cfRule>
    <cfRule type="expression" priority="73" aboveAverage="0" equalAverage="0" bottom="0" percent="0" rank="0" text="" dxfId="67">
      <formula>$K103&lt;&gt;$AA103</formula>
    </cfRule>
  </conditionalFormatting>
  <conditionalFormatting sqref="B103">
    <cfRule type="expression" priority="74" aboveAverage="0" equalAverage="0" bottom="0" percent="0" rank="0" text="" dxfId="68">
      <formula>ISBLANK($T103)</formula>
    </cfRule>
    <cfRule type="expression" priority="75" aboveAverage="0" equalAverage="0" bottom="0" percent="0" rank="0" text="" dxfId="69">
      <formula>$T103="NOK"</formula>
    </cfRule>
    <cfRule type="expression" priority="76" aboveAverage="0" equalAverage="0" bottom="0" percent="0" rank="0" text="" dxfId="70">
      <formula>$K103&lt;&gt;$AA103</formula>
    </cfRule>
  </conditionalFormatting>
  <conditionalFormatting sqref="H103">
    <cfRule type="expression" priority="77" aboveAverage="0" equalAverage="0" bottom="0" percent="0" rank="0" text="" dxfId="71">
      <formula>ISBLANK($T103)</formula>
    </cfRule>
    <cfRule type="expression" priority="78" aboveAverage="0" equalAverage="0" bottom="0" percent="0" rank="0" text="" dxfId="72">
      <formula>$T103="NOK"</formula>
    </cfRule>
    <cfRule type="expression" priority="79" aboveAverage="0" equalAverage="0" bottom="0" percent="0" rank="0" text="" dxfId="73">
      <formula>$K103&lt;&gt;$AA103</formula>
    </cfRule>
  </conditionalFormatting>
  <conditionalFormatting sqref="D103 D105">
    <cfRule type="expression" priority="80" aboveAverage="0" equalAverage="0" bottom="0" percent="0" rank="0" text="" dxfId="74">
      <formula>ISBLANK($T103)</formula>
    </cfRule>
    <cfRule type="expression" priority="81" aboveAverage="0" equalAverage="0" bottom="0" percent="0" rank="0" text="" dxfId="75">
      <formula>$T103="NOK"</formula>
    </cfRule>
    <cfRule type="expression" priority="82" aboveAverage="0" equalAverage="0" bottom="0" percent="0" rank="0" text="" dxfId="76">
      <formula>$K103&lt;&gt;$AA103</formula>
    </cfRule>
  </conditionalFormatting>
  <conditionalFormatting sqref="C104:E104 G104">
    <cfRule type="expression" priority="83" aboveAverage="0" equalAverage="0" bottom="0" percent="0" rank="0" text="" dxfId="77">
      <formula>ISBLANK($T104)</formula>
    </cfRule>
    <cfRule type="expression" priority="84" aboveAverage="0" equalAverage="0" bottom="0" percent="0" rank="0" text="" dxfId="78">
      <formula>$T104="NOK"</formula>
    </cfRule>
    <cfRule type="expression" priority="85" aboveAverage="0" equalAverage="0" bottom="0" percent="0" rank="0" text="" dxfId="79">
      <formula>$K104&lt;&gt;$AA104</formula>
    </cfRule>
  </conditionalFormatting>
  <conditionalFormatting sqref="B104">
    <cfRule type="expression" priority="86" aboveAverage="0" equalAverage="0" bottom="0" percent="0" rank="0" text="" dxfId="80">
      <formula>ISBLANK($T104)</formula>
    </cfRule>
    <cfRule type="expression" priority="87" aboveAverage="0" equalAverage="0" bottom="0" percent="0" rank="0" text="" dxfId="81">
      <formula>$T104="NOK"</formula>
    </cfRule>
    <cfRule type="expression" priority="88" aboveAverage="0" equalAverage="0" bottom="0" percent="0" rank="0" text="" dxfId="82">
      <formula>$K104&lt;&gt;$AA104</formula>
    </cfRule>
  </conditionalFormatting>
  <conditionalFormatting sqref="H104">
    <cfRule type="expression" priority="89" aboveAverage="0" equalAverage="0" bottom="0" percent="0" rank="0" text="" dxfId="83">
      <formula>ISBLANK($T104)</formula>
    </cfRule>
    <cfRule type="expression" priority="90" aboveAverage="0" equalAverage="0" bottom="0" percent="0" rank="0" text="" dxfId="84">
      <formula>$T104="NOK"</formula>
    </cfRule>
    <cfRule type="expression" priority="91" aboveAverage="0" equalAverage="0" bottom="0" percent="0" rank="0" text="" dxfId="85">
      <formula>$K104&lt;&gt;$AA104</formula>
    </cfRule>
  </conditionalFormatting>
  <conditionalFormatting sqref="F103:F105">
    <cfRule type="expression" priority="92" aboveAverage="0" equalAverage="0" bottom="0" percent="0" rank="0" text="" dxfId="86">
      <formula>ISBLANK($T103)</formula>
    </cfRule>
    <cfRule type="expression" priority="93" aboveAverage="0" equalAverage="0" bottom="0" percent="0" rank="0" text="" dxfId="87">
      <formula>$T103="NOK"</formula>
    </cfRule>
    <cfRule type="expression" priority="94" aboveAverage="0" equalAverage="0" bottom="0" percent="0" rank="0" text="" dxfId="88">
      <formula>$K103&lt;&gt;$AA103</formula>
    </cfRule>
  </conditionalFormatting>
  <conditionalFormatting sqref="R105">
    <cfRule type="expression" priority="95" aboveAverage="0" equalAverage="0" bottom="0" percent="0" rank="0" text="" dxfId="89">
      <formula>ISBLANK($T105)</formula>
    </cfRule>
    <cfRule type="expression" priority="96" aboveAverage="0" equalAverage="0" bottom="0" percent="0" rank="0" text="" dxfId="90">
      <formula>$T105="NOK"</formula>
    </cfRule>
    <cfRule type="expression" priority="97" aboveAverage="0" equalAverage="0" bottom="0" percent="0" rank="0" text="" dxfId="91">
      <formula>$K105&lt;&gt;$AA105</formula>
    </cfRule>
  </conditionalFormatting>
  <conditionalFormatting sqref="R103">
    <cfRule type="expression" priority="98" aboveAverage="0" equalAverage="0" bottom="0" percent="0" rank="0" text="" dxfId="92">
      <formula>ISBLANK($R103)</formula>
    </cfRule>
    <cfRule type="expression" priority="99" aboveAverage="0" equalAverage="0" bottom="0" percent="0" rank="0" text="" dxfId="93">
      <formula>$R103="NOK"</formula>
    </cfRule>
    <cfRule type="expression" priority="100" aboveAverage="0" equalAverage="0" bottom="0" percent="0" rank="0" text="" dxfId="94">
      <formula>$I103&lt;&gt;$Y103</formula>
    </cfRule>
  </conditionalFormatting>
  <conditionalFormatting sqref="R104">
    <cfRule type="expression" priority="101" aboveAverage="0" equalAverage="0" bottom="0" percent="0" rank="0" text="" dxfId="95">
      <formula>ISBLANK($R104)</formula>
    </cfRule>
    <cfRule type="expression" priority="102" aboveAverage="0" equalAverage="0" bottom="0" percent="0" rank="0" text="" dxfId="96">
      <formula>$R104="NOK"</formula>
    </cfRule>
    <cfRule type="expression" priority="103" aboveAverage="0" equalAverage="0" bottom="0" percent="0" rank="0" text="" dxfId="97">
      <formula>$I104&lt;&gt;$Y104</formula>
    </cfRule>
  </conditionalFormatting>
  <conditionalFormatting sqref="R99:R101">
    <cfRule type="expression" priority="104" aboveAverage="0" equalAverage="0" bottom="0" percent="0" rank="0" text="" dxfId="98">
      <formula>ISBLANK($R99)</formula>
    </cfRule>
    <cfRule type="expression" priority="105" aboveAverage="0" equalAverage="0" bottom="0" percent="0" rank="0" text="" dxfId="99">
      <formula>$R99="NOK"</formula>
    </cfRule>
    <cfRule type="expression" priority="106" aboveAverage="0" equalAverage="0" bottom="0" percent="0" rank="0" text="" dxfId="100">
      <formula>$I99&lt;&gt;$Y99</formula>
    </cfRule>
  </conditionalFormatting>
  <conditionalFormatting sqref="C91 E91 G91:H91">
    <cfRule type="expression" priority="107" aboveAverage="0" equalAverage="0" bottom="0" percent="0" rank="0" text="" dxfId="101">
      <formula>ISBLANK($T91)</formula>
    </cfRule>
    <cfRule type="expression" priority="108" aboveAverage="0" equalAverage="0" bottom="0" percent="0" rank="0" text="" dxfId="102">
      <formula>$T91="NOK"</formula>
    </cfRule>
    <cfRule type="expression" priority="109" aboveAverage="0" equalAverage="0" bottom="0" percent="0" rank="0" text="" dxfId="103">
      <formula>$K91&lt;&gt;$AA91</formula>
    </cfRule>
  </conditionalFormatting>
  <conditionalFormatting sqref="B91">
    <cfRule type="expression" priority="110" aboveAverage="0" equalAverage="0" bottom="0" percent="0" rank="0" text="" dxfId="104">
      <formula>ISBLANK($T91)</formula>
    </cfRule>
    <cfRule type="expression" priority="111" aboveAverage="0" equalAverage="0" bottom="0" percent="0" rank="0" text="" dxfId="105">
      <formula>$T91="NOK"</formula>
    </cfRule>
    <cfRule type="expression" priority="112" aboveAverage="0" equalAverage="0" bottom="0" percent="0" rank="0" text="" dxfId="106">
      <formula>$K91&lt;&gt;$AA91</formula>
    </cfRule>
  </conditionalFormatting>
  <conditionalFormatting sqref="C89 G89 E89">
    <cfRule type="expression" priority="113" aboveAverage="0" equalAverage="0" bottom="0" percent="0" rank="0" text="" dxfId="107">
      <formula>ISBLANK($T89)</formula>
    </cfRule>
    <cfRule type="expression" priority="114" aboveAverage="0" equalAverage="0" bottom="0" percent="0" rank="0" text="" dxfId="108">
      <formula>$T89="NOK"</formula>
    </cfRule>
    <cfRule type="expression" priority="115" aboveAverage="0" equalAverage="0" bottom="0" percent="0" rank="0" text="" dxfId="109">
      <formula>$K89&lt;&gt;$AA89</formula>
    </cfRule>
  </conditionalFormatting>
  <conditionalFormatting sqref="B89">
    <cfRule type="expression" priority="116" aboveAverage="0" equalAverage="0" bottom="0" percent="0" rank="0" text="" dxfId="110">
      <formula>ISBLANK($T89)</formula>
    </cfRule>
    <cfRule type="expression" priority="117" aboveAverage="0" equalAverage="0" bottom="0" percent="0" rank="0" text="" dxfId="111">
      <formula>$T89="NOK"</formula>
    </cfRule>
    <cfRule type="expression" priority="118" aboveAverage="0" equalAverage="0" bottom="0" percent="0" rank="0" text="" dxfId="112">
      <formula>$K89&lt;&gt;$AA89</formula>
    </cfRule>
  </conditionalFormatting>
  <conditionalFormatting sqref="H89">
    <cfRule type="expression" priority="119" aboveAverage="0" equalAverage="0" bottom="0" percent="0" rank="0" text="" dxfId="113">
      <formula>ISBLANK($T89)</formula>
    </cfRule>
    <cfRule type="expression" priority="120" aboveAverage="0" equalAverage="0" bottom="0" percent="0" rank="0" text="" dxfId="114">
      <formula>$T89="NOK"</formula>
    </cfRule>
    <cfRule type="expression" priority="121" aboveAverage="0" equalAverage="0" bottom="0" percent="0" rank="0" text="" dxfId="115">
      <formula>$K89&lt;&gt;$AA89</formula>
    </cfRule>
  </conditionalFormatting>
  <conditionalFormatting sqref="D89 D91">
    <cfRule type="expression" priority="122" aboveAverage="0" equalAverage="0" bottom="0" percent="0" rank="0" text="" dxfId="116">
      <formula>ISBLANK($T89)</formula>
    </cfRule>
    <cfRule type="expression" priority="123" aboveAverage="0" equalAverage="0" bottom="0" percent="0" rank="0" text="" dxfId="117">
      <formula>$T89="NOK"</formula>
    </cfRule>
    <cfRule type="expression" priority="124" aboveAverage="0" equalAverage="0" bottom="0" percent="0" rank="0" text="" dxfId="118">
      <formula>$K89&lt;&gt;$AA89</formula>
    </cfRule>
  </conditionalFormatting>
  <conditionalFormatting sqref="C90:E90 G90">
    <cfRule type="expression" priority="125" aboveAverage="0" equalAverage="0" bottom="0" percent="0" rank="0" text="" dxfId="119">
      <formula>ISBLANK($T90)</formula>
    </cfRule>
    <cfRule type="expression" priority="126" aboveAverage="0" equalAverage="0" bottom="0" percent="0" rank="0" text="" dxfId="120">
      <formula>$T90="NOK"</formula>
    </cfRule>
    <cfRule type="expression" priority="127" aboveAverage="0" equalAverage="0" bottom="0" percent="0" rank="0" text="" dxfId="121">
      <formula>$K90&lt;&gt;$AA90</formula>
    </cfRule>
  </conditionalFormatting>
  <conditionalFormatting sqref="B90">
    <cfRule type="expression" priority="128" aboveAverage="0" equalAverage="0" bottom="0" percent="0" rank="0" text="" dxfId="122">
      <formula>ISBLANK($T90)</formula>
    </cfRule>
    <cfRule type="expression" priority="129" aboveAverage="0" equalAverage="0" bottom="0" percent="0" rank="0" text="" dxfId="123">
      <formula>$T90="NOK"</formula>
    </cfRule>
    <cfRule type="expression" priority="130" aboveAverage="0" equalAverage="0" bottom="0" percent="0" rank="0" text="" dxfId="124">
      <formula>$K90&lt;&gt;$AA90</formula>
    </cfRule>
  </conditionalFormatting>
  <conditionalFormatting sqref="H90">
    <cfRule type="expression" priority="131" aboveAverage="0" equalAverage="0" bottom="0" percent="0" rank="0" text="" dxfId="125">
      <formula>ISBLANK($T90)</formula>
    </cfRule>
    <cfRule type="expression" priority="132" aboveAverage="0" equalAverage="0" bottom="0" percent="0" rank="0" text="" dxfId="126">
      <formula>$T90="NOK"</formula>
    </cfRule>
    <cfRule type="expression" priority="133" aboveAverage="0" equalAverage="0" bottom="0" percent="0" rank="0" text="" dxfId="127">
      <formula>$K90&lt;&gt;$AA90</formula>
    </cfRule>
  </conditionalFormatting>
  <conditionalFormatting sqref="F89:F91">
    <cfRule type="expression" priority="134" aboveAverage="0" equalAverage="0" bottom="0" percent="0" rank="0" text="" dxfId="128">
      <formula>ISBLANK($T89)</formula>
    </cfRule>
    <cfRule type="expression" priority="135" aboveAverage="0" equalAverage="0" bottom="0" percent="0" rank="0" text="" dxfId="129">
      <formula>$T89="NOK"</formula>
    </cfRule>
    <cfRule type="expression" priority="136" aboveAverage="0" equalAverage="0" bottom="0" percent="0" rank="0" text="" dxfId="130">
      <formula>$K89&lt;&gt;$AA89</formula>
    </cfRule>
  </conditionalFormatting>
  <conditionalFormatting sqref="R91">
    <cfRule type="expression" priority="137" aboveAverage="0" equalAverage="0" bottom="0" percent="0" rank="0" text="" dxfId="131">
      <formula>ISBLANK($T91)</formula>
    </cfRule>
    <cfRule type="expression" priority="138" aboveAverage="0" equalAverage="0" bottom="0" percent="0" rank="0" text="" dxfId="132">
      <formula>$T91="NOK"</formula>
    </cfRule>
    <cfRule type="expression" priority="139" aboveAverage="0" equalAverage="0" bottom="0" percent="0" rank="0" text="" dxfId="133">
      <formula>$K91&lt;&gt;$AA91</formula>
    </cfRule>
  </conditionalFormatting>
  <conditionalFormatting sqref="R89">
    <cfRule type="expression" priority="140" aboveAverage="0" equalAverage="0" bottom="0" percent="0" rank="0" text="" dxfId="134">
      <formula>ISBLANK($R89)</formula>
    </cfRule>
    <cfRule type="expression" priority="141" aboveAverage="0" equalAverage="0" bottom="0" percent="0" rank="0" text="" dxfId="135">
      <formula>$R89="NOK"</formula>
    </cfRule>
    <cfRule type="expression" priority="142" aboveAverage="0" equalAverage="0" bottom="0" percent="0" rank="0" text="" dxfId="136">
      <formula>$I89&lt;&gt;$Y89</formula>
    </cfRule>
  </conditionalFormatting>
  <conditionalFormatting sqref="R90">
    <cfRule type="expression" priority="143" aboveAverage="0" equalAverage="0" bottom="0" percent="0" rank="0" text="" dxfId="137">
      <formula>ISBLANK($R90)</formula>
    </cfRule>
    <cfRule type="expression" priority="144" aboveAverage="0" equalAverage="0" bottom="0" percent="0" rank="0" text="" dxfId="138">
      <formula>$R90="NOK"</formula>
    </cfRule>
    <cfRule type="expression" priority="145" aboveAverage="0" equalAverage="0" bottom="0" percent="0" rank="0" text="" dxfId="139">
      <formula>$I90&lt;&gt;$Y90</formula>
    </cfRule>
  </conditionalFormatting>
  <conditionalFormatting sqref="T4">
    <cfRule type="expression" priority="146" aboveAverage="0" equalAverage="0" bottom="0" percent="0" rank="0" text="" dxfId="140">
      <formula>ISBLANK($T4)</formula>
    </cfRule>
    <cfRule type="expression" priority="147" aboveAverage="0" equalAverage="0" bottom="0" percent="0" rank="0" text="" dxfId="141">
      <formula>$T4="NOK"</formula>
    </cfRule>
    <cfRule type="expression" priority="148" aboveAverage="0" equalAverage="0" bottom="0" percent="0" rank="0" text="" dxfId="142">
      <formula>$K4&lt;&gt;$AA4</formula>
    </cfRule>
  </conditionalFormatting>
  <conditionalFormatting sqref="U4:X4">
    <cfRule type="expression" priority="149" aboveAverage="0" equalAverage="0" bottom="0" percent="0" rank="0" text="" dxfId="143">
      <formula>ISBLANK($T4)</formula>
    </cfRule>
    <cfRule type="expression" priority="150" aboveAverage="0" equalAverage="0" bottom="0" percent="0" rank="0" text="" dxfId="144">
      <formula>$T4="NOK"</formula>
    </cfRule>
    <cfRule type="expression" priority="151" aboveAverage="0" equalAverage="0" bottom="0" percent="0" rank="0" text="" dxfId="145">
      <formula>$K4&lt;&gt;$AA4</formula>
    </cfRule>
  </conditionalFormatting>
  <conditionalFormatting sqref="T5">
    <cfRule type="expression" priority="152" aboveAverage="0" equalAverage="0" bottom="0" percent="0" rank="0" text="" dxfId="146">
      <formula>ISBLANK($T5)</formula>
    </cfRule>
    <cfRule type="expression" priority="153" aboveAverage="0" equalAverage="0" bottom="0" percent="0" rank="0" text="" dxfId="147">
      <formula>$T5="NOK"</formula>
    </cfRule>
    <cfRule type="expression" priority="154" aboveAverage="0" equalAverage="0" bottom="0" percent="0" rank="0" text="" dxfId="148">
      <formula>$K5&lt;&gt;$AA5</formula>
    </cfRule>
  </conditionalFormatting>
  <conditionalFormatting sqref="U5:X5">
    <cfRule type="expression" priority="155" aboveAverage="0" equalAverage="0" bottom="0" percent="0" rank="0" text="" dxfId="149">
      <formula>ISBLANK($T5)</formula>
    </cfRule>
    <cfRule type="expression" priority="156" aboveAverage="0" equalAverage="0" bottom="0" percent="0" rank="0" text="" dxfId="150">
      <formula>$T5="NOK"</formula>
    </cfRule>
    <cfRule type="expression" priority="157" aboveAverage="0" equalAverage="0" bottom="0" percent="0" rank="0" text="" dxfId="151">
      <formula>$K5&lt;&gt;$AA5</formula>
    </cfRule>
  </conditionalFormatting>
  <conditionalFormatting sqref="AH103">
    <cfRule type="expression" priority="158" aboveAverage="0" equalAverage="0" bottom="0" percent="0" rank="0" text="" dxfId="152">
      <formula>ISBLANK($R103)</formula>
    </cfRule>
    <cfRule type="expression" priority="159" aboveAverage="0" equalAverage="0" bottom="0" percent="0" rank="0" text="" dxfId="153">
      <formula>$R103="NOK"</formula>
    </cfRule>
    <cfRule type="expression" priority="160" aboveAverage="0" equalAverage="0" bottom="0" percent="0" rank="0" text="" dxfId="154">
      <formula>$I103&lt;&gt;$Y103</formula>
    </cfRule>
  </conditionalFormatting>
  <conditionalFormatting sqref="U7:W7">
    <cfRule type="expression" priority="161" aboveAverage="0" equalAverage="0" bottom="0" percent="0" rank="0" text="" dxfId="155">
      <formula>ISBLANK($T7)</formula>
    </cfRule>
    <cfRule type="expression" priority="162" aboveAverage="0" equalAverage="0" bottom="0" percent="0" rank="0" text="" dxfId="156">
      <formula>$T7="NOK"</formula>
    </cfRule>
    <cfRule type="expression" priority="163" aboveAverage="0" equalAverage="0" bottom="0" percent="0" rank="0" text="" dxfId="157">
      <formula>$K7&lt;&gt;$AA7</formula>
    </cfRule>
  </conditionalFormatting>
  <conditionalFormatting sqref="T13">
    <cfRule type="expression" priority="164" aboveAverage="0" equalAverage="0" bottom="0" percent="0" rank="0" text="" dxfId="158">
      <formula>ISBLANK($T13)</formula>
    </cfRule>
    <cfRule type="expression" priority="165" aboveAverage="0" equalAverage="0" bottom="0" percent="0" rank="0" text="" dxfId="159">
      <formula>$T13="NOK"</formula>
    </cfRule>
    <cfRule type="expression" priority="166" aboveAverage="0" equalAverage="0" bottom="0" percent="0" rank="0" text="" dxfId="160">
      <formula>$K13&lt;&gt;$AA13</formula>
    </cfRule>
  </conditionalFormatting>
  <conditionalFormatting sqref="U13:X13">
    <cfRule type="expression" priority="167" aboveAverage="0" equalAverage="0" bottom="0" percent="0" rank="0" text="" dxfId="161">
      <formula>ISBLANK($T13)</formula>
    </cfRule>
    <cfRule type="expression" priority="168" aboveAverage="0" equalAverage="0" bottom="0" percent="0" rank="0" text="" dxfId="162">
      <formula>$T13="NOK"</formula>
    </cfRule>
    <cfRule type="expression" priority="169" aboveAverage="0" equalAverage="0" bottom="0" percent="0" rank="0" text="" dxfId="163">
      <formula>$K13&lt;&gt;$AA13</formula>
    </cfRule>
  </conditionalFormatting>
  <conditionalFormatting sqref="T14">
    <cfRule type="expression" priority="170" aboveAverage="0" equalAverage="0" bottom="0" percent="0" rank="0" text="" dxfId="164">
      <formula>ISBLANK($T14)</formula>
    </cfRule>
    <cfRule type="expression" priority="171" aboveAverage="0" equalAverage="0" bottom="0" percent="0" rank="0" text="" dxfId="165">
      <formula>$T14="NOK"</formula>
    </cfRule>
    <cfRule type="expression" priority="172" aboveAverage="0" equalAverage="0" bottom="0" percent="0" rank="0" text="" dxfId="166">
      <formula>$K14&lt;&gt;$AA14</formula>
    </cfRule>
  </conditionalFormatting>
  <conditionalFormatting sqref="U14:X14">
    <cfRule type="expression" priority="173" aboveAverage="0" equalAverage="0" bottom="0" percent="0" rank="0" text="" dxfId="167">
      <formula>ISBLANK($T14)</formula>
    </cfRule>
    <cfRule type="expression" priority="174" aboveAverage="0" equalAverage="0" bottom="0" percent="0" rank="0" text="" dxfId="168">
      <formula>$T14="NOK"</formula>
    </cfRule>
    <cfRule type="expression" priority="175" aboveAverage="0" equalAverage="0" bottom="0" percent="0" rank="0" text="" dxfId="169">
      <formula>$K14&lt;&gt;$AA14</formula>
    </cfRule>
  </conditionalFormatting>
  <conditionalFormatting sqref="T15">
    <cfRule type="expression" priority="176" aboveAverage="0" equalAverage="0" bottom="0" percent="0" rank="0" text="" dxfId="170">
      <formula>ISBLANK($T15)</formula>
    </cfRule>
    <cfRule type="expression" priority="177" aboveAverage="0" equalAverage="0" bottom="0" percent="0" rank="0" text="" dxfId="171">
      <formula>$T15="NOK"</formula>
    </cfRule>
    <cfRule type="expression" priority="178" aboveAverage="0" equalAverage="0" bottom="0" percent="0" rank="0" text="" dxfId="172">
      <formula>$K15&lt;&gt;$AA15</formula>
    </cfRule>
  </conditionalFormatting>
  <conditionalFormatting sqref="U15:X15">
    <cfRule type="expression" priority="179" aboveAverage="0" equalAverage="0" bottom="0" percent="0" rank="0" text="" dxfId="173">
      <formula>ISBLANK($T15)</formula>
    </cfRule>
    <cfRule type="expression" priority="180" aboveAverage="0" equalAverage="0" bottom="0" percent="0" rank="0" text="" dxfId="174">
      <formula>$T15="NOK"</formula>
    </cfRule>
    <cfRule type="expression" priority="181" aboveAverage="0" equalAverage="0" bottom="0" percent="0" rank="0" text="" dxfId="175">
      <formula>$K15&lt;&gt;$AA15</formula>
    </cfRule>
  </conditionalFormatting>
  <conditionalFormatting sqref="T16">
    <cfRule type="expression" priority="182" aboveAverage="0" equalAverage="0" bottom="0" percent="0" rank="0" text="" dxfId="176">
      <formula>ISBLANK($T16)</formula>
    </cfRule>
    <cfRule type="expression" priority="183" aboveAverage="0" equalAverage="0" bottom="0" percent="0" rank="0" text="" dxfId="177">
      <formula>$T16="NOK"</formula>
    </cfRule>
    <cfRule type="expression" priority="184" aboveAverage="0" equalAverage="0" bottom="0" percent="0" rank="0" text="" dxfId="178">
      <formula>$K16&lt;&gt;$AA16</formula>
    </cfRule>
  </conditionalFormatting>
  <conditionalFormatting sqref="U16:X16">
    <cfRule type="expression" priority="185" aboveAverage="0" equalAverage="0" bottom="0" percent="0" rank="0" text="" dxfId="179">
      <formula>ISBLANK($T16)</formula>
    </cfRule>
    <cfRule type="expression" priority="186" aboveAverage="0" equalAverage="0" bottom="0" percent="0" rank="0" text="" dxfId="180">
      <formula>$T16="NOK"</formula>
    </cfRule>
    <cfRule type="expression" priority="187" aboveAverage="0" equalAverage="0" bottom="0" percent="0" rank="0" text="" dxfId="181">
      <formula>$K16&lt;&gt;$AA16</formula>
    </cfRule>
  </conditionalFormatting>
  <conditionalFormatting sqref="U92:W101 U30:W39 U41:W88 W40">
    <cfRule type="expression" priority="188" aboveAverage="0" equalAverage="0" bottom="0" percent="0" rank="0" text="" dxfId="182">
      <formula>ISBLANK($T30)</formula>
    </cfRule>
    <cfRule type="expression" priority="189" aboveAverage="0" equalAverage="0" bottom="0" percent="0" rank="0" text="" dxfId="183">
      <formula>$T30="NOK"</formula>
    </cfRule>
    <cfRule type="expression" priority="190" aboveAverage="0" equalAverage="0" bottom="0" percent="0" rank="0" text="" dxfId="184">
      <formula>$K30&lt;&gt;$AA30</formula>
    </cfRule>
  </conditionalFormatting>
  <conditionalFormatting sqref="U98 W98">
    <cfRule type="expression" priority="191" aboveAverage="0" equalAverage="0" bottom="0" percent="0" rank="0" text="" dxfId="185">
      <formula>ISBLANK($T98)</formula>
    </cfRule>
    <cfRule type="expression" priority="192" aboveAverage="0" equalAverage="0" bottom="0" percent="0" rank="0" text="" dxfId="186">
      <formula>$T98="NOK"</formula>
    </cfRule>
    <cfRule type="expression" priority="193" aboveAverage="0" equalAverage="0" bottom="0" percent="0" rank="0" text="" dxfId="187">
      <formula>$K98&lt;&gt;$AA98</formula>
    </cfRule>
  </conditionalFormatting>
  <conditionalFormatting sqref="V98 V100:V101">
    <cfRule type="expression" priority="194" aboveAverage="0" equalAverage="0" bottom="0" percent="0" rank="0" text="" dxfId="188">
      <formula>ISBLANK($T98)</formula>
    </cfRule>
    <cfRule type="expression" priority="195" aboveAverage="0" equalAverage="0" bottom="0" percent="0" rank="0" text="" dxfId="189">
      <formula>$T98="NOK"</formula>
    </cfRule>
    <cfRule type="expression" priority="196" aboveAverage="0" equalAverage="0" bottom="0" percent="0" rank="0" text="" dxfId="190">
      <formula>$K98&lt;&gt;$AA98</formula>
    </cfRule>
  </conditionalFormatting>
  <conditionalFormatting sqref="U99:W99">
    <cfRule type="expression" priority="197" aboveAverage="0" equalAverage="0" bottom="0" percent="0" rank="0" text="" dxfId="191">
      <formula>ISBLANK($T99)</formula>
    </cfRule>
    <cfRule type="expression" priority="198" aboveAverage="0" equalAverage="0" bottom="0" percent="0" rank="0" text="" dxfId="192">
      <formula>$T99="NOK"</formula>
    </cfRule>
    <cfRule type="expression" priority="199" aboveAverage="0" equalAverage="0" bottom="0" percent="0" rank="0" text="" dxfId="193">
      <formula>$K99&lt;&gt;$AA99</formula>
    </cfRule>
  </conditionalFormatting>
  <conditionalFormatting sqref="W91">
    <cfRule type="expression" priority="200" aboveAverage="0" equalAverage="0" bottom="0" percent="0" rank="0" text="" dxfId="194">
      <formula>ISBLANK($T91)</formula>
    </cfRule>
    <cfRule type="expression" priority="201" aboveAverage="0" equalAverage="0" bottom="0" percent="0" rank="0" text="" dxfId="195">
      <formula>$T91="NOK"</formula>
    </cfRule>
    <cfRule type="expression" priority="202" aboveAverage="0" equalAverage="0" bottom="0" percent="0" rank="0" text="" dxfId="196">
      <formula>$K91&lt;&gt;$AA91</formula>
    </cfRule>
  </conditionalFormatting>
  <conditionalFormatting sqref="W89">
    <cfRule type="expression" priority="203" aboveAverage="0" equalAverage="0" bottom="0" percent="0" rank="0" text="" dxfId="197">
      <formula>ISBLANK($T89)</formula>
    </cfRule>
    <cfRule type="expression" priority="204" aboveAverage="0" equalAverage="0" bottom="0" percent="0" rank="0" text="" dxfId="198">
      <formula>$T89="NOK"</formula>
    </cfRule>
    <cfRule type="expression" priority="205" aboveAverage="0" equalAverage="0" bottom="0" percent="0" rank="0" text="" dxfId="199">
      <formula>$K89&lt;&gt;$AA89</formula>
    </cfRule>
  </conditionalFormatting>
  <conditionalFormatting sqref="W90">
    <cfRule type="expression" priority="206" aboveAverage="0" equalAverage="0" bottom="0" percent="0" rank="0" text="" dxfId="200">
      <formula>ISBLANK($T90)</formula>
    </cfRule>
    <cfRule type="expression" priority="207" aboveAverage="0" equalAverage="0" bottom="0" percent="0" rank="0" text="" dxfId="201">
      <formula>$T90="NOK"</formula>
    </cfRule>
    <cfRule type="expression" priority="208" aboveAverage="0" equalAverage="0" bottom="0" percent="0" rank="0" text="" dxfId="202">
      <formula>$K90&lt;&gt;$AA90</formula>
    </cfRule>
  </conditionalFormatting>
  <conditionalFormatting sqref="X30:X88 X92:X101">
    <cfRule type="expression" priority="209" aboveAverage="0" equalAverage="0" bottom="0" percent="0" rank="0" text="" dxfId="203">
      <formula>ISBLANK($T30)</formula>
    </cfRule>
    <cfRule type="expression" priority="210" aboveAverage="0" equalAverage="0" bottom="0" percent="0" rank="0" text="" dxfId="204">
      <formula>$T30="NOK"</formula>
    </cfRule>
    <cfRule type="expression" priority="211" aboveAverage="0" equalAverage="0" bottom="0" percent="0" rank="0" text="" dxfId="205">
      <formula>$K30&lt;&gt;$AA30</formula>
    </cfRule>
  </conditionalFormatting>
  <conditionalFormatting sqref="X98">
    <cfRule type="expression" priority="212" aboveAverage="0" equalAverage="0" bottom="0" percent="0" rank="0" text="" dxfId="206">
      <formula>ISBLANK($T98)</formula>
    </cfRule>
    <cfRule type="expression" priority="213" aboveAverage="0" equalAverage="0" bottom="0" percent="0" rank="0" text="" dxfId="207">
      <formula>$T98="NOK"</formula>
    </cfRule>
    <cfRule type="expression" priority="214" aboveAverage="0" equalAverage="0" bottom="0" percent="0" rank="0" text="" dxfId="208">
      <formula>$K98&lt;&gt;$AA98</formula>
    </cfRule>
  </conditionalFormatting>
  <conditionalFormatting sqref="X99">
    <cfRule type="expression" priority="215" aboveAverage="0" equalAverage="0" bottom="0" percent="0" rank="0" text="" dxfId="209">
      <formula>ISBLANK($T99)</formula>
    </cfRule>
    <cfRule type="expression" priority="216" aboveAverage="0" equalAverage="0" bottom="0" percent="0" rank="0" text="" dxfId="210">
      <formula>$T99="NOK"</formula>
    </cfRule>
    <cfRule type="expression" priority="217" aboveAverage="0" equalAverage="0" bottom="0" percent="0" rank="0" text="" dxfId="211">
      <formula>$K99&lt;&gt;$AA99</formula>
    </cfRule>
  </conditionalFormatting>
  <conditionalFormatting sqref="X91">
    <cfRule type="expression" priority="218" aboveAverage="0" equalAverage="0" bottom="0" percent="0" rank="0" text="" dxfId="212">
      <formula>ISBLANK($T91)</formula>
    </cfRule>
    <cfRule type="expression" priority="219" aboveAverage="0" equalAverage="0" bottom="0" percent="0" rank="0" text="" dxfId="213">
      <formula>$T91="NOK"</formula>
    </cfRule>
    <cfRule type="expression" priority="220" aboveAverage="0" equalAverage="0" bottom="0" percent="0" rank="0" text="" dxfId="214">
      <formula>$K91&lt;&gt;$AA91</formula>
    </cfRule>
  </conditionalFormatting>
  <conditionalFormatting sqref="X89">
    <cfRule type="expression" priority="221" aboveAverage="0" equalAverage="0" bottom="0" percent="0" rank="0" text="" dxfId="215">
      <formula>ISBLANK($T89)</formula>
    </cfRule>
    <cfRule type="expression" priority="222" aboveAverage="0" equalAverage="0" bottom="0" percent="0" rank="0" text="" dxfId="216">
      <formula>$T89="NOK"</formula>
    </cfRule>
    <cfRule type="expression" priority="223" aboveAverage="0" equalAverage="0" bottom="0" percent="0" rank="0" text="" dxfId="217">
      <formula>$K89&lt;&gt;$AA89</formula>
    </cfRule>
  </conditionalFormatting>
  <conditionalFormatting sqref="X90">
    <cfRule type="expression" priority="224" aboveAverage="0" equalAverage="0" bottom="0" percent="0" rank="0" text="" dxfId="218">
      <formula>ISBLANK($T90)</formula>
    </cfRule>
    <cfRule type="expression" priority="225" aboveAverage="0" equalAverage="0" bottom="0" percent="0" rank="0" text="" dxfId="219">
      <formula>$T90="NOK"</formula>
    </cfRule>
    <cfRule type="expression" priority="226" aboveAverage="0" equalAverage="0" bottom="0" percent="0" rank="0" text="" dxfId="220">
      <formula>$K90&lt;&gt;$AA90</formula>
    </cfRule>
  </conditionalFormatting>
  <conditionalFormatting sqref="AH99:AH101">
    <cfRule type="expression" priority="227" aboveAverage="0" equalAverage="0" bottom="0" percent="0" rank="0" text="" dxfId="221">
      <formula>ISBLANK($R99)</formula>
    </cfRule>
    <cfRule type="expression" priority="228" aboveAverage="0" equalAverage="0" bottom="0" percent="0" rank="0" text="" dxfId="222">
      <formula>$R99="NOK"</formula>
    </cfRule>
    <cfRule type="expression" priority="229" aboveAverage="0" equalAverage="0" bottom="0" percent="0" rank="0" text="" dxfId="223">
      <formula>$I99&lt;&gt;$Y99</formula>
    </cfRule>
  </conditionalFormatting>
  <conditionalFormatting sqref="AK6">
    <cfRule type="expression" priority="230" aboveAverage="0" equalAverage="0" bottom="0" percent="0" rank="0" text="" dxfId="224">
      <formula>ISBLANK($R6)</formula>
    </cfRule>
    <cfRule type="expression" priority="231" aboveAverage="0" equalAverage="0" bottom="0" percent="0" rank="0" text="" dxfId="225">
      <formula>$R6="NOK"</formula>
    </cfRule>
    <cfRule type="expression" priority="232" aboveAverage="0" equalAverage="0" bottom="0" percent="0" rank="0" text="" dxfId="226">
      <formula>$I6&lt;&gt;$Y6</formula>
    </cfRule>
  </conditionalFormatting>
  <conditionalFormatting sqref="T89:T91">
    <cfRule type="expression" priority="233" aboveAverage="0" equalAverage="0" bottom="0" percent="0" rank="0" text="" dxfId="227">
      <formula>ISBLANK($T89)</formula>
    </cfRule>
    <cfRule type="expression" priority="234" aboveAverage="0" equalAverage="0" bottom="0" percent="0" rank="0" text="" dxfId="228">
      <formula>$T89="NOK"</formula>
    </cfRule>
    <cfRule type="expression" priority="235" aboveAverage="0" equalAverage="0" bottom="0" percent="0" rank="0" text="" dxfId="229">
      <formula>$K89&lt;&gt;$AA89</formula>
    </cfRule>
  </conditionalFormatting>
  <conditionalFormatting sqref="U89:V91">
    <cfRule type="expression" priority="236" aboveAverage="0" equalAverage="0" bottom="0" percent="0" rank="0" text="" dxfId="230">
      <formula>ISBLANK($T89)</formula>
    </cfRule>
    <cfRule type="expression" priority="237" aboveAverage="0" equalAverage="0" bottom="0" percent="0" rank="0" text="" dxfId="231">
      <formula>$T89="NOK"</formula>
    </cfRule>
    <cfRule type="expression" priority="238" aboveAverage="0" equalAverage="0" bottom="0" percent="0" rank="0" text="" dxfId="232">
      <formula>$K89&lt;&gt;$AA89</formula>
    </cfRule>
  </conditionalFormatting>
  <conditionalFormatting sqref="AK26:AK27">
    <cfRule type="expression" priority="239" aboveAverage="0" equalAverage="0" bottom="0" percent="0" rank="0" text="" dxfId="233">
      <formula>ISBLANK($R26)</formula>
    </cfRule>
    <cfRule type="expression" priority="240" aboveAverage="0" equalAverage="0" bottom="0" percent="0" rank="0" text="" dxfId="234">
      <formula>$R26="NOK"</formula>
    </cfRule>
    <cfRule type="expression" priority="241" aboveAverage="0" equalAverage="0" bottom="0" percent="0" rank="0" text="" dxfId="235">
      <formula>$I26&lt;&gt;$Y26</formula>
    </cfRule>
  </conditionalFormatting>
  <conditionalFormatting sqref="AK24">
    <cfRule type="expression" priority="242" aboveAverage="0" equalAverage="0" bottom="0" percent="0" rank="0" text="" dxfId="236">
      <formula>ISBLANK($R24)</formula>
    </cfRule>
    <cfRule type="expression" priority="243" aboveAverage="0" equalAverage="0" bottom="0" percent="0" rank="0" text="" dxfId="237">
      <formula>$R24="NOK"</formula>
    </cfRule>
    <cfRule type="expression" priority="244" aboveAverage="0" equalAverage="0" bottom="0" percent="0" rank="0" text="" dxfId="238">
      <formula>$I24&lt;&gt;$Y24</formula>
    </cfRule>
  </conditionalFormatting>
  <conditionalFormatting sqref="AK9:AK22">
    <cfRule type="expression" priority="245" aboveAverage="0" equalAverage="0" bottom="0" percent="0" rank="0" text="" dxfId="239">
      <formula>ISBLANK($R9)</formula>
    </cfRule>
    <cfRule type="expression" priority="246" aboveAverage="0" equalAverage="0" bottom="0" percent="0" rank="0" text="" dxfId="240">
      <formula>$R9="NOK"</formula>
    </cfRule>
    <cfRule type="expression" priority="247" aboveAverage="0" equalAverage="0" bottom="0" percent="0" rank="0" text="" dxfId="241">
      <formula>$I9&lt;&gt;$Y9</formula>
    </cfRule>
  </conditionalFormatting>
  <conditionalFormatting sqref="AK7">
    <cfRule type="expression" priority="248" aboveAverage="0" equalAverage="0" bottom="0" percent="0" rank="0" text="" dxfId="242">
      <formula>ISBLANK($R7)</formula>
    </cfRule>
    <cfRule type="expression" priority="249" aboveAverage="0" equalAverage="0" bottom="0" percent="0" rank="0" text="" dxfId="243">
      <formula>$R7="NOK"</formula>
    </cfRule>
    <cfRule type="expression" priority="250" aboveAverage="0" equalAverage="0" bottom="0" percent="0" rank="0" text="" dxfId="244">
      <formula>$I7&lt;&gt;$Y7</formula>
    </cfRule>
  </conditionalFormatting>
  <conditionalFormatting sqref="AK4">
    <cfRule type="expression" priority="251" aboveAverage="0" equalAverage="0" bottom="0" percent="0" rank="0" text="" dxfId="245">
      <formula>ISBLANK($R4)</formula>
    </cfRule>
    <cfRule type="expression" priority="252" aboveAverage="0" equalAverage="0" bottom="0" percent="0" rank="0" text="" dxfId="246">
      <formula>$R4="NOK"</formula>
    </cfRule>
    <cfRule type="expression" priority="253" aboveAverage="0" equalAverage="0" bottom="0" percent="0" rank="0" text="" dxfId="247">
      <formula>$I4&lt;&gt;$Y4</formula>
    </cfRule>
  </conditionalFormatting>
  <conditionalFormatting sqref="AK3">
    <cfRule type="expression" priority="254" aboveAverage="0" equalAverage="0" bottom="0" percent="0" rank="0" text="" dxfId="248">
      <formula>ISBLANK($R3)</formula>
    </cfRule>
    <cfRule type="expression" priority="255" aboveAverage="0" equalAverage="0" bottom="0" percent="0" rank="0" text="" dxfId="249">
      <formula>$R3="NOK"</formula>
    </cfRule>
    <cfRule type="expression" priority="256" aboveAverage="0" equalAverage="0" bottom="0" percent="0" rank="0" text="" dxfId="250">
      <formula>$I3&lt;&gt;$Y3</formula>
    </cfRule>
  </conditionalFormatting>
  <conditionalFormatting sqref="AK92:AK101">
    <cfRule type="expression" priority="257" aboveAverage="0" equalAverage="0" bottom="0" percent="0" rank="0" text="" dxfId="251">
      <formula>ISBLANK($R92)</formula>
    </cfRule>
    <cfRule type="expression" priority="258" aboveAverage="0" equalAverage="0" bottom="0" percent="0" rank="0" text="" dxfId="252">
      <formula>$R92="NOK"</formula>
    </cfRule>
    <cfRule type="expression" priority="259" aboveAverage="0" equalAverage="0" bottom="0" percent="0" rank="0" text="" dxfId="253">
      <formula>$I92&lt;&gt;$Y92</formula>
    </cfRule>
  </conditionalFormatting>
  <conditionalFormatting sqref="AK8">
    <cfRule type="expression" priority="260" aboveAverage="0" equalAverage="0" bottom="0" percent="0" rank="0" text="" dxfId="254">
      <formula>ISBLANK($R8)</formula>
    </cfRule>
    <cfRule type="expression" priority="261" aboveAverage="0" equalAverage="0" bottom="0" percent="0" rank="0" text="" dxfId="255">
      <formula>$R8="NOK"</formula>
    </cfRule>
    <cfRule type="expression" priority="262" aboveAverage="0" equalAverage="0" bottom="0" percent="0" rank="0" text="" dxfId="256">
      <formula>$I8&lt;&gt;$Y8</formula>
    </cfRule>
  </conditionalFormatting>
  <conditionalFormatting sqref="U40:V40">
    <cfRule type="expression" priority="263" aboveAverage="0" equalAverage="0" bottom="0" percent="0" rank="0" text="" dxfId="257">
      <formula>ISBLANK($T40)</formula>
    </cfRule>
    <cfRule type="expression" priority="264" aboveAverage="0" equalAverage="0" bottom="0" percent="0" rank="0" text="" dxfId="258">
      <formula>$T40="NOK"</formula>
    </cfRule>
    <cfRule type="expression" priority="265" aboveAverage="0" equalAverage="0" bottom="0" percent="0" rank="0" text="" dxfId="259">
      <formula>$K40&lt;&gt;$AA40</formula>
    </cfRule>
  </conditionalFormatting>
  <conditionalFormatting sqref="U8:V8">
    <cfRule type="expression" priority="266" aboveAverage="0" equalAverage="0" bottom="0" percent="0" rank="0" text="" dxfId="260">
      <formula>ISBLANK($T8)</formula>
    </cfRule>
    <cfRule type="expression" priority="267" aboveAverage="0" equalAverage="0" bottom="0" percent="0" rank="0" text="" dxfId="261">
      <formula>$T8="NOK"</formula>
    </cfRule>
    <cfRule type="expression" priority="268" aboveAverage="0" equalAverage="0" bottom="0" percent="0" rank="0" text="" dxfId="262">
      <formula>$K8&lt;&gt;$AA8</formula>
    </cfRule>
  </conditionalFormatting>
  <dataValidations count="5">
    <dataValidation allowBlank="true" operator="between" showDropDown="false" showErrorMessage="true" showInputMessage="true" sqref="C3:C203 U3:U203" type="list">
      <formula1>ListaTipos</formula1>
      <formula2>0</formula2>
    </dataValidation>
    <dataValidation allowBlank="true" operator="between" showDropDown="false" showErrorMessage="true" showInputMessage="true" sqref="T3:T203" type="list">
      <formula1>"OK,NOK"</formula1>
      <formula2>0</formula2>
    </dataValidation>
    <dataValidation allowBlank="true" operator="between" showDropDown="false" showErrorMessage="true" showInputMessage="true" sqref="D3:D202 V3:V202" type="list">
      <formula1>ListaCTIS</formula1>
      <formula2>0</formula2>
    </dataValidation>
    <dataValidation allowBlank="true" operator="between" showDropDown="false" showErrorMessage="true" showInputMessage="true" sqref="A10:A202" type="custom">
      <formula1>Lista_Estorias</formula1>
      <formula2>0</formula2>
    </dataValidation>
    <dataValidation allowBlank="true" operator="between" showDropDown="false" showErrorMessage="true" showInputMessage="true" sqref="A3:A9" type="list">
      <formula1>Lista_Estorias</formula1>
      <formula2>0</formula2>
    </dataValidation>
  </dataValidations>
  <printOptions headings="false" gridLines="false" gridLinesSet="true" horizontalCentered="false" verticalCentered="false"/>
  <pageMargins left="0.40625" right="0.375" top="1.07291666666667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J20"/>
  <sheetViews>
    <sheetView showFormulas="false" showGridLines="false" showRowColHeaders="true" showZeros="true" rightToLeft="false" tabSelected="false" showOutlineSymbols="true" defaultGridColor="true" view="pageBreakPreview" topLeftCell="A1" colorId="64" zoomScale="120" zoomScaleNormal="100" zoomScalePageLayoutView="120" workbookViewId="0">
      <selection pane="topLeft" activeCell="J7" activeCellId="0" sqref="J7"/>
    </sheetView>
  </sheetViews>
  <sheetFormatPr defaultRowHeight="15" zeroHeight="false" outlineLevelRow="0" outlineLevelCol="0"/>
  <cols>
    <col collapsed="false" customWidth="true" hidden="false" outlineLevel="0" max="1" min="1" style="0" width="3.86"/>
    <col collapsed="false" customWidth="true" hidden="false" outlineLevel="0" max="8" min="2" style="0" width="9.14"/>
    <col collapsed="false" customWidth="true" hidden="false" outlineLevel="0" max="9" min="9" style="0" width="13"/>
    <col collapsed="false" customWidth="true" hidden="false" outlineLevel="0" max="1025" min="10" style="0" width="9.14"/>
  </cols>
  <sheetData>
    <row r="2" customFormat="false" ht="39" hidden="false" customHeight="true" outlineLevel="0" collapsed="false">
      <c r="B2" s="123" t="s">
        <v>95</v>
      </c>
      <c r="C2" s="123"/>
      <c r="D2" s="123"/>
      <c r="E2" s="123"/>
      <c r="F2" s="123"/>
      <c r="G2" s="123"/>
      <c r="H2" s="123"/>
    </row>
    <row r="3" customFormat="false" ht="15" hidden="false" customHeight="false" outlineLevel="0" collapsed="false">
      <c r="B3" s="153"/>
      <c r="C3" s="154" t="s">
        <v>39</v>
      </c>
      <c r="D3" s="154" t="s">
        <v>41</v>
      </c>
      <c r="E3" s="154" t="s">
        <v>44</v>
      </c>
      <c r="F3" s="154" t="s">
        <v>96</v>
      </c>
      <c r="G3" s="154" t="s">
        <v>97</v>
      </c>
      <c r="H3" s="154" t="s">
        <v>98</v>
      </c>
      <c r="I3" s="155"/>
      <c r="J3" s="156"/>
    </row>
    <row r="4" customFormat="false" ht="15" hidden="false" customHeight="false" outlineLevel="0" collapsed="false">
      <c r="B4" s="154" t="s">
        <v>99</v>
      </c>
      <c r="C4" s="157" t="n">
        <f aca="false">SUMPRODUCT((Funções!$C$3:$C$203=B4)*(Funções!$D$3:$D$203="I"))</f>
        <v>0</v>
      </c>
      <c r="D4" s="157" t="n">
        <f aca="false">SUMPRODUCT((Funções!$C$3:$C$203=B4)*(Funções!$D$3:$D$203="A"))</f>
        <v>0</v>
      </c>
      <c r="E4" s="157" t="n">
        <f aca="false">SUMPRODUCT((Funções!$C$3:$C$203=B4)*(Funções!$D$3:$D$203="E"))</f>
        <v>0</v>
      </c>
      <c r="F4" s="157" t="n">
        <f aca="false">SUMPRODUCT((Funções!$C$3:$C$203=B4)*(Funções!$D$3:$D$203="C"))</f>
        <v>0</v>
      </c>
      <c r="G4" s="157" t="n">
        <f aca="false">SUMIF(Funções!$C$3:$C$203,B4,Funções!$P$3:$P$203)</f>
        <v>0</v>
      </c>
      <c r="H4" s="157" t="n">
        <f aca="false">SUMIF(Funções!$C$3:$C$203,B4,Funções!$Q$3:$Q$203)</f>
        <v>0</v>
      </c>
      <c r="I4" s="158" t="s">
        <v>39</v>
      </c>
      <c r="J4" s="156" t="n">
        <f aca="false">SUMIF(Funções!D3:D203,"=I",Funções!P3:P203)</f>
        <v>0</v>
      </c>
    </row>
    <row r="5" customFormat="false" ht="15" hidden="false" customHeight="false" outlineLevel="0" collapsed="false">
      <c r="B5" s="154" t="s">
        <v>100</v>
      </c>
      <c r="C5" s="157" t="n">
        <f aca="false">SUMPRODUCT((Funções!$C$3:$C$203=B5)*(Funções!$D$3:$D$203="I"))</f>
        <v>0</v>
      </c>
      <c r="D5" s="157" t="n">
        <f aca="false">SUMPRODUCT((Funções!$C$3:$C$203=B5)*(Funções!$D$3:$D$203="A"))</f>
        <v>0</v>
      </c>
      <c r="E5" s="157" t="n">
        <f aca="false">SUMPRODUCT((Funções!$C$3:$C$203=B5)*(Funções!$D$3:$D$203="E"))</f>
        <v>0</v>
      </c>
      <c r="F5" s="157" t="n">
        <f aca="false">SUMPRODUCT((Funções!$C$3:$C$203=B5)*(Funções!$D$3:$D$203="C"))</f>
        <v>0</v>
      </c>
      <c r="G5" s="157" t="n">
        <f aca="false">SUMIF(Funções!$C$3:$C$203,B5,Funções!$P$3:$P$203)</f>
        <v>0</v>
      </c>
      <c r="H5" s="157" t="n">
        <f aca="false">SUMIF(Funções!$C$3:$C$203,B5,Funções!$Q$3:$Q$203)</f>
        <v>0</v>
      </c>
      <c r="I5" s="158" t="s">
        <v>41</v>
      </c>
      <c r="J5" s="156" t="n">
        <f aca="false">SUMIF(Funções!D3:D203,"=A",Funções!P3:P203)</f>
        <v>0</v>
      </c>
    </row>
    <row r="6" customFormat="false" ht="15" hidden="false" customHeight="false" outlineLevel="0" collapsed="false">
      <c r="B6" s="154" t="s">
        <v>101</v>
      </c>
      <c r="C6" s="157" t="n">
        <f aca="false">SUMPRODUCT((Funções!$C$3:$C$203=B6)*(Funções!$D$3:$D$203="I"))</f>
        <v>0</v>
      </c>
      <c r="D6" s="157" t="n">
        <f aca="false">SUMPRODUCT((Funções!$C$3:$C$203=B6)*(Funções!$D$3:$D$203="A"))</f>
        <v>0</v>
      </c>
      <c r="E6" s="157" t="n">
        <f aca="false">SUMPRODUCT((Funções!$C$3:$C$203=B6)*(Funções!$D$3:$D$203="E"))</f>
        <v>0</v>
      </c>
      <c r="F6" s="157" t="n">
        <f aca="false">SUMPRODUCT((Funções!$C$3:$C$203=B6)*(Funções!$D$3:$D$203="C"))</f>
        <v>0</v>
      </c>
      <c r="G6" s="157" t="n">
        <f aca="false">SUMIF(Funções!$C$3:$C$203,B6,Funções!$P$3:$P$203)</f>
        <v>0</v>
      </c>
      <c r="H6" s="157" t="n">
        <f aca="false">SUMIF(Funções!$C$3:$C$203,B6,Funções!$Q$3:$Q$203)</f>
        <v>0</v>
      </c>
      <c r="I6" s="158" t="s">
        <v>44</v>
      </c>
      <c r="J6" s="156" t="n">
        <f aca="false">SUMIF(Funções!D3:D203,"=E",Funções!P3:P203)</f>
        <v>0</v>
      </c>
    </row>
    <row r="7" customFormat="false" ht="15" hidden="false" customHeight="false" outlineLevel="0" collapsed="false">
      <c r="B7" s="154" t="s">
        <v>102</v>
      </c>
      <c r="C7" s="157" t="n">
        <f aca="false">SUMPRODUCT((Funções!$C$3:$C$203=B7)*(Funções!$D$3:$D$203="I"))</f>
        <v>0</v>
      </c>
      <c r="D7" s="157" t="n">
        <f aca="false">SUMPRODUCT((Funções!$C$3:$C$203=B7)*(Funções!$D$3:$D$203="A"))</f>
        <v>0</v>
      </c>
      <c r="E7" s="157" t="n">
        <f aca="false">SUMPRODUCT((Funções!$C$3:$C$203=B7)*(Funções!$D$3:$D$203="E"))</f>
        <v>0</v>
      </c>
      <c r="F7" s="157" t="n">
        <f aca="false">SUMPRODUCT((Funções!$C$3:$C$203=B7)*(Funções!$D$3:$D$203="C"))</f>
        <v>0</v>
      </c>
      <c r="G7" s="157" t="n">
        <f aca="false">SUMIF(Funções!$C$3:$C$203,B7,Funções!$P$3:$P$203)</f>
        <v>0</v>
      </c>
      <c r="H7" s="157" t="n">
        <f aca="false">SUMIF(Funções!$C$3:$C$203,B7,Funções!$Q$3:$Q$203)</f>
        <v>0</v>
      </c>
      <c r="I7" s="158" t="s">
        <v>96</v>
      </c>
      <c r="J7" s="156" t="n">
        <f aca="false">SUMIF(Funções!D3:D203,"=C",Funções!P3:P203)</f>
        <v>0</v>
      </c>
    </row>
    <row r="8" customFormat="false" ht="15" hidden="false" customHeight="false" outlineLevel="0" collapsed="false">
      <c r="B8" s="154" t="s">
        <v>103</v>
      </c>
      <c r="C8" s="157" t="n">
        <f aca="false">SUMPRODUCT((Funções!$C$3:$C$203=B8)*(Funções!$D$3:$D$203="I"))</f>
        <v>0</v>
      </c>
      <c r="D8" s="157" t="n">
        <f aca="false">SUMPRODUCT((Funções!$C$3:$C$203=B8)*(Funções!$D$3:$D$203="A"))</f>
        <v>0</v>
      </c>
      <c r="E8" s="157" t="n">
        <f aca="false">SUMPRODUCT((Funções!$C$3:$C$203=B8)*(Funções!$D$3:$D$203="E"))</f>
        <v>0</v>
      </c>
      <c r="F8" s="157" t="n">
        <f aca="false">SUMPRODUCT((Funções!$C$3:$C$203=B8)*(Funções!$D$3:$D$203="C"))</f>
        <v>0</v>
      </c>
      <c r="G8" s="157" t="n">
        <f aca="false">SUMIF(Funções!$C$3:$C$203,B8,Funções!$P$3:$P$203)</f>
        <v>0</v>
      </c>
      <c r="H8" s="157" t="n">
        <f aca="false">SUMIF(Funções!$C$3:$C$203,B8,Funções!$Q$3:$Q$203)</f>
        <v>0</v>
      </c>
      <c r="I8" s="158"/>
      <c r="J8" s="156"/>
    </row>
    <row r="9" customFormat="false" ht="15" hidden="false" customHeight="false" outlineLevel="0" collapsed="false">
      <c r="B9" s="154" t="s">
        <v>104</v>
      </c>
      <c r="C9" s="157"/>
      <c r="D9" s="157"/>
      <c r="E9" s="157"/>
      <c r="F9" s="157"/>
      <c r="G9" s="157" t="n">
        <f aca="false">SUMIF(Funções!$C$3:$C$203,B9,Funções!$P$3:$P$203)</f>
        <v>0</v>
      </c>
      <c r="H9" s="157" t="n">
        <f aca="false">SUMIF(Funções!$C$3:$C$203,B9,Funções!$Q$3:$Q$203)</f>
        <v>0</v>
      </c>
      <c r="I9" s="158"/>
      <c r="J9" s="156"/>
    </row>
    <row r="10" customFormat="false" ht="15" hidden="false" customHeight="false" outlineLevel="0" collapsed="false">
      <c r="B10" s="154" t="s">
        <v>105</v>
      </c>
      <c r="C10" s="154" t="n">
        <f aca="false">SUM(C4:C8)</f>
        <v>0</v>
      </c>
      <c r="D10" s="154" t="n">
        <f aca="false">SUM(D4:D8)</f>
        <v>0</v>
      </c>
      <c r="E10" s="154" t="n">
        <f aca="false">SUM(E4:E8)</f>
        <v>0</v>
      </c>
      <c r="F10" s="154" t="n">
        <f aca="false">SUM(F4:F8)</f>
        <v>0</v>
      </c>
      <c r="G10" s="154" t="n">
        <f aca="false">SUM(G4:G9)</f>
        <v>0</v>
      </c>
      <c r="H10" s="154" t="n">
        <f aca="false">SUM(H4:H9)</f>
        <v>0</v>
      </c>
      <c r="I10" s="155"/>
      <c r="J10" s="156"/>
    </row>
    <row r="11" customFormat="false" ht="15" hidden="false" customHeight="false" outlineLevel="0" collapsed="false">
      <c r="I11" s="156"/>
      <c r="J11" s="156"/>
    </row>
    <row r="12" customFormat="false" ht="39" hidden="false" customHeight="true" outlineLevel="0" collapsed="false">
      <c r="B12" s="123" t="s">
        <v>106</v>
      </c>
      <c r="C12" s="123"/>
      <c r="D12" s="123"/>
      <c r="E12" s="123"/>
      <c r="F12" s="123"/>
      <c r="G12" s="123"/>
      <c r="H12" s="123"/>
      <c r="I12" s="156"/>
      <c r="J12" s="156"/>
    </row>
    <row r="13" customFormat="false" ht="15" hidden="false" customHeight="false" outlineLevel="0" collapsed="false">
      <c r="B13" s="153"/>
      <c r="C13" s="154" t="s">
        <v>39</v>
      </c>
      <c r="D13" s="154" t="s">
        <v>41</v>
      </c>
      <c r="E13" s="154" t="s">
        <v>44</v>
      </c>
      <c r="F13" s="154" t="s">
        <v>96</v>
      </c>
      <c r="G13" s="154" t="s">
        <v>97</v>
      </c>
      <c r="H13" s="154" t="s">
        <v>98</v>
      </c>
      <c r="I13" s="155"/>
      <c r="J13" s="156"/>
    </row>
    <row r="14" customFormat="false" ht="15" hidden="false" customHeight="false" outlineLevel="0" collapsed="false">
      <c r="B14" s="159" t="s">
        <v>99</v>
      </c>
      <c r="C14" s="157" t="n">
        <f aca="false">SUMPRODUCT((Funções!$U$3:$U$203=B14)*(Funções!$V$3:$V$203="I")*(Funções!$AF$3:$AF$203&gt;0))</f>
        <v>0</v>
      </c>
      <c r="D14" s="157" t="n">
        <f aca="false">SUMPRODUCT((Funções!$U$3:$U$203=B14)*(Funções!$V$3:$V$203="A")*(Funções!$AF$3:$AF$203&gt;0))</f>
        <v>0</v>
      </c>
      <c r="E14" s="157" t="n">
        <f aca="false">SUMPRODUCT((Funções!$U$3:$U$203=B14)*(Funções!$V$3:$V$203="E")*(Funções!$AF$3:$AF$203&gt;0))</f>
        <v>0</v>
      </c>
      <c r="F14" s="157" t="n">
        <f aca="false">SUMPRODUCT((Funções!$U$3:$U$203=B14)*(Funções!$V$3:$V$203="C")*(Funções!$AF$3:$AF$203&gt;0))</f>
        <v>0</v>
      </c>
      <c r="G14" s="157" t="n">
        <f aca="false">SUMIF(Funções!$U$3:$U$203,B14,Funções!$AF$3:$AF$203)</f>
        <v>0</v>
      </c>
      <c r="H14" s="157" t="n">
        <f aca="false">SUMIF(Funções!$U$3:$U$203,B14,Funções!$AG$3:$AG$203)</f>
        <v>0</v>
      </c>
      <c r="I14" s="158" t="s">
        <v>39</v>
      </c>
      <c r="J14" s="156" t="n">
        <f aca="false">SUMIF(Funções!D14:D214,"=I",Funções!P14:P214)</f>
        <v>0</v>
      </c>
    </row>
    <row r="15" customFormat="false" ht="15" hidden="false" customHeight="false" outlineLevel="0" collapsed="false">
      <c r="B15" s="159" t="s">
        <v>100</v>
      </c>
      <c r="C15" s="157" t="n">
        <f aca="false">SUMPRODUCT((Funções!$U$3:$U$203=B15)*(Funções!$V$3:$V$203="I")*(Funções!$AF$3:$AF$203&gt;0))</f>
        <v>0</v>
      </c>
      <c r="D15" s="157" t="n">
        <f aca="false">SUMPRODUCT((Funções!$U$3:$U$203=B15)*(Funções!$V$3:$V$203="A")*(Funções!$AF$3:$AF$203&gt;0))</f>
        <v>0</v>
      </c>
      <c r="E15" s="157" t="n">
        <f aca="false">SUMPRODUCT((Funções!$U$3:$U$203=B15)*(Funções!$V$3:$V$203="E")*(Funções!$AF$3:$AF$203&gt;0))</f>
        <v>0</v>
      </c>
      <c r="F15" s="157" t="n">
        <f aca="false">SUMPRODUCT((Funções!$U$3:$U$203=B15)*(Funções!$V$3:$V$203="C")*(Funções!$AF$3:$AF$203&gt;0))</f>
        <v>0</v>
      </c>
      <c r="G15" s="157" t="n">
        <f aca="false">SUMIF(Funções!$U$3:$U$203,B15,Funções!$AF$3:$AF$203)</f>
        <v>0</v>
      </c>
      <c r="H15" s="157" t="n">
        <f aca="false">SUMIF(Funções!$U$3:$U$203,B15,Funções!$AG$3:$AG$203)</f>
        <v>0</v>
      </c>
      <c r="I15" s="158" t="s">
        <v>41</v>
      </c>
      <c r="J15" s="156" t="n">
        <f aca="false">SUMIF(Funções!D14:D214,"=A",Funções!P14:P214)</f>
        <v>0</v>
      </c>
    </row>
    <row r="16" customFormat="false" ht="15" hidden="false" customHeight="false" outlineLevel="0" collapsed="false">
      <c r="B16" s="159" t="s">
        <v>101</v>
      </c>
      <c r="C16" s="157" t="n">
        <f aca="false">SUMPRODUCT((Funções!$U$3:$U$203=B16)*(Funções!$V$3:$V$203="I")*(Funções!$AF$3:$AF$203&gt;0))</f>
        <v>0</v>
      </c>
      <c r="D16" s="157" t="n">
        <f aca="false">SUMPRODUCT((Funções!$U$3:$U$203=B16)*(Funções!$V$3:$V$203="A")*(Funções!$AF$3:$AF$203&gt;0))</f>
        <v>0</v>
      </c>
      <c r="E16" s="157" t="n">
        <f aca="false">SUMPRODUCT((Funções!$U$3:$U$203=B16)*(Funções!$V$3:$V$203="E")*(Funções!$AF$3:$AF$203&gt;0))</f>
        <v>0</v>
      </c>
      <c r="F16" s="157" t="n">
        <f aca="false">SUMPRODUCT((Funções!$U$3:$U$203=B16)*(Funções!$V$3:$V$203="C")*(Funções!$AF$3:$AF$203&gt;0))</f>
        <v>0</v>
      </c>
      <c r="G16" s="157" t="n">
        <f aca="false">SUMIF(Funções!$U$3:$U$203,B16,Funções!$AF$3:$AF$203)</f>
        <v>0</v>
      </c>
      <c r="H16" s="157" t="n">
        <f aca="false">SUMIF(Funções!$U$3:$U$203,B16,Funções!$AG$3:$AG$203)</f>
        <v>0</v>
      </c>
      <c r="I16" s="158" t="s">
        <v>44</v>
      </c>
      <c r="J16" s="156" t="n">
        <f aca="false">SUMIF(Funções!D14:D214,"=E",Funções!P14:P214)</f>
        <v>0</v>
      </c>
    </row>
    <row r="17" customFormat="false" ht="15" hidden="false" customHeight="false" outlineLevel="0" collapsed="false">
      <c r="B17" s="159" t="s">
        <v>102</v>
      </c>
      <c r="C17" s="157" t="n">
        <f aca="false">SUMPRODUCT((Funções!$U$3:$U$203=B17)*(Funções!$V$3:$V$203="I")*(Funções!$AF$3:$AF$203&gt;0))</f>
        <v>0</v>
      </c>
      <c r="D17" s="157" t="n">
        <f aca="false">SUMPRODUCT((Funções!$U$3:$U$203=B17)*(Funções!$V$3:$V$203="A")*(Funções!$AF$3:$AF$203&gt;0))</f>
        <v>0</v>
      </c>
      <c r="E17" s="157" t="n">
        <f aca="false">SUMPRODUCT((Funções!$U$3:$U$203=B17)*(Funções!$V$3:$V$203="E")*(Funções!$AF$3:$AF$203&gt;0))</f>
        <v>0</v>
      </c>
      <c r="F17" s="157" t="n">
        <f aca="false">SUMPRODUCT((Funções!$U$3:$U$203=B17)*(Funções!$V$3:$V$203="C")*(Funções!$AF$3:$AF$203&gt;0))</f>
        <v>0</v>
      </c>
      <c r="G17" s="157" t="n">
        <f aca="false">SUMIF(Funções!$U$3:$U$203,B17,Funções!$AF$3:$AF$203)</f>
        <v>0</v>
      </c>
      <c r="H17" s="157" t="n">
        <f aca="false">SUMIF(Funções!$U$3:$U$203,B17,Funções!$AG$3:$AG$203)</f>
        <v>0</v>
      </c>
      <c r="I17" s="158" t="s">
        <v>96</v>
      </c>
      <c r="J17" s="156" t="n">
        <f aca="false">SUMIF(Funções!D14:D214,"=C",Funções!P14:P214)</f>
        <v>0</v>
      </c>
    </row>
    <row r="18" customFormat="false" ht="15" hidden="false" customHeight="false" outlineLevel="0" collapsed="false">
      <c r="B18" s="159" t="s">
        <v>103</v>
      </c>
      <c r="C18" s="157" t="n">
        <f aca="false">SUMPRODUCT((Funções!$U$3:$U$203=B18)*(Funções!$V$3:$V$203="I")*(Funções!$AF$3:$AF$203&gt;0))</f>
        <v>0</v>
      </c>
      <c r="D18" s="157" t="n">
        <f aca="false">SUMPRODUCT((Funções!$U$3:$U$203=B18)*(Funções!$V$3:$V$203="A")*(Funções!$AF$3:$AF$203&gt;0))</f>
        <v>0</v>
      </c>
      <c r="E18" s="157" t="n">
        <f aca="false">SUMPRODUCT((Funções!$U$3:$U$203=B18)*(Funções!$V$3:$V$203="E")*(Funções!$AF$3:$AF$203&gt;0))</f>
        <v>0</v>
      </c>
      <c r="F18" s="157" t="n">
        <f aca="false">SUMPRODUCT((Funções!$U$3:$U$203=B18)*(Funções!$V$3:$V$203="C")*(Funções!$AF$3:$AF$203&gt;0))</f>
        <v>0</v>
      </c>
      <c r="G18" s="157" t="n">
        <f aca="false">SUMIF(Funções!$U$3:$U$203,B18,Funções!$AF$3:$AF$203)</f>
        <v>0</v>
      </c>
      <c r="H18" s="157" t="n">
        <f aca="false">SUMIF(Funções!$U$3:$U$203,B18,Funções!$AG$3:$AG$203)</f>
        <v>0</v>
      </c>
      <c r="I18" s="158"/>
      <c r="J18" s="156"/>
    </row>
    <row r="19" customFormat="false" ht="15" hidden="false" customHeight="false" outlineLevel="0" collapsed="false">
      <c r="B19" s="159" t="s">
        <v>104</v>
      </c>
      <c r="C19" s="157"/>
      <c r="D19" s="157"/>
      <c r="E19" s="157"/>
      <c r="F19" s="157"/>
      <c r="G19" s="157" t="n">
        <f aca="false">SUMIF(Funções!$U$3:$U$203,B19,Funções!$AF$3:$AF$203)</f>
        <v>0</v>
      </c>
      <c r="H19" s="157" t="n">
        <f aca="false">SUMIF(Funções!$U$3:$U$203,B19,Funções!$AG$3:$AG$203)</f>
        <v>0</v>
      </c>
      <c r="I19" s="158"/>
      <c r="J19" s="156"/>
    </row>
    <row r="20" customFormat="false" ht="15" hidden="false" customHeight="false" outlineLevel="0" collapsed="false">
      <c r="B20" s="159" t="s">
        <v>105</v>
      </c>
      <c r="C20" s="154" t="n">
        <f aca="false">SUM(C14:C19)</f>
        <v>0</v>
      </c>
      <c r="D20" s="154" t="n">
        <f aca="false">SUM(D14:D19)</f>
        <v>0</v>
      </c>
      <c r="E20" s="154" t="n">
        <f aca="false">SUM(E14:E19)</f>
        <v>0</v>
      </c>
      <c r="F20" s="154" t="n">
        <f aca="false">SUM(F14:F19)</f>
        <v>0</v>
      </c>
      <c r="G20" s="154" t="n">
        <f aca="false">SUM(G14:G19)</f>
        <v>0</v>
      </c>
      <c r="H20" s="154" t="n">
        <f aca="false">SUM(H14:H19)</f>
        <v>0</v>
      </c>
      <c r="I20" s="155"/>
      <c r="J20" s="156"/>
    </row>
  </sheetData>
  <sheetProtection sheet="true" objects="true" scenarios="true" selectLockedCells="true" selectUnlockedCells="true"/>
  <mergeCells count="2">
    <mergeCell ref="B2:H2"/>
    <mergeCell ref="B12:H12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3"/>
  <sheetViews>
    <sheetView showFormulas="false" showGridLines="false" showRowColHeaders="true" showZeros="true" rightToLeft="false" tabSelected="false" showOutlineSymbols="true" defaultGridColor="true" view="pageBreakPreview" topLeftCell="A1" colorId="64" zoomScale="120" zoomScaleNormal="90" zoomScalePageLayoutView="120" workbookViewId="0">
      <selection pane="topLeft" activeCell="D18" activeCellId="0" sqref="D18"/>
    </sheetView>
  </sheetViews>
  <sheetFormatPr defaultRowHeight="15" zeroHeight="false" outlineLevelRow="0" outlineLevelCol="0"/>
  <cols>
    <col collapsed="false" customWidth="true" hidden="false" outlineLevel="0" max="1" min="1" style="160" width="14.57"/>
    <col collapsed="false" customWidth="true" hidden="false" outlineLevel="0" max="2" min="2" style="156" width="61.72"/>
    <col collapsed="false" customWidth="true" hidden="false" outlineLevel="0" max="3" min="3" style="160" width="12.43"/>
    <col collapsed="false" customWidth="true" hidden="false" outlineLevel="0" max="4" min="4" style="161" width="18.85"/>
    <col collapsed="false" customWidth="true" hidden="false" outlineLevel="0" max="5" min="5" style="160" width="11.28"/>
    <col collapsed="false" customWidth="true" hidden="false" outlineLevel="0" max="1025" min="6" style="156" width="9.14"/>
  </cols>
  <sheetData>
    <row r="1" customFormat="false" ht="23.25" hidden="false" customHeight="false" outlineLevel="0" collapsed="false">
      <c r="A1" s="162" t="s">
        <v>107</v>
      </c>
      <c r="B1" s="162"/>
      <c r="C1" s="162"/>
      <c r="D1" s="162"/>
      <c r="E1" s="162"/>
    </row>
    <row r="2" customFormat="false" ht="22.5" hidden="false" customHeight="true" outlineLevel="0" collapsed="false">
      <c r="A2" s="163" t="s">
        <v>108</v>
      </c>
      <c r="B2" s="163" t="s">
        <v>6</v>
      </c>
      <c r="C2" s="163" t="s">
        <v>109</v>
      </c>
      <c r="D2" s="163" t="s">
        <v>110</v>
      </c>
      <c r="E2" s="163" t="s">
        <v>77</v>
      </c>
      <c r="F2" s="164"/>
    </row>
    <row r="3" customFormat="false" ht="44.25" hidden="false" customHeight="true" outlineLevel="0" collapsed="false">
      <c r="A3" s="165" t="s">
        <v>111</v>
      </c>
      <c r="B3" s="166" t="s">
        <v>112</v>
      </c>
      <c r="C3" s="167" t="n">
        <v>1</v>
      </c>
      <c r="D3" s="166" t="s">
        <v>113</v>
      </c>
      <c r="E3" s="168" t="s">
        <v>114</v>
      </c>
      <c r="F3" s="164"/>
    </row>
    <row r="4" customFormat="false" ht="44.25" hidden="false" customHeight="true" outlineLevel="0" collapsed="false">
      <c r="A4" s="165" t="s">
        <v>115</v>
      </c>
      <c r="B4" s="166" t="s">
        <v>116</v>
      </c>
      <c r="C4" s="167" t="n">
        <v>0</v>
      </c>
      <c r="D4" s="166" t="s">
        <v>117</v>
      </c>
      <c r="E4" s="168" t="s">
        <v>114</v>
      </c>
      <c r="F4" s="164"/>
    </row>
    <row r="5" customFormat="false" ht="38.25" hidden="false" customHeight="false" outlineLevel="0" collapsed="false">
      <c r="A5" s="165" t="s">
        <v>118</v>
      </c>
      <c r="B5" s="166" t="s">
        <v>119</v>
      </c>
      <c r="C5" s="167" t="n">
        <v>0.5</v>
      </c>
      <c r="D5" s="166" t="s">
        <v>113</v>
      </c>
      <c r="E5" s="168" t="s">
        <v>114</v>
      </c>
      <c r="F5" s="164"/>
    </row>
    <row r="6" customFormat="false" ht="51" hidden="false" customHeight="false" outlineLevel="0" collapsed="false">
      <c r="A6" s="165" t="s">
        <v>120</v>
      </c>
      <c r="B6" s="166" t="s">
        <v>121</v>
      </c>
      <c r="C6" s="167" t="n">
        <v>0.75</v>
      </c>
      <c r="D6" s="166" t="s">
        <v>113</v>
      </c>
      <c r="E6" s="168" t="s">
        <v>114</v>
      </c>
      <c r="F6" s="164"/>
    </row>
    <row r="7" customFormat="false" ht="51" hidden="false" customHeight="false" outlineLevel="0" collapsed="false">
      <c r="A7" s="165" t="s">
        <v>122</v>
      </c>
      <c r="B7" s="166" t="s">
        <v>123</v>
      </c>
      <c r="C7" s="167" t="n">
        <v>0.9</v>
      </c>
      <c r="D7" s="166" t="s">
        <v>113</v>
      </c>
      <c r="E7" s="168" t="s">
        <v>114</v>
      </c>
      <c r="F7" s="164"/>
    </row>
    <row r="8" customFormat="false" ht="38.25" hidden="false" customHeight="false" outlineLevel="0" collapsed="false">
      <c r="A8" s="165" t="s">
        <v>124</v>
      </c>
      <c r="B8" s="166" t="s">
        <v>125</v>
      </c>
      <c r="C8" s="167" t="n">
        <v>0.3</v>
      </c>
      <c r="D8" s="166" t="s">
        <v>113</v>
      </c>
      <c r="E8" s="168" t="s">
        <v>114</v>
      </c>
      <c r="F8" s="164"/>
    </row>
    <row r="9" customFormat="false" ht="38.25" hidden="false" customHeight="false" outlineLevel="0" collapsed="false">
      <c r="A9" s="165" t="s">
        <v>126</v>
      </c>
      <c r="B9" s="166" t="s">
        <v>127</v>
      </c>
      <c r="C9" s="167" t="n">
        <v>0.5</v>
      </c>
      <c r="D9" s="166" t="s">
        <v>128</v>
      </c>
      <c r="E9" s="168" t="s">
        <v>114</v>
      </c>
      <c r="F9" s="164"/>
    </row>
    <row r="10" customFormat="false" ht="38.25" hidden="false" customHeight="false" outlineLevel="0" collapsed="false">
      <c r="A10" s="165" t="s">
        <v>129</v>
      </c>
      <c r="B10" s="169" t="s">
        <v>130</v>
      </c>
      <c r="C10" s="167" t="n">
        <v>0.75</v>
      </c>
      <c r="D10" s="166" t="s">
        <v>128</v>
      </c>
      <c r="E10" s="168" t="s">
        <v>114</v>
      </c>
      <c r="F10" s="164"/>
    </row>
    <row r="11" customFormat="false" ht="38.25" hidden="false" customHeight="false" outlineLevel="0" collapsed="false">
      <c r="A11" s="165" t="s">
        <v>131</v>
      </c>
      <c r="B11" s="169" t="s">
        <v>132</v>
      </c>
      <c r="C11" s="167" t="n">
        <v>1</v>
      </c>
      <c r="D11" s="166" t="s">
        <v>133</v>
      </c>
      <c r="E11" s="168" t="s">
        <v>114</v>
      </c>
      <c r="F11" s="164"/>
    </row>
    <row r="12" customFormat="false" ht="51" hidden="false" customHeight="false" outlineLevel="0" collapsed="false">
      <c r="A12" s="165" t="s">
        <v>134</v>
      </c>
      <c r="B12" s="169" t="s">
        <v>135</v>
      </c>
      <c r="C12" s="167" t="n">
        <v>0.3</v>
      </c>
      <c r="D12" s="166" t="s">
        <v>136</v>
      </c>
      <c r="E12" s="168" t="s">
        <v>114</v>
      </c>
      <c r="F12" s="164"/>
    </row>
    <row r="13" customFormat="false" ht="38.25" hidden="false" customHeight="false" outlineLevel="0" collapsed="false">
      <c r="A13" s="165" t="s">
        <v>137</v>
      </c>
      <c r="B13" s="169" t="s">
        <v>138</v>
      </c>
      <c r="C13" s="167" t="n">
        <v>0.3</v>
      </c>
      <c r="D13" s="166" t="s">
        <v>139</v>
      </c>
      <c r="E13" s="168" t="s">
        <v>114</v>
      </c>
      <c r="F13" s="164"/>
    </row>
    <row r="14" customFormat="false" ht="76.5" hidden="false" customHeight="false" outlineLevel="0" collapsed="false">
      <c r="A14" s="165" t="s">
        <v>140</v>
      </c>
      <c r="B14" s="169" t="s">
        <v>141</v>
      </c>
      <c r="C14" s="167" t="n">
        <v>0.3</v>
      </c>
      <c r="D14" s="166" t="s">
        <v>142</v>
      </c>
      <c r="E14" s="168" t="s">
        <v>114</v>
      </c>
      <c r="F14" s="164"/>
    </row>
    <row r="15" customFormat="false" ht="38.25" hidden="false" customHeight="false" outlineLevel="0" collapsed="false">
      <c r="A15" s="165" t="s">
        <v>143</v>
      </c>
      <c r="B15" s="169" t="s">
        <v>144</v>
      </c>
      <c r="C15" s="167" t="n">
        <v>0.3</v>
      </c>
      <c r="D15" s="166" t="s">
        <v>145</v>
      </c>
      <c r="E15" s="168" t="s">
        <v>114</v>
      </c>
      <c r="F15" s="164"/>
    </row>
    <row r="16" customFormat="false" ht="38.25" hidden="false" customHeight="false" outlineLevel="0" collapsed="false">
      <c r="A16" s="165" t="s">
        <v>146</v>
      </c>
      <c r="B16" s="166" t="s">
        <v>147</v>
      </c>
      <c r="C16" s="167" t="n">
        <v>0.6</v>
      </c>
      <c r="D16" s="166" t="s">
        <v>148</v>
      </c>
      <c r="E16" s="168" t="s">
        <v>37</v>
      </c>
      <c r="F16" s="164"/>
    </row>
    <row r="17" customFormat="false" ht="51" hidden="false" customHeight="false" outlineLevel="0" collapsed="false">
      <c r="A17" s="165" t="s">
        <v>149</v>
      </c>
      <c r="B17" s="166" t="s">
        <v>150</v>
      </c>
      <c r="C17" s="167" t="n">
        <v>0.5</v>
      </c>
      <c r="D17" s="166" t="s">
        <v>151</v>
      </c>
      <c r="E17" s="168" t="s">
        <v>114</v>
      </c>
      <c r="F17" s="164"/>
    </row>
    <row r="18" customFormat="false" ht="51" hidden="false" customHeight="false" outlineLevel="0" collapsed="false">
      <c r="A18" s="165" t="s">
        <v>152</v>
      </c>
      <c r="B18" s="166" t="s">
        <v>153</v>
      </c>
      <c r="C18" s="167" t="n">
        <v>0.75</v>
      </c>
      <c r="D18" s="166" t="s">
        <v>151</v>
      </c>
      <c r="E18" s="168" t="s">
        <v>114</v>
      </c>
      <c r="F18" s="164"/>
    </row>
    <row r="19" customFormat="false" ht="38.25" hidden="false" customHeight="false" outlineLevel="0" collapsed="false">
      <c r="A19" s="165" t="s">
        <v>154</v>
      </c>
      <c r="B19" s="166" t="s">
        <v>155</v>
      </c>
      <c r="C19" s="167" t="n">
        <v>1</v>
      </c>
      <c r="D19" s="166" t="s">
        <v>156</v>
      </c>
      <c r="E19" s="168" t="s">
        <v>114</v>
      </c>
      <c r="F19" s="164"/>
    </row>
    <row r="20" customFormat="false" ht="38.25" hidden="false" customHeight="false" outlineLevel="0" collapsed="false">
      <c r="A20" s="165" t="s">
        <v>157</v>
      </c>
      <c r="B20" s="166" t="s">
        <v>158</v>
      </c>
      <c r="C20" s="167" t="n">
        <v>1</v>
      </c>
      <c r="D20" s="166" t="s">
        <v>156</v>
      </c>
      <c r="E20" s="168" t="s">
        <v>114</v>
      </c>
      <c r="F20" s="164"/>
    </row>
    <row r="21" customFormat="false" ht="38.25" hidden="false" customHeight="false" outlineLevel="0" collapsed="false">
      <c r="A21" s="165" t="s">
        <v>159</v>
      </c>
      <c r="B21" s="166" t="s">
        <v>160</v>
      </c>
      <c r="C21" s="167" t="n">
        <v>0.6</v>
      </c>
      <c r="D21" s="166" t="s">
        <v>156</v>
      </c>
      <c r="E21" s="168" t="s">
        <v>114</v>
      </c>
      <c r="F21" s="164"/>
    </row>
    <row r="22" customFormat="false" ht="38.25" hidden="false" customHeight="false" outlineLevel="0" collapsed="false">
      <c r="A22" s="165" t="s">
        <v>161</v>
      </c>
      <c r="B22" s="166" t="s">
        <v>162</v>
      </c>
      <c r="C22" s="167" t="n">
        <v>1</v>
      </c>
      <c r="D22" s="166" t="s">
        <v>163</v>
      </c>
      <c r="E22" s="168" t="s">
        <v>114</v>
      </c>
      <c r="F22" s="164"/>
    </row>
    <row r="23" customFormat="false" ht="38.25" hidden="false" customHeight="false" outlineLevel="0" collapsed="false">
      <c r="A23" s="165" t="s">
        <v>164</v>
      </c>
      <c r="B23" s="166" t="s">
        <v>165</v>
      </c>
      <c r="C23" s="167" t="n">
        <v>0.1</v>
      </c>
      <c r="D23" s="166" t="s">
        <v>166</v>
      </c>
      <c r="E23" s="168" t="s">
        <v>114</v>
      </c>
      <c r="F23" s="164"/>
    </row>
    <row r="24" customFormat="false" ht="38.25" hidden="false" customHeight="false" outlineLevel="0" collapsed="false">
      <c r="A24" s="165" t="s">
        <v>167</v>
      </c>
      <c r="B24" s="166" t="s">
        <v>168</v>
      </c>
      <c r="C24" s="167" t="n">
        <v>0.1</v>
      </c>
      <c r="D24" s="166" t="s">
        <v>169</v>
      </c>
      <c r="E24" s="168" t="s">
        <v>114</v>
      </c>
      <c r="F24" s="164"/>
    </row>
    <row r="25" customFormat="false" ht="38.25" hidden="false" customHeight="false" outlineLevel="0" collapsed="false">
      <c r="A25" s="165" t="s">
        <v>170</v>
      </c>
      <c r="B25" s="166" t="s">
        <v>171</v>
      </c>
      <c r="C25" s="167" t="n">
        <v>0.6</v>
      </c>
      <c r="D25" s="166" t="s">
        <v>172</v>
      </c>
      <c r="E25" s="168" t="s">
        <v>37</v>
      </c>
      <c r="F25" s="164"/>
    </row>
    <row r="26" customFormat="false" ht="38.25" hidden="false" customHeight="false" outlineLevel="0" collapsed="false">
      <c r="A26" s="165" t="s">
        <v>173</v>
      </c>
      <c r="B26" s="166" t="s">
        <v>174</v>
      </c>
      <c r="C26" s="167" t="n">
        <v>0.25</v>
      </c>
      <c r="D26" s="166" t="s">
        <v>175</v>
      </c>
      <c r="E26" s="168" t="s">
        <v>114</v>
      </c>
      <c r="F26" s="164"/>
    </row>
    <row r="27" customFormat="false" ht="38.25" hidden="false" customHeight="false" outlineLevel="0" collapsed="false">
      <c r="A27" s="165" t="s">
        <v>176</v>
      </c>
      <c r="B27" s="166" t="s">
        <v>177</v>
      </c>
      <c r="C27" s="167" t="n">
        <v>0.2</v>
      </c>
      <c r="D27" s="166" t="s">
        <v>178</v>
      </c>
      <c r="E27" s="168" t="s">
        <v>114</v>
      </c>
      <c r="F27" s="164"/>
    </row>
    <row r="28" customFormat="false" ht="38.25" hidden="false" customHeight="false" outlineLevel="0" collapsed="false">
      <c r="A28" s="165" t="s">
        <v>176</v>
      </c>
      <c r="B28" s="166" t="s">
        <v>179</v>
      </c>
      <c r="C28" s="167" t="n">
        <v>0.15</v>
      </c>
      <c r="D28" s="166" t="s">
        <v>178</v>
      </c>
      <c r="E28" s="168" t="s">
        <v>114</v>
      </c>
      <c r="F28" s="164"/>
    </row>
    <row r="29" customFormat="false" ht="38.25" hidden="false" customHeight="false" outlineLevel="0" collapsed="false">
      <c r="A29" s="165" t="s">
        <v>180</v>
      </c>
      <c r="B29" s="166" t="s">
        <v>181</v>
      </c>
      <c r="C29" s="167" t="n">
        <v>0.15</v>
      </c>
      <c r="D29" s="166" t="s">
        <v>182</v>
      </c>
      <c r="E29" s="168" t="s">
        <v>114</v>
      </c>
      <c r="F29" s="164"/>
    </row>
    <row r="30" customFormat="false" ht="38.25" hidden="false" customHeight="false" outlineLevel="0" collapsed="false">
      <c r="A30" s="165" t="s">
        <v>183</v>
      </c>
      <c r="B30" s="166" t="s">
        <v>184</v>
      </c>
      <c r="C30" s="167" t="n">
        <v>1</v>
      </c>
      <c r="D30" s="166" t="s">
        <v>185</v>
      </c>
      <c r="E30" s="168" t="s">
        <v>114</v>
      </c>
      <c r="F30" s="164"/>
    </row>
    <row r="31" customFormat="false" ht="38.25" hidden="false" customHeight="false" outlineLevel="0" collapsed="false">
      <c r="A31" s="165" t="s">
        <v>186</v>
      </c>
      <c r="B31" s="166" t="s">
        <v>187</v>
      </c>
      <c r="C31" s="167" t="n">
        <v>0.6</v>
      </c>
      <c r="D31" s="166" t="s">
        <v>185</v>
      </c>
      <c r="E31" s="168" t="s">
        <v>37</v>
      </c>
      <c r="F31" s="164"/>
    </row>
    <row r="32" customFormat="false" ht="38.25" hidden="false" customHeight="false" outlineLevel="0" collapsed="false">
      <c r="A32" s="165" t="s">
        <v>188</v>
      </c>
      <c r="B32" s="166" t="s">
        <v>189</v>
      </c>
      <c r="C32" s="167" t="n">
        <v>0.5</v>
      </c>
      <c r="D32" s="166" t="s">
        <v>190</v>
      </c>
      <c r="E32" s="168" t="s">
        <v>114</v>
      </c>
      <c r="F32" s="164"/>
    </row>
    <row r="33" customFormat="false" ht="38.25" hidden="false" customHeight="false" outlineLevel="0" collapsed="false">
      <c r="A33" s="165" t="s">
        <v>191</v>
      </c>
      <c r="B33" s="166" t="s">
        <v>192</v>
      </c>
      <c r="C33" s="167" t="n">
        <v>0.6</v>
      </c>
      <c r="D33" s="166" t="s">
        <v>190</v>
      </c>
      <c r="E33" s="168" t="s">
        <v>37</v>
      </c>
      <c r="F33" s="164"/>
    </row>
  </sheetData>
  <sheetProtection sheet="true" selectLockedCells="true" selectUnlockedCells="true"/>
  <autoFilter ref="A2:E33"/>
  <mergeCells count="1">
    <mergeCell ref="A1:E1"/>
  </mergeCells>
  <dataValidations count="1">
    <dataValidation allowBlank="true" operator="between" showDropDown="false" showErrorMessage="true" showInputMessage="true" sqref="E3:E33" type="list">
      <formula1>"PC,PF"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99"/>
  <sheetViews>
    <sheetView showFormulas="false" showGridLines="true" showRowColHeaders="true" showZeros="true" rightToLeft="false" tabSelected="false" showOutlineSymbols="true" defaultGridColor="true" view="pageBreakPreview" topLeftCell="A1" colorId="64" zoomScale="120" zoomScaleNormal="100" zoomScalePageLayoutView="120" workbookViewId="0">
      <selection pane="topLeft" activeCell="H2" activeCellId="0" sqref="H2"/>
    </sheetView>
  </sheetViews>
  <sheetFormatPr defaultRowHeight="15" zeroHeight="false" outlineLevelRow="0" outlineLevelCol="0"/>
  <cols>
    <col collapsed="false" customWidth="true" hidden="false" outlineLevel="0" max="1" min="1" style="0" width="5"/>
    <col collapsed="false" customWidth="true" hidden="false" outlineLevel="0" max="2" min="2" style="0" width="18.57"/>
    <col collapsed="false" customWidth="true" hidden="false" outlineLevel="0" max="3" min="3" style="0" width="16.71"/>
    <col collapsed="false" customWidth="true" hidden="false" outlineLevel="0" max="1025" min="4" style="0" width="8.53"/>
  </cols>
  <sheetData>
    <row r="2" customFormat="false" ht="18.75" hidden="false" customHeight="false" outlineLevel="0" collapsed="false">
      <c r="B2" s="163" t="s">
        <v>193</v>
      </c>
      <c r="C2" s="163" t="s">
        <v>194</v>
      </c>
    </row>
    <row r="3" customFormat="false" ht="15" hidden="false" customHeight="false" outlineLevel="0" collapsed="false">
      <c r="B3" s="170"/>
      <c r="C3" s="168" t="n">
        <f aca="false">SUMIF(Funções!$A$3:$A$202,B3,Funções!$AG$3:$AG$202)</f>
        <v>0</v>
      </c>
    </row>
    <row r="4" customFormat="false" ht="15" hidden="false" customHeight="false" outlineLevel="0" collapsed="false">
      <c r="B4" s="170"/>
      <c r="C4" s="168" t="n">
        <f aca="false">SUMIF(Funções!$A$3:$A$202,B4,Funções!$AG$3:$AG$202)</f>
        <v>0</v>
      </c>
    </row>
    <row r="5" customFormat="false" ht="15" hidden="false" customHeight="false" outlineLevel="0" collapsed="false">
      <c r="B5" s="170"/>
      <c r="C5" s="168" t="n">
        <f aca="false">SUMIF(Funções!$A$3:$A$202,B5,Funções!$AG$3:$AG$202)</f>
        <v>0</v>
      </c>
    </row>
    <row r="6" customFormat="false" ht="15" hidden="false" customHeight="false" outlineLevel="0" collapsed="false">
      <c r="B6" s="170"/>
      <c r="C6" s="168" t="n">
        <f aca="false">SUMIF(Funções!$A$3:$A$202,B6,Funções!$AG$3:$AG$202)</f>
        <v>0</v>
      </c>
    </row>
    <row r="7" customFormat="false" ht="15" hidden="false" customHeight="false" outlineLevel="0" collapsed="false">
      <c r="B7" s="170"/>
      <c r="C7" s="168" t="n">
        <f aca="false">SUMIF(Funções!$A$3:$A$202,B7,Funções!$AG$3:$AG$202)</f>
        <v>0</v>
      </c>
    </row>
    <row r="8" customFormat="false" ht="15" hidden="false" customHeight="false" outlineLevel="0" collapsed="false">
      <c r="B8" s="170"/>
      <c r="C8" s="168" t="n">
        <f aca="false">SUMIF(Funções!$A$3:$A$202,B8,Funções!$AG$3:$AG$202)</f>
        <v>0</v>
      </c>
    </row>
    <row r="9" customFormat="false" ht="15" hidden="false" customHeight="false" outlineLevel="0" collapsed="false">
      <c r="B9" s="170"/>
      <c r="C9" s="168" t="n">
        <f aca="false">SUMIF(Funções!$A$3:$A$202,B9,Funções!$AG$3:$AG$202)</f>
        <v>0</v>
      </c>
    </row>
    <row r="10" customFormat="false" ht="15" hidden="false" customHeight="false" outlineLevel="0" collapsed="false">
      <c r="B10" s="170"/>
      <c r="C10" s="168" t="n">
        <f aca="false">SUMIF(Funções!$A$3:$A$202,B10,Funções!$AG$3:$AG$202)</f>
        <v>0</v>
      </c>
    </row>
    <row r="11" customFormat="false" ht="15" hidden="false" customHeight="false" outlineLevel="0" collapsed="false">
      <c r="B11" s="170"/>
      <c r="C11" s="168" t="n">
        <f aca="false">SUMIF(Funções!$A$3:$A$202,B11,Funções!$AG$3:$AG$202)</f>
        <v>0</v>
      </c>
    </row>
    <row r="12" customFormat="false" ht="15" hidden="false" customHeight="false" outlineLevel="0" collapsed="false">
      <c r="B12" s="170"/>
      <c r="C12" s="168" t="n">
        <f aca="false">SUMIF(Funções!$A$3:$A$202,B12,Funções!$AG$3:$AG$202)</f>
        <v>0</v>
      </c>
    </row>
    <row r="13" customFormat="false" ht="15" hidden="false" customHeight="false" outlineLevel="0" collapsed="false">
      <c r="B13" s="170"/>
      <c r="C13" s="168" t="n">
        <f aca="false">SUMIF(Funções!$A$3:$A$202,B13,Funções!$AG$3:$AG$202)</f>
        <v>0</v>
      </c>
    </row>
    <row r="14" customFormat="false" ht="15" hidden="false" customHeight="false" outlineLevel="0" collapsed="false">
      <c r="B14" s="170"/>
      <c r="C14" s="168" t="n">
        <f aca="false">SUMIF(Funções!$A$3:$A$202,B14,Funções!$AG$3:$AG$202)</f>
        <v>0</v>
      </c>
    </row>
    <row r="15" customFormat="false" ht="15" hidden="false" customHeight="false" outlineLevel="0" collapsed="false">
      <c r="B15" s="170"/>
      <c r="C15" s="168" t="n">
        <f aca="false">SUMIF(Funções!$A$3:$A$202,B15,Funções!$AG$3:$AG$202)</f>
        <v>0</v>
      </c>
    </row>
    <row r="16" customFormat="false" ht="15" hidden="false" customHeight="false" outlineLevel="0" collapsed="false">
      <c r="B16" s="170"/>
      <c r="C16" s="168" t="n">
        <f aca="false">SUMIF(Funções!$A$3:$A$202,B16,Funções!$AG$3:$AG$202)</f>
        <v>0</v>
      </c>
    </row>
    <row r="17" customFormat="false" ht="15" hidden="false" customHeight="false" outlineLevel="0" collapsed="false">
      <c r="B17" s="170"/>
      <c r="C17" s="168" t="n">
        <f aca="false">SUMIF(Funções!$A$3:$A$202,B17,Funções!$AG$3:$AG$202)</f>
        <v>0</v>
      </c>
    </row>
    <row r="18" customFormat="false" ht="15" hidden="false" customHeight="false" outlineLevel="0" collapsed="false">
      <c r="B18" s="170"/>
      <c r="C18" s="168" t="n">
        <f aca="false">SUMIF(Funções!$A$3:$A$202,B18,Funções!$AG$3:$AG$202)</f>
        <v>0</v>
      </c>
    </row>
    <row r="19" customFormat="false" ht="15" hidden="false" customHeight="false" outlineLevel="0" collapsed="false">
      <c r="B19" s="170"/>
      <c r="C19" s="168" t="n">
        <f aca="false">SUMIF(Funções!$A$3:$A$202,B19,Funções!$AG$3:$AG$202)</f>
        <v>0</v>
      </c>
    </row>
    <row r="20" customFormat="false" ht="15" hidden="false" customHeight="false" outlineLevel="0" collapsed="false">
      <c r="B20" s="170"/>
      <c r="C20" s="168" t="n">
        <f aca="false">SUMIF(Funções!$A$3:$A$202,B20,Funções!$AG$3:$AG$202)</f>
        <v>0</v>
      </c>
    </row>
    <row r="21" customFormat="false" ht="15" hidden="false" customHeight="false" outlineLevel="0" collapsed="false">
      <c r="B21" s="170"/>
      <c r="C21" s="168" t="n">
        <f aca="false">SUMIF(Funções!$A$3:$A$202,B21,Funções!$AG$3:$AG$202)</f>
        <v>0</v>
      </c>
    </row>
    <row r="22" customFormat="false" ht="15" hidden="false" customHeight="false" outlineLevel="0" collapsed="false">
      <c r="B22" s="170"/>
      <c r="C22" s="168" t="n">
        <f aca="false">SUMIF(Funções!$A$3:$A$202,B22,Funções!$AG$3:$AG$202)</f>
        <v>0</v>
      </c>
    </row>
    <row r="23" customFormat="false" ht="15" hidden="false" customHeight="false" outlineLevel="0" collapsed="false">
      <c r="B23" s="170"/>
      <c r="C23" s="168" t="n">
        <f aca="false">SUMIF(Funções!$A$3:$A$202,B23,Funções!$AG$3:$AG$202)</f>
        <v>0</v>
      </c>
    </row>
    <row r="24" customFormat="false" ht="15" hidden="false" customHeight="false" outlineLevel="0" collapsed="false">
      <c r="B24" s="170"/>
      <c r="C24" s="168" t="n">
        <f aca="false">SUMIF(Funções!$A$3:$A$202,B24,Funções!$AG$3:$AG$202)</f>
        <v>0</v>
      </c>
    </row>
    <row r="25" customFormat="false" ht="15" hidden="false" customHeight="false" outlineLevel="0" collapsed="false">
      <c r="B25" s="170"/>
      <c r="C25" s="168" t="n">
        <f aca="false">SUMIF(Funções!$A$3:$A$202,B25,Funções!$AG$3:$AG$202)</f>
        <v>0</v>
      </c>
    </row>
    <row r="26" customFormat="false" ht="15" hidden="false" customHeight="false" outlineLevel="0" collapsed="false">
      <c r="B26" s="170"/>
      <c r="C26" s="168" t="n">
        <f aca="false">SUMIF(Funções!$A$3:$A$202,B26,Funções!$AG$3:$AG$202)</f>
        <v>0</v>
      </c>
    </row>
    <row r="27" customFormat="false" ht="15" hidden="false" customHeight="false" outlineLevel="0" collapsed="false">
      <c r="B27" s="170"/>
      <c r="C27" s="168" t="n">
        <f aca="false">SUMIF(Funções!$A$3:$A$202,B27,Funções!$AG$3:$AG$202)</f>
        <v>0</v>
      </c>
    </row>
    <row r="28" customFormat="false" ht="15" hidden="false" customHeight="false" outlineLevel="0" collapsed="false">
      <c r="B28" s="170"/>
      <c r="C28" s="168" t="n">
        <f aca="false">SUMIF(Funções!$A$3:$A$202,B28,Funções!$AG$3:$AG$202)</f>
        <v>0</v>
      </c>
    </row>
    <row r="29" customFormat="false" ht="15" hidden="false" customHeight="false" outlineLevel="0" collapsed="false">
      <c r="B29" s="170"/>
      <c r="C29" s="168" t="n">
        <f aca="false">SUMIF(Funções!$A$3:$A$202,B29,Funções!$AG$3:$AG$202)</f>
        <v>0</v>
      </c>
    </row>
    <row r="30" customFormat="false" ht="15" hidden="false" customHeight="false" outlineLevel="0" collapsed="false">
      <c r="B30" s="170"/>
      <c r="C30" s="168" t="n">
        <f aca="false">SUMIF(Funções!$A$3:$A$202,B30,Funções!$AG$3:$AG$202)</f>
        <v>0</v>
      </c>
    </row>
    <row r="31" customFormat="false" ht="15" hidden="false" customHeight="false" outlineLevel="0" collapsed="false">
      <c r="B31" s="170"/>
      <c r="C31" s="168" t="n">
        <f aca="false">SUMIF(Funções!$A$3:$A$202,B31,Funções!$AG$3:$AG$202)</f>
        <v>0</v>
      </c>
    </row>
    <row r="32" customFormat="false" ht="15" hidden="false" customHeight="false" outlineLevel="0" collapsed="false">
      <c r="B32" s="170"/>
      <c r="C32" s="168" t="n">
        <f aca="false">SUMIF(Funções!$A$3:$A$202,B32,Funções!$AG$3:$AG$202)</f>
        <v>0</v>
      </c>
    </row>
    <row r="33" customFormat="false" ht="15" hidden="false" customHeight="false" outlineLevel="0" collapsed="false">
      <c r="B33" s="170"/>
      <c r="C33" s="168" t="n">
        <f aca="false">SUMIF(Funções!$A$3:$A$202,B33,Funções!$AG$3:$AG$202)</f>
        <v>0</v>
      </c>
    </row>
    <row r="34" customFormat="false" ht="15" hidden="false" customHeight="false" outlineLevel="0" collapsed="false">
      <c r="B34" s="170"/>
      <c r="C34" s="168" t="n">
        <f aca="false">SUMIF(Funções!$A$3:$A$202,B34,Funções!$AG$3:$AG$202)</f>
        <v>0</v>
      </c>
    </row>
    <row r="35" customFormat="false" ht="15" hidden="false" customHeight="false" outlineLevel="0" collapsed="false">
      <c r="B35" s="170"/>
      <c r="C35" s="168" t="n">
        <f aca="false">SUMIF(Funções!$A$3:$A$202,B35,Funções!$AG$3:$AG$202)</f>
        <v>0</v>
      </c>
    </row>
    <row r="36" customFormat="false" ht="15" hidden="false" customHeight="false" outlineLevel="0" collapsed="false">
      <c r="B36" s="170"/>
      <c r="C36" s="168" t="n">
        <f aca="false">SUMIF(Funções!$A$3:$A$202,B36,Funções!$AG$3:$AG$202)</f>
        <v>0</v>
      </c>
    </row>
    <row r="37" customFormat="false" ht="15" hidden="false" customHeight="false" outlineLevel="0" collapsed="false">
      <c r="B37" s="170"/>
      <c r="C37" s="168" t="n">
        <f aca="false">SUMIF(Funções!$A$3:$A$202,B37,Funções!$AG$3:$AG$202)</f>
        <v>0</v>
      </c>
    </row>
    <row r="38" customFormat="false" ht="15" hidden="false" customHeight="false" outlineLevel="0" collapsed="false">
      <c r="B38" s="170"/>
      <c r="C38" s="168" t="n">
        <f aca="false">SUMIF(Funções!$A$3:$A$202,B38,Funções!$AG$3:$AG$202)</f>
        <v>0</v>
      </c>
    </row>
    <row r="39" customFormat="false" ht="15" hidden="false" customHeight="false" outlineLevel="0" collapsed="false">
      <c r="B39" s="170"/>
      <c r="C39" s="168" t="n">
        <f aca="false">SUMIF(Funções!$A$3:$A$202,B39,Funções!$AG$3:$AG$202)</f>
        <v>0</v>
      </c>
    </row>
    <row r="40" customFormat="false" ht="15" hidden="false" customHeight="false" outlineLevel="0" collapsed="false">
      <c r="B40" s="170"/>
      <c r="C40" s="168" t="n">
        <f aca="false">SUMIF(Funções!$A$3:$A$202,B40,Funções!$AG$3:$AG$202)</f>
        <v>0</v>
      </c>
    </row>
    <row r="41" customFormat="false" ht="15" hidden="false" customHeight="false" outlineLevel="0" collapsed="false">
      <c r="B41" s="170"/>
      <c r="C41" s="168" t="n">
        <f aca="false">SUMIF(Funções!$A$3:$A$202,B41,Funções!$AG$3:$AG$202)</f>
        <v>0</v>
      </c>
    </row>
    <row r="42" customFormat="false" ht="15" hidden="false" customHeight="false" outlineLevel="0" collapsed="false">
      <c r="B42" s="170"/>
      <c r="C42" s="168" t="n">
        <f aca="false">SUMIF(Funções!$A$3:$A$202,B42,Funções!$AG$3:$AG$202)</f>
        <v>0</v>
      </c>
    </row>
    <row r="43" customFormat="false" ht="15" hidden="false" customHeight="false" outlineLevel="0" collapsed="false">
      <c r="B43" s="170"/>
      <c r="C43" s="168" t="n">
        <f aca="false">SUMIF(Funções!$A$3:$A$202,B43,Funções!$AG$3:$AG$202)</f>
        <v>0</v>
      </c>
    </row>
    <row r="44" customFormat="false" ht="15" hidden="false" customHeight="false" outlineLevel="0" collapsed="false">
      <c r="B44" s="170"/>
      <c r="C44" s="168" t="n">
        <f aca="false">SUMIF(Funções!$A$3:$A$202,B44,Funções!$AG$3:$AG$202)</f>
        <v>0</v>
      </c>
    </row>
    <row r="45" customFormat="false" ht="15" hidden="false" customHeight="false" outlineLevel="0" collapsed="false">
      <c r="B45" s="170"/>
      <c r="C45" s="168" t="n">
        <f aca="false">SUMIF(Funções!$A$3:$A$202,B45,Funções!$AG$3:$AG$202)</f>
        <v>0</v>
      </c>
    </row>
    <row r="46" customFormat="false" ht="15" hidden="false" customHeight="false" outlineLevel="0" collapsed="false">
      <c r="B46" s="170"/>
      <c r="C46" s="168" t="n">
        <f aca="false">SUMIF(Funções!$A$3:$A$202,B46,Funções!$AG$3:$AG$202)</f>
        <v>0</v>
      </c>
    </row>
    <row r="47" customFormat="false" ht="15" hidden="false" customHeight="false" outlineLevel="0" collapsed="false">
      <c r="B47" s="170"/>
      <c r="C47" s="168" t="n">
        <f aca="false">SUMIF(Funções!$A$3:$A$202,B47,Funções!$AG$3:$AG$202)</f>
        <v>0</v>
      </c>
    </row>
    <row r="48" customFormat="false" ht="15" hidden="false" customHeight="false" outlineLevel="0" collapsed="false">
      <c r="B48" s="170"/>
      <c r="C48" s="168" t="n">
        <f aca="false">SUMIF(Funções!$A$3:$A$202,B48,Funções!$AG$3:$AG$202)</f>
        <v>0</v>
      </c>
    </row>
    <row r="49" customFormat="false" ht="15" hidden="false" customHeight="false" outlineLevel="0" collapsed="false">
      <c r="B49" s="170"/>
      <c r="C49" s="168" t="n">
        <f aca="false">SUMIF(Funções!$A$3:$A$202,B49,Funções!$AG$3:$AG$202)</f>
        <v>0</v>
      </c>
    </row>
    <row r="50" customFormat="false" ht="15" hidden="false" customHeight="false" outlineLevel="0" collapsed="false">
      <c r="B50" s="170"/>
      <c r="C50" s="168" t="n">
        <f aca="false">SUMIF(Funções!$A$3:$A$202,B50,Funções!$AG$3:$AG$202)</f>
        <v>0</v>
      </c>
    </row>
    <row r="51" customFormat="false" ht="15" hidden="false" customHeight="false" outlineLevel="0" collapsed="false">
      <c r="B51" s="170"/>
      <c r="C51" s="168" t="n">
        <f aca="false">SUMIF(Funções!$A$3:$A$202,B51,Funções!$AG$3:$AG$202)</f>
        <v>0</v>
      </c>
    </row>
    <row r="52" customFormat="false" ht="15" hidden="false" customHeight="false" outlineLevel="0" collapsed="false">
      <c r="B52" s="170"/>
      <c r="C52" s="168" t="n">
        <f aca="false">SUMIF(Funções!$A$3:$A$202,B52,Funções!$AG$3:$AG$202)</f>
        <v>0</v>
      </c>
    </row>
    <row r="53" customFormat="false" ht="15" hidden="false" customHeight="false" outlineLevel="0" collapsed="false">
      <c r="B53" s="170"/>
      <c r="C53" s="168" t="n">
        <f aca="false">SUMIF(Funções!$A$3:$A$202,B53,Funções!$AG$3:$AG$202)</f>
        <v>0</v>
      </c>
    </row>
    <row r="54" customFormat="false" ht="15" hidden="false" customHeight="false" outlineLevel="0" collapsed="false">
      <c r="B54" s="170"/>
      <c r="C54" s="168" t="n">
        <f aca="false">SUMIF(Funções!$A$3:$A$202,B54,Funções!$AG$3:$AG$202)</f>
        <v>0</v>
      </c>
    </row>
    <row r="55" customFormat="false" ht="15" hidden="false" customHeight="false" outlineLevel="0" collapsed="false">
      <c r="B55" s="170"/>
      <c r="C55" s="168" t="n">
        <f aca="false">SUMIF(Funções!$A$3:$A$202,B55,Funções!$AG$3:$AG$202)</f>
        <v>0</v>
      </c>
    </row>
    <row r="56" customFormat="false" ht="15" hidden="false" customHeight="false" outlineLevel="0" collapsed="false">
      <c r="B56" s="170"/>
      <c r="C56" s="168" t="n">
        <f aca="false">SUMIF(Funções!$A$3:$A$202,B56,Funções!$AG$3:$AG$202)</f>
        <v>0</v>
      </c>
    </row>
    <row r="57" customFormat="false" ht="15" hidden="false" customHeight="false" outlineLevel="0" collapsed="false">
      <c r="B57" s="170"/>
      <c r="C57" s="168" t="n">
        <f aca="false">SUMIF(Funções!$A$3:$A$202,B57,Funções!$AG$3:$AG$202)</f>
        <v>0</v>
      </c>
    </row>
    <row r="58" customFormat="false" ht="15" hidden="false" customHeight="false" outlineLevel="0" collapsed="false">
      <c r="B58" s="170"/>
      <c r="C58" s="168" t="n">
        <f aca="false">SUMIF(Funções!$A$3:$A$202,B58,Funções!$AG$3:$AG$202)</f>
        <v>0</v>
      </c>
    </row>
    <row r="59" customFormat="false" ht="15" hidden="false" customHeight="false" outlineLevel="0" collapsed="false">
      <c r="B59" s="170"/>
      <c r="C59" s="168" t="n">
        <f aca="false">SUMIF(Funções!$A$3:$A$202,B59,Funções!$AG$3:$AG$202)</f>
        <v>0</v>
      </c>
    </row>
    <row r="60" customFormat="false" ht="15" hidden="false" customHeight="false" outlineLevel="0" collapsed="false">
      <c r="B60" s="170"/>
      <c r="C60" s="168" t="n">
        <f aca="false">SUMIF(Funções!$A$3:$A$202,B60,Funções!$AG$3:$AG$202)</f>
        <v>0</v>
      </c>
    </row>
    <row r="61" customFormat="false" ht="15" hidden="false" customHeight="false" outlineLevel="0" collapsed="false">
      <c r="B61" s="170"/>
      <c r="C61" s="168" t="n">
        <f aca="false">SUMIF(Funções!$A$3:$A$202,B61,Funções!$AG$3:$AG$202)</f>
        <v>0</v>
      </c>
    </row>
    <row r="62" customFormat="false" ht="15" hidden="false" customHeight="false" outlineLevel="0" collapsed="false">
      <c r="B62" s="170"/>
      <c r="C62" s="168" t="n">
        <f aca="false">SUMIF(Funções!$A$3:$A$202,B62,Funções!$AG$3:$AG$202)</f>
        <v>0</v>
      </c>
    </row>
    <row r="63" customFormat="false" ht="15" hidden="false" customHeight="false" outlineLevel="0" collapsed="false">
      <c r="B63" s="170"/>
      <c r="C63" s="168" t="n">
        <f aca="false">SUMIF(Funções!$A$3:$A$202,B63,Funções!$AG$3:$AG$202)</f>
        <v>0</v>
      </c>
    </row>
    <row r="64" customFormat="false" ht="15" hidden="false" customHeight="false" outlineLevel="0" collapsed="false">
      <c r="B64" s="170"/>
      <c r="C64" s="168" t="n">
        <f aca="false">SUMIF(Funções!$A$3:$A$202,B64,Funções!$AG$3:$AG$202)</f>
        <v>0</v>
      </c>
    </row>
    <row r="65" customFormat="false" ht="15" hidden="false" customHeight="false" outlineLevel="0" collapsed="false">
      <c r="B65" s="170"/>
      <c r="C65" s="168" t="n">
        <f aca="false">SUMIF(Funções!$A$3:$A$202,B65,Funções!$AG$3:$AG$202)</f>
        <v>0</v>
      </c>
    </row>
    <row r="66" customFormat="false" ht="15" hidden="false" customHeight="false" outlineLevel="0" collapsed="false">
      <c r="B66" s="170"/>
      <c r="C66" s="168" t="n">
        <f aca="false">SUMIF(Funções!$A$3:$A$202,B66,Funções!$AG$3:$AG$202)</f>
        <v>0</v>
      </c>
    </row>
    <row r="67" customFormat="false" ht="15" hidden="false" customHeight="false" outlineLevel="0" collapsed="false">
      <c r="B67" s="170"/>
      <c r="C67" s="168" t="n">
        <f aca="false">SUMIF(Funções!$A$3:$A$202,B67,Funções!$AG$3:$AG$202)</f>
        <v>0</v>
      </c>
    </row>
    <row r="68" customFormat="false" ht="15" hidden="false" customHeight="false" outlineLevel="0" collapsed="false">
      <c r="B68" s="170"/>
      <c r="C68" s="168" t="n">
        <f aca="false">SUMIF(Funções!$A$3:$A$202,B68,Funções!$AG$3:$AG$202)</f>
        <v>0</v>
      </c>
    </row>
    <row r="69" customFormat="false" ht="15" hidden="false" customHeight="false" outlineLevel="0" collapsed="false">
      <c r="B69" s="170"/>
      <c r="C69" s="168" t="n">
        <f aca="false">SUMIF(Funções!$A$3:$A$202,B69,Funções!$AG$3:$AG$202)</f>
        <v>0</v>
      </c>
    </row>
    <row r="70" customFormat="false" ht="15" hidden="false" customHeight="false" outlineLevel="0" collapsed="false">
      <c r="B70" s="170"/>
      <c r="C70" s="168" t="n">
        <f aca="false">SUMIF(Funções!$A$3:$A$202,B70,Funções!$AG$3:$AG$202)</f>
        <v>0</v>
      </c>
    </row>
    <row r="71" customFormat="false" ht="15" hidden="false" customHeight="false" outlineLevel="0" collapsed="false">
      <c r="B71" s="170"/>
      <c r="C71" s="168" t="n">
        <f aca="false">SUMIF(Funções!$A$3:$A$202,B71,Funções!$AG$3:$AG$202)</f>
        <v>0</v>
      </c>
    </row>
    <row r="72" customFormat="false" ht="15" hidden="false" customHeight="false" outlineLevel="0" collapsed="false">
      <c r="B72" s="170"/>
      <c r="C72" s="168" t="n">
        <f aca="false">SUMIF(Funções!$A$3:$A$202,B72,Funções!$AG$3:$AG$202)</f>
        <v>0</v>
      </c>
    </row>
    <row r="73" customFormat="false" ht="15" hidden="false" customHeight="false" outlineLevel="0" collapsed="false">
      <c r="B73" s="170"/>
      <c r="C73" s="168" t="n">
        <f aca="false">SUMIF(Funções!$A$3:$A$202,B73,Funções!$AG$3:$AG$202)</f>
        <v>0</v>
      </c>
    </row>
    <row r="74" customFormat="false" ht="15" hidden="false" customHeight="false" outlineLevel="0" collapsed="false">
      <c r="B74" s="170"/>
      <c r="C74" s="168" t="n">
        <f aca="false">SUMIF(Funções!$A$3:$A$202,B74,Funções!$AG$3:$AG$202)</f>
        <v>0</v>
      </c>
    </row>
    <row r="75" customFormat="false" ht="15" hidden="false" customHeight="false" outlineLevel="0" collapsed="false">
      <c r="B75" s="170"/>
      <c r="C75" s="168" t="n">
        <f aca="false">SUMIF(Funções!$A$3:$A$202,B75,Funções!$AG$3:$AG$202)</f>
        <v>0</v>
      </c>
    </row>
    <row r="76" customFormat="false" ht="15" hidden="false" customHeight="false" outlineLevel="0" collapsed="false">
      <c r="B76" s="170"/>
      <c r="C76" s="168" t="n">
        <f aca="false">SUMIF(Funções!$A$3:$A$202,B76,Funções!$AG$3:$AG$202)</f>
        <v>0</v>
      </c>
    </row>
    <row r="77" customFormat="false" ht="15" hidden="false" customHeight="false" outlineLevel="0" collapsed="false">
      <c r="B77" s="170"/>
      <c r="C77" s="168" t="n">
        <f aca="false">SUMIF(Funções!$A$3:$A$202,B77,Funções!$AG$3:$AG$202)</f>
        <v>0</v>
      </c>
    </row>
    <row r="78" customFormat="false" ht="15" hidden="false" customHeight="false" outlineLevel="0" collapsed="false">
      <c r="B78" s="170"/>
      <c r="C78" s="168" t="n">
        <f aca="false">SUMIF(Funções!$A$3:$A$202,B78,Funções!$AG$3:$AG$202)</f>
        <v>0</v>
      </c>
    </row>
    <row r="79" customFormat="false" ht="15" hidden="false" customHeight="false" outlineLevel="0" collapsed="false">
      <c r="B79" s="170"/>
      <c r="C79" s="168" t="n">
        <f aca="false">SUMIF(Funções!$A$3:$A$202,B79,Funções!$AG$3:$AG$202)</f>
        <v>0</v>
      </c>
    </row>
    <row r="80" customFormat="false" ht="15" hidden="false" customHeight="false" outlineLevel="0" collapsed="false">
      <c r="B80" s="170"/>
      <c r="C80" s="168" t="n">
        <f aca="false">SUMIF(Funções!$A$3:$A$202,B80,Funções!$AG$3:$AG$202)</f>
        <v>0</v>
      </c>
    </row>
    <row r="81" customFormat="false" ht="15" hidden="false" customHeight="false" outlineLevel="0" collapsed="false">
      <c r="B81" s="170"/>
      <c r="C81" s="168" t="n">
        <f aca="false">SUMIF(Funções!$A$3:$A$202,B81,Funções!$AG$3:$AG$202)</f>
        <v>0</v>
      </c>
    </row>
    <row r="82" customFormat="false" ht="15" hidden="false" customHeight="false" outlineLevel="0" collapsed="false">
      <c r="B82" s="170"/>
      <c r="C82" s="168" t="n">
        <f aca="false">SUMIF(Funções!$A$3:$A$202,B82,Funções!$AG$3:$AG$202)</f>
        <v>0</v>
      </c>
    </row>
    <row r="83" customFormat="false" ht="15" hidden="false" customHeight="false" outlineLevel="0" collapsed="false">
      <c r="B83" s="170"/>
      <c r="C83" s="168" t="n">
        <f aca="false">SUMIF(Funções!$A$3:$A$202,B83,Funções!$AG$3:$AG$202)</f>
        <v>0</v>
      </c>
    </row>
    <row r="84" customFormat="false" ht="15" hidden="false" customHeight="false" outlineLevel="0" collapsed="false">
      <c r="B84" s="170"/>
      <c r="C84" s="168" t="n">
        <f aca="false">SUMIF(Funções!$A$3:$A$202,B84,Funções!$AG$3:$AG$202)</f>
        <v>0</v>
      </c>
    </row>
    <row r="85" customFormat="false" ht="15" hidden="false" customHeight="false" outlineLevel="0" collapsed="false">
      <c r="B85" s="170"/>
      <c r="C85" s="168" t="n">
        <f aca="false">SUMIF(Funções!$A$3:$A$202,B85,Funções!$AG$3:$AG$202)</f>
        <v>0</v>
      </c>
    </row>
    <row r="86" customFormat="false" ht="15" hidden="false" customHeight="false" outlineLevel="0" collapsed="false">
      <c r="B86" s="170"/>
      <c r="C86" s="168" t="n">
        <f aca="false">SUMIF(Funções!$A$3:$A$202,B86,Funções!$AG$3:$AG$202)</f>
        <v>0</v>
      </c>
    </row>
    <row r="87" customFormat="false" ht="15" hidden="false" customHeight="false" outlineLevel="0" collapsed="false">
      <c r="B87" s="170"/>
      <c r="C87" s="168" t="n">
        <f aca="false">SUMIF(Funções!$A$3:$A$202,B87,Funções!$AG$3:$AG$202)</f>
        <v>0</v>
      </c>
    </row>
    <row r="88" customFormat="false" ht="15" hidden="false" customHeight="false" outlineLevel="0" collapsed="false">
      <c r="B88" s="170"/>
      <c r="C88" s="168" t="n">
        <f aca="false">SUMIF(Funções!$A$3:$A$202,B88,Funções!$AG$3:$AG$202)</f>
        <v>0</v>
      </c>
    </row>
    <row r="89" customFormat="false" ht="15" hidden="false" customHeight="false" outlineLevel="0" collapsed="false">
      <c r="B89" s="170"/>
      <c r="C89" s="168" t="n">
        <f aca="false">SUMIF(Funções!$A$3:$A$202,B89,Funções!$AG$3:$AG$202)</f>
        <v>0</v>
      </c>
    </row>
    <row r="90" customFormat="false" ht="15" hidden="false" customHeight="false" outlineLevel="0" collapsed="false">
      <c r="B90" s="170"/>
      <c r="C90" s="168" t="n">
        <f aca="false">SUMIF(Funções!$A$3:$A$202,B90,Funções!$AG$3:$AG$202)</f>
        <v>0</v>
      </c>
    </row>
    <row r="91" customFormat="false" ht="15" hidden="false" customHeight="false" outlineLevel="0" collapsed="false">
      <c r="B91" s="170"/>
      <c r="C91" s="168" t="n">
        <f aca="false">SUMIF(Funções!$A$3:$A$202,B91,Funções!$AG$3:$AG$202)</f>
        <v>0</v>
      </c>
    </row>
    <row r="92" customFormat="false" ht="15" hidden="false" customHeight="false" outlineLevel="0" collapsed="false">
      <c r="B92" s="170"/>
      <c r="C92" s="168" t="n">
        <f aca="false">SUMIF(Funções!$A$3:$A$202,B92,Funções!$AG$3:$AG$202)</f>
        <v>0</v>
      </c>
    </row>
    <row r="93" customFormat="false" ht="15" hidden="false" customHeight="false" outlineLevel="0" collapsed="false">
      <c r="B93" s="170"/>
      <c r="C93" s="168" t="n">
        <f aca="false">SUMIF(Funções!$A$3:$A$202,B93,Funções!$AG$3:$AG$202)</f>
        <v>0</v>
      </c>
    </row>
    <row r="94" customFormat="false" ht="15" hidden="false" customHeight="false" outlineLevel="0" collapsed="false">
      <c r="B94" s="170"/>
      <c r="C94" s="168" t="n">
        <f aca="false">SUMIF(Funções!$A$3:$A$202,B94,Funções!$AG$3:$AG$202)</f>
        <v>0</v>
      </c>
    </row>
    <row r="95" customFormat="false" ht="15" hidden="false" customHeight="false" outlineLevel="0" collapsed="false">
      <c r="B95" s="170"/>
      <c r="C95" s="168" t="n">
        <f aca="false">SUMIF(Funções!$A$3:$A$202,B95,Funções!$AG$3:$AG$202)</f>
        <v>0</v>
      </c>
    </row>
    <row r="96" customFormat="false" ht="15" hidden="false" customHeight="false" outlineLevel="0" collapsed="false">
      <c r="B96" s="170"/>
      <c r="C96" s="168" t="n">
        <f aca="false">SUMIF(Funções!$A$3:$A$202,B96,Funções!$AG$3:$AG$202)</f>
        <v>0</v>
      </c>
    </row>
    <row r="97" customFormat="false" ht="15" hidden="false" customHeight="false" outlineLevel="0" collapsed="false">
      <c r="B97" s="170"/>
      <c r="C97" s="168" t="n">
        <f aca="false">SUMIF(Funções!$A$3:$A$202,B97,Funções!$AG$3:$AG$202)</f>
        <v>0</v>
      </c>
    </row>
    <row r="98" customFormat="false" ht="15" hidden="false" customHeight="false" outlineLevel="0" collapsed="false">
      <c r="B98" s="170"/>
      <c r="C98" s="168" t="n">
        <f aca="false">SUMIF(Funções!$A$3:$A$202,B98,Funções!$AG$3:$AG$202)</f>
        <v>0</v>
      </c>
    </row>
    <row r="99" customFormat="false" ht="15" hidden="false" customHeight="false" outlineLevel="0" collapsed="false">
      <c r="B99" s="170"/>
      <c r="C99" s="168" t="n">
        <f aca="false">SUMIF(Funções!$A$3:$A$202,B99,Funções!$AG$3:$AG$202)</f>
        <v>0</v>
      </c>
    </row>
  </sheetData>
  <sheetProtection sheet="true" scenarios="true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D4"/>
  <sheetViews>
    <sheetView showFormulas="false" showGridLines="true" showRowColHeaders="true" showZeros="true" rightToLeft="false" tabSelected="false" showOutlineSymbols="true" defaultGridColor="true" view="pageBreakPreview" topLeftCell="A1" colorId="64" zoomScale="120" zoomScaleNormal="100" zoomScalePageLayoutView="12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27"/>
    <col collapsed="false" customWidth="true" hidden="false" outlineLevel="0" max="3" min="3" style="171" width="11"/>
    <col collapsed="false" customWidth="true" hidden="false" outlineLevel="0" max="1025" min="4" style="0" width="8.53"/>
  </cols>
  <sheetData>
    <row r="4" customFormat="false" ht="15" hidden="false" customHeight="false" outlineLevel="0" collapsed="false">
      <c r="A4" s="0" t="s">
        <v>195</v>
      </c>
      <c r="B4" s="0" t="s">
        <v>196</v>
      </c>
      <c r="C4" s="171" t="n">
        <v>1</v>
      </c>
      <c r="D4" s="0" t="s">
        <v>197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7"/>
  <sheetViews>
    <sheetView showFormulas="false" showGridLines="true" showRowColHeaders="true" showZeros="true" rightToLeft="false" tabSelected="false" showOutlineSymbols="true" defaultGridColor="true" view="pageBreakPreview" topLeftCell="A1" colorId="64" zoomScale="120" zoomScaleNormal="90" zoomScalePageLayoutView="12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3.49"/>
    <col collapsed="false" customWidth="true" hidden="false" outlineLevel="0" max="2" min="2" style="0" width="18.74"/>
    <col collapsed="false" customWidth="true" hidden="false" outlineLevel="0" max="3" min="3" style="0" width="11.3"/>
    <col collapsed="false" customWidth="true" hidden="false" outlineLevel="0" max="1025" min="4" style="0" width="9.14"/>
  </cols>
  <sheetData>
    <row r="1" customFormat="false" ht="22.05" hidden="false" customHeight="false" outlineLevel="0" collapsed="false">
      <c r="A1" s="172" t="s">
        <v>198</v>
      </c>
      <c r="B1" s="172" t="s">
        <v>199</v>
      </c>
      <c r="C1" s="172" t="s">
        <v>200</v>
      </c>
    </row>
    <row r="2" customFormat="false" ht="15" hidden="false" customHeight="false" outlineLevel="0" collapsed="false">
      <c r="A2" s="173"/>
      <c r="B2" s="174"/>
      <c r="C2" s="174"/>
    </row>
    <row r="3" customFormat="false" ht="15" hidden="false" customHeight="false" outlineLevel="0" collapsed="false">
      <c r="A3" s="173"/>
      <c r="B3" s="174"/>
      <c r="C3" s="174"/>
    </row>
    <row r="4" customFormat="false" ht="15" hidden="false" customHeight="false" outlineLevel="0" collapsed="false">
      <c r="A4" s="173"/>
      <c r="B4" s="174"/>
      <c r="C4" s="174"/>
    </row>
    <row r="5" customFormat="false" ht="15" hidden="false" customHeight="false" outlineLevel="0" collapsed="false">
      <c r="A5" s="173"/>
      <c r="B5" s="174"/>
      <c r="C5" s="174"/>
    </row>
    <row r="6" customFormat="false" ht="15" hidden="false" customHeight="false" outlineLevel="0" collapsed="false">
      <c r="A6" s="173"/>
      <c r="B6" s="174"/>
      <c r="C6" s="174"/>
    </row>
    <row r="7" customFormat="false" ht="15" hidden="false" customHeight="false" outlineLevel="0" collapsed="false">
      <c r="A7" s="173"/>
      <c r="B7" s="174"/>
      <c r="C7" s="174"/>
    </row>
    <row r="8" customFormat="false" ht="15" hidden="false" customHeight="false" outlineLevel="0" collapsed="false">
      <c r="A8" s="173"/>
      <c r="B8" s="174"/>
      <c r="C8" s="174"/>
    </row>
    <row r="9" customFormat="false" ht="15" hidden="false" customHeight="false" outlineLevel="0" collapsed="false">
      <c r="A9" s="173"/>
      <c r="B9" s="174"/>
      <c r="C9" s="174"/>
    </row>
    <row r="10" customFormat="false" ht="15" hidden="false" customHeight="false" outlineLevel="0" collapsed="false">
      <c r="A10" s="173"/>
      <c r="B10" s="174"/>
      <c r="C10" s="174"/>
    </row>
    <row r="11" customFormat="false" ht="15" hidden="false" customHeight="false" outlineLevel="0" collapsed="false">
      <c r="A11" s="173"/>
      <c r="B11" s="174"/>
      <c r="C11" s="174"/>
    </row>
    <row r="12" customFormat="false" ht="15" hidden="false" customHeight="false" outlineLevel="0" collapsed="false">
      <c r="A12" s="173"/>
      <c r="B12" s="174"/>
      <c r="C12" s="174"/>
    </row>
    <row r="13" customFormat="false" ht="15" hidden="false" customHeight="false" outlineLevel="0" collapsed="false">
      <c r="A13" s="173"/>
      <c r="B13" s="174"/>
      <c r="C13" s="174"/>
    </row>
    <row r="14" customFormat="false" ht="15" hidden="false" customHeight="false" outlineLevel="0" collapsed="false">
      <c r="A14" s="173"/>
      <c r="B14" s="174"/>
      <c r="C14" s="174"/>
    </row>
    <row r="15" customFormat="false" ht="15" hidden="false" customHeight="false" outlineLevel="0" collapsed="false">
      <c r="A15" s="173"/>
      <c r="B15" s="174"/>
      <c r="C15" s="174"/>
    </row>
    <row r="16" customFormat="false" ht="15" hidden="false" customHeight="false" outlineLevel="0" collapsed="false">
      <c r="A16" s="173"/>
      <c r="B16" s="174"/>
      <c r="C16" s="174"/>
    </row>
    <row r="17" customFormat="false" ht="15" hidden="false" customHeight="false" outlineLevel="0" collapsed="false">
      <c r="A17" s="173"/>
      <c r="B17" s="174"/>
      <c r="C17" s="174"/>
    </row>
    <row r="18" customFormat="false" ht="15" hidden="false" customHeight="false" outlineLevel="0" collapsed="false">
      <c r="A18" s="173"/>
      <c r="B18" s="174"/>
      <c r="C18" s="174"/>
    </row>
    <row r="19" customFormat="false" ht="15" hidden="false" customHeight="false" outlineLevel="0" collapsed="false">
      <c r="A19" s="173"/>
      <c r="B19" s="174"/>
      <c r="C19" s="174"/>
    </row>
    <row r="20" customFormat="false" ht="15" hidden="false" customHeight="false" outlineLevel="0" collapsed="false">
      <c r="A20" s="173"/>
      <c r="B20" s="174"/>
      <c r="C20" s="174"/>
    </row>
    <row r="21" customFormat="false" ht="15" hidden="false" customHeight="false" outlineLevel="0" collapsed="false">
      <c r="A21" s="173"/>
      <c r="B21" s="174"/>
      <c r="C21" s="174"/>
    </row>
    <row r="22" customFormat="false" ht="15" hidden="false" customHeight="false" outlineLevel="0" collapsed="false">
      <c r="A22" s="173"/>
      <c r="B22" s="174"/>
      <c r="C22" s="174"/>
    </row>
    <row r="23" customFormat="false" ht="15" hidden="false" customHeight="false" outlineLevel="0" collapsed="false">
      <c r="A23" s="173"/>
      <c r="B23" s="174"/>
      <c r="C23" s="174"/>
    </row>
    <row r="24" customFormat="false" ht="15" hidden="false" customHeight="false" outlineLevel="0" collapsed="false">
      <c r="A24" s="173"/>
      <c r="B24" s="174"/>
      <c r="C24" s="174"/>
    </row>
    <row r="25" customFormat="false" ht="15" hidden="false" customHeight="false" outlineLevel="0" collapsed="false">
      <c r="A25" s="173"/>
      <c r="B25" s="174"/>
      <c r="C25" s="174"/>
    </row>
    <row r="26" customFormat="false" ht="15" hidden="false" customHeight="false" outlineLevel="0" collapsed="false">
      <c r="A26" s="173"/>
      <c r="B26" s="174"/>
      <c r="C26" s="174"/>
    </row>
    <row r="27" customFormat="false" ht="15" hidden="false" customHeight="false" outlineLevel="0" collapsed="false">
      <c r="A27" s="173"/>
      <c r="B27" s="174"/>
      <c r="C27" s="174"/>
    </row>
    <row r="28" customFormat="false" ht="15" hidden="false" customHeight="false" outlineLevel="0" collapsed="false">
      <c r="A28" s="173"/>
      <c r="B28" s="174"/>
      <c r="C28" s="174"/>
    </row>
    <row r="29" customFormat="false" ht="15" hidden="false" customHeight="false" outlineLevel="0" collapsed="false">
      <c r="A29" s="173"/>
      <c r="B29" s="174"/>
      <c r="C29" s="174"/>
    </row>
    <row r="30" customFormat="false" ht="15" hidden="false" customHeight="false" outlineLevel="0" collapsed="false">
      <c r="A30" s="173"/>
      <c r="B30" s="174"/>
      <c r="C30" s="174"/>
    </row>
    <row r="31" customFormat="false" ht="15" hidden="false" customHeight="false" outlineLevel="0" collapsed="false">
      <c r="A31" s="173"/>
      <c r="B31" s="174"/>
      <c r="C31" s="174"/>
    </row>
    <row r="32" customFormat="false" ht="15" hidden="false" customHeight="false" outlineLevel="0" collapsed="false">
      <c r="A32" s="173"/>
      <c r="B32" s="174"/>
      <c r="C32" s="174"/>
    </row>
    <row r="33" customFormat="false" ht="15" hidden="false" customHeight="false" outlineLevel="0" collapsed="false">
      <c r="A33" s="173"/>
      <c r="B33" s="174"/>
      <c r="C33" s="174"/>
    </row>
    <row r="34" customFormat="false" ht="15" hidden="false" customHeight="false" outlineLevel="0" collapsed="false">
      <c r="A34" s="173"/>
      <c r="B34" s="174"/>
      <c r="C34" s="174"/>
    </row>
    <row r="35" customFormat="false" ht="15" hidden="false" customHeight="false" outlineLevel="0" collapsed="false">
      <c r="A35" s="173"/>
      <c r="B35" s="174"/>
      <c r="C35" s="174"/>
    </row>
    <row r="36" customFormat="false" ht="15" hidden="false" customHeight="false" outlineLevel="0" collapsed="false">
      <c r="A36" s="173"/>
      <c r="B36" s="174"/>
      <c r="C36" s="174"/>
    </row>
    <row r="37" customFormat="false" ht="15" hidden="false" customHeight="false" outlineLevel="0" collapsed="false">
      <c r="A37" s="173"/>
      <c r="B37" s="174"/>
      <c r="C37" s="17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  <Company>DATASUS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2011-04-06T17:26:48Z</dcterms:created>
  <dc:creator>Flavio Marques Migowski Carvalho</dc:creator>
  <dc:description>Versão 4.0</dc:description>
  <dc:language>pt-BR</dc:language>
  <cp:lastModifiedBy/>
  <dcterms:modified xsi:type="dcterms:W3CDTF">2021-11-17T20:51:17Z</dcterms:modified>
  <cp:revision>2</cp:revision>
  <dc:subject>Análise de Pontos de Função</dc:subject>
  <dc:title>Template Planilha PF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DATASUS</vt:lpwstr>
  </property>
  <property fmtid="{D5CDD505-2E9C-101B-9397-08002B2CF9AE}" pid="4" name="ContentTypeId">
    <vt:lpwstr>0x010100321A5DC1915D0D4894F46C165D7899C0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_dlc_DocIdItemGuid">
    <vt:lpwstr>30299d3d-e149-4c88-aace-9b2531581c17</vt:lpwstr>
  </property>
</Properties>
</file>