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media/image7.jpeg" ContentType="image/jpeg"/>
  <Override PartName="/xl/media/image2.jpeg" ContentType="image/jpeg"/>
  <Override PartName="/xl/media/image1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comments4.xml" ContentType="application/vnd.openxmlformats-officedocument.spreadsheetml.comments+xml"/>
  <Override PartName="/xl/vbaProject.bin" ContentType="application/vnd.ms-office.vbaProject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ms-excel.sheet.macroEnabled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drawings/vmlDrawing6.vml" ContentType="application/vnd.openxmlformats-officedocument.vmlDrawing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ão" sheetId="1" state="visible" r:id="rId3"/>
    <sheet name="Planilha" sheetId="2" state="visible" r:id="rId4"/>
    <sheet name="Funções de Dados - Detalhe" sheetId="3" state="visible" r:id="rId5"/>
    <sheet name="Funções de Transação - Detalhe" sheetId="4" state="visible" r:id="rId6"/>
    <sheet name="Retrabalho" sheetId="5" state="visible" r:id="rId7"/>
    <sheet name="Sumário" sheetId="6" state="visible" r:id="rId8"/>
  </sheets>
  <definedNames>
    <definedName function="false" hidden="false" localSheetId="2" name="_xlnm.Print_Area" vbProcedure="false">'Funções de Dados - Detalhe'!$A$1:$I$116</definedName>
    <definedName function="false" hidden="false" localSheetId="2" name="_xlnm.Print_Titles" vbProcedure="false">'Funções de Dados - Detalhe'!$1:$6</definedName>
    <definedName function="false" hidden="false" localSheetId="3" name="_xlnm.Print_Area" vbProcedure="false">'Funções de Transação - Detalhe'!$A$1:$H$116</definedName>
    <definedName function="false" hidden="false" localSheetId="3" name="_xlnm.Print_Titles" vbProcedure="false">'Funções de Transação - Detalhe'!$1:$6</definedName>
    <definedName function="false" hidden="false" localSheetId="1" name="_xlnm.Print_Area" vbProcedure="false">Planilha!$A$1:$AB$118</definedName>
    <definedName function="false" hidden="false" localSheetId="1" name="_xlnm.Print_Titles" vbProcedure="false">Planilha!$1:$6</definedName>
    <definedName function="false" hidden="false" localSheetId="4" name="_xlnm.Print_Area" vbProcedure="false">Retrabalho!$A$1:$U$116</definedName>
    <definedName function="false" hidden="false" localSheetId="4" name="_xlnm.Print_Titles" vbProcedure="false">Retrabalho!$1:$6</definedName>
    <definedName function="false" hidden="false" localSheetId="5" name="_xlnm.Print_Area" vbProcedure="false">Sumário!$A$1:$L$64</definedName>
    <definedName function="false" hidden="false" name="CF" vbProcedure="false">Planilha!$M$7:$M$1002</definedName>
    <definedName function="false" hidden="false" name="CFD" vbProcedure="false">Planilha!$O$7:$O$1002</definedName>
    <definedName function="false" hidden="false" name="CFRETRABALHO" vbProcedure="false">Retrabalho!$J$7:$J$1000</definedName>
    <definedName function="false" hidden="false" name="ctlRetrabalho" vbProcedure="false">Retrabalho!$J$7:$J$1000</definedName>
    <definedName function="false" hidden="false" name="Data" vbProcedure="false">Identificação!$W$7</definedName>
    <definedName function="false" hidden="false" name="EEA" vbProcedure="false">Retrabalho!$J$8:$J$1000</definedName>
    <definedName function="false" hidden="false" name="Responsável" vbProcedure="false">Identificação!$F$7</definedName>
    <definedName function="false" hidden="false" name="Revisor" vbProcedure="false">Identificação!$F$8</definedName>
    <definedName function="false" hidden="false" name="Revisão" vbProcedure="false">Identificação!$W$8</definedName>
    <definedName function="false" hidden="false" localSheetId="1" name="_xlnm.Print_Titles" vbProcedure="false">Planilha!$1:$6</definedName>
    <definedName function="false" hidden="false" localSheetId="2" name="_xlnm.Print_Titles" vbProcedure="false">'Funções de Dados - Detalhe'!$1:$6</definedName>
    <definedName function="false" hidden="false" localSheetId="3" name="_xlnm.Print_Titles" vbProcedure="false">'Funções de Transação - Detalhe'!$1:$6</definedName>
    <definedName function="false" hidden="false" localSheetId="4" name="CF" vbProcedure="false">Retrabalho!$J$7:$J$1000</definedName>
    <definedName function="false" hidden="false" localSheetId="4" name="_xlnm.Print_Titles" vbProcedure="false">Retrabalho!$1:$6</definedName>
    <definedName function="true" hidden="false" name="PreencherSolares.PreencherSolares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6" authorId="0">
      <text>
        <r>
          <rPr>
            <sz val="9"/>
            <color rgb="FF000000"/>
            <rFont val="Tahoma"/>
            <family val="2"/>
            <charset val="1"/>
          </rPr>
          <t xml:space="preserve">Fim da operação assistida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Copiar nesta linha a função - de dados e de transação - preenchida no detalhamento. Inclua as demais informações dos campos em branco e os demais serão carregados e calculados.
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I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C</t>
        </r>
        <r>
          <rPr>
            <sz val="8"/>
            <color rgb="FF000000"/>
            <rFont val="Tahoma"/>
            <family val="2"/>
            <charset val="1"/>
          </rPr>
          <t xml:space="preserve"> - Cosmético</t>
        </r>
      </text>
    </comment>
    <comment ref="K6" authorId="0">
      <text>
        <r>
          <rPr>
            <sz val="8"/>
            <color rgb="FF000000"/>
            <rFont val="Times New Roman"/>
            <family val="1"/>
            <charset val="1"/>
          </rPr>
          <t xml:space="preserve">Tipos de Dados (DETs)</t>
        </r>
      </text>
    </comment>
    <comment ref="L6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Arquivos Referenciados/ Tipos de Registro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Complexidade estimada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Complexidade detalhada. Utiliza complexidade estimatida se as colunas TD e AR/TR estiverem vazias.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 antes da aplicação do deflator
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 antes da aplicação do deflator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O processo é a menor unidade de atividade significativa para o usuário
É auto-contido e deixa o negócio da aplicação em um estado consistente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H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I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 - </t>
        </r>
        <r>
          <rPr>
            <sz val="8"/>
            <color rgb="FF000000"/>
            <rFont val="Tahoma"/>
            <family val="2"/>
            <charset val="1"/>
          </rPr>
          <t xml:space="preserve">Inclusão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L6" authorId="0">
      <text>
        <r>
          <rPr>
            <sz val="9"/>
            <color rgb="FF000000"/>
            <rFont val="Tahoma"/>
            <family val="2"/>
            <charset val="1"/>
          </rPr>
          <t xml:space="preserve">Data de registro do retrabalho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Tipo de retrabalho:
A - Alteração de requisitos
AI  - Alteração de interface
D - Desistência de incluir,alterar ou excluir uma função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Consultar a tabela de esforço por disciplina do guia de contagem para calcular o percentual de retrabalho com base nos artefatos que precisarão de modificação.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B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B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B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B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  <comment ref="N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N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N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N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N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</commentList>
</comments>
</file>

<file path=xl/sharedStrings.xml><?xml version="1.0" encoding="utf-8"?>
<sst xmlns="http://schemas.openxmlformats.org/spreadsheetml/2006/main" count="197" uniqueCount="88">
  <si>
    <t xml:space="preserve">Identificação da Contagem</t>
  </si>
  <si>
    <t xml:space="preserve">Aplicação</t>
  </si>
  <si>
    <t xml:space="preserve">Projeto/Fase</t>
  </si>
  <si>
    <t xml:space="preserve">Data Início</t>
  </si>
  <si>
    <t xml:space="preserve">Dt. Implantação</t>
  </si>
  <si>
    <t xml:space="preserve">Dt. Conclusão</t>
  </si>
  <si>
    <t xml:space="preserve">Responsável</t>
  </si>
  <si>
    <t xml:space="preserve">Criação</t>
  </si>
  <si>
    <t xml:space="preserve">Revisor</t>
  </si>
  <si>
    <t xml:space="preserve">Revisão</t>
  </si>
  <si>
    <t xml:space="preserve">Total de PF</t>
  </si>
  <si>
    <t xml:space="preserve">Propósito da Contagem</t>
  </si>
  <si>
    <t xml:space="preserve">Escopo da Contagem</t>
  </si>
  <si>
    <t xml:space="preserve">Observações</t>
  </si>
  <si>
    <t xml:space="preserve"> Planilha de contagem de ponto de função</t>
  </si>
  <si>
    <t xml:space="preserve">Função</t>
  </si>
  <si>
    <t xml:space="preserve">Entrega</t>
  </si>
  <si>
    <t xml:space="preserve">funcao + entrega</t>
  </si>
  <si>
    <t xml:space="preserve">Tipo</t>
  </si>
  <si>
    <t xml:space="preserve">(I/A/E/C)</t>
  </si>
  <si>
    <t xml:space="preserve">TD</t>
  </si>
  <si>
    <t xml:space="preserve">AR/TR</t>
  </si>
  <si>
    <t xml:space="preserve">ctlE</t>
  </si>
  <si>
    <t xml:space="preserve">CE</t>
  </si>
  <si>
    <t xml:space="preserve">ctlD</t>
  </si>
  <si>
    <t xml:space="preserve">CD</t>
  </si>
  <si>
    <t xml:space="preserve">Complex. Est.</t>
  </si>
  <si>
    <t xml:space="preserve">Complex. Det.</t>
  </si>
  <si>
    <t xml:space="preserve">PFE Bruto</t>
  </si>
  <si>
    <t xml:space="preserve">PFD Bruto</t>
  </si>
  <si>
    <t xml:space="preserve">Deflator</t>
  </si>
  <si>
    <t xml:space="preserve">PFE</t>
  </si>
  <si>
    <t xml:space="preserve">PFD</t>
  </si>
  <si>
    <t xml:space="preserve"> Funções de Dados - Detalhamento</t>
  </si>
  <si>
    <t xml:space="preserve">Função de Dados</t>
  </si>
  <si>
    <t xml:space="preserve">Função + Entrega</t>
  </si>
  <si>
    <t xml:space="preserve">Qtd TD</t>
  </si>
  <si>
    <t xml:space="preserve">Tipo de Dados</t>
  </si>
  <si>
    <t xml:space="preserve">Qtd TR</t>
  </si>
  <si>
    <t xml:space="preserve">Tipo de Registro</t>
  </si>
  <si>
    <t xml:space="preserve">Documentos utilizados para contagem</t>
  </si>
  <si>
    <t xml:space="preserve">Versão</t>
  </si>
  <si>
    <t xml:space="preserve"> Funções de Transação - Detalhamento</t>
  </si>
  <si>
    <t xml:space="preserve">Função de Transação</t>
  </si>
  <si>
    <t xml:space="preserve">Qtd AR</t>
  </si>
  <si>
    <t xml:space="preserve">Arquivos Referenciados</t>
  </si>
  <si>
    <t xml:space="preserve"> Planilha de contagem de ponto de função - Retrabalho</t>
  </si>
  <si>
    <t xml:space="preserve">(I/A/E)</t>
  </si>
  <si>
    <t xml:space="preserve">ctl</t>
  </si>
  <si>
    <t xml:space="preserve">C</t>
  </si>
  <si>
    <t xml:space="preserve">Data</t>
  </si>
  <si>
    <t xml:space="preserve">Complex.</t>
  </si>
  <si>
    <t xml:space="preserve">PF Bruto</t>
  </si>
  <si>
    <t xml:space="preserve">% Conclusão</t>
  </si>
  <si>
    <t xml:space="preserve">tp_retrabalho</t>
  </si>
  <si>
    <t xml:space="preserve">Fator retrabalho</t>
  </si>
  <si>
    <t xml:space="preserve">PF</t>
  </si>
  <si>
    <t xml:space="preserve">Sumário da Contagem</t>
  </si>
  <si>
    <t xml:space="preserve">Funções</t>
  </si>
  <si>
    <t xml:space="preserve">Funções - Retrabalho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</si>
  <si>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</si>
  <si>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</si>
  <si>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</si>
  <si>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</si>
  <si>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EE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</si>
  <si>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</si>
  <si>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</si>
  <si>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</si>
  <si>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</si>
  <si>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</si>
  <si>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</si>
  <si>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</si>
  <si>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SE</t>
  </si>
  <si>
    <t xml:space="preserve">x 5</t>
  </si>
  <si>
    <t xml:space="preserve">x 7</t>
  </si>
  <si>
    <t xml:space="preserve">ALI</t>
  </si>
  <si>
    <t xml:space="preserve">x 10</t>
  </si>
  <si>
    <t xml:space="preserve">x 15</t>
  </si>
  <si>
    <t xml:space="preserve">AIE</t>
  </si>
  <si>
    <t xml:space="preserve"> </t>
  </si>
  <si>
    <t xml:space="preserve">Estimativa</t>
  </si>
  <si>
    <t xml:space="preserve">Detalhada</t>
  </si>
  <si>
    <t xml:space="preserve">INCLUSÃO (ADD)</t>
  </si>
  <si>
    <t xml:space="preserve">ALTERAÇÃO (CHG)</t>
  </si>
  <si>
    <t xml:space="preserve">EXCLUSÃO (DEL)</t>
  </si>
  <si>
    <t xml:space="preserve">Item Não Mensurável (INM)</t>
  </si>
  <si>
    <t xml:space="preserve">TESTE</t>
  </si>
  <si>
    <t xml:space="preserve">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</si>
</sst>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@"/>
    <numFmt numFmtId="167" formatCode="0.00"/>
    <numFmt numFmtId="168" formatCode="0%"/>
    <numFmt numFmtId="169" formatCode="#,##0.00"/>
    <numFmt numFmtId="170" formatCode="0.0%"/>
    <numFmt numFmtId="171" formatCode="0.00%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Medium"/>
      <family val="2"/>
      <charset val="1"/>
    </font>
    <font>
      <b val="true"/>
      <sz val="10"/>
      <name val="Franklin Gothic Medium"/>
      <family val="2"/>
      <charset val="1"/>
    </font>
    <font>
      <u val="single"/>
      <sz val="10"/>
      <name val="Franklin Gothic Medium"/>
      <family val="2"/>
      <charset val="1"/>
    </font>
    <font>
      <b val="true"/>
      <sz val="12"/>
      <name val="Franklin Gothic Medium"/>
      <family val="2"/>
      <charset val="1"/>
    </font>
    <font>
      <sz val="9"/>
      <name val="Franklin Gothic Medium"/>
      <family val="2"/>
      <charset val="1"/>
    </font>
    <font>
      <sz val="9"/>
      <color rgb="FF0000D4"/>
      <name val="Franklin Gothic Medium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0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Franklin Gothic Medium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FF"/>
      <name val="Franklin Gothic Medium"/>
      <family val="2"/>
      <charset val="1"/>
    </font>
    <font>
      <b val="true"/>
      <sz val="9"/>
      <name val="Franklin Gothic Medium"/>
      <family val="2"/>
      <charset val="1"/>
    </font>
    <font>
      <b val="true"/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4.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99CCFF"/>
        <bgColor rgb="FFC0C0C0"/>
      </patternFill>
    </fill>
    <fill>
      <patternFill patternType="solid">
        <fgColor rgb="FFFCF305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2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2" fillId="4" borderId="2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8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8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0"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ill>
        <patternFill>
          <bgColor rgb="FFDDD9C3"/>
        </patternFill>
      </fill>
    </dxf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797442662878"/>
          <c:y val="0.062384757221880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8487923685813"/>
          <c:y val="0.536570374923172"/>
          <c:w val="0.0799675258778161"/>
          <c:h val="0.113706207744315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3240">
                <a:solidFill>
                  <a:srgbClr val="000000"/>
                </a:solidFill>
                <a:round/>
              </a:ln>
            </c:spPr>
          </c:dPt>
          <c:dLbls>
            <c:numFmt formatCode="0.0%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Sumário!$U$15;Sumário!$U$22;Sumário!$U$29;Sumário!$U$36;Sumário!$U$43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97145256842895"/>
          <c:y val="0.398377397947208"/>
          <c:w val="0.0628571428571428"/>
          <c:h val="0.528459552312059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635390652872"/>
          <c:y val="0.06235864297253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55618979665"/>
          <c:y val="0.479159935379645"/>
          <c:w val="0.115768819122369"/>
          <c:h val="0.22907915993538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3240">
                <a:solidFill>
                  <a:srgbClr val="000000"/>
                </a:solidFill>
                <a:round/>
              </a:ln>
            </c:spPr>
          </c:dPt>
          <c:dLbls>
            <c:numFmt formatCode="0.0%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Sumário!$I$15;Sumário!$I$22;Sumário!$I$29;Sumário!$I$36;Sumário!$I$43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8"/>
          <c:y val="0.384618973910313"/>
          <c:w val="0.075"/>
          <c:h val="0.555560042174215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114480</xdr:rowOff>
    </xdr:from>
    <xdr:to>
      <xdr:col>5</xdr:col>
      <xdr:colOff>47160</xdr:colOff>
      <xdr:row>2</xdr:row>
      <xdr:rowOff>66600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6600" y="114480"/>
          <a:ext cx="12992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294840</xdr:colOff>
      <xdr:row>2</xdr:row>
      <xdr:rowOff>18720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85680" y="142920"/>
          <a:ext cx="12974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1323720</xdr:colOff>
      <xdr:row>2</xdr:row>
      <xdr:rowOff>18720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85680" y="142920"/>
          <a:ext cx="12380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1323720</xdr:colOff>
      <xdr:row>2</xdr:row>
      <xdr:rowOff>18720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85680" y="142920"/>
          <a:ext cx="12380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294840</xdr:colOff>
      <xdr:row>2</xdr:row>
      <xdr:rowOff>18720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85680" y="142920"/>
          <a:ext cx="1297440" cy="25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0</xdr:row>
      <xdr:rowOff>142920</xdr:rowOff>
    </xdr:from>
    <xdr:to>
      <xdr:col>2</xdr:col>
      <xdr:colOff>294840</xdr:colOff>
      <xdr:row>2</xdr:row>
      <xdr:rowOff>18720</xdr:rowOff>
    </xdr:to>
    <xdr:pic>
      <xdr:nvPicPr>
        <xdr:cNvPr id="5" name="Picture 1" descr=""/>
        <xdr:cNvPicPr/>
      </xdr:nvPicPr>
      <xdr:blipFill>
        <a:blip r:embed="rId2"/>
        <a:stretch/>
      </xdr:blipFill>
      <xdr:spPr>
        <a:xfrm>
          <a:off x="85680" y="142920"/>
          <a:ext cx="12974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352440</xdr:colOff>
      <xdr:row>44</xdr:row>
      <xdr:rowOff>38160</xdr:rowOff>
    </xdr:from>
    <xdr:to>
      <xdr:col>18</xdr:col>
      <xdr:colOff>190080</xdr:colOff>
      <xdr:row>51</xdr:row>
      <xdr:rowOff>142560</xdr:rowOff>
    </xdr:to>
    <xdr:graphicFrame>
      <xdr:nvGraphicFramePr>
        <xdr:cNvPr id="6" name="Chart 10"/>
        <xdr:cNvGraphicFramePr/>
      </xdr:nvGraphicFramePr>
      <xdr:xfrm>
        <a:off x="7880040" y="6029280"/>
        <a:ext cx="1773360" cy="11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44</xdr:row>
      <xdr:rowOff>47520</xdr:rowOff>
    </xdr:from>
    <xdr:to>
      <xdr:col>6</xdr:col>
      <xdr:colOff>755280</xdr:colOff>
      <xdr:row>51</xdr:row>
      <xdr:rowOff>94680</xdr:rowOff>
    </xdr:to>
    <xdr:graphicFrame>
      <xdr:nvGraphicFramePr>
        <xdr:cNvPr id="7" name="Chart 10"/>
        <xdr:cNvGraphicFramePr/>
      </xdr:nvGraphicFramePr>
      <xdr:xfrm>
        <a:off x="1659600" y="6038640"/>
        <a:ext cx="2017800" cy="111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104760</xdr:colOff>
      <xdr:row>0</xdr:row>
      <xdr:rowOff>85680</xdr:rowOff>
    </xdr:from>
    <xdr:to>
      <xdr:col>2</xdr:col>
      <xdr:colOff>533520</xdr:colOff>
      <xdr:row>2</xdr:row>
      <xdr:rowOff>37800</xdr:rowOff>
    </xdr:to>
    <xdr:pic>
      <xdr:nvPicPr>
        <xdr:cNvPr id="8" name="Picture 1" descr=""/>
        <xdr:cNvPicPr/>
      </xdr:nvPicPr>
      <xdr:blipFill>
        <a:blip r:embed="rId3"/>
        <a:stretch/>
      </xdr:blipFill>
      <xdr:spPr>
        <a:xfrm>
          <a:off x="104760" y="85680"/>
          <a:ext cx="1285200" cy="25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9" activeCellId="0" sqref="T9"/>
    </sheetView>
  </sheetViews>
  <sheetFormatPr defaultRowHeight="13.5" zeroHeight="false" outlineLevelRow="0" outlineLevelCol="0"/>
  <cols>
    <col collapsed="false" customWidth="true" hidden="false" outlineLevel="0" max="4" min="1" style="1" width="2.71"/>
    <col collapsed="false" customWidth="true" hidden="false" outlineLevel="0" max="5" min="5" style="1" width="7.86"/>
    <col collapsed="false" customWidth="true" hidden="false" outlineLevel="0" max="6" min="6" style="1" width="4.86"/>
    <col collapsed="false" customWidth="true" hidden="false" outlineLevel="0" max="13" min="7" style="1" width="2.71"/>
    <col collapsed="false" customWidth="true" hidden="false" outlineLevel="0" max="14" min="14" style="1" width="6.01"/>
    <col collapsed="false" customWidth="true" hidden="false" outlineLevel="0" max="15" min="15" style="1" width="2.71"/>
    <col collapsed="false" customWidth="true" hidden="false" outlineLevel="0" max="16" min="16" style="1" width="1.85"/>
    <col collapsed="false" customWidth="true" hidden="false" outlineLevel="0" max="17" min="17" style="1" width="4.43"/>
    <col collapsed="false" customWidth="true" hidden="false" outlineLevel="0" max="18" min="18" style="1" width="4.29"/>
    <col collapsed="false" customWidth="true" hidden="false" outlineLevel="0" max="19" min="19" style="1" width="5.14"/>
    <col collapsed="false" customWidth="true" hidden="false" outlineLevel="0" max="20" min="20" style="1" width="12.14"/>
    <col collapsed="false" customWidth="true" hidden="false" outlineLevel="0" max="27" min="21" style="1" width="2.71"/>
    <col collapsed="false" customWidth="true" hidden="false" outlineLevel="0" max="28" min="28" style="1" width="10.14"/>
    <col collapsed="false" customWidth="true" hidden="false" outlineLevel="0" max="41" min="29" style="1" width="2.71"/>
    <col collapsed="false" customWidth="true" hidden="false" outlineLevel="0" max="1025" min="42" style="1" width="9.14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3.5" hidden="false" customHeight="false" outlineLevel="0" collapsed="false">
      <c r="A4" s="3" t="s">
        <v>1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3.5" hidden="false" customHeight="false" outlineLevel="0" collapsed="false">
      <c r="A5" s="3" t="s">
        <v>2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3.5" hidden="false" customHeight="false" outlineLevel="0" collapsed="false">
      <c r="A6" s="3" t="s">
        <v>3</v>
      </c>
      <c r="B6" s="3"/>
      <c r="C6" s="3"/>
      <c r="D6" s="3"/>
      <c r="E6" s="3"/>
      <c r="F6" s="5"/>
      <c r="G6" s="5"/>
      <c r="H6" s="5"/>
      <c r="I6" s="5"/>
      <c r="J6" s="5"/>
      <c r="K6" s="6" t="s">
        <v>4</v>
      </c>
      <c r="L6" s="6"/>
      <c r="M6" s="6"/>
      <c r="N6" s="6"/>
      <c r="O6" s="5"/>
      <c r="P6" s="5"/>
      <c r="Q6" s="5"/>
      <c r="R6" s="5"/>
      <c r="S6" s="5"/>
      <c r="T6" s="3" t="s">
        <v>5</v>
      </c>
      <c r="U6" s="5"/>
      <c r="V6" s="5"/>
      <c r="W6" s="5"/>
      <c r="X6" s="5"/>
      <c r="Y6" s="5"/>
      <c r="Z6" s="5"/>
      <c r="AA6" s="5"/>
      <c r="AB6" s="5"/>
      <c r="AR6" s="7"/>
    </row>
    <row r="7" customFormat="false" ht="13.5" hidden="false" customHeight="false" outlineLevel="0" collapsed="false">
      <c r="A7" s="3" t="s">
        <v>6</v>
      </c>
      <c r="B7" s="3"/>
      <c r="C7" s="3"/>
      <c r="D7" s="3"/>
      <c r="E7" s="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3" t="s">
        <v>7</v>
      </c>
      <c r="U7" s="5"/>
      <c r="V7" s="5"/>
      <c r="W7" s="5"/>
      <c r="X7" s="5"/>
      <c r="Y7" s="5"/>
      <c r="Z7" s="5"/>
      <c r="AA7" s="5"/>
      <c r="AB7" s="5"/>
    </row>
    <row r="8" customFormat="false" ht="14.25" hidden="false" customHeight="false" outlineLevel="0" collapsed="false">
      <c r="A8" s="9" t="s">
        <v>8</v>
      </c>
      <c r="B8" s="9"/>
      <c r="C8" s="9"/>
      <c r="D8" s="9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9" t="s">
        <v>9</v>
      </c>
      <c r="U8" s="10"/>
      <c r="V8" s="10"/>
      <c r="W8" s="10"/>
      <c r="X8" s="10"/>
      <c r="Y8" s="10"/>
      <c r="Z8" s="10"/>
      <c r="AA8" s="10"/>
      <c r="AB8" s="10"/>
      <c r="AK8" s="11"/>
    </row>
    <row r="9" customFormat="false" ht="40.5" hidden="false" customHeight="true" outlineLevel="0" collapsed="false">
      <c r="A9" s="12" t="s">
        <v>10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 t="n">
        <f aca="false">Sumário!H62+Sumário!R62</f>
        <v>0</v>
      </c>
      <c r="U9" s="13"/>
      <c r="V9" s="13"/>
      <c r="W9" s="13"/>
      <c r="X9" s="13"/>
      <c r="Y9" s="13"/>
      <c r="Z9" s="14"/>
      <c r="AA9" s="14"/>
      <c r="AB9" s="14"/>
    </row>
    <row r="10" customFormat="false" ht="13.5" hidden="false" customHeight="false" outlineLevel="0" collapsed="false">
      <c r="A10" s="15"/>
      <c r="B10" s="15"/>
      <c r="C10" s="15"/>
      <c r="D10" s="15"/>
      <c r="E10" s="15"/>
      <c r="F10" s="16"/>
      <c r="G10" s="16"/>
      <c r="H10" s="16"/>
      <c r="I10" s="16"/>
      <c r="J10" s="16"/>
      <c r="K10" s="17"/>
      <c r="L10" s="17"/>
      <c r="M10" s="17"/>
      <c r="N10" s="17"/>
      <c r="O10" s="16"/>
      <c r="P10" s="16"/>
      <c r="Q10" s="16"/>
      <c r="R10" s="16"/>
      <c r="S10" s="16"/>
      <c r="T10" s="15"/>
      <c r="U10" s="18"/>
      <c r="V10" s="18"/>
      <c r="W10" s="18"/>
      <c r="X10" s="18"/>
      <c r="Y10" s="18"/>
      <c r="Z10" s="18"/>
      <c r="AA10" s="18"/>
      <c r="AB10" s="18"/>
    </row>
    <row r="11" customFormat="false" ht="12" hidden="false" customHeight="true" outlineLevel="0" collapsed="false">
      <c r="A11" s="19" t="s">
        <v>11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customFormat="false" ht="12" hidden="false" customHeight="tru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L12" s="21"/>
    </row>
    <row r="13" customFormat="false" ht="12" hidden="false" customHeight="tru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customFormat="false" ht="12" hidden="false" customHeight="tru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customFormat="false" ht="12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customFormat="false" ht="12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customFormat="false" ht="12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customFormat="false" ht="12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customFormat="false" ht="12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customFormat="false" ht="12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customFormat="false" ht="12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2" hidden="false" customHeight="true" outlineLevel="0" collapsed="false">
      <c r="A22" s="19" t="s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customFormat="false" ht="12" hidden="false" customHeight="tru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customFormat="false" ht="12" hidden="false" customHeight="tru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customFormat="false" ht="12" hidden="false" customHeight="tru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customFormat="false" ht="12" hidden="false" customHeight="tru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customFormat="false" ht="12" hidden="false" customHeight="tru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customFormat="false" ht="12" hidden="false" customHeight="tru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customFormat="false" ht="12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customFormat="false" ht="12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customFormat="false" ht="12" hidden="false" customHeight="tru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customFormat="false" ht="12" hidden="false" customHeight="tru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customFormat="false" ht="12" hidden="false" customHeight="true" outlineLevel="0" collapsed="false">
      <c r="B33" s="22"/>
      <c r="C33" s="22"/>
      <c r="D33" s="22"/>
      <c r="E33" s="22"/>
      <c r="F33" s="22"/>
      <c r="G33" s="22"/>
      <c r="H33" s="22"/>
      <c r="I33" s="22"/>
      <c r="J33" s="22"/>
    </row>
    <row r="34" customFormat="false" ht="12" hidden="false" customHeight="true" outlineLevel="0" collapsed="false">
      <c r="A34" s="19" t="s">
        <v>13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customFormat="false" ht="12" hidden="false" customHeight="true" outlineLevel="0" collapsed="false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customFormat="false" ht="12" hidden="false" customHeight="tru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customFormat="false" ht="12" hidden="false" customHeight="tru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</sheetData>
  <mergeCells count="25">
    <mergeCell ref="A1:AB3"/>
    <mergeCell ref="A4:E4"/>
    <mergeCell ref="F4:AB4"/>
    <mergeCell ref="A5:E5"/>
    <mergeCell ref="F5:AB5"/>
    <mergeCell ref="A6:E6"/>
    <mergeCell ref="F6:J6"/>
    <mergeCell ref="K6:N6"/>
    <mergeCell ref="O6:S6"/>
    <mergeCell ref="U6:AB6"/>
    <mergeCell ref="A7:E7"/>
    <mergeCell ref="F7:S7"/>
    <mergeCell ref="U7:AB7"/>
    <mergeCell ref="A8:E8"/>
    <mergeCell ref="F8:S8"/>
    <mergeCell ref="U8:AB8"/>
    <mergeCell ref="A9:S9"/>
    <mergeCell ref="T9:Y9"/>
    <mergeCell ref="Z9:AB9"/>
    <mergeCell ref="A11:AB11"/>
    <mergeCell ref="A12:AB20"/>
    <mergeCell ref="A22:AB22"/>
    <mergeCell ref="A23:AB32"/>
    <mergeCell ref="A34:AB34"/>
    <mergeCell ref="A35:AB37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L7" activeCellId="0" sqref="L7"/>
    </sheetView>
  </sheetViews>
  <sheetFormatPr defaultRowHeight="12" zeroHeight="false" outlineLevelRow="0" outlineLevelCol="0"/>
  <cols>
    <col collapsed="false" customWidth="true" hidden="false" outlineLevel="0" max="5" min="1" style="24" width="7.71"/>
    <col collapsed="false" customWidth="true" hidden="false" outlineLevel="0" max="6" min="6" style="24" width="22.43"/>
    <col collapsed="false" customWidth="true" hidden="false" outlineLevel="0" max="7" min="7" style="24" width="19.85"/>
    <col collapsed="false" customWidth="true" hidden="true" outlineLevel="0" max="8" min="8" style="24" width="19.85"/>
    <col collapsed="false" customWidth="true" hidden="false" outlineLevel="0" max="9" min="9" style="25" width="5.43"/>
    <col collapsed="false" customWidth="true" hidden="false" outlineLevel="0" max="10" min="10" style="25" width="8.42"/>
    <col collapsed="false" customWidth="true" hidden="false" outlineLevel="0" max="12" min="11" style="26" width="5.43"/>
    <col collapsed="false" customWidth="true" hidden="true" outlineLevel="0" max="13" min="13" style="26" width="3.57"/>
    <col collapsed="false" customWidth="true" hidden="true" outlineLevel="0" max="15" min="14" style="26" width="6.15"/>
    <col collapsed="false" customWidth="true" hidden="true" outlineLevel="0" max="16" min="16" style="26" width="2.57"/>
    <col collapsed="false" customWidth="true" hidden="false" outlineLevel="0" max="18" min="17" style="26" width="11.71"/>
    <col collapsed="false" customWidth="true" hidden="false" outlineLevel="0" max="20" min="19" style="26" width="8.57"/>
    <col collapsed="false" customWidth="true" hidden="false" outlineLevel="0" max="21" min="21" style="26" width="11.29"/>
    <col collapsed="false" customWidth="true" hidden="false" outlineLevel="0" max="22" min="22" style="26" width="10.42"/>
    <col collapsed="false" customWidth="true" hidden="false" outlineLevel="0" max="23" min="23" style="26" width="12.29"/>
    <col collapsed="false" customWidth="true" hidden="false" outlineLevel="0" max="25" min="24" style="25" width="16.71"/>
    <col collapsed="false" customWidth="true" hidden="false" outlineLevel="0" max="26" min="26" style="25" width="1.85"/>
    <col collapsed="false" customWidth="true" hidden="false" outlineLevel="0" max="27" min="27" style="25" width="37.86"/>
    <col collapsed="false" customWidth="true" hidden="true" outlineLevel="0" max="28" min="28" style="25" width="16.71"/>
    <col collapsed="false" customWidth="true" hidden="false" outlineLevel="0" max="29" min="29" style="25" width="12.71"/>
    <col collapsed="false" customWidth="true" hidden="false" outlineLevel="0" max="1025" min="30" style="25" width="9.14"/>
  </cols>
  <sheetData>
    <row r="1" s="1" customFormat="true" ht="15" hidden="false" customHeight="true" outlineLevel="0" collapsed="false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9"/>
      <c r="Z1" s="29"/>
      <c r="AA1" s="29"/>
      <c r="AB1" s="30"/>
    </row>
    <row r="2" s="1" customFormat="true" ht="15" hidden="false" customHeight="tru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32"/>
      <c r="Z2" s="32"/>
      <c r="AA2" s="32"/>
      <c r="AB2" s="33"/>
    </row>
    <row r="3" s="1" customFormat="true" ht="15" hidden="false" customHeight="tru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3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4"/>
      <c r="I4" s="3" t="str">
        <f aca="false">Identificação!A5&amp;" : "&amp;Identificação!F5</f>
        <v>Projeto/Fase : 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="35" customFormat="true" ht="15" hidden="false" customHeight="true" outlineLevel="0" collapsed="false">
      <c r="A5" s="3" t="str">
        <f aca="false">Identificação!A7&amp;" : "&amp;Identificação!F7</f>
        <v>Responsável : </v>
      </c>
      <c r="B5" s="3"/>
      <c r="C5" s="3"/>
      <c r="D5" s="3"/>
      <c r="E5" s="3"/>
      <c r="F5" s="3"/>
      <c r="G5" s="3"/>
      <c r="H5" s="34"/>
      <c r="I5" s="3" t="str">
        <f aca="false">Identificação!A8&amp;" : "&amp;Identificação!F8</f>
        <v>Revisor : 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="35" customFormat="true" ht="13.9" hidden="false" customHeight="true" outlineLevel="0" collapsed="false">
      <c r="A6" s="36" t="s">
        <v>15</v>
      </c>
      <c r="B6" s="36"/>
      <c r="C6" s="36"/>
      <c r="D6" s="36"/>
      <c r="E6" s="36"/>
      <c r="F6" s="36"/>
      <c r="G6" s="36" t="s">
        <v>16</v>
      </c>
      <c r="H6" s="36" t="s">
        <v>17</v>
      </c>
      <c r="I6" s="37" t="s">
        <v>18</v>
      </c>
      <c r="J6" s="38" t="s">
        <v>19</v>
      </c>
      <c r="K6" s="39" t="s">
        <v>20</v>
      </c>
      <c r="L6" s="39" t="s">
        <v>21</v>
      </c>
      <c r="M6" s="39" t="s">
        <v>22</v>
      </c>
      <c r="N6" s="39" t="s">
        <v>23</v>
      </c>
      <c r="O6" s="39" t="s">
        <v>24</v>
      </c>
      <c r="P6" s="40" t="s">
        <v>25</v>
      </c>
      <c r="Q6" s="41" t="s">
        <v>26</v>
      </c>
      <c r="R6" s="41" t="s">
        <v>27</v>
      </c>
      <c r="S6" s="40" t="s">
        <v>28</v>
      </c>
      <c r="T6" s="40" t="s">
        <v>29</v>
      </c>
      <c r="U6" s="40" t="s">
        <v>30</v>
      </c>
      <c r="V6" s="40" t="s">
        <v>31</v>
      </c>
      <c r="W6" s="40" t="s">
        <v>32</v>
      </c>
      <c r="X6" s="40" t="s">
        <v>13</v>
      </c>
      <c r="Y6" s="40"/>
      <c r="Z6" s="40"/>
      <c r="AA6" s="40"/>
      <c r="AB6" s="40"/>
    </row>
    <row r="7" customFormat="false" ht="18" hidden="false" customHeight="true" outlineLevel="0" collapsed="false">
      <c r="A7" s="42"/>
      <c r="B7" s="42"/>
      <c r="C7" s="42"/>
      <c r="D7" s="42"/>
      <c r="E7" s="42"/>
      <c r="F7" s="42"/>
      <c r="G7" s="42"/>
      <c r="H7" s="43" t="str">
        <f aca="false">A7&amp;G7</f>
        <v/>
      </c>
      <c r="I7" s="44"/>
      <c r="J7" s="45"/>
      <c r="K7" s="46" t="str">
        <f aca="false">IF(OR(I7="ALI",I7="AIE"),IF(ISNA(VLOOKUP(H7,'Funções de Dados - Detalhe'!$C$7:$F$126,2,0)),"",VLOOKUP(H7,'Funções de Dados - Detalhe'!$C$7:$F$126,2,0)),IF(OR(I7="EE",I7="SE",I7="CE"),IF(ISNA(VLOOKUP(H7,'Funções de Transação - Detalhe'!$C$7:$F$126,2,0)), "",VLOOKUP(H7,'Funções de Transação - Detalhe'!$C$7:$F$126,2,0)),""))</f>
        <v/>
      </c>
      <c r="L7" s="46" t="str">
        <f aca="false">IF(OR(I7="ALI",I7="AIE"),IF(ISNA(VLOOKUP(H7,'Funções de Dados - Detalhe'!$C$7:$F$126,4,0)), "",VLOOKUP(H7,'Funções de Dados - Detalhe'!$C$7:$F$126,4,0)),IF(OR(I7="EE",I7="SE",I7="CE"),IF(ISNA(VLOOKUP(H7,'Funções de Transação - Detalhe'!$C$7:$F$126,4,0)), "",VLOOKUP(H7,'Funções de Transação - Detalhe'!$C$7:$F$126,4,0)),""))</f>
        <v/>
      </c>
      <c r="M7" s="47" t="str">
        <f aca="false">CONCATENATE(I7,N7)</f>
        <v/>
      </c>
      <c r="N7" s="48" t="str">
        <f aca="false">IF(OR(I7="ALI",I7="AIE"),"L", IF(OR(I7="EE",I7="SE",I7="CE"),"A",""))</f>
        <v/>
      </c>
      <c r="O7" s="47" t="str">
        <f aca="false">CONCATENATE(I7,P7)</f>
        <v/>
      </c>
      <c r="P7" s="49" t="str">
        <f aca="false">IF(OR(ISBLANK(K7),K7="",ISBLANK(L7),L7=""),IF(OR(I7="ALI",I7="AIE"),"",IF(OR(ISBLANK(I7),L7=""),"","A")),IF(I7="EE",IF(L7&gt;=3,IF(K7&gt;=5,"H","A"),IF(L7&gt;=2,IF(K7&gt;=16,"H",IF(K7&lt;=4,"L","A")),IF(K7&lt;=15,"L","A"))),IF(OR(I7="SE",I7="CE"),IF(L7&gt;=4,IF(K7&gt;=6,"H","A"),IF(L7&gt;=2,IF(K7&gt;=20,"H",IF(K7&lt;=5,"L","A")),IF(K7&lt;=19,"L","A"))),IF(OR(I7="ALI",I7="AIE"),IF(L7&gt;=6,IF(K7&gt;=20,"H","A"),IF(L7&gt;=2,IF(K7&gt;=51,"H",IF(K7&lt;=19,"L","A")),IF(K7&lt;=50,"L","A")))))))</f>
        <v/>
      </c>
      <c r="Q7" s="50" t="str">
        <f aca="false">IF(N7="L","Baixa",IF(N7="A","Média",IF(N7="","","Alta")))</f>
        <v/>
      </c>
      <c r="R7" s="50" t="str">
        <f aca="false">IF(P7="L","Baixa",IF(P7="A","Média",IF(P7="H","Alta","")))</f>
        <v/>
      </c>
      <c r="S7" s="46" t="str">
        <f aca="false">IF(J7="C",0.6,IF(OR(ISBLANK(I7),ISBLANK(N7)),"",IF(I7="ALI",IF(N7="L",7,IF(N7="A",10,15)),IF(I7="AIE",IF(N7="L",5,IF(N7="A",7,10)),IF(I7="SE",IF(N7="L",4,IF(N7="A",5,7)),IF(OR(I7="EE",I7="CE"),IF(N7="L",3,IF(N7="A",4,6))))))))</f>
        <v/>
      </c>
      <c r="T7" s="51" t="str">
        <f aca="false">IF(OR(ISBLANK(I7),ISBLANK(P7),I7="",P7=""),S7,IF(I7="ALI",IF(P7="L",7,IF(P7="A",10,15)),IF(I7="AIE",IF(P7="L",5,IF(P7="A",7,10)),IF(I7="SE",IF(P7="L",4,IF(P7="A",5,7)),IF(OR(I7="EE",I7="CE"),IF(P7="L",3,IF(P7="A",4,6)))))))</f>
        <v/>
      </c>
      <c r="U7" s="52" t="str">
        <f aca="false">IF(J7="","",IF(OR(J7="I",J7="C"),100%,IF(J7="E",40%,IF(J7="T",15%,50%))))</f>
        <v/>
      </c>
      <c r="V7" s="53" t="str">
        <f aca="false">IF(AND(S7&lt;&gt;"",U7&lt;&gt;""),S7*U7,"")</f>
        <v/>
      </c>
      <c r="W7" s="53" t="str">
        <f aca="false">IF(AND(T7&lt;&gt;"",U7&lt;&gt;""),T7*U7,"")</f>
        <v/>
      </c>
      <c r="X7" s="42"/>
      <c r="Y7" s="42"/>
      <c r="Z7" s="42"/>
      <c r="AA7" s="42"/>
      <c r="AB7" s="43"/>
    </row>
    <row r="8" customFormat="false" ht="18" hidden="false" customHeight="true" outlineLevel="0" collapsed="false">
      <c r="A8" s="42"/>
      <c r="B8" s="42"/>
      <c r="C8" s="42"/>
      <c r="D8" s="42"/>
      <c r="E8" s="42"/>
      <c r="F8" s="42"/>
      <c r="G8" s="42"/>
      <c r="H8" s="43" t="str">
        <f aca="false">A8&amp;G8</f>
        <v/>
      </c>
      <c r="I8" s="44"/>
      <c r="J8" s="45"/>
      <c r="K8" s="46" t="str">
        <f aca="false">IF(OR(I8="ALI",I8="AIE"),IF(ISNA(VLOOKUP(H8,'Funções de Dados - Detalhe'!$C$7:$F$126,2,0)),"",VLOOKUP(H8,'Funções de Dados - Detalhe'!$C$7:$F$126,2,0)),IF(OR(I8="EE",I8="SE",I8="CE"),IF(ISNA(VLOOKUP(H8,'Funções de Transação - Detalhe'!$C$7:$F$126,2,0)), "",VLOOKUP(H8,'Funções de Transação - Detalhe'!$C$7:$F$126,2,0)),""))</f>
        <v/>
      </c>
      <c r="L8" s="46" t="str">
        <f aca="false">IF(OR(I8="ALI",I8="AIE"),IF(ISNA(VLOOKUP(H8,'Funções de Dados - Detalhe'!$C$7:$F$126,4,0)), "",VLOOKUP(H8,'Funções de Dados - Detalhe'!$C$7:$F$126,4,0)),IF(OR(I8="EE",I8="SE",I8="CE"),IF(ISNA(VLOOKUP(H8,'Funções de Transação - Detalhe'!$C$7:$F$126,4,0)), "",VLOOKUP(H8,'Funções de Transação - Detalhe'!$C$7:$F$126,4,0)),""))</f>
        <v/>
      </c>
      <c r="M8" s="47" t="str">
        <f aca="false">CONCATENATE(I8,N8)</f>
        <v/>
      </c>
      <c r="N8" s="48" t="str">
        <f aca="false">IF(OR(I8="ALI",I8="AIE"),"L", IF(OR(I8="EE",I8="SE",I8="CE"),"A",""))</f>
        <v/>
      </c>
      <c r="O8" s="47" t="str">
        <f aca="false">CONCATENATE(I8,P8)</f>
        <v/>
      </c>
      <c r="P8" s="49" t="str">
        <f aca="false">IF(OR(ISBLANK(K8),K8="",ISBLANK(L8),L8=""),IF(OR(I8="ALI",I8="AIE"),"",IF(OR(ISBLANK(I8),L8=""),"","A")),IF(I8="EE",IF(L8&gt;=3,IF(K8&gt;=5,"H","A"),IF(L8&gt;=2,IF(K8&gt;=16,"H",IF(K8&lt;=4,"L","A")),IF(K8&lt;=15,"L","A"))),IF(OR(I8="SE",I8="CE"),IF(L8&gt;=4,IF(K8&gt;=6,"H","A"),IF(L8&gt;=2,IF(K8&gt;=20,"H",IF(K8&lt;=5,"L","A")),IF(K8&lt;=19,"L","A"))),IF(OR(I8="ALI",I8="AIE"),IF(L8&gt;=6,IF(K8&gt;=20,"H","A"),IF(L8&gt;=2,IF(K8&gt;=51,"H",IF(K8&lt;=19,"L","A")),IF(K8&lt;=50,"L","A")))))))</f>
        <v/>
      </c>
      <c r="Q8" s="50" t="str">
        <f aca="false">IF(N8="L","Baixa",IF(N8="A","Média",IF(N8="","","Alta")))</f>
        <v/>
      </c>
      <c r="R8" s="50" t="str">
        <f aca="false">IF(P8="L","Baixa",IF(P8="A","Média",IF(P8="H","Alta","")))</f>
        <v/>
      </c>
      <c r="S8" s="46" t="str">
        <f aca="false">IF(J8="C",0.6,IF(OR(ISBLANK(I8),ISBLANK(N8)),"",IF(I8="ALI",IF(N8="L",7,IF(N8="A",10,15)),IF(I8="AIE",IF(N8="L",5,IF(N8="A",7,10)),IF(I8="SE",IF(N8="L",4,IF(N8="A",5,7)),IF(OR(I8="EE",I8="CE"),IF(N8="L",3,IF(N8="A",4,6))))))))</f>
        <v/>
      </c>
      <c r="T8" s="51" t="str">
        <f aca="false">IF(OR(ISBLANK(I8),ISBLANK(P8),I8="",P8=""),S8,IF(I8="ALI",IF(P8="L",7,IF(P8="A",10,15)),IF(I8="AIE",IF(P8="L",5,IF(P8="A",7,10)),IF(I8="SE",IF(P8="L",4,IF(P8="A",5,7)),IF(OR(I8="EE",I8="CE"),IF(P8="L",3,IF(P8="A",4,6)))))))</f>
        <v/>
      </c>
      <c r="U8" s="52" t="str">
        <f aca="false">IF(J8="","",IF(OR(J8="I",J8="C"),100%,IF(J8="E",40%,IF(J8="T",15%,50%))))</f>
        <v/>
      </c>
      <c r="V8" s="53" t="str">
        <f aca="false">IF(AND(S8&lt;&gt;"",U8&lt;&gt;""),S8*U8,"")</f>
        <v/>
      </c>
      <c r="W8" s="53" t="str">
        <f aca="false">IF(AND(T8&lt;&gt;"",U8&lt;&gt;""),T8*U8,"")</f>
        <v/>
      </c>
      <c r="X8" s="42"/>
      <c r="Y8" s="42"/>
      <c r="Z8" s="42"/>
      <c r="AA8" s="42"/>
      <c r="AB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3"/>
      <c r="I9" s="44"/>
      <c r="J9" s="45"/>
      <c r="K9" s="46" t="str">
        <f aca="false">IF(OR(I9="ALI",I9="AIE"),IF(ISNA(VLOOKUP(H9,'Funções de Dados - Detalhe'!$C$7:$F$126,2,0)),"",VLOOKUP(H9,'Funções de Dados - Detalhe'!$C$7:$F$126,2,0)),IF(OR(I9="EE",I9="SE",I9="CE"),IF(ISNA(VLOOKUP(H9,'Funções de Transação - Detalhe'!$C$7:$F$126,2,0)), "",VLOOKUP(H9,'Funções de Transação - Detalhe'!$C$7:$F$126,2,0)),""))</f>
        <v/>
      </c>
      <c r="L9" s="46" t="str">
        <f aca="false">IF(OR(I9="ALI",I9="AIE"),IF(ISNA(VLOOKUP(H9,'Funções de Dados - Detalhe'!$C$7:$F$126,4,0)), "",VLOOKUP(H9,'Funções de Dados - Detalhe'!$C$7:$F$126,4,0)),IF(OR(I9="EE",I9="SE",I9="CE"),IF(ISNA(VLOOKUP(H9,'Funções de Transação - Detalhe'!$C$7:$F$126,4,0)), "",VLOOKUP(H9,'Funções de Transação - Detalhe'!$C$7:$F$126,4,0)),""))</f>
        <v/>
      </c>
      <c r="M9" s="47" t="str">
        <f aca="false">CONCATENATE(I9,N9)</f>
        <v/>
      </c>
      <c r="N9" s="48" t="str">
        <f aca="false">IF(OR(I9="ALI",I9="AIE"),"L", IF(OR(I9="EE",I9="SE",I9="CE"),"A",""))</f>
        <v/>
      </c>
      <c r="O9" s="47" t="str">
        <f aca="false">CONCATENATE(I9,P9)</f>
        <v/>
      </c>
      <c r="P9" s="49" t="str">
        <f aca="false">IF(OR(ISBLANK(K9),K9="",ISBLANK(L9),L9=""),IF(OR(I9="ALI",I9="AIE"),"",IF(OR(ISBLANK(I9),L9=""),"","A")),IF(I9="EE",IF(L9&gt;=3,IF(K9&gt;=5,"H","A"),IF(L9&gt;=2,IF(K9&gt;=16,"H",IF(K9&lt;=4,"L","A")),IF(K9&lt;=15,"L","A"))),IF(OR(I9="SE",I9="CE"),IF(L9&gt;=4,IF(K9&gt;=6,"H","A"),IF(L9&gt;=2,IF(K9&gt;=20,"H",IF(K9&lt;=5,"L","A")),IF(K9&lt;=19,"L","A"))),IF(OR(I9="ALI",I9="AIE"),IF(L9&gt;=6,IF(K9&gt;=20,"H","A"),IF(L9&gt;=2,IF(K9&gt;=51,"H",IF(K9&lt;=19,"L","A")),IF(K9&lt;=50,"L","A")))))))</f>
        <v/>
      </c>
      <c r="Q9" s="50" t="str">
        <f aca="false">IF(N9="L","Baixa",IF(N9="A","Média",IF(N9="","","Alta")))</f>
        <v/>
      </c>
      <c r="R9" s="50" t="str">
        <f aca="false">IF(P9="L","Baixa",IF(P9="A","Média",IF(P9="H","Alta","")))</f>
        <v/>
      </c>
      <c r="S9" s="46" t="str">
        <f aca="false">IF(J9="C",0.6,IF(OR(ISBLANK(I9),ISBLANK(N9)),"",IF(I9="ALI",IF(N9="L",7,IF(N9="A",10,15)),IF(I9="AIE",IF(N9="L",5,IF(N9="A",7,10)),IF(I9="SE",IF(N9="L",4,IF(N9="A",5,7)),IF(OR(I9="EE",I9="CE"),IF(N9="L",3,IF(N9="A",4,6))))))))</f>
        <v/>
      </c>
      <c r="T9" s="51" t="str">
        <f aca="false">IF(OR(ISBLANK(I9),ISBLANK(P9),I9="",P9=""),S9,IF(I9="ALI",IF(P9="L",7,IF(P9="A",10,15)),IF(I9="AIE",IF(P9="L",5,IF(P9="A",7,10)),IF(I9="SE",IF(P9="L",4,IF(P9="A",5,7)),IF(OR(I9="EE",I9="CE"),IF(P9="L",3,IF(P9="A",4,6)))))))</f>
        <v/>
      </c>
      <c r="U9" s="52" t="str">
        <f aca="false">IF(J9="","",IF(OR(J9="I",J9="C"),100%,IF(J9="E",40%,IF(J9="T",15%,50%))))</f>
        <v/>
      </c>
      <c r="V9" s="53" t="str">
        <f aca="false">IF(AND(S9&lt;&gt;"",U9&lt;&gt;""),S9*U9,"")</f>
        <v/>
      </c>
      <c r="W9" s="53" t="str">
        <f aca="false">IF(AND(T9&lt;&gt;"",U9&lt;&gt;""),T9*U9,"")</f>
        <v/>
      </c>
      <c r="X9" s="54"/>
      <c r="Y9" s="54"/>
      <c r="Z9" s="54"/>
      <c r="AA9" s="54"/>
      <c r="AB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3" t="str">
        <f aca="false">A10&amp;G10</f>
        <v/>
      </c>
      <c r="I10" s="44"/>
      <c r="J10" s="45"/>
      <c r="K10" s="46" t="str">
        <f aca="false">IF(OR(I10="ALI",I10="AIE"),IF(ISNA(VLOOKUP(H10,'Funções de Dados - Detalhe'!$C$7:$F$126,2,0)),"",VLOOKUP(H10,'Funções de Dados - Detalhe'!$C$7:$F$126,2,0)),IF(OR(I10="EE",I10="SE",I10="CE"),IF(ISNA(VLOOKUP(H10,'Funções de Transação - Detalhe'!$C$7:$F$126,2,0)), "",VLOOKUP(H10,'Funções de Transação - Detalhe'!$C$7:$F$126,2,0)),""))</f>
        <v/>
      </c>
      <c r="L10" s="46" t="str">
        <f aca="false">IF(OR(I10="ALI",I10="AIE"),IF(ISNA(VLOOKUP(H10,'Funções de Dados - Detalhe'!$C$7:$F$126,4,0)), "",VLOOKUP(H10,'Funções de Dados - Detalhe'!$C$7:$F$126,4,0)),IF(OR(I10="EE",I10="SE",I10="CE"),IF(ISNA(VLOOKUP(H10,'Funções de Transação - Detalhe'!$C$7:$F$126,4,0)), "",VLOOKUP(H10,'Funções de Transação - Detalhe'!$C$7:$F$126,4,0)),""))</f>
        <v/>
      </c>
      <c r="M10" s="47" t="str">
        <f aca="false">CONCATENATE(I10,N10)</f>
        <v/>
      </c>
      <c r="N10" s="48" t="str">
        <f aca="false">IF(OR(I10="ALI",I10="AIE"),"L", IF(OR(I10="EE",I10="SE",I10="CE"),"A",""))</f>
        <v/>
      </c>
      <c r="O10" s="47" t="str">
        <f aca="false">CONCATENATE(I10,P10)</f>
        <v/>
      </c>
      <c r="P10" s="49" t="str">
        <f aca="false">IF(OR(ISBLANK(K10),K10="",ISBLANK(L10),L10=""),IF(OR(I10="ALI",I10="AIE"),"",IF(OR(ISBLANK(I10),L10=""),"","A")),IF(I10="EE",IF(L10&gt;=3,IF(K10&gt;=5,"H","A"),IF(L10&gt;=2,IF(K10&gt;=16,"H",IF(K10&lt;=4,"L","A")),IF(K10&lt;=15,"L","A"))),IF(OR(I10="SE",I10="CE"),IF(L10&gt;=4,IF(K10&gt;=6,"H","A"),IF(L10&gt;=2,IF(K10&gt;=20,"H",IF(K10&lt;=5,"L","A")),IF(K10&lt;=19,"L","A"))),IF(OR(I10="ALI",I10="AIE"),IF(L10&gt;=6,IF(K10&gt;=20,"H","A"),IF(L10&gt;=2,IF(K10&gt;=51,"H",IF(K10&lt;=19,"L","A")),IF(K10&lt;=50,"L","A")))))))</f>
        <v/>
      </c>
      <c r="Q10" s="50" t="str">
        <f aca="false">IF(N10="L","Baixa",IF(N10="A","Média",IF(N10="","","Alta")))</f>
        <v/>
      </c>
      <c r="R10" s="50" t="str">
        <f aca="false">IF(P10="L","Baixa",IF(P10="A","Média",IF(P10="H","Alta","")))</f>
        <v/>
      </c>
      <c r="S10" s="46" t="str">
        <f aca="false">IF(J10="C",0.6,IF(OR(ISBLANK(I10),ISBLANK(N10)),"",IF(I10="ALI",IF(N10="L",7,IF(N10="A",10,15)),IF(I10="AIE",IF(N10="L",5,IF(N10="A",7,10)),IF(I10="SE",IF(N10="L",4,IF(N10="A",5,7)),IF(OR(I10="EE",I10="CE"),IF(N10="L",3,IF(N10="A",4,6))))))))</f>
        <v/>
      </c>
      <c r="T10" s="51" t="str">
        <f aca="false">IF(OR(ISBLANK(I10),ISBLANK(P10),I10="",P10=""),S10,IF(I10="ALI",IF(P10="L",7,IF(P10="A",10,15)),IF(I10="AIE",IF(P10="L",5,IF(P10="A",7,10)),IF(I10="SE",IF(P10="L",4,IF(P10="A",5,7)),IF(OR(I10="EE",I10="CE"),IF(P10="L",3,IF(P10="A",4,6)))))))</f>
        <v/>
      </c>
      <c r="U10" s="52" t="str">
        <f aca="false">IF(J10="","",IF(OR(J10="I",J10="C"),100%,IF(J10="E",40%,IF(J10="T",15%,50%))))</f>
        <v/>
      </c>
      <c r="V10" s="53" t="str">
        <f aca="false">IF(AND(S10&lt;&gt;"",U10&lt;&gt;""),S10*U10,"")</f>
        <v/>
      </c>
      <c r="W10" s="53" t="str">
        <f aca="false">IF(AND(T10&lt;&gt;"",U10&lt;&gt;""),T10*U10,"")</f>
        <v/>
      </c>
      <c r="X10" s="42"/>
      <c r="Y10" s="42"/>
      <c r="Z10" s="42"/>
      <c r="AA10" s="42"/>
      <c r="AB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3" t="str">
        <f aca="false">A11&amp;G11</f>
        <v/>
      </c>
      <c r="I11" s="44"/>
      <c r="J11" s="45"/>
      <c r="K11" s="46" t="str">
        <f aca="false">IF(OR(I11="ALI",I11="AIE"),IF(ISNA(VLOOKUP(H11,'Funções de Dados - Detalhe'!$C$7:$F$126,2,0)),"",VLOOKUP(H11,'Funções de Dados - Detalhe'!$C$7:$F$126,2,0)),IF(OR(I11="EE",I11="SE",I11="CE"),IF(ISNA(VLOOKUP(H11,'Funções de Transação - Detalhe'!$C$7:$F$126,2,0)), "",VLOOKUP(H11,'Funções de Transação - Detalhe'!$C$7:$F$126,2,0)),""))</f>
        <v/>
      </c>
      <c r="L11" s="46" t="str">
        <f aca="false">IF(OR(I11="ALI",I11="AIE"),IF(ISNA(VLOOKUP(H11,'Funções de Dados - Detalhe'!$C$7:$F$126,4,0)), "",VLOOKUP(H11,'Funções de Dados - Detalhe'!$C$7:$F$126,4,0)),IF(OR(I11="EE",I11="SE",I11="CE"),IF(ISNA(VLOOKUP(H11,'Funções de Transação - Detalhe'!$C$7:$F$126,4,0)), "",VLOOKUP(H11,'Funções de Transação - Detalhe'!$C$7:$F$126,4,0)),""))</f>
        <v/>
      </c>
      <c r="M11" s="47" t="str">
        <f aca="false">CONCATENATE(I11,N11)</f>
        <v/>
      </c>
      <c r="N11" s="48" t="str">
        <f aca="false">IF(OR(I11="ALI",I11="AIE"),"L", IF(OR(I11="EE",I11="SE",I11="CE"),"A",""))</f>
        <v/>
      </c>
      <c r="O11" s="47" t="str">
        <f aca="false">CONCATENATE(I11,P11)</f>
        <v/>
      </c>
      <c r="P11" s="49" t="str">
        <f aca="false">IF(OR(ISBLANK(K11),K11="",ISBLANK(L11),L11=""),IF(OR(I11="ALI",I11="AIE"),"",IF(OR(ISBLANK(I11),L11=""),"","A")),IF(I11="EE",IF(L11&gt;=3,IF(K11&gt;=5,"H","A"),IF(L11&gt;=2,IF(K11&gt;=16,"H",IF(K11&lt;=4,"L","A")),IF(K11&lt;=15,"L","A"))),IF(OR(I11="SE",I11="CE"),IF(L11&gt;=4,IF(K11&gt;=6,"H","A"),IF(L11&gt;=2,IF(K11&gt;=20,"H",IF(K11&lt;=5,"L","A")),IF(K11&lt;=19,"L","A"))),IF(OR(I11="ALI",I11="AIE"),IF(L11&gt;=6,IF(K11&gt;=20,"H","A"),IF(L11&gt;=2,IF(K11&gt;=51,"H",IF(K11&lt;=19,"L","A")),IF(K11&lt;=50,"L","A")))))))</f>
        <v/>
      </c>
      <c r="Q11" s="50" t="str">
        <f aca="false">IF(N11="L","Baixa",IF(N11="A","Média",IF(N11="","","Alta")))</f>
        <v/>
      </c>
      <c r="R11" s="50" t="str">
        <f aca="false">IF(P11="L","Baixa",IF(P11="A","Média",IF(P11="H","Alta","")))</f>
        <v/>
      </c>
      <c r="S11" s="46" t="str">
        <f aca="false">IF(J11="C",0.6,IF(OR(ISBLANK(I11),ISBLANK(N11)),"",IF(I11="ALI",IF(N11="L",7,IF(N11="A",10,15)),IF(I11="AIE",IF(N11="L",5,IF(N11="A",7,10)),IF(I11="SE",IF(N11="L",4,IF(N11="A",5,7)),IF(OR(I11="EE",I11="CE"),IF(N11="L",3,IF(N11="A",4,6))))))))</f>
        <v/>
      </c>
      <c r="T11" s="51" t="str">
        <f aca="false">IF(OR(ISBLANK(I11),ISBLANK(P11),I11="",P11=""),S11,IF(I11="ALI",IF(P11="L",7,IF(P11="A",10,15)),IF(I11="AIE",IF(P11="L",5,IF(P11="A",7,10)),IF(I11="SE",IF(P11="L",4,IF(P11="A",5,7)),IF(OR(I11="EE",I11="CE"),IF(P11="L",3,IF(P11="A",4,6)))))))</f>
        <v/>
      </c>
      <c r="U11" s="52" t="str">
        <f aca="false">IF(J11="","",IF(OR(J11="I",J11="C"),100%,IF(J11="E",40%,IF(J11="T",15%,50%))))</f>
        <v/>
      </c>
      <c r="V11" s="53" t="str">
        <f aca="false">IF(AND(S11&lt;&gt;"",U11&lt;&gt;""),S11*U11,"")</f>
        <v/>
      </c>
      <c r="W11" s="53" t="str">
        <f aca="false">IF(AND(T11&lt;&gt;"",U11&lt;&gt;""),T11*U11,"")</f>
        <v/>
      </c>
      <c r="X11" s="42"/>
      <c r="Y11" s="42"/>
      <c r="Z11" s="42"/>
      <c r="AA11" s="42"/>
      <c r="AB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3" t="str">
        <f aca="false">A12&amp;G12</f>
        <v/>
      </c>
      <c r="I12" s="44"/>
      <c r="J12" s="45"/>
      <c r="K12" s="46" t="str">
        <f aca="false">IF(OR(I12="ALI",I12="AIE"),IF(ISNA(VLOOKUP(H12,'Funções de Dados - Detalhe'!$C$7:$F$126,2,0)),"",VLOOKUP(H12,'Funções de Dados - Detalhe'!$C$7:$F$126,2,0)),IF(OR(I12="EE",I12="SE",I12="CE"),IF(ISNA(VLOOKUP(H12,'Funções de Transação - Detalhe'!$C$7:$F$126,2,0)), "",VLOOKUP(H12,'Funções de Transação - Detalhe'!$C$7:$F$126,2,0)),""))</f>
        <v/>
      </c>
      <c r="L12" s="46" t="str">
        <f aca="false">IF(OR(I12="ALI",I12="AIE"),IF(ISNA(VLOOKUP(H12,'Funções de Dados - Detalhe'!$C$7:$F$126,4,0)), "",VLOOKUP(H12,'Funções de Dados - Detalhe'!$C$7:$F$126,4,0)),IF(OR(I12="EE",I12="SE",I12="CE"),IF(ISNA(VLOOKUP(H12,'Funções de Transação - Detalhe'!$C$7:$F$126,4,0)), "",VLOOKUP(H12,'Funções de Transação - Detalhe'!$C$7:$F$126,4,0)),""))</f>
        <v/>
      </c>
      <c r="M12" s="47" t="str">
        <f aca="false">CONCATENATE(I12,N12)</f>
        <v/>
      </c>
      <c r="N12" s="48" t="str">
        <f aca="false">IF(OR(I12="ALI",I12="AIE"),"L", IF(OR(I12="EE",I12="SE",I12="CE"),"A",""))</f>
        <v/>
      </c>
      <c r="O12" s="47" t="str">
        <f aca="false">CONCATENATE(I12,P12)</f>
        <v/>
      </c>
      <c r="P12" s="49" t="str">
        <f aca="false">IF(OR(ISBLANK(K12),K12="",ISBLANK(L12),L12=""),IF(OR(I12="ALI",I12="AIE"),"",IF(OR(ISBLANK(I12),L12=""),"","A")),IF(I12="EE",IF(L12&gt;=3,IF(K12&gt;=5,"H","A"),IF(L12&gt;=2,IF(K12&gt;=16,"H",IF(K12&lt;=4,"L","A")),IF(K12&lt;=15,"L","A"))),IF(OR(I12="SE",I12="CE"),IF(L12&gt;=4,IF(K12&gt;=6,"H","A"),IF(L12&gt;=2,IF(K12&gt;=20,"H",IF(K12&lt;=5,"L","A")),IF(K12&lt;=19,"L","A"))),IF(OR(I12="ALI",I12="AIE"),IF(L12&gt;=6,IF(K12&gt;=20,"H","A"),IF(L12&gt;=2,IF(K12&gt;=51,"H",IF(K12&lt;=19,"L","A")),IF(K12&lt;=50,"L","A")))))))</f>
        <v/>
      </c>
      <c r="Q12" s="50" t="str">
        <f aca="false">IF(N12="L","Baixa",IF(N12="A","Média",IF(N12="","","Alta")))</f>
        <v/>
      </c>
      <c r="R12" s="50" t="str">
        <f aca="false">IF(P12="L","Baixa",IF(P12="A","Média",IF(P12="H","Alta","")))</f>
        <v/>
      </c>
      <c r="S12" s="46" t="str">
        <f aca="false">IF(J12="C",0.6,IF(OR(ISBLANK(I12),ISBLANK(N12)),"",IF(I12="ALI",IF(N12="L",7,IF(N12="A",10,15)),IF(I12="AIE",IF(N12="L",5,IF(N12="A",7,10)),IF(I12="SE",IF(N12="L",4,IF(N12="A",5,7)),IF(OR(I12="EE",I12="CE"),IF(N12="L",3,IF(N12="A",4,6))))))))</f>
        <v/>
      </c>
      <c r="T12" s="51" t="str">
        <f aca="false">IF(OR(ISBLANK(I12),ISBLANK(P12),I12="",P12=""),S12,IF(I12="ALI",IF(P12="L",7,IF(P12="A",10,15)),IF(I12="AIE",IF(P12="L",5,IF(P12="A",7,10)),IF(I12="SE",IF(P12="L",4,IF(P12="A",5,7)),IF(OR(I12="EE",I12="CE"),IF(P12="L",3,IF(P12="A",4,6)))))))</f>
        <v/>
      </c>
      <c r="U12" s="52" t="str">
        <f aca="false">IF(J12="","",IF(OR(J12="I",J12="C"),100%,IF(J12="E",40%,IF(J12="T",15%,50%))))</f>
        <v/>
      </c>
      <c r="V12" s="53" t="str">
        <f aca="false">IF(AND(S12&lt;&gt;"",U12&lt;&gt;""),S12*U12,"")</f>
        <v/>
      </c>
      <c r="W12" s="53" t="str">
        <f aca="false">IF(AND(T12&lt;&gt;"",U12&lt;&gt;""),T12*U12,"")</f>
        <v/>
      </c>
      <c r="X12" s="42"/>
      <c r="Y12" s="42"/>
      <c r="Z12" s="42"/>
      <c r="AA12" s="42"/>
      <c r="AB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3" t="str">
        <f aca="false">A13&amp;G13</f>
        <v/>
      </c>
      <c r="I13" s="44"/>
      <c r="J13" s="45"/>
      <c r="K13" s="46" t="str">
        <f aca="false">IF(OR(I13="ALI",I13="AIE"),IF(ISNA(VLOOKUP(H13,'Funções de Dados - Detalhe'!$C$7:$F$126,2,0)),"",VLOOKUP(H13,'Funções de Dados - Detalhe'!$C$7:$F$126,2,0)),IF(OR(I13="EE",I13="SE",I13="CE"),IF(ISNA(VLOOKUP(H13,'Funções de Transação - Detalhe'!$C$7:$F$126,2,0)), "",VLOOKUP(H13,'Funções de Transação - Detalhe'!$C$7:$F$126,2,0)),""))</f>
        <v/>
      </c>
      <c r="L13" s="46" t="str">
        <f aca="false">IF(OR(I13="ALI",I13="AIE"),IF(ISNA(VLOOKUP(H13,'Funções de Dados - Detalhe'!$C$7:$F$126,4,0)), "",VLOOKUP(H13,'Funções de Dados - Detalhe'!$C$7:$F$126,4,0)),IF(OR(I13="EE",I13="SE",I13="CE"),IF(ISNA(VLOOKUP(H13,'Funções de Transação - Detalhe'!$C$7:$F$126,4,0)), "",VLOOKUP(H13,'Funções de Transação - Detalhe'!$C$7:$F$126,4,0)),""))</f>
        <v/>
      </c>
      <c r="M13" s="47" t="str">
        <f aca="false">CONCATENATE(I13,N13)</f>
        <v/>
      </c>
      <c r="N13" s="48" t="str">
        <f aca="false">IF(OR(I13="ALI",I13="AIE"),"L", IF(OR(I13="EE",I13="SE",I13="CE"),"A",""))</f>
        <v/>
      </c>
      <c r="O13" s="47" t="str">
        <f aca="false">CONCATENATE(I13,P13)</f>
        <v/>
      </c>
      <c r="P13" s="49" t="str">
        <f aca="false">IF(OR(ISBLANK(K13),K13="",ISBLANK(L13),L13=""),IF(OR(I13="ALI",I13="AIE"),"",IF(OR(ISBLANK(I13),L13=""),"","A")),IF(I13="EE",IF(L13&gt;=3,IF(K13&gt;=5,"H","A"),IF(L13&gt;=2,IF(K13&gt;=16,"H",IF(K13&lt;=4,"L","A")),IF(K13&lt;=15,"L","A"))),IF(OR(I13="SE",I13="CE"),IF(L13&gt;=4,IF(K13&gt;=6,"H","A"),IF(L13&gt;=2,IF(K13&gt;=20,"H",IF(K13&lt;=5,"L","A")),IF(K13&lt;=19,"L","A"))),IF(OR(I13="ALI",I13="AIE"),IF(L13&gt;=6,IF(K13&gt;=20,"H","A"),IF(L13&gt;=2,IF(K13&gt;=51,"H",IF(K13&lt;=19,"L","A")),IF(K13&lt;=50,"L","A")))))))</f>
        <v/>
      </c>
      <c r="Q13" s="50" t="str">
        <f aca="false">IF(N13="L","Baixa",IF(N13="A","Média",IF(N13="","","Alta")))</f>
        <v/>
      </c>
      <c r="R13" s="50" t="str">
        <f aca="false">IF(P13="L","Baixa",IF(P13="A","Média",IF(P13="H","Alta","")))</f>
        <v/>
      </c>
      <c r="S13" s="46" t="str">
        <f aca="false">IF(J13="C",0.6,IF(OR(ISBLANK(I13),ISBLANK(N13)),"",IF(I13="ALI",IF(N13="L",7,IF(N13="A",10,15)),IF(I13="AIE",IF(N13="L",5,IF(N13="A",7,10)),IF(I13="SE",IF(N13="L",4,IF(N13="A",5,7)),IF(OR(I13="EE",I13="CE"),IF(N13="L",3,IF(N13="A",4,6))))))))</f>
        <v/>
      </c>
      <c r="T13" s="51" t="str">
        <f aca="false">IF(OR(ISBLANK(I13),ISBLANK(P13),I13="",P13=""),S13,IF(I13="ALI",IF(P13="L",7,IF(P13="A",10,15)),IF(I13="AIE",IF(P13="L",5,IF(P13="A",7,10)),IF(I13="SE",IF(P13="L",4,IF(P13="A",5,7)),IF(OR(I13="EE",I13="CE"),IF(P13="L",3,IF(P13="A",4,6)))))))</f>
        <v/>
      </c>
      <c r="U13" s="52" t="str">
        <f aca="false">IF(J13="","",IF(OR(J13="I",J13="C"),100%,IF(J13="E",40%,IF(J13="T",15%,50%))))</f>
        <v/>
      </c>
      <c r="V13" s="53" t="str">
        <f aca="false">IF(AND(S13&lt;&gt;"",U13&lt;&gt;""),S13*U13,"")</f>
        <v/>
      </c>
      <c r="W13" s="53" t="str">
        <f aca="false">IF(AND(T13&lt;&gt;"",U13&lt;&gt;""),T13*U13,"")</f>
        <v/>
      </c>
      <c r="X13" s="42"/>
      <c r="Y13" s="42"/>
      <c r="Z13" s="42"/>
      <c r="AA13" s="42"/>
      <c r="AB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3" t="str">
        <f aca="false">A14&amp;G14</f>
        <v/>
      </c>
      <c r="I14" s="44"/>
      <c r="J14" s="45"/>
      <c r="K14" s="46" t="str">
        <f aca="false">IF(OR(I14="ALI",I14="AIE"),IF(ISNA(VLOOKUP(H14,'Funções de Dados - Detalhe'!$C$7:$F$126,2,0)),"",VLOOKUP(H14,'Funções de Dados - Detalhe'!$C$7:$F$126,2,0)),IF(OR(I14="EE",I14="SE",I14="CE"),IF(ISNA(VLOOKUP(H14,'Funções de Transação - Detalhe'!$C$7:$F$126,2,0)), "",VLOOKUP(H14,'Funções de Transação - Detalhe'!$C$7:$F$126,2,0)),""))</f>
        <v/>
      </c>
      <c r="L14" s="46" t="str">
        <f aca="false">IF(OR(I14="ALI",I14="AIE"),IF(ISNA(VLOOKUP(H14,'Funções de Dados - Detalhe'!$C$7:$F$126,4,0)), "",VLOOKUP(H14,'Funções de Dados - Detalhe'!$C$7:$F$126,4,0)),IF(OR(I14="EE",I14="SE",I14="CE"),IF(ISNA(VLOOKUP(H14,'Funções de Transação - Detalhe'!$C$7:$F$126,4,0)), "",VLOOKUP(H14,'Funções de Transação - Detalhe'!$C$7:$F$126,4,0)),""))</f>
        <v/>
      </c>
      <c r="M14" s="47" t="str">
        <f aca="false">CONCATENATE(I14,N14)</f>
        <v/>
      </c>
      <c r="N14" s="48" t="str">
        <f aca="false">IF(OR(I14="ALI",I14="AIE"),"L", IF(OR(I14="EE",I14="SE",I14="CE"),"A",""))</f>
        <v/>
      </c>
      <c r="O14" s="47" t="str">
        <f aca="false">CONCATENATE(I14,P14)</f>
        <v/>
      </c>
      <c r="P14" s="49" t="str">
        <f aca="false">IF(OR(ISBLANK(K14),K14="",ISBLANK(L14),L14=""),IF(OR(I14="ALI",I14="AIE"),"",IF(OR(ISBLANK(I14),L14=""),"","A")),IF(I14="EE",IF(L14&gt;=3,IF(K14&gt;=5,"H","A"),IF(L14&gt;=2,IF(K14&gt;=16,"H",IF(K14&lt;=4,"L","A")),IF(K14&lt;=15,"L","A"))),IF(OR(I14="SE",I14="CE"),IF(L14&gt;=4,IF(K14&gt;=6,"H","A"),IF(L14&gt;=2,IF(K14&gt;=20,"H",IF(K14&lt;=5,"L","A")),IF(K14&lt;=19,"L","A"))),IF(OR(I14="ALI",I14="AIE"),IF(L14&gt;=6,IF(K14&gt;=20,"H","A"),IF(L14&gt;=2,IF(K14&gt;=51,"H",IF(K14&lt;=19,"L","A")),IF(K14&lt;=50,"L","A")))))))</f>
        <v/>
      </c>
      <c r="Q14" s="50" t="str">
        <f aca="false">IF(N14="L","Baixa",IF(N14="A","Média",IF(N14="","","Alta")))</f>
        <v/>
      </c>
      <c r="R14" s="50" t="str">
        <f aca="false">IF(P14="L","Baixa",IF(P14="A","Média",IF(P14="H","Alta","")))</f>
        <v/>
      </c>
      <c r="S14" s="46" t="str">
        <f aca="false">IF(J14="C",0.6,IF(OR(ISBLANK(I14),ISBLANK(N14)),"",IF(I14="ALI",IF(N14="L",7,IF(N14="A",10,15)),IF(I14="AIE",IF(N14="L",5,IF(N14="A",7,10)),IF(I14="SE",IF(N14="L",4,IF(N14="A",5,7)),IF(OR(I14="EE",I14="CE"),IF(N14="L",3,IF(N14="A",4,6))))))))</f>
        <v/>
      </c>
      <c r="T14" s="51" t="str">
        <f aca="false">IF(OR(ISBLANK(I14),ISBLANK(P14),I14="",P14=""),S14,IF(I14="ALI",IF(P14="L",7,IF(P14="A",10,15)),IF(I14="AIE",IF(P14="L",5,IF(P14="A",7,10)),IF(I14="SE",IF(P14="L",4,IF(P14="A",5,7)),IF(OR(I14="EE",I14="CE"),IF(P14="L",3,IF(P14="A",4,6)))))))</f>
        <v/>
      </c>
      <c r="U14" s="52" t="str">
        <f aca="false">IF(J14="","",IF(OR(J14="I",J14="C"),100%,IF(J14="E",40%,IF(J14="T",15%,50%))))</f>
        <v/>
      </c>
      <c r="V14" s="53" t="str">
        <f aca="false">IF(AND(S14&lt;&gt;"",U14&lt;&gt;""),S14*U14,"")</f>
        <v/>
      </c>
      <c r="W14" s="53" t="str">
        <f aca="false">IF(AND(T14&lt;&gt;"",U14&lt;&gt;""),T14*U14,"")</f>
        <v/>
      </c>
      <c r="X14" s="42"/>
      <c r="Y14" s="42"/>
      <c r="Z14" s="42"/>
      <c r="AA14" s="42"/>
      <c r="AB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3" t="str">
        <f aca="false">A15&amp;G15</f>
        <v/>
      </c>
      <c r="I15" s="44"/>
      <c r="J15" s="45"/>
      <c r="K15" s="46" t="str">
        <f aca="false">IF(OR(I15="ALI",I15="AIE"),IF(ISNA(VLOOKUP(H15,'Funções de Dados - Detalhe'!$C$7:$F$126,2,0)),"",VLOOKUP(H15,'Funções de Dados - Detalhe'!$C$7:$F$126,2,0)),IF(OR(I15="EE",I15="SE",I15="CE"),IF(ISNA(VLOOKUP(H15,'Funções de Transação - Detalhe'!$C$7:$F$126,2,0)), "",VLOOKUP(H15,'Funções de Transação - Detalhe'!$C$7:$F$126,2,0)),""))</f>
        <v/>
      </c>
      <c r="L15" s="46" t="str">
        <f aca="false">IF(OR(I15="ALI",I15="AIE"),IF(ISNA(VLOOKUP(H15,'Funções de Dados - Detalhe'!$C$7:$F$126,4,0)), "",VLOOKUP(H15,'Funções de Dados - Detalhe'!$C$7:$F$126,4,0)),IF(OR(I15="EE",I15="SE",I15="CE"),IF(ISNA(VLOOKUP(H15,'Funções de Transação - Detalhe'!$C$7:$F$126,4,0)), "",VLOOKUP(H15,'Funções de Transação - Detalhe'!$C$7:$F$126,4,0)),""))</f>
        <v/>
      </c>
      <c r="M15" s="47" t="str">
        <f aca="false">CONCATENATE(I15,N15)</f>
        <v/>
      </c>
      <c r="N15" s="48" t="str">
        <f aca="false">IF(OR(I15="ALI",I15="AIE"),"L", IF(OR(I15="EE",I15="SE",I15="CE"),"A",""))</f>
        <v/>
      </c>
      <c r="O15" s="47" t="str">
        <f aca="false">CONCATENATE(I15,P15)</f>
        <v/>
      </c>
      <c r="P15" s="49" t="str">
        <f aca="false">IF(OR(ISBLANK(K15),K15="",ISBLANK(L15),L15=""),IF(OR(I15="ALI",I15="AIE"),"",IF(OR(ISBLANK(I15),L15=""),"","A")),IF(I15="EE",IF(L15&gt;=3,IF(K15&gt;=5,"H","A"),IF(L15&gt;=2,IF(K15&gt;=16,"H",IF(K15&lt;=4,"L","A")),IF(K15&lt;=15,"L","A"))),IF(OR(I15="SE",I15="CE"),IF(L15&gt;=4,IF(K15&gt;=6,"H","A"),IF(L15&gt;=2,IF(K15&gt;=20,"H",IF(K15&lt;=5,"L","A")),IF(K15&lt;=19,"L","A"))),IF(OR(I15="ALI",I15="AIE"),IF(L15&gt;=6,IF(K15&gt;=20,"H","A"),IF(L15&gt;=2,IF(K15&gt;=51,"H",IF(K15&lt;=19,"L","A")),IF(K15&lt;=50,"L","A")))))))</f>
        <v/>
      </c>
      <c r="Q15" s="50" t="str">
        <f aca="false">IF(N15="L","Baixa",IF(N15="A","Média",IF(N15="","","Alta")))</f>
        <v/>
      </c>
      <c r="R15" s="50" t="str">
        <f aca="false">IF(P15="L","Baixa",IF(P15="A","Média",IF(P15="H","Alta","")))</f>
        <v/>
      </c>
      <c r="S15" s="46" t="str">
        <f aca="false">IF(J15="C",0.6,IF(OR(ISBLANK(I15),ISBLANK(N15)),"",IF(I15="ALI",IF(N15="L",7,IF(N15="A",10,15)),IF(I15="AIE",IF(N15="L",5,IF(N15="A",7,10)),IF(I15="SE",IF(N15="L",4,IF(N15="A",5,7)),IF(OR(I15="EE",I15="CE"),IF(N15="L",3,IF(N15="A",4,6))))))))</f>
        <v/>
      </c>
      <c r="T15" s="51" t="str">
        <f aca="false">IF(OR(ISBLANK(I15),ISBLANK(P15),I15="",P15=""),S15,IF(I15="ALI",IF(P15="L",7,IF(P15="A",10,15)),IF(I15="AIE",IF(P15="L",5,IF(P15="A",7,10)),IF(I15="SE",IF(P15="L",4,IF(P15="A",5,7)),IF(OR(I15="EE",I15="CE"),IF(P15="L",3,IF(P15="A",4,6)))))))</f>
        <v/>
      </c>
      <c r="U15" s="52" t="str">
        <f aca="false">IF(J15="","",IF(OR(J15="I",J15="C"),100%,IF(J15="E",40%,IF(J15="T",15%,50%))))</f>
        <v/>
      </c>
      <c r="V15" s="53" t="str">
        <f aca="false">IF(AND(S15&lt;&gt;"",U15&lt;&gt;""),S15*U15,"")</f>
        <v/>
      </c>
      <c r="W15" s="53" t="str">
        <f aca="false">IF(AND(T15&lt;&gt;"",U15&lt;&gt;""),T15*U15,"")</f>
        <v/>
      </c>
      <c r="X15" s="42"/>
      <c r="Y15" s="42"/>
      <c r="Z15" s="42"/>
      <c r="AA15" s="42"/>
      <c r="AB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3" t="str">
        <f aca="false">A16&amp;G16</f>
        <v/>
      </c>
      <c r="I16" s="44"/>
      <c r="J16" s="45"/>
      <c r="K16" s="46" t="str">
        <f aca="false">IF(OR(I16="ALI",I16="AIE"),IF(ISNA(VLOOKUP(H16,'Funções de Dados - Detalhe'!$C$7:$F$126,2,0)),"",VLOOKUP(H16,'Funções de Dados - Detalhe'!$C$7:$F$126,2,0)),IF(OR(I16="EE",I16="SE",I16="CE"),IF(ISNA(VLOOKUP(H16,'Funções de Transação - Detalhe'!$C$7:$F$126,2,0)), "",VLOOKUP(H16,'Funções de Transação - Detalhe'!$C$7:$F$126,2,0)),""))</f>
        <v/>
      </c>
      <c r="L16" s="46" t="str">
        <f aca="false">IF(OR(I16="ALI",I16="AIE"),IF(ISNA(VLOOKUP(H16,'Funções de Dados - Detalhe'!$C$7:$F$126,4,0)), "",VLOOKUP(H16,'Funções de Dados - Detalhe'!$C$7:$F$126,4,0)),IF(OR(I16="EE",I16="SE",I16="CE"),IF(ISNA(VLOOKUP(H16,'Funções de Transação - Detalhe'!$C$7:$F$126,4,0)), "",VLOOKUP(H16,'Funções de Transação - Detalhe'!$C$7:$F$126,4,0)),""))</f>
        <v/>
      </c>
      <c r="M16" s="47" t="str">
        <f aca="false">CONCATENATE(I16,N16)</f>
        <v/>
      </c>
      <c r="N16" s="48" t="str">
        <f aca="false">IF(OR(I16="ALI",I16="AIE"),"L", IF(OR(I16="EE",I16="SE",I16="CE"),"A",""))</f>
        <v/>
      </c>
      <c r="O16" s="47" t="str">
        <f aca="false">CONCATENATE(I16,P16)</f>
        <v/>
      </c>
      <c r="P16" s="49" t="str">
        <f aca="false">IF(OR(ISBLANK(K16),K16="",ISBLANK(L16),L16=""),IF(OR(I16="ALI",I16="AIE"),"",IF(OR(ISBLANK(I16),L16=""),"","A")),IF(I16="EE",IF(L16&gt;=3,IF(K16&gt;=5,"H","A"),IF(L16&gt;=2,IF(K16&gt;=16,"H",IF(K16&lt;=4,"L","A")),IF(K16&lt;=15,"L","A"))),IF(OR(I16="SE",I16="CE"),IF(L16&gt;=4,IF(K16&gt;=6,"H","A"),IF(L16&gt;=2,IF(K16&gt;=20,"H",IF(K16&lt;=5,"L","A")),IF(K16&lt;=19,"L","A"))),IF(OR(I16="ALI",I16="AIE"),IF(L16&gt;=6,IF(K16&gt;=20,"H","A"),IF(L16&gt;=2,IF(K16&gt;=51,"H",IF(K16&lt;=19,"L","A")),IF(K16&lt;=50,"L","A")))))))</f>
        <v/>
      </c>
      <c r="Q16" s="50" t="str">
        <f aca="false">IF(N16="L","Baixa",IF(N16="A","Média",IF(N16="","","Alta")))</f>
        <v/>
      </c>
      <c r="R16" s="50" t="str">
        <f aca="false">IF(P16="L","Baixa",IF(P16="A","Média",IF(P16="H","Alta","")))</f>
        <v/>
      </c>
      <c r="S16" s="46" t="str">
        <f aca="false">IF(J16="C",0.6,IF(OR(ISBLANK(I16),ISBLANK(N16)),"",IF(I16="ALI",IF(N16="L",7,IF(N16="A",10,15)),IF(I16="AIE",IF(N16="L",5,IF(N16="A",7,10)),IF(I16="SE",IF(N16="L",4,IF(N16="A",5,7)),IF(OR(I16="EE",I16="CE"),IF(N16="L",3,IF(N16="A",4,6))))))))</f>
        <v/>
      </c>
      <c r="T16" s="51" t="str">
        <f aca="false">IF(OR(ISBLANK(I16),ISBLANK(P16),I16="",P16=""),S16,IF(I16="ALI",IF(P16="L",7,IF(P16="A",10,15)),IF(I16="AIE",IF(P16="L",5,IF(P16="A",7,10)),IF(I16="SE",IF(P16="L",4,IF(P16="A",5,7)),IF(OR(I16="EE",I16="CE"),IF(P16="L",3,IF(P16="A",4,6)))))))</f>
        <v/>
      </c>
      <c r="U16" s="52" t="str">
        <f aca="false">IF(J16="","",IF(OR(J16="I",J16="C"),100%,IF(J16="E",40%,IF(J16="T",15%,50%))))</f>
        <v/>
      </c>
      <c r="V16" s="53" t="str">
        <f aca="false">IF(AND(S16&lt;&gt;"",U16&lt;&gt;""),S16*U16,"")</f>
        <v/>
      </c>
      <c r="W16" s="53" t="str">
        <f aca="false">IF(AND(T16&lt;&gt;"",U16&lt;&gt;""),T16*U16,"")</f>
        <v/>
      </c>
      <c r="X16" s="42"/>
      <c r="Y16" s="42"/>
      <c r="Z16" s="42"/>
      <c r="AA16" s="42"/>
      <c r="AB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3" t="str">
        <f aca="false">A17&amp;G17</f>
        <v/>
      </c>
      <c r="I17" s="44"/>
      <c r="J17" s="45"/>
      <c r="K17" s="46" t="str">
        <f aca="false">IF(OR(I17="ALI",I17="AIE"),IF(ISNA(VLOOKUP(H17,'Funções de Dados - Detalhe'!$C$7:$F$126,2,0)),"",VLOOKUP(H17,'Funções de Dados - Detalhe'!$C$7:$F$126,2,0)),IF(OR(I17="EE",I17="SE",I17="CE"),IF(ISNA(VLOOKUP(H17,'Funções de Transação - Detalhe'!$C$7:$F$126,2,0)), "",VLOOKUP(H17,'Funções de Transação - Detalhe'!$C$7:$F$126,2,0)),""))</f>
        <v/>
      </c>
      <c r="L17" s="46" t="str">
        <f aca="false">IF(OR(I17="ALI",I17="AIE"),IF(ISNA(VLOOKUP(H17,'Funções de Dados - Detalhe'!$C$7:$F$126,4,0)), "",VLOOKUP(H17,'Funções de Dados - Detalhe'!$C$7:$F$126,4,0)),IF(OR(I17="EE",I17="SE",I17="CE"),IF(ISNA(VLOOKUP(H17,'Funções de Transação - Detalhe'!$C$7:$F$126,4,0)), "",VLOOKUP(H17,'Funções de Transação - Detalhe'!$C$7:$F$126,4,0)),""))</f>
        <v/>
      </c>
      <c r="M17" s="47" t="str">
        <f aca="false">CONCATENATE(I17,N17)</f>
        <v/>
      </c>
      <c r="N17" s="48" t="str">
        <f aca="false">IF(OR(I17="ALI",I17="AIE"),"L", IF(OR(I17="EE",I17="SE",I17="CE"),"A",""))</f>
        <v/>
      </c>
      <c r="O17" s="47" t="str">
        <f aca="false">CONCATENATE(I17,P17)</f>
        <v/>
      </c>
      <c r="P17" s="49" t="str">
        <f aca="false">IF(OR(ISBLANK(K17),K17="",ISBLANK(L17),L17=""),IF(OR(I17="ALI",I17="AIE"),"",IF(OR(ISBLANK(I17),L17=""),"","A")),IF(I17="EE",IF(L17&gt;=3,IF(K17&gt;=5,"H","A"),IF(L17&gt;=2,IF(K17&gt;=16,"H",IF(K17&lt;=4,"L","A")),IF(K17&lt;=15,"L","A"))),IF(OR(I17="SE",I17="CE"),IF(L17&gt;=4,IF(K17&gt;=6,"H","A"),IF(L17&gt;=2,IF(K17&gt;=20,"H",IF(K17&lt;=5,"L","A")),IF(K17&lt;=19,"L","A"))),IF(OR(I17="ALI",I17="AIE"),IF(L17&gt;=6,IF(K17&gt;=20,"H","A"),IF(L17&gt;=2,IF(K17&gt;=51,"H",IF(K17&lt;=19,"L","A")),IF(K17&lt;=50,"L","A")))))))</f>
        <v/>
      </c>
      <c r="Q17" s="50" t="str">
        <f aca="false">IF(N17="L","Baixa",IF(N17="A","Média",IF(N17="","","Alta")))</f>
        <v/>
      </c>
      <c r="R17" s="50" t="str">
        <f aca="false">IF(P17="L","Baixa",IF(P17="A","Média",IF(P17="H","Alta","")))</f>
        <v/>
      </c>
      <c r="S17" s="46" t="str">
        <f aca="false">IF(J17="C",0.6,IF(OR(ISBLANK(I17),ISBLANK(N17)),"",IF(I17="ALI",IF(N17="L",7,IF(N17="A",10,15)),IF(I17="AIE",IF(N17="L",5,IF(N17="A",7,10)),IF(I17="SE",IF(N17="L",4,IF(N17="A",5,7)),IF(OR(I17="EE",I17="CE"),IF(N17="L",3,IF(N17="A",4,6))))))))</f>
        <v/>
      </c>
      <c r="T17" s="51" t="str">
        <f aca="false">IF(OR(ISBLANK(I17),ISBLANK(P17),I17="",P17=""),S17,IF(I17="ALI",IF(P17="L",7,IF(P17="A",10,15)),IF(I17="AIE",IF(P17="L",5,IF(P17="A",7,10)),IF(I17="SE",IF(P17="L",4,IF(P17="A",5,7)),IF(OR(I17="EE",I17="CE"),IF(P17="L",3,IF(P17="A",4,6)))))))</f>
        <v/>
      </c>
      <c r="U17" s="52" t="str">
        <f aca="false">IF(J17="","",IF(OR(J17="I",J17="C"),100%,IF(J17="E",40%,IF(J17="T",15%,50%))))</f>
        <v/>
      </c>
      <c r="V17" s="53" t="str">
        <f aca="false">IF(AND(S17&lt;&gt;"",U17&lt;&gt;""),S17*U17,"")</f>
        <v/>
      </c>
      <c r="W17" s="53" t="str">
        <f aca="false">IF(AND(T17&lt;&gt;"",U17&lt;&gt;""),T17*U17,"")</f>
        <v/>
      </c>
      <c r="X17" s="42"/>
      <c r="Y17" s="42"/>
      <c r="Z17" s="42"/>
      <c r="AA17" s="42"/>
      <c r="AB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3" t="str">
        <f aca="false">A18&amp;G18</f>
        <v/>
      </c>
      <c r="I18" s="44"/>
      <c r="J18" s="45"/>
      <c r="K18" s="46" t="str">
        <f aca="false">IF(OR(I18="ALI",I18="AIE"),IF(ISNA(VLOOKUP(H18,'Funções de Dados - Detalhe'!$C$7:$F$126,2,0)),"",VLOOKUP(H18,'Funções de Dados - Detalhe'!$C$7:$F$126,2,0)),IF(OR(I18="EE",I18="SE",I18="CE"),IF(ISNA(VLOOKUP(H18,'Funções de Transação - Detalhe'!$C$7:$F$126,2,0)), "",VLOOKUP(H18,'Funções de Transação - Detalhe'!$C$7:$F$126,2,0)),""))</f>
        <v/>
      </c>
      <c r="L18" s="46" t="str">
        <f aca="false">IF(OR(I18="ALI",I18="AIE"),IF(ISNA(VLOOKUP(H18,'Funções de Dados - Detalhe'!$C$7:$F$126,4,0)), "",VLOOKUP(H18,'Funções de Dados - Detalhe'!$C$7:$F$126,4,0)),IF(OR(I18="EE",I18="SE",I18="CE"),IF(ISNA(VLOOKUP(H18,'Funções de Transação - Detalhe'!$C$7:$F$126,4,0)), "",VLOOKUP(H18,'Funções de Transação - Detalhe'!$C$7:$F$126,4,0)),""))</f>
        <v/>
      </c>
      <c r="M18" s="47" t="str">
        <f aca="false">CONCATENATE(I18,N18)</f>
        <v/>
      </c>
      <c r="N18" s="48" t="str">
        <f aca="false">IF(OR(I18="ALI",I18="AIE"),"L", IF(OR(I18="EE",I18="SE",I18="CE"),"A",""))</f>
        <v/>
      </c>
      <c r="O18" s="47" t="str">
        <f aca="false">CONCATENATE(I18,P18)</f>
        <v/>
      </c>
      <c r="P18" s="49" t="str">
        <f aca="false">IF(OR(ISBLANK(K18),K18="",ISBLANK(L18),L18=""),IF(OR(I18="ALI",I18="AIE"),"",IF(OR(ISBLANK(I18),L18=""),"","A")),IF(I18="EE",IF(L18&gt;=3,IF(K18&gt;=5,"H","A"),IF(L18&gt;=2,IF(K18&gt;=16,"H",IF(K18&lt;=4,"L","A")),IF(K18&lt;=15,"L","A"))),IF(OR(I18="SE",I18="CE"),IF(L18&gt;=4,IF(K18&gt;=6,"H","A"),IF(L18&gt;=2,IF(K18&gt;=20,"H",IF(K18&lt;=5,"L","A")),IF(K18&lt;=19,"L","A"))),IF(OR(I18="ALI",I18="AIE"),IF(L18&gt;=6,IF(K18&gt;=20,"H","A"),IF(L18&gt;=2,IF(K18&gt;=51,"H",IF(K18&lt;=19,"L","A")),IF(K18&lt;=50,"L","A")))))))</f>
        <v/>
      </c>
      <c r="Q18" s="50" t="str">
        <f aca="false">IF(N18="L","Baixa",IF(N18="A","Média",IF(N18="","","Alta")))</f>
        <v/>
      </c>
      <c r="R18" s="50" t="str">
        <f aca="false">IF(P18="L","Baixa",IF(P18="A","Média",IF(P18="H","Alta","")))</f>
        <v/>
      </c>
      <c r="S18" s="46" t="str">
        <f aca="false">IF(J18="C",0.6,IF(OR(ISBLANK(I18),ISBLANK(N18)),"",IF(I18="ALI",IF(N18="L",7,IF(N18="A",10,15)),IF(I18="AIE",IF(N18="L",5,IF(N18="A",7,10)),IF(I18="SE",IF(N18="L",4,IF(N18="A",5,7)),IF(OR(I18="EE",I18="CE"),IF(N18="L",3,IF(N18="A",4,6))))))))</f>
        <v/>
      </c>
      <c r="T18" s="51" t="str">
        <f aca="false">IF(OR(ISBLANK(I18),ISBLANK(P18),I18="",P18=""),S18,IF(I18="ALI",IF(P18="L",7,IF(P18="A",10,15)),IF(I18="AIE",IF(P18="L",5,IF(P18="A",7,10)),IF(I18="SE",IF(P18="L",4,IF(P18="A",5,7)),IF(OR(I18="EE",I18="CE"),IF(P18="L",3,IF(P18="A",4,6)))))))</f>
        <v/>
      </c>
      <c r="U18" s="52" t="str">
        <f aca="false">IF(J18="","",IF(OR(J18="I",J18="C"),100%,IF(J18="E",40%,IF(J18="T",15%,50%))))</f>
        <v/>
      </c>
      <c r="V18" s="53" t="str">
        <f aca="false">IF(AND(S18&lt;&gt;"",U18&lt;&gt;""),S18*U18,"")</f>
        <v/>
      </c>
      <c r="W18" s="53" t="str">
        <f aca="false">IF(AND(T18&lt;&gt;"",U18&lt;&gt;""),T18*U18,"")</f>
        <v/>
      </c>
      <c r="X18" s="42"/>
      <c r="Y18" s="42"/>
      <c r="Z18" s="42"/>
      <c r="AA18" s="42"/>
      <c r="AB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3" t="str">
        <f aca="false">A19&amp;G19</f>
        <v/>
      </c>
      <c r="I19" s="44"/>
      <c r="J19" s="45"/>
      <c r="K19" s="46" t="str">
        <f aca="false">IF(OR(I19="ALI",I19="AIE"),IF(ISNA(VLOOKUP(H19,'Funções de Dados - Detalhe'!$C$7:$F$126,2,0)),"",VLOOKUP(H19,'Funções de Dados - Detalhe'!$C$7:$F$126,2,0)),IF(OR(I19="EE",I19="SE",I19="CE"),IF(ISNA(VLOOKUP(H19,'Funções de Transação - Detalhe'!$C$7:$F$126,2,0)), "",VLOOKUP(H19,'Funções de Transação - Detalhe'!$C$7:$F$126,2,0)),""))</f>
        <v/>
      </c>
      <c r="L19" s="46" t="str">
        <f aca="false">IF(OR(I19="ALI",I19="AIE"),IF(ISNA(VLOOKUP(H19,'Funções de Dados - Detalhe'!$C$7:$F$126,4,0)), "",VLOOKUP(H19,'Funções de Dados - Detalhe'!$C$7:$F$126,4,0)),IF(OR(I19="EE",I19="SE",I19="CE"),IF(ISNA(VLOOKUP(H19,'Funções de Transação - Detalhe'!$C$7:$F$126,4,0)), "",VLOOKUP(H19,'Funções de Transação - Detalhe'!$C$7:$F$126,4,0)),""))</f>
        <v/>
      </c>
      <c r="M19" s="47" t="str">
        <f aca="false">CONCATENATE(I19,N19)</f>
        <v/>
      </c>
      <c r="N19" s="48" t="str">
        <f aca="false">IF(OR(I19="ALI",I19="AIE"),"L", IF(OR(I19="EE",I19="SE",I19="CE"),"A",""))</f>
        <v/>
      </c>
      <c r="O19" s="47" t="str">
        <f aca="false">CONCATENATE(I19,P19)</f>
        <v/>
      </c>
      <c r="P19" s="49" t="str">
        <f aca="false">IF(OR(ISBLANK(K19),K19="",ISBLANK(L19),L19=""),IF(OR(I19="ALI",I19="AIE"),"",IF(OR(ISBLANK(I19),L19=""),"","A")),IF(I19="EE",IF(L19&gt;=3,IF(K19&gt;=5,"H","A"),IF(L19&gt;=2,IF(K19&gt;=16,"H",IF(K19&lt;=4,"L","A")),IF(K19&lt;=15,"L","A"))),IF(OR(I19="SE",I19="CE"),IF(L19&gt;=4,IF(K19&gt;=6,"H","A"),IF(L19&gt;=2,IF(K19&gt;=20,"H",IF(K19&lt;=5,"L","A")),IF(K19&lt;=19,"L","A"))),IF(OR(I19="ALI",I19="AIE"),IF(L19&gt;=6,IF(K19&gt;=20,"H","A"),IF(L19&gt;=2,IF(K19&gt;=51,"H",IF(K19&lt;=19,"L","A")),IF(K19&lt;=50,"L","A")))))))</f>
        <v/>
      </c>
      <c r="Q19" s="50" t="str">
        <f aca="false">IF(N19="L","Baixa",IF(N19="A","Média",IF(N19="","","Alta")))</f>
        <v/>
      </c>
      <c r="R19" s="50" t="str">
        <f aca="false">IF(P19="L","Baixa",IF(P19="A","Média",IF(P19="H","Alta","")))</f>
        <v/>
      </c>
      <c r="S19" s="46" t="str">
        <f aca="false">IF(J19="C",0.6,IF(OR(ISBLANK(I19),ISBLANK(N19)),"",IF(I19="ALI",IF(N19="L",7,IF(N19="A",10,15)),IF(I19="AIE",IF(N19="L",5,IF(N19="A",7,10)),IF(I19="SE",IF(N19="L",4,IF(N19="A",5,7)),IF(OR(I19="EE",I19="CE"),IF(N19="L",3,IF(N19="A",4,6))))))))</f>
        <v/>
      </c>
      <c r="T19" s="51" t="str">
        <f aca="false">IF(OR(ISBLANK(I19),ISBLANK(P19),I19="",P19=""),S19,IF(I19="ALI",IF(P19="L",7,IF(P19="A",10,15)),IF(I19="AIE",IF(P19="L",5,IF(P19="A",7,10)),IF(I19="SE",IF(P19="L",4,IF(P19="A",5,7)),IF(OR(I19="EE",I19="CE"),IF(P19="L",3,IF(P19="A",4,6)))))))</f>
        <v/>
      </c>
      <c r="U19" s="52" t="str">
        <f aca="false">IF(J19="","",IF(OR(J19="I",J19="C"),100%,IF(J19="E",40%,IF(J19="T",15%,50%))))</f>
        <v/>
      </c>
      <c r="V19" s="53" t="str">
        <f aca="false">IF(AND(S19&lt;&gt;"",U19&lt;&gt;""),S19*U19,"")</f>
        <v/>
      </c>
      <c r="W19" s="53" t="str">
        <f aca="false">IF(AND(T19&lt;&gt;"",U19&lt;&gt;""),T19*U19,"")</f>
        <v/>
      </c>
      <c r="X19" s="42"/>
      <c r="Y19" s="42"/>
      <c r="Z19" s="42"/>
      <c r="AA19" s="42"/>
      <c r="AB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3"/>
      <c r="I20" s="44"/>
      <c r="J20" s="45"/>
      <c r="K20" s="46" t="str">
        <f aca="false">IF(OR(I20="ALI",I20="AIE"),IF(ISNA(VLOOKUP(H20,'Funções de Dados - Detalhe'!$C$7:$F$126,2,0)),"",VLOOKUP(H20,'Funções de Dados - Detalhe'!$C$7:$F$126,2,0)),IF(OR(I20="EE",I20="SE",I20="CE"),IF(ISNA(VLOOKUP(H20,'Funções de Transação - Detalhe'!$C$7:$F$126,2,0)), "",VLOOKUP(H20,'Funções de Transação - Detalhe'!$C$7:$F$126,2,0)),""))</f>
        <v/>
      </c>
      <c r="L20" s="46" t="str">
        <f aca="false">IF(OR(I20="ALI",I20="AIE"),IF(ISNA(VLOOKUP(H20,'Funções de Dados - Detalhe'!$C$7:$F$126,4,0)), "",VLOOKUP(H20,'Funções de Dados - Detalhe'!$C$7:$F$126,4,0)),IF(OR(I20="EE",I20="SE",I20="CE"),IF(ISNA(VLOOKUP(H20,'Funções de Transação - Detalhe'!$C$7:$F$126,4,0)), "",VLOOKUP(H20,'Funções de Transação - Detalhe'!$C$7:$F$126,4,0)),""))</f>
        <v/>
      </c>
      <c r="M20" s="47" t="str">
        <f aca="false">CONCATENATE(I20,N20)</f>
        <v/>
      </c>
      <c r="N20" s="48" t="str">
        <f aca="false">IF(OR(I20="ALI",I20="AIE"),"L", IF(OR(I20="EE",I20="SE",I20="CE"),"A",""))</f>
        <v/>
      </c>
      <c r="O20" s="47" t="str">
        <f aca="false">CONCATENATE(I20,P20)</f>
        <v/>
      </c>
      <c r="P20" s="49" t="str">
        <f aca="false">IF(OR(ISBLANK(K20),K20="",ISBLANK(L20),L20=""),IF(OR(I20="ALI",I20="AIE"),"",IF(OR(ISBLANK(I20),L20=""),"","A")),IF(I20="EE",IF(L20&gt;=3,IF(K20&gt;=5,"H","A"),IF(L20&gt;=2,IF(K20&gt;=16,"H",IF(K20&lt;=4,"L","A")),IF(K20&lt;=15,"L","A"))),IF(OR(I20="SE",I20="CE"),IF(L20&gt;=4,IF(K20&gt;=6,"H","A"),IF(L20&gt;=2,IF(K20&gt;=20,"H",IF(K20&lt;=5,"L","A")),IF(K20&lt;=19,"L","A"))),IF(OR(I20="ALI",I20="AIE"),IF(L20&gt;=6,IF(K20&gt;=20,"H","A"),IF(L20&gt;=2,IF(K20&gt;=51,"H",IF(K20&lt;=19,"L","A")),IF(K20&lt;=50,"L","A")))))))</f>
        <v/>
      </c>
      <c r="Q20" s="50" t="str">
        <f aca="false">IF(N20="L","Baixa",IF(N20="A","Média",IF(N20="","","Alta")))</f>
        <v/>
      </c>
      <c r="R20" s="50" t="str">
        <f aca="false">IF(P20="L","Baixa",IF(P20="A","Média",IF(P20="H","Alta","")))</f>
        <v/>
      </c>
      <c r="S20" s="46" t="str">
        <f aca="false">IF(J20="C",0.6,IF(OR(ISBLANK(I20),ISBLANK(N20)),"",IF(I20="ALI",IF(N20="L",7,IF(N20="A",10,15)),IF(I20="AIE",IF(N20="L",5,IF(N20="A",7,10)),IF(I20="SE",IF(N20="L",4,IF(N20="A",5,7)),IF(OR(I20="EE",I20="CE"),IF(N20="L",3,IF(N20="A",4,6))))))))</f>
        <v/>
      </c>
      <c r="T20" s="51" t="str">
        <f aca="false">IF(OR(ISBLANK(I20),ISBLANK(P20),I20="",P20=""),S20,IF(I20="ALI",IF(P20="L",7,IF(P20="A",10,15)),IF(I20="AIE",IF(P20="L",5,IF(P20="A",7,10)),IF(I20="SE",IF(P20="L",4,IF(P20="A",5,7)),IF(OR(I20="EE",I20="CE"),IF(P20="L",3,IF(P20="A",4,6)))))))</f>
        <v/>
      </c>
      <c r="U20" s="52" t="str">
        <f aca="false">IF(J20="","",IF(OR(J20="I",J20="C"),100%,IF(J20="E",40%,IF(J20="T",15%,50%))))</f>
        <v/>
      </c>
      <c r="V20" s="53" t="str">
        <f aca="false">IF(AND(S20&lt;&gt;"",U20&lt;&gt;""),S20*U20,"")</f>
        <v/>
      </c>
      <c r="W20" s="53" t="str">
        <f aca="false">IF(AND(T20&lt;&gt;"",U20&lt;&gt;""),T20*U20,"")</f>
        <v/>
      </c>
      <c r="X20" s="54"/>
      <c r="Y20" s="54"/>
      <c r="Z20" s="54"/>
      <c r="AA20" s="54"/>
      <c r="AB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3" t="str">
        <f aca="false">A21&amp;G21</f>
        <v/>
      </c>
      <c r="I21" s="44"/>
      <c r="J21" s="45"/>
      <c r="K21" s="46" t="str">
        <f aca="false">IF(OR(I21="ALI",I21="AIE"),IF(ISNA(VLOOKUP(H21,'Funções de Dados - Detalhe'!$C$7:$F$126,2,0)),"",VLOOKUP(H21,'Funções de Dados - Detalhe'!$C$7:$F$126,2,0)),IF(OR(I21="EE",I21="SE",I21="CE"),IF(ISNA(VLOOKUP(H21,'Funções de Transação - Detalhe'!$C$7:$F$126,2,0)), "",VLOOKUP(H21,'Funções de Transação - Detalhe'!$C$7:$F$126,2,0)),""))</f>
        <v/>
      </c>
      <c r="L21" s="46" t="str">
        <f aca="false">IF(OR(I21="ALI",I21="AIE"),IF(ISNA(VLOOKUP(H21,'Funções de Dados - Detalhe'!$C$7:$F$126,4,0)), "",VLOOKUP(H21,'Funções de Dados - Detalhe'!$C$7:$F$126,4,0)),IF(OR(I21="EE",I21="SE",I21="CE"),IF(ISNA(VLOOKUP(H21,'Funções de Transação - Detalhe'!$C$7:$F$126,4,0)), "",VLOOKUP(H21,'Funções de Transação - Detalhe'!$C$7:$F$126,4,0)),""))</f>
        <v/>
      </c>
      <c r="M21" s="47" t="str">
        <f aca="false">CONCATENATE(I21,N21)</f>
        <v/>
      </c>
      <c r="N21" s="48" t="str">
        <f aca="false">IF(OR(I21="ALI",I21="AIE"),"L", IF(OR(I21="EE",I21="SE",I21="CE"),"A",""))</f>
        <v/>
      </c>
      <c r="O21" s="47" t="str">
        <f aca="false">CONCATENATE(I21,P21)</f>
        <v/>
      </c>
      <c r="P21" s="49" t="str">
        <f aca="false">IF(OR(ISBLANK(K21),K21="",ISBLANK(L21),L21=""),IF(OR(I21="ALI",I21="AIE"),"",IF(OR(ISBLANK(I21),L21=""),"","A")),IF(I21="EE",IF(L21&gt;=3,IF(K21&gt;=5,"H","A"),IF(L21&gt;=2,IF(K21&gt;=16,"H",IF(K21&lt;=4,"L","A")),IF(K21&lt;=15,"L","A"))),IF(OR(I21="SE",I21="CE"),IF(L21&gt;=4,IF(K21&gt;=6,"H","A"),IF(L21&gt;=2,IF(K21&gt;=20,"H",IF(K21&lt;=5,"L","A")),IF(K21&lt;=19,"L","A"))),IF(OR(I21="ALI",I21="AIE"),IF(L21&gt;=6,IF(K21&gt;=20,"H","A"),IF(L21&gt;=2,IF(K21&gt;=51,"H",IF(K21&lt;=19,"L","A")),IF(K21&lt;=50,"L","A")))))))</f>
        <v/>
      </c>
      <c r="Q21" s="50" t="str">
        <f aca="false">IF(N21="L","Baixa",IF(N21="A","Média",IF(N21="","","Alta")))</f>
        <v/>
      </c>
      <c r="R21" s="50" t="str">
        <f aca="false">IF(P21="L","Baixa",IF(P21="A","Média",IF(P21="H","Alta","")))</f>
        <v/>
      </c>
      <c r="S21" s="46" t="str">
        <f aca="false">IF(J21="C",0.6,IF(OR(ISBLANK(I21),ISBLANK(N21)),"",IF(I21="ALI",IF(N21="L",7,IF(N21="A",10,15)),IF(I21="AIE",IF(N21="L",5,IF(N21="A",7,10)),IF(I21="SE",IF(N21="L",4,IF(N21="A",5,7)),IF(OR(I21="EE",I21="CE"),IF(N21="L",3,IF(N21="A",4,6))))))))</f>
        <v/>
      </c>
      <c r="T21" s="51" t="str">
        <f aca="false">IF(OR(ISBLANK(I21),ISBLANK(P21),I21="",P21=""),S21,IF(I21="ALI",IF(P21="L",7,IF(P21="A",10,15)),IF(I21="AIE",IF(P21="L",5,IF(P21="A",7,10)),IF(I21="SE",IF(P21="L",4,IF(P21="A",5,7)),IF(OR(I21="EE",I21="CE"),IF(P21="L",3,IF(P21="A",4,6)))))))</f>
        <v/>
      </c>
      <c r="U21" s="52" t="str">
        <f aca="false">IF(J21="","",IF(OR(J21="I",J21="C"),100%,IF(J21="E",40%,IF(J21="T",15%,50%))))</f>
        <v/>
      </c>
      <c r="V21" s="53" t="str">
        <f aca="false">IF(AND(S21&lt;&gt;"",U21&lt;&gt;""),S21*U21,"")</f>
        <v/>
      </c>
      <c r="W21" s="53" t="str">
        <f aca="false">IF(AND(T21&lt;&gt;"",U21&lt;&gt;""),T21*U21,"")</f>
        <v/>
      </c>
      <c r="X21" s="54"/>
      <c r="Y21" s="54"/>
      <c r="Z21" s="54"/>
      <c r="AA21" s="54"/>
      <c r="AB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3" t="str">
        <f aca="false">A22&amp;G22</f>
        <v/>
      </c>
      <c r="I22" s="44"/>
      <c r="J22" s="45"/>
      <c r="K22" s="46" t="str">
        <f aca="false">IF(OR(I22="ALI",I22="AIE"),IF(ISNA(VLOOKUP(H22,'Funções de Dados - Detalhe'!$C$7:$F$126,2,0)),"",VLOOKUP(H22,'Funções de Dados - Detalhe'!$C$7:$F$126,2,0)),IF(OR(I22="EE",I22="SE",I22="CE"),IF(ISNA(VLOOKUP(H22,'Funções de Transação - Detalhe'!$C$7:$F$126,2,0)), "",VLOOKUP(H22,'Funções de Transação - Detalhe'!$C$7:$F$126,2,0)),""))</f>
        <v/>
      </c>
      <c r="L22" s="46" t="str">
        <f aca="false">IF(OR(I22="ALI",I22="AIE"),IF(ISNA(VLOOKUP(H22,'Funções de Dados - Detalhe'!$C$7:$F$126,4,0)), "",VLOOKUP(H22,'Funções de Dados - Detalhe'!$C$7:$F$126,4,0)),IF(OR(I22="EE",I22="SE",I22="CE"),IF(ISNA(VLOOKUP(H22,'Funções de Transação - Detalhe'!$C$7:$F$126,4,0)), "",VLOOKUP(H22,'Funções de Transação - Detalhe'!$C$7:$F$126,4,0)),""))</f>
        <v/>
      </c>
      <c r="M22" s="47" t="str">
        <f aca="false">CONCATENATE(I22,N22)</f>
        <v/>
      </c>
      <c r="N22" s="48" t="str">
        <f aca="false">IF(OR(I22="ALI",I22="AIE"),"L", IF(OR(I22="EE",I22="SE",I22="CE"),"A",""))</f>
        <v/>
      </c>
      <c r="O22" s="47" t="str">
        <f aca="false">CONCATENATE(I22,P22)</f>
        <v/>
      </c>
      <c r="P22" s="49" t="str">
        <f aca="false">IF(OR(ISBLANK(K22),K22="",ISBLANK(L22),L22=""),IF(OR(I22="ALI",I22="AIE"),"",IF(OR(ISBLANK(I22),L22=""),"","A")),IF(I22="EE",IF(L22&gt;=3,IF(K22&gt;=5,"H","A"),IF(L22&gt;=2,IF(K22&gt;=16,"H",IF(K22&lt;=4,"L","A")),IF(K22&lt;=15,"L","A"))),IF(OR(I22="SE",I22="CE"),IF(L22&gt;=4,IF(K22&gt;=6,"H","A"),IF(L22&gt;=2,IF(K22&gt;=20,"H",IF(K22&lt;=5,"L","A")),IF(K22&lt;=19,"L","A"))),IF(OR(I22="ALI",I22="AIE"),IF(L22&gt;=6,IF(K22&gt;=20,"H","A"),IF(L22&gt;=2,IF(K22&gt;=51,"H",IF(K22&lt;=19,"L","A")),IF(K22&lt;=50,"L","A")))))))</f>
        <v/>
      </c>
      <c r="Q22" s="50" t="str">
        <f aca="false">IF(N22="L","Baixa",IF(N22="A","Média",IF(N22="","","Alta")))</f>
        <v/>
      </c>
      <c r="R22" s="50" t="str">
        <f aca="false">IF(P22="L","Baixa",IF(P22="A","Média",IF(P22="H","Alta","")))</f>
        <v/>
      </c>
      <c r="S22" s="46" t="str">
        <f aca="false">IF(J22="C",0.6,IF(OR(ISBLANK(I22),ISBLANK(N22)),"",IF(I22="ALI",IF(N22="L",7,IF(N22="A",10,15)),IF(I22="AIE",IF(N22="L",5,IF(N22="A",7,10)),IF(I22="SE",IF(N22="L",4,IF(N22="A",5,7)),IF(OR(I22="EE",I22="CE"),IF(N22="L",3,IF(N22="A",4,6))))))))</f>
        <v/>
      </c>
      <c r="T22" s="51" t="str">
        <f aca="false">IF(OR(ISBLANK(I22),ISBLANK(P22),I22="",P22=""),S22,IF(I22="ALI",IF(P22="L",7,IF(P22="A",10,15)),IF(I22="AIE",IF(P22="L",5,IF(P22="A",7,10)),IF(I22="SE",IF(P22="L",4,IF(P22="A",5,7)),IF(OR(I22="EE",I22="CE"),IF(P22="L",3,IF(P22="A",4,6)))))))</f>
        <v/>
      </c>
      <c r="U22" s="52" t="str">
        <f aca="false">IF(J22="","",IF(OR(J22="I",J22="C"),100%,IF(J22="E",40%,IF(J22="T",15%,50%))))</f>
        <v/>
      </c>
      <c r="V22" s="53" t="str">
        <f aca="false">IF(AND(S22&lt;&gt;"",U22&lt;&gt;""),S22*U22,"")</f>
        <v/>
      </c>
      <c r="W22" s="53" t="str">
        <f aca="false">IF(AND(T22&lt;&gt;"",U22&lt;&gt;""),T22*U22,"")</f>
        <v/>
      </c>
      <c r="X22" s="42"/>
      <c r="Y22" s="42"/>
      <c r="Z22" s="42"/>
      <c r="AA22" s="42"/>
      <c r="AB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3" t="str">
        <f aca="false">A23&amp;G23</f>
        <v/>
      </c>
      <c r="I23" s="44"/>
      <c r="J23" s="45"/>
      <c r="K23" s="46" t="str">
        <f aca="false">IF(OR(I23="ALI",I23="AIE"),IF(ISNA(VLOOKUP(H23,'Funções de Dados - Detalhe'!$C$7:$F$126,2,0)),"",VLOOKUP(H23,'Funções de Dados - Detalhe'!$C$7:$F$126,2,0)),IF(OR(I23="EE",I23="SE",I23="CE"),IF(ISNA(VLOOKUP(H23,'Funções de Transação - Detalhe'!$C$7:$F$126,2,0)), "",VLOOKUP(H23,'Funções de Transação - Detalhe'!$C$7:$F$126,2,0)),""))</f>
        <v/>
      </c>
      <c r="L23" s="46" t="str">
        <f aca="false">IF(OR(I23="ALI",I23="AIE"),IF(ISNA(VLOOKUP(H23,'Funções de Dados - Detalhe'!$C$7:$F$126,4,0)), "",VLOOKUP(H23,'Funções de Dados - Detalhe'!$C$7:$F$126,4,0)),IF(OR(I23="EE",I23="SE",I23="CE"),IF(ISNA(VLOOKUP(H23,'Funções de Transação - Detalhe'!$C$7:$F$126,4,0)), "",VLOOKUP(H23,'Funções de Transação - Detalhe'!$C$7:$F$126,4,0)),""))</f>
        <v/>
      </c>
      <c r="M23" s="47" t="str">
        <f aca="false">CONCATENATE(I23,N23)</f>
        <v/>
      </c>
      <c r="N23" s="48" t="str">
        <f aca="false">IF(OR(I23="ALI",I23="AIE"),"L", IF(OR(I23="EE",I23="SE",I23="CE"),"A",""))</f>
        <v/>
      </c>
      <c r="O23" s="47" t="str">
        <f aca="false">CONCATENATE(I23,P23)</f>
        <v/>
      </c>
      <c r="P23" s="49" t="str">
        <f aca="false">IF(OR(ISBLANK(K23),K23="",ISBLANK(L23),L23=""),IF(OR(I23="ALI",I23="AIE"),"",IF(OR(ISBLANK(I23),L23=""),"","A")),IF(I23="EE",IF(L23&gt;=3,IF(K23&gt;=5,"H","A"),IF(L23&gt;=2,IF(K23&gt;=16,"H",IF(K23&lt;=4,"L","A")),IF(K23&lt;=15,"L","A"))),IF(OR(I23="SE",I23="CE"),IF(L23&gt;=4,IF(K23&gt;=6,"H","A"),IF(L23&gt;=2,IF(K23&gt;=20,"H",IF(K23&lt;=5,"L","A")),IF(K23&lt;=19,"L","A"))),IF(OR(I23="ALI",I23="AIE"),IF(L23&gt;=6,IF(K23&gt;=20,"H","A"),IF(L23&gt;=2,IF(K23&gt;=51,"H",IF(K23&lt;=19,"L","A")),IF(K23&lt;=50,"L","A")))))))</f>
        <v/>
      </c>
      <c r="Q23" s="50" t="str">
        <f aca="false">IF(N23="L","Baixa",IF(N23="A","Média",IF(N23="","","Alta")))</f>
        <v/>
      </c>
      <c r="R23" s="50" t="str">
        <f aca="false">IF(P23="L","Baixa",IF(P23="A","Média",IF(P23="H","Alta","")))</f>
        <v/>
      </c>
      <c r="S23" s="46" t="str">
        <f aca="false">IF(J23="C",0.6,IF(OR(ISBLANK(I23),ISBLANK(N23)),"",IF(I23="ALI",IF(N23="L",7,IF(N23="A",10,15)),IF(I23="AIE",IF(N23="L",5,IF(N23="A",7,10)),IF(I23="SE",IF(N23="L",4,IF(N23="A",5,7)),IF(OR(I23="EE",I23="CE"),IF(N23="L",3,IF(N23="A",4,6))))))))</f>
        <v/>
      </c>
      <c r="T23" s="51" t="str">
        <f aca="false">IF(OR(ISBLANK(I23),ISBLANK(P23),I23="",P23=""),S23,IF(I23="ALI",IF(P23="L",7,IF(P23="A",10,15)),IF(I23="AIE",IF(P23="L",5,IF(P23="A",7,10)),IF(I23="SE",IF(P23="L",4,IF(P23="A",5,7)),IF(OR(I23="EE",I23="CE"),IF(P23="L",3,IF(P23="A",4,6)))))))</f>
        <v/>
      </c>
      <c r="U23" s="52" t="str">
        <f aca="false">IF(J23="","",IF(OR(J23="I",J23="C"),100%,IF(J23="E",40%,IF(J23="T",15%,50%))))</f>
        <v/>
      </c>
      <c r="V23" s="53" t="str">
        <f aca="false">IF(AND(S23&lt;&gt;"",U23&lt;&gt;""),S23*U23,"")</f>
        <v/>
      </c>
      <c r="W23" s="53" t="str">
        <f aca="false">IF(AND(T23&lt;&gt;"",U23&lt;&gt;""),T23*U23,"")</f>
        <v/>
      </c>
      <c r="X23" s="42"/>
      <c r="Y23" s="42"/>
      <c r="Z23" s="42"/>
      <c r="AA23" s="42"/>
      <c r="AB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3" t="str">
        <f aca="false">A24&amp;G24</f>
        <v/>
      </c>
      <c r="I24" s="44"/>
      <c r="J24" s="45"/>
      <c r="K24" s="46" t="str">
        <f aca="false">IF(OR(I24="ALI",I24="AIE"),IF(ISNA(VLOOKUP(H24,'Funções de Dados - Detalhe'!$C$7:$F$126,2,0)),"",VLOOKUP(H24,'Funções de Dados - Detalhe'!$C$7:$F$126,2,0)),IF(OR(I24="EE",I24="SE",I24="CE"),IF(ISNA(VLOOKUP(H24,'Funções de Transação - Detalhe'!$C$7:$F$126,2,0)), "",VLOOKUP(H24,'Funções de Transação - Detalhe'!$C$7:$F$126,2,0)),""))</f>
        <v/>
      </c>
      <c r="L24" s="46" t="str">
        <f aca="false">IF(OR(I24="ALI",I24="AIE"),IF(ISNA(VLOOKUP(H24,'Funções de Dados - Detalhe'!$C$7:$F$126,4,0)), "",VLOOKUP(H24,'Funções de Dados - Detalhe'!$C$7:$F$126,4,0)),IF(OR(I24="EE",I24="SE",I24="CE"),IF(ISNA(VLOOKUP(H24,'Funções de Transação - Detalhe'!$C$7:$F$126,4,0)), "",VLOOKUP(H24,'Funções de Transação - Detalhe'!$C$7:$F$126,4,0)),""))</f>
        <v/>
      </c>
      <c r="M24" s="47" t="str">
        <f aca="false">CONCATENATE(I24,N24)</f>
        <v/>
      </c>
      <c r="N24" s="48" t="str">
        <f aca="false">IF(OR(I24="ALI",I24="AIE"),"L", IF(OR(I24="EE",I24="SE",I24="CE"),"A",""))</f>
        <v/>
      </c>
      <c r="O24" s="47" t="str">
        <f aca="false">CONCATENATE(I24,P24)</f>
        <v/>
      </c>
      <c r="P24" s="49" t="str">
        <f aca="false">IF(OR(ISBLANK(K24),K24="",ISBLANK(L24),L24=""),IF(OR(I24="ALI",I24="AIE"),"",IF(OR(ISBLANK(I24),L24=""),"","A")),IF(I24="EE",IF(L24&gt;=3,IF(K24&gt;=5,"H","A"),IF(L24&gt;=2,IF(K24&gt;=16,"H",IF(K24&lt;=4,"L","A")),IF(K24&lt;=15,"L","A"))),IF(OR(I24="SE",I24="CE"),IF(L24&gt;=4,IF(K24&gt;=6,"H","A"),IF(L24&gt;=2,IF(K24&gt;=20,"H",IF(K24&lt;=5,"L","A")),IF(K24&lt;=19,"L","A"))),IF(OR(I24="ALI",I24="AIE"),IF(L24&gt;=6,IF(K24&gt;=20,"H","A"),IF(L24&gt;=2,IF(K24&gt;=51,"H",IF(K24&lt;=19,"L","A")),IF(K24&lt;=50,"L","A")))))))</f>
        <v/>
      </c>
      <c r="Q24" s="50" t="str">
        <f aca="false">IF(N24="L","Baixa",IF(N24="A","Média",IF(N24="","","Alta")))</f>
        <v/>
      </c>
      <c r="R24" s="50" t="str">
        <f aca="false">IF(P24="L","Baixa",IF(P24="A","Média",IF(P24="H","Alta","")))</f>
        <v/>
      </c>
      <c r="S24" s="46" t="str">
        <f aca="false">IF(J24="C",0.6,IF(OR(ISBLANK(I24),ISBLANK(N24)),"",IF(I24="ALI",IF(N24="L",7,IF(N24="A",10,15)),IF(I24="AIE",IF(N24="L",5,IF(N24="A",7,10)),IF(I24="SE",IF(N24="L",4,IF(N24="A",5,7)),IF(OR(I24="EE",I24="CE"),IF(N24="L",3,IF(N24="A",4,6))))))))</f>
        <v/>
      </c>
      <c r="T24" s="51" t="str">
        <f aca="false">IF(OR(ISBLANK(I24),ISBLANK(P24),I24="",P24=""),S24,IF(I24="ALI",IF(P24="L",7,IF(P24="A",10,15)),IF(I24="AIE",IF(P24="L",5,IF(P24="A",7,10)),IF(I24="SE",IF(P24="L",4,IF(P24="A",5,7)),IF(OR(I24="EE",I24="CE"),IF(P24="L",3,IF(P24="A",4,6)))))))</f>
        <v/>
      </c>
      <c r="U24" s="52" t="str">
        <f aca="false">IF(J24="","",IF(OR(J24="I",J24="C"),100%,IF(J24="E",40%,IF(J24="T",15%,50%))))</f>
        <v/>
      </c>
      <c r="V24" s="53" t="str">
        <f aca="false">IF(AND(S24&lt;&gt;"",U24&lt;&gt;""),S24*U24,"")</f>
        <v/>
      </c>
      <c r="W24" s="53" t="str">
        <f aca="false">IF(AND(T24&lt;&gt;"",U24&lt;&gt;""),T24*U24,"")</f>
        <v/>
      </c>
      <c r="X24" s="42"/>
      <c r="Y24" s="42"/>
      <c r="Z24" s="42"/>
      <c r="AA24" s="42"/>
      <c r="AB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3" t="str">
        <f aca="false">A25&amp;G25</f>
        <v/>
      </c>
      <c r="I25" s="44"/>
      <c r="J25" s="45"/>
      <c r="K25" s="46" t="str">
        <f aca="false">IF(OR(I25="ALI",I25="AIE"),IF(ISNA(VLOOKUP(H25,'Funções de Dados - Detalhe'!$C$7:$F$126,2,0)),"",VLOOKUP(H25,'Funções de Dados - Detalhe'!$C$7:$F$126,2,0)),IF(OR(I25="EE",I25="SE",I25="CE"),IF(ISNA(VLOOKUP(H25,'Funções de Transação - Detalhe'!$C$7:$F$126,2,0)), "",VLOOKUP(H25,'Funções de Transação - Detalhe'!$C$7:$F$126,2,0)),""))</f>
        <v/>
      </c>
      <c r="L25" s="46" t="str">
        <f aca="false">IF(OR(I25="ALI",I25="AIE"),IF(ISNA(VLOOKUP(H25,'Funções de Dados - Detalhe'!$C$7:$F$126,4,0)), "",VLOOKUP(H25,'Funções de Dados - Detalhe'!$C$7:$F$126,4,0)),IF(OR(I25="EE",I25="SE",I25="CE"),IF(ISNA(VLOOKUP(H25,'Funções de Transação - Detalhe'!$C$7:$F$126,4,0)), "",VLOOKUP(H25,'Funções de Transação - Detalhe'!$C$7:$F$126,4,0)),""))</f>
        <v/>
      </c>
      <c r="M25" s="47" t="str">
        <f aca="false">CONCATENATE(I25,N25)</f>
        <v/>
      </c>
      <c r="N25" s="48" t="str">
        <f aca="false">IF(OR(I25="ALI",I25="AIE"),"L", IF(OR(I25="EE",I25="SE",I25="CE"),"A",""))</f>
        <v/>
      </c>
      <c r="O25" s="47" t="str">
        <f aca="false">CONCATENATE(I25,P25)</f>
        <v/>
      </c>
      <c r="P25" s="49" t="str">
        <f aca="false">IF(OR(ISBLANK(K25),K25="",ISBLANK(L25),L25=""),IF(OR(I25="ALI",I25="AIE"),"",IF(OR(ISBLANK(I25),L25=""),"","A")),IF(I25="EE",IF(L25&gt;=3,IF(K25&gt;=5,"H","A"),IF(L25&gt;=2,IF(K25&gt;=16,"H",IF(K25&lt;=4,"L","A")),IF(K25&lt;=15,"L","A"))),IF(OR(I25="SE",I25="CE"),IF(L25&gt;=4,IF(K25&gt;=6,"H","A"),IF(L25&gt;=2,IF(K25&gt;=20,"H",IF(K25&lt;=5,"L","A")),IF(K25&lt;=19,"L","A"))),IF(OR(I25="ALI",I25="AIE"),IF(L25&gt;=6,IF(K25&gt;=20,"H","A"),IF(L25&gt;=2,IF(K25&gt;=51,"H",IF(K25&lt;=19,"L","A")),IF(K25&lt;=50,"L","A")))))))</f>
        <v/>
      </c>
      <c r="Q25" s="50" t="str">
        <f aca="false">IF(N25="L","Baixa",IF(N25="A","Média",IF(N25="","","Alta")))</f>
        <v/>
      </c>
      <c r="R25" s="50" t="str">
        <f aca="false">IF(P25="L","Baixa",IF(P25="A","Média",IF(P25="H","Alta","")))</f>
        <v/>
      </c>
      <c r="S25" s="46" t="str">
        <f aca="false">IF(J25="C",0.6,IF(OR(ISBLANK(I25),ISBLANK(N25)),"",IF(I25="ALI",IF(N25="L",7,IF(N25="A",10,15)),IF(I25="AIE",IF(N25="L",5,IF(N25="A",7,10)),IF(I25="SE",IF(N25="L",4,IF(N25="A",5,7)),IF(OR(I25="EE",I25="CE"),IF(N25="L",3,IF(N25="A",4,6))))))))</f>
        <v/>
      </c>
      <c r="T25" s="51" t="str">
        <f aca="false">IF(OR(ISBLANK(I25),ISBLANK(P25),I25="",P25=""),S25,IF(I25="ALI",IF(P25="L",7,IF(P25="A",10,15)),IF(I25="AIE",IF(P25="L",5,IF(P25="A",7,10)),IF(I25="SE",IF(P25="L",4,IF(P25="A",5,7)),IF(OR(I25="EE",I25="CE"),IF(P25="L",3,IF(P25="A",4,6)))))))</f>
        <v/>
      </c>
      <c r="U25" s="52" t="str">
        <f aca="false">IF(J25="","",IF(OR(J25="I",J25="C"),100%,IF(J25="E",40%,IF(J25="T",15%,50%))))</f>
        <v/>
      </c>
      <c r="V25" s="53" t="str">
        <f aca="false">IF(AND(S25&lt;&gt;"",U25&lt;&gt;""),S25*U25,"")</f>
        <v/>
      </c>
      <c r="W25" s="53" t="str">
        <f aca="false">IF(AND(T25&lt;&gt;"",U25&lt;&gt;""),T25*U25,"")</f>
        <v/>
      </c>
      <c r="X25" s="42"/>
      <c r="Y25" s="42"/>
      <c r="Z25" s="42"/>
      <c r="AA25" s="42"/>
      <c r="AB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3" t="str">
        <f aca="false">A26&amp;G26</f>
        <v/>
      </c>
      <c r="I26" s="44"/>
      <c r="J26" s="45"/>
      <c r="K26" s="46" t="str">
        <f aca="false">IF(OR(I26="ALI",I26="AIE"),IF(ISNA(VLOOKUP(H26,'Funções de Dados - Detalhe'!$C$7:$F$126,2,0)),"",VLOOKUP(H26,'Funções de Dados - Detalhe'!$C$7:$F$126,2,0)),IF(OR(I26="EE",I26="SE",I26="CE"),IF(ISNA(VLOOKUP(H26,'Funções de Transação - Detalhe'!$C$7:$F$126,2,0)), "",VLOOKUP(H26,'Funções de Transação - Detalhe'!$C$7:$F$126,2,0)),""))</f>
        <v/>
      </c>
      <c r="L26" s="46" t="str">
        <f aca="false">IF(OR(I26="ALI",I26="AIE"),IF(ISNA(VLOOKUP(H26,'Funções de Dados - Detalhe'!$C$7:$F$126,4,0)), "",VLOOKUP(H26,'Funções de Dados - Detalhe'!$C$7:$F$126,4,0)),IF(OR(I26="EE",I26="SE",I26="CE"),IF(ISNA(VLOOKUP(H26,'Funções de Transação - Detalhe'!$C$7:$F$126,4,0)), "",VLOOKUP(H26,'Funções de Transação - Detalhe'!$C$7:$F$126,4,0)),""))</f>
        <v/>
      </c>
      <c r="M26" s="47" t="str">
        <f aca="false">CONCATENATE(I26,N26)</f>
        <v/>
      </c>
      <c r="N26" s="48" t="str">
        <f aca="false">IF(OR(I26="ALI",I26="AIE"),"L", IF(OR(I26="EE",I26="SE",I26="CE"),"A",""))</f>
        <v/>
      </c>
      <c r="O26" s="47" t="str">
        <f aca="false">CONCATENATE(I26,P26)</f>
        <v/>
      </c>
      <c r="P26" s="49" t="str">
        <f aca="false">IF(OR(ISBLANK(K26),K26="",ISBLANK(L26),L26=""),IF(OR(I26="ALI",I26="AIE"),"",IF(OR(ISBLANK(I26),L26=""),"","A")),IF(I26="EE",IF(L26&gt;=3,IF(K26&gt;=5,"H","A"),IF(L26&gt;=2,IF(K26&gt;=16,"H",IF(K26&lt;=4,"L","A")),IF(K26&lt;=15,"L","A"))),IF(OR(I26="SE",I26="CE"),IF(L26&gt;=4,IF(K26&gt;=6,"H","A"),IF(L26&gt;=2,IF(K26&gt;=20,"H",IF(K26&lt;=5,"L","A")),IF(K26&lt;=19,"L","A"))),IF(OR(I26="ALI",I26="AIE"),IF(L26&gt;=6,IF(K26&gt;=20,"H","A"),IF(L26&gt;=2,IF(K26&gt;=51,"H",IF(K26&lt;=19,"L","A")),IF(K26&lt;=50,"L","A")))))))</f>
        <v/>
      </c>
      <c r="Q26" s="50" t="str">
        <f aca="false">IF(N26="L","Baixa",IF(N26="A","Média",IF(N26="","","Alta")))</f>
        <v/>
      </c>
      <c r="R26" s="50" t="str">
        <f aca="false">IF(P26="L","Baixa",IF(P26="A","Média",IF(P26="H","Alta","")))</f>
        <v/>
      </c>
      <c r="S26" s="46" t="str">
        <f aca="false">IF(J26="C",0.6,IF(OR(ISBLANK(I26),ISBLANK(N26)),"",IF(I26="ALI",IF(N26="L",7,IF(N26="A",10,15)),IF(I26="AIE",IF(N26="L",5,IF(N26="A",7,10)),IF(I26="SE",IF(N26="L",4,IF(N26="A",5,7)),IF(OR(I26="EE",I26="CE"),IF(N26="L",3,IF(N26="A",4,6))))))))</f>
        <v/>
      </c>
      <c r="T26" s="51" t="str">
        <f aca="false">IF(OR(ISBLANK(I26),ISBLANK(P26),I26="",P26=""),S26,IF(I26="ALI",IF(P26="L",7,IF(P26="A",10,15)),IF(I26="AIE",IF(P26="L",5,IF(P26="A",7,10)),IF(I26="SE",IF(P26="L",4,IF(P26="A",5,7)),IF(OR(I26="EE",I26="CE"),IF(P26="L",3,IF(P26="A",4,6)))))))</f>
        <v/>
      </c>
      <c r="U26" s="52" t="str">
        <f aca="false">IF(J26="","",IF(OR(J26="I",J26="C"),100%,IF(J26="E",40%,IF(J26="T",15%,50%))))</f>
        <v/>
      </c>
      <c r="V26" s="53" t="str">
        <f aca="false">IF(AND(S26&lt;&gt;"",U26&lt;&gt;""),S26*U26,"")</f>
        <v/>
      </c>
      <c r="W26" s="53" t="str">
        <f aca="false">IF(AND(T26&lt;&gt;"",U26&lt;&gt;""),T26*U26,"")</f>
        <v/>
      </c>
      <c r="X26" s="42"/>
      <c r="Y26" s="42"/>
      <c r="Z26" s="42"/>
      <c r="AA26" s="42"/>
      <c r="AB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3" t="str">
        <f aca="false">A27&amp;G27</f>
        <v/>
      </c>
      <c r="I27" s="44"/>
      <c r="J27" s="45"/>
      <c r="K27" s="46" t="str">
        <f aca="false">IF(OR(I27="ALI",I27="AIE"),IF(ISNA(VLOOKUP(H27,'Funções de Dados - Detalhe'!$C$7:$F$126,2,0)),"",VLOOKUP(H27,'Funções de Dados - Detalhe'!$C$7:$F$126,2,0)),IF(OR(I27="EE",I27="SE",I27="CE"),IF(ISNA(VLOOKUP(H27,'Funções de Transação - Detalhe'!$C$7:$F$126,2,0)), "",VLOOKUP(H27,'Funções de Transação - Detalhe'!$C$7:$F$126,2,0)),""))</f>
        <v/>
      </c>
      <c r="L27" s="46" t="str">
        <f aca="false">IF(OR(I27="ALI",I27="AIE"),IF(ISNA(VLOOKUP(H27,'Funções de Dados - Detalhe'!$C$7:$F$126,4,0)), "",VLOOKUP(H27,'Funções de Dados - Detalhe'!$C$7:$F$126,4,0)),IF(OR(I27="EE",I27="SE",I27="CE"),IF(ISNA(VLOOKUP(H27,'Funções de Transação - Detalhe'!$C$7:$F$126,4,0)), "",VLOOKUP(H27,'Funções de Transação - Detalhe'!$C$7:$F$126,4,0)),""))</f>
        <v/>
      </c>
      <c r="M27" s="47" t="str">
        <f aca="false">CONCATENATE(I27,N27)</f>
        <v/>
      </c>
      <c r="N27" s="48" t="str">
        <f aca="false">IF(OR(I27="ALI",I27="AIE"),"L", IF(OR(I27="EE",I27="SE",I27="CE"),"A",""))</f>
        <v/>
      </c>
      <c r="O27" s="47" t="str">
        <f aca="false">CONCATENATE(I27,P27)</f>
        <v/>
      </c>
      <c r="P27" s="49" t="str">
        <f aca="false">IF(OR(ISBLANK(K27),K27="",ISBLANK(L27),L27=""),IF(OR(I27="ALI",I27="AIE"),"",IF(OR(ISBLANK(I27),L27=""),"","A")),IF(I27="EE",IF(L27&gt;=3,IF(K27&gt;=5,"H","A"),IF(L27&gt;=2,IF(K27&gt;=16,"H",IF(K27&lt;=4,"L","A")),IF(K27&lt;=15,"L","A"))),IF(OR(I27="SE",I27="CE"),IF(L27&gt;=4,IF(K27&gt;=6,"H","A"),IF(L27&gt;=2,IF(K27&gt;=20,"H",IF(K27&lt;=5,"L","A")),IF(K27&lt;=19,"L","A"))),IF(OR(I27="ALI",I27="AIE"),IF(L27&gt;=6,IF(K27&gt;=20,"H","A"),IF(L27&gt;=2,IF(K27&gt;=51,"H",IF(K27&lt;=19,"L","A")),IF(K27&lt;=50,"L","A")))))))</f>
        <v/>
      </c>
      <c r="Q27" s="50" t="str">
        <f aca="false">IF(N27="L","Baixa",IF(N27="A","Média",IF(N27="","","Alta")))</f>
        <v/>
      </c>
      <c r="R27" s="50" t="str">
        <f aca="false">IF(P27="L","Baixa",IF(P27="A","Média",IF(P27="H","Alta","")))</f>
        <v/>
      </c>
      <c r="S27" s="46" t="str">
        <f aca="false">IF(J27="C",0.6,IF(OR(ISBLANK(I27),ISBLANK(N27)),"",IF(I27="ALI",IF(N27="L",7,IF(N27="A",10,15)),IF(I27="AIE",IF(N27="L",5,IF(N27="A",7,10)),IF(I27="SE",IF(N27="L",4,IF(N27="A",5,7)),IF(OR(I27="EE",I27="CE"),IF(N27="L",3,IF(N27="A",4,6))))))))</f>
        <v/>
      </c>
      <c r="T27" s="51" t="str">
        <f aca="false">IF(OR(ISBLANK(I27),ISBLANK(P27),I27="",P27=""),S27,IF(I27="ALI",IF(P27="L",7,IF(P27="A",10,15)),IF(I27="AIE",IF(P27="L",5,IF(P27="A",7,10)),IF(I27="SE",IF(P27="L",4,IF(P27="A",5,7)),IF(OR(I27="EE",I27="CE"),IF(P27="L",3,IF(P27="A",4,6)))))))</f>
        <v/>
      </c>
      <c r="U27" s="52" t="str">
        <f aca="false">IF(J27="","",IF(OR(J27="I",J27="C"),100%,IF(J27="E",40%,IF(J27="T",15%,50%))))</f>
        <v/>
      </c>
      <c r="V27" s="53" t="str">
        <f aca="false">IF(AND(S27&lt;&gt;"",U27&lt;&gt;""),S27*U27,"")</f>
        <v/>
      </c>
      <c r="W27" s="53" t="str">
        <f aca="false">IF(AND(T27&lt;&gt;"",U27&lt;&gt;""),T27*U27,"")</f>
        <v/>
      </c>
      <c r="X27" s="42"/>
      <c r="Y27" s="42"/>
      <c r="Z27" s="42"/>
      <c r="AA27" s="42"/>
      <c r="AB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3" t="str">
        <f aca="false">A28&amp;G28</f>
        <v/>
      </c>
      <c r="I28" s="44"/>
      <c r="J28" s="45"/>
      <c r="K28" s="46" t="str">
        <f aca="false">IF(OR(I28="ALI",I28="AIE"),IF(ISNA(VLOOKUP(H28,'Funções de Dados - Detalhe'!$C$7:$F$126,2,0)),"",VLOOKUP(H28,'Funções de Dados - Detalhe'!$C$7:$F$126,2,0)),IF(OR(I28="EE",I28="SE",I28="CE"),IF(ISNA(VLOOKUP(H28,'Funções de Transação - Detalhe'!$C$7:$F$126,2,0)), "",VLOOKUP(H28,'Funções de Transação - Detalhe'!$C$7:$F$126,2,0)),""))</f>
        <v/>
      </c>
      <c r="L28" s="46" t="str">
        <f aca="false">IF(OR(I28="ALI",I28="AIE"),IF(ISNA(VLOOKUP(H28,'Funções de Dados - Detalhe'!$C$7:$F$126,4,0)), "",VLOOKUP(H28,'Funções de Dados - Detalhe'!$C$7:$F$126,4,0)),IF(OR(I28="EE",I28="SE",I28="CE"),IF(ISNA(VLOOKUP(H28,'Funções de Transação - Detalhe'!$C$7:$F$126,4,0)), "",VLOOKUP(H28,'Funções de Transação - Detalhe'!$C$7:$F$126,4,0)),""))</f>
        <v/>
      </c>
      <c r="M28" s="47" t="str">
        <f aca="false">CONCATENATE(I28,N28)</f>
        <v/>
      </c>
      <c r="N28" s="48" t="str">
        <f aca="false">IF(OR(I28="ALI",I28="AIE"),"L", IF(OR(I28="EE",I28="SE",I28="CE"),"A",""))</f>
        <v/>
      </c>
      <c r="O28" s="47" t="str">
        <f aca="false">CONCATENATE(I28,P28)</f>
        <v/>
      </c>
      <c r="P28" s="49" t="str">
        <f aca="false">IF(OR(ISBLANK(K28),K28="",ISBLANK(L28),L28=""),IF(OR(I28="ALI",I28="AIE"),"",IF(OR(ISBLANK(I28),L28=""),"","A")),IF(I28="EE",IF(L28&gt;=3,IF(K28&gt;=5,"H","A"),IF(L28&gt;=2,IF(K28&gt;=16,"H",IF(K28&lt;=4,"L","A")),IF(K28&lt;=15,"L","A"))),IF(OR(I28="SE",I28="CE"),IF(L28&gt;=4,IF(K28&gt;=6,"H","A"),IF(L28&gt;=2,IF(K28&gt;=20,"H",IF(K28&lt;=5,"L","A")),IF(K28&lt;=19,"L","A"))),IF(OR(I28="ALI",I28="AIE"),IF(L28&gt;=6,IF(K28&gt;=20,"H","A"),IF(L28&gt;=2,IF(K28&gt;=51,"H",IF(K28&lt;=19,"L","A")),IF(K28&lt;=50,"L","A")))))))</f>
        <v/>
      </c>
      <c r="Q28" s="50" t="str">
        <f aca="false">IF(N28="L","Baixa",IF(N28="A","Média",IF(N28="","","Alta")))</f>
        <v/>
      </c>
      <c r="R28" s="50" t="str">
        <f aca="false">IF(P28="L","Baixa",IF(P28="A","Média",IF(P28="H","Alta","")))</f>
        <v/>
      </c>
      <c r="S28" s="46" t="str">
        <f aca="false">IF(J28="C",0.6,IF(OR(ISBLANK(I28),ISBLANK(N28)),"",IF(I28="ALI",IF(N28="L",7,IF(N28="A",10,15)),IF(I28="AIE",IF(N28="L",5,IF(N28="A",7,10)),IF(I28="SE",IF(N28="L",4,IF(N28="A",5,7)),IF(OR(I28="EE",I28="CE"),IF(N28="L",3,IF(N28="A",4,6))))))))</f>
        <v/>
      </c>
      <c r="T28" s="51" t="str">
        <f aca="false">IF(OR(ISBLANK(I28),ISBLANK(P28),I28="",P28=""),S28,IF(I28="ALI",IF(P28="L",7,IF(P28="A",10,15)),IF(I28="AIE",IF(P28="L",5,IF(P28="A",7,10)),IF(I28="SE",IF(P28="L",4,IF(P28="A",5,7)),IF(OR(I28="EE",I28="CE"),IF(P28="L",3,IF(P28="A",4,6)))))))</f>
        <v/>
      </c>
      <c r="U28" s="52" t="str">
        <f aca="false">IF(J28="","",IF(OR(J28="I",J28="C"),100%,IF(J28="E",40%,IF(J28="T",15%,50%))))</f>
        <v/>
      </c>
      <c r="V28" s="53" t="str">
        <f aca="false">IF(AND(S28&lt;&gt;"",U28&lt;&gt;""),S28*U28,"")</f>
        <v/>
      </c>
      <c r="W28" s="53" t="str">
        <f aca="false">IF(AND(T28&lt;&gt;"",U28&lt;&gt;""),T28*U28,"")</f>
        <v/>
      </c>
      <c r="X28" s="42"/>
      <c r="Y28" s="42"/>
      <c r="Z28" s="42"/>
      <c r="AA28" s="42"/>
      <c r="AB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3" t="str">
        <f aca="false">A29&amp;G29</f>
        <v/>
      </c>
      <c r="I29" s="44"/>
      <c r="J29" s="45"/>
      <c r="K29" s="46" t="str">
        <f aca="false">IF(OR(I29="ALI",I29="AIE"),IF(ISNA(VLOOKUP(H29,'Funções de Dados - Detalhe'!$C$7:$F$126,2,0)),"",VLOOKUP(H29,'Funções de Dados - Detalhe'!$C$7:$F$126,2,0)),IF(OR(I29="EE",I29="SE",I29="CE"),IF(ISNA(VLOOKUP(H29,'Funções de Transação - Detalhe'!$C$7:$F$126,2,0)), "",VLOOKUP(H29,'Funções de Transação - Detalhe'!$C$7:$F$126,2,0)),""))</f>
        <v/>
      </c>
      <c r="L29" s="46" t="str">
        <f aca="false">IF(OR(I29="ALI",I29="AIE"),IF(ISNA(VLOOKUP(H29,'Funções de Dados - Detalhe'!$C$7:$F$126,4,0)), "",VLOOKUP(H29,'Funções de Dados - Detalhe'!$C$7:$F$126,4,0)),IF(OR(I29="EE",I29="SE",I29="CE"),IF(ISNA(VLOOKUP(H29,'Funções de Transação - Detalhe'!$C$7:$F$126,4,0)), "",VLOOKUP(H29,'Funções de Transação - Detalhe'!$C$7:$F$126,4,0)),""))</f>
        <v/>
      </c>
      <c r="M29" s="47" t="str">
        <f aca="false">CONCATENATE(I29,N29)</f>
        <v/>
      </c>
      <c r="N29" s="48" t="str">
        <f aca="false">IF(OR(I29="ALI",I29="AIE"),"L", IF(OR(I29="EE",I29="SE",I29="CE"),"A",""))</f>
        <v/>
      </c>
      <c r="O29" s="47" t="str">
        <f aca="false">CONCATENATE(I29,P29)</f>
        <v/>
      </c>
      <c r="P29" s="49" t="str">
        <f aca="false">IF(OR(ISBLANK(K29),K29="",ISBLANK(L29),L29=""),IF(OR(I29="ALI",I29="AIE"),"",IF(OR(ISBLANK(I29),L29=""),"","A")),IF(I29="EE",IF(L29&gt;=3,IF(K29&gt;=5,"H","A"),IF(L29&gt;=2,IF(K29&gt;=16,"H",IF(K29&lt;=4,"L","A")),IF(K29&lt;=15,"L","A"))),IF(OR(I29="SE",I29="CE"),IF(L29&gt;=4,IF(K29&gt;=6,"H","A"),IF(L29&gt;=2,IF(K29&gt;=20,"H",IF(K29&lt;=5,"L","A")),IF(K29&lt;=19,"L","A"))),IF(OR(I29="ALI",I29="AIE"),IF(L29&gt;=6,IF(K29&gt;=20,"H","A"),IF(L29&gt;=2,IF(K29&gt;=51,"H",IF(K29&lt;=19,"L","A")),IF(K29&lt;=50,"L","A")))))))</f>
        <v/>
      </c>
      <c r="Q29" s="50" t="str">
        <f aca="false">IF(N29="L","Baixa",IF(N29="A","Média",IF(N29="","","Alta")))</f>
        <v/>
      </c>
      <c r="R29" s="50" t="str">
        <f aca="false">IF(P29="L","Baixa",IF(P29="A","Média",IF(P29="H","Alta","")))</f>
        <v/>
      </c>
      <c r="S29" s="46" t="str">
        <f aca="false">IF(J29="C",0.6,IF(OR(ISBLANK(I29),ISBLANK(N29)),"",IF(I29="ALI",IF(N29="L",7,IF(N29="A",10,15)),IF(I29="AIE",IF(N29="L",5,IF(N29="A",7,10)),IF(I29="SE",IF(N29="L",4,IF(N29="A",5,7)),IF(OR(I29="EE",I29="CE"),IF(N29="L",3,IF(N29="A",4,6))))))))</f>
        <v/>
      </c>
      <c r="T29" s="51" t="str">
        <f aca="false">IF(OR(ISBLANK(I29),ISBLANK(P29),I29="",P29=""),S29,IF(I29="ALI",IF(P29="L",7,IF(P29="A",10,15)),IF(I29="AIE",IF(P29="L",5,IF(P29="A",7,10)),IF(I29="SE",IF(P29="L",4,IF(P29="A",5,7)),IF(OR(I29="EE",I29="CE"),IF(P29="L",3,IF(P29="A",4,6)))))))</f>
        <v/>
      </c>
      <c r="U29" s="52" t="str">
        <f aca="false">IF(J29="","",IF(OR(J29="I",J29="C"),100%,IF(J29="E",40%,IF(J29="T",15%,50%))))</f>
        <v/>
      </c>
      <c r="V29" s="53" t="str">
        <f aca="false">IF(AND(S29&lt;&gt;"",U29&lt;&gt;""),S29*U29,"")</f>
        <v/>
      </c>
      <c r="W29" s="53" t="str">
        <f aca="false">IF(AND(T29&lt;&gt;"",U29&lt;&gt;""),T29*U29,"")</f>
        <v/>
      </c>
      <c r="X29" s="42"/>
      <c r="Y29" s="42"/>
      <c r="Z29" s="42"/>
      <c r="AA29" s="42"/>
      <c r="AB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3" t="str">
        <f aca="false">A30&amp;G30</f>
        <v/>
      </c>
      <c r="I30" s="44"/>
      <c r="J30" s="45"/>
      <c r="K30" s="46" t="str">
        <f aca="false">IF(OR(I30="ALI",I30="AIE"),IF(ISNA(VLOOKUP(H30,'Funções de Dados - Detalhe'!$C$7:$F$126,2,0)),"",VLOOKUP(H30,'Funções de Dados - Detalhe'!$C$7:$F$126,2,0)),IF(OR(I30="EE",I30="SE",I30="CE"),IF(ISNA(VLOOKUP(H30,'Funções de Transação - Detalhe'!$C$7:$F$126,2,0)), "",VLOOKUP(H30,'Funções de Transação - Detalhe'!$C$7:$F$126,2,0)),""))</f>
        <v/>
      </c>
      <c r="L30" s="46" t="str">
        <f aca="false">IF(OR(I30="ALI",I30="AIE"),IF(ISNA(VLOOKUP(H30,'Funções de Dados - Detalhe'!$C$7:$F$126,4,0)), "",VLOOKUP(H30,'Funções de Dados - Detalhe'!$C$7:$F$126,4,0)),IF(OR(I30="EE",I30="SE",I30="CE"),IF(ISNA(VLOOKUP(H30,'Funções de Transação - Detalhe'!$C$7:$F$126,4,0)), "",VLOOKUP(H30,'Funções de Transação - Detalhe'!$C$7:$F$126,4,0)),""))</f>
        <v/>
      </c>
      <c r="M30" s="47" t="str">
        <f aca="false">CONCATENATE(I30,N30)</f>
        <v/>
      </c>
      <c r="N30" s="48" t="str">
        <f aca="false">IF(OR(I30="ALI",I30="AIE"),"L", IF(OR(I30="EE",I30="SE",I30="CE"),"A",""))</f>
        <v/>
      </c>
      <c r="O30" s="47" t="str">
        <f aca="false">CONCATENATE(I30,P30)</f>
        <v/>
      </c>
      <c r="P30" s="49" t="str">
        <f aca="false">IF(OR(ISBLANK(K30),K30="",ISBLANK(L30),L30=""),IF(OR(I30="ALI",I30="AIE"),"",IF(OR(ISBLANK(I30),L30=""),"","A")),IF(I30="EE",IF(L30&gt;=3,IF(K30&gt;=5,"H","A"),IF(L30&gt;=2,IF(K30&gt;=16,"H",IF(K30&lt;=4,"L","A")),IF(K30&lt;=15,"L","A"))),IF(OR(I30="SE",I30="CE"),IF(L30&gt;=4,IF(K30&gt;=6,"H","A"),IF(L30&gt;=2,IF(K30&gt;=20,"H",IF(K30&lt;=5,"L","A")),IF(K30&lt;=19,"L","A"))),IF(OR(I30="ALI",I30="AIE"),IF(L30&gt;=6,IF(K30&gt;=20,"H","A"),IF(L30&gt;=2,IF(K30&gt;=51,"H",IF(K30&lt;=19,"L","A")),IF(K30&lt;=50,"L","A")))))))</f>
        <v/>
      </c>
      <c r="Q30" s="50" t="str">
        <f aca="false">IF(N30="L","Baixa",IF(N30="A","Média",IF(N30="","","Alta")))</f>
        <v/>
      </c>
      <c r="R30" s="50" t="str">
        <f aca="false">IF(P30="L","Baixa",IF(P30="A","Média",IF(P30="H","Alta","")))</f>
        <v/>
      </c>
      <c r="S30" s="46" t="str">
        <f aca="false">IF(J30="C",0.6,IF(OR(ISBLANK(I30),ISBLANK(N30)),"",IF(I30="ALI",IF(N30="L",7,IF(N30="A",10,15)),IF(I30="AIE",IF(N30="L",5,IF(N30="A",7,10)),IF(I30="SE",IF(N30="L",4,IF(N30="A",5,7)),IF(OR(I30="EE",I30="CE"),IF(N30="L",3,IF(N30="A",4,6))))))))</f>
        <v/>
      </c>
      <c r="T30" s="51" t="str">
        <f aca="false">IF(OR(ISBLANK(I30),ISBLANK(P30),I30="",P30=""),S30,IF(I30="ALI",IF(P30="L",7,IF(P30="A",10,15)),IF(I30="AIE",IF(P30="L",5,IF(P30="A",7,10)),IF(I30="SE",IF(P30="L",4,IF(P30="A",5,7)),IF(OR(I30="EE",I30="CE"),IF(P30="L",3,IF(P30="A",4,6)))))))</f>
        <v/>
      </c>
      <c r="U30" s="52" t="str">
        <f aca="false">IF(J30="","",IF(OR(J30="I",J30="C"),100%,IF(J30="E",40%,IF(J30="T",15%,50%))))</f>
        <v/>
      </c>
      <c r="V30" s="53" t="str">
        <f aca="false">IF(AND(S30&lt;&gt;"",U30&lt;&gt;""),S30*U30,"")</f>
        <v/>
      </c>
      <c r="W30" s="53" t="str">
        <f aca="false">IF(AND(T30&lt;&gt;"",U30&lt;&gt;""),T30*U30,"")</f>
        <v/>
      </c>
      <c r="X30" s="42"/>
      <c r="Y30" s="42"/>
      <c r="Z30" s="42"/>
      <c r="AA30" s="42"/>
      <c r="AB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3" t="str">
        <f aca="false">A31&amp;G31</f>
        <v/>
      </c>
      <c r="I31" s="44"/>
      <c r="J31" s="45"/>
      <c r="K31" s="46" t="str">
        <f aca="false">IF(OR(I31="ALI",I31="AIE"),IF(ISNA(VLOOKUP(H31,'Funções de Dados - Detalhe'!$C$7:$F$126,2,0)),"",VLOOKUP(H31,'Funções de Dados - Detalhe'!$C$7:$F$126,2,0)),IF(OR(I31="EE",I31="SE",I31="CE"),IF(ISNA(VLOOKUP(H31,'Funções de Transação - Detalhe'!$C$7:$F$126,2,0)), "",VLOOKUP(H31,'Funções de Transação - Detalhe'!$C$7:$F$126,2,0)),""))</f>
        <v/>
      </c>
      <c r="L31" s="46" t="str">
        <f aca="false">IF(OR(I31="ALI",I31="AIE"),IF(ISNA(VLOOKUP(H31,'Funções de Dados - Detalhe'!$C$7:$F$126,4,0)), "",VLOOKUP(H31,'Funções de Dados - Detalhe'!$C$7:$F$126,4,0)),IF(OR(I31="EE",I31="SE",I31="CE"),IF(ISNA(VLOOKUP(H31,'Funções de Transação - Detalhe'!$C$7:$F$126,4,0)), "",VLOOKUP(H31,'Funções de Transação - Detalhe'!$C$7:$F$126,4,0)),""))</f>
        <v/>
      </c>
      <c r="M31" s="47" t="str">
        <f aca="false">CONCATENATE(I31,N31)</f>
        <v/>
      </c>
      <c r="N31" s="48" t="str">
        <f aca="false">IF(OR(I31="ALI",I31="AIE"),"L", IF(OR(I31="EE",I31="SE",I31="CE"),"A",""))</f>
        <v/>
      </c>
      <c r="O31" s="47" t="str">
        <f aca="false">CONCATENATE(I31,P31)</f>
        <v/>
      </c>
      <c r="P31" s="49" t="str">
        <f aca="false">IF(OR(ISBLANK(K31),K31="",ISBLANK(L31),L31=""),IF(OR(I31="ALI",I31="AIE"),"",IF(OR(ISBLANK(I31),L31=""),"","A")),IF(I31="EE",IF(L31&gt;=3,IF(K31&gt;=5,"H","A"),IF(L31&gt;=2,IF(K31&gt;=16,"H",IF(K31&lt;=4,"L","A")),IF(K31&lt;=15,"L","A"))),IF(OR(I31="SE",I31="CE"),IF(L31&gt;=4,IF(K31&gt;=6,"H","A"),IF(L31&gt;=2,IF(K31&gt;=20,"H",IF(K31&lt;=5,"L","A")),IF(K31&lt;=19,"L","A"))),IF(OR(I31="ALI",I31="AIE"),IF(L31&gt;=6,IF(K31&gt;=20,"H","A"),IF(L31&gt;=2,IF(K31&gt;=51,"H",IF(K31&lt;=19,"L","A")),IF(K31&lt;=50,"L","A")))))))</f>
        <v/>
      </c>
      <c r="Q31" s="50" t="str">
        <f aca="false">IF(N31="L","Baixa",IF(N31="A","Média",IF(N31="","","Alta")))</f>
        <v/>
      </c>
      <c r="R31" s="50" t="str">
        <f aca="false">IF(P31="L","Baixa",IF(P31="A","Média",IF(P31="H","Alta","")))</f>
        <v/>
      </c>
      <c r="S31" s="46" t="str">
        <f aca="false">IF(J31="C",0.6,IF(OR(ISBLANK(I31),ISBLANK(N31)),"",IF(I31="ALI",IF(N31="L",7,IF(N31="A",10,15)),IF(I31="AIE",IF(N31="L",5,IF(N31="A",7,10)),IF(I31="SE",IF(N31="L",4,IF(N31="A",5,7)),IF(OR(I31="EE",I31="CE"),IF(N31="L",3,IF(N31="A",4,6))))))))</f>
        <v/>
      </c>
      <c r="T31" s="51" t="str">
        <f aca="false">IF(OR(ISBLANK(I31),ISBLANK(P31),I31="",P31=""),S31,IF(I31="ALI",IF(P31="L",7,IF(P31="A",10,15)),IF(I31="AIE",IF(P31="L",5,IF(P31="A",7,10)),IF(I31="SE",IF(P31="L",4,IF(P31="A",5,7)),IF(OR(I31="EE",I31="CE"),IF(P31="L",3,IF(P31="A",4,6)))))))</f>
        <v/>
      </c>
      <c r="U31" s="52" t="str">
        <f aca="false">IF(J31="","",IF(OR(J31="I",J31="C"),100%,IF(J31="E",40%,IF(J31="T",15%,50%))))</f>
        <v/>
      </c>
      <c r="V31" s="53" t="str">
        <f aca="false">IF(AND(S31&lt;&gt;"",U31&lt;&gt;""),S31*U31,"")</f>
        <v/>
      </c>
      <c r="W31" s="53" t="str">
        <f aca="false">IF(AND(T31&lt;&gt;"",U31&lt;&gt;""),T31*U31,"")</f>
        <v/>
      </c>
      <c r="X31" s="42"/>
      <c r="Y31" s="42"/>
      <c r="Z31" s="42"/>
      <c r="AA31" s="42"/>
      <c r="AB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3" t="str">
        <f aca="false">A32&amp;G32</f>
        <v/>
      </c>
      <c r="I32" s="44"/>
      <c r="J32" s="45"/>
      <c r="K32" s="46" t="str">
        <f aca="false">IF(OR(I32="ALI",I32="AIE"),IF(ISNA(VLOOKUP(H32,'Funções de Dados - Detalhe'!$C$7:$F$126,2,0)),"",VLOOKUP(H32,'Funções de Dados - Detalhe'!$C$7:$F$126,2,0)),IF(OR(I32="EE",I32="SE",I32="CE"),IF(ISNA(VLOOKUP(H32,'Funções de Transação - Detalhe'!$C$7:$F$126,2,0)), "",VLOOKUP(H32,'Funções de Transação - Detalhe'!$C$7:$F$126,2,0)),""))</f>
        <v/>
      </c>
      <c r="L32" s="46" t="str">
        <f aca="false">IF(OR(I32="ALI",I32="AIE"),IF(ISNA(VLOOKUP(H32,'Funções de Dados - Detalhe'!$C$7:$F$126,4,0)), "",VLOOKUP(H32,'Funções de Dados - Detalhe'!$C$7:$F$126,4,0)),IF(OR(I32="EE",I32="SE",I32="CE"),IF(ISNA(VLOOKUP(H32,'Funções de Transação - Detalhe'!$C$7:$F$126,4,0)), "",VLOOKUP(H32,'Funções de Transação - Detalhe'!$C$7:$F$126,4,0)),""))</f>
        <v/>
      </c>
      <c r="M32" s="47" t="str">
        <f aca="false">CONCATENATE(I32,N32)</f>
        <v/>
      </c>
      <c r="N32" s="48" t="str">
        <f aca="false">IF(OR(I32="ALI",I32="AIE"),"L", IF(OR(I32="EE",I32="SE",I32="CE"),"A",""))</f>
        <v/>
      </c>
      <c r="O32" s="47" t="str">
        <f aca="false">CONCATENATE(I32,P32)</f>
        <v/>
      </c>
      <c r="P32" s="49" t="str">
        <f aca="false">IF(OR(ISBLANK(K32),K32="",ISBLANK(L32),L32=""),IF(OR(I32="ALI",I32="AIE"),"",IF(OR(ISBLANK(I32),L32=""),"","A")),IF(I32="EE",IF(L32&gt;=3,IF(K32&gt;=5,"H","A"),IF(L32&gt;=2,IF(K32&gt;=16,"H",IF(K32&lt;=4,"L","A")),IF(K32&lt;=15,"L","A"))),IF(OR(I32="SE",I32="CE"),IF(L32&gt;=4,IF(K32&gt;=6,"H","A"),IF(L32&gt;=2,IF(K32&gt;=20,"H",IF(K32&lt;=5,"L","A")),IF(K32&lt;=19,"L","A"))),IF(OR(I32="ALI",I32="AIE"),IF(L32&gt;=6,IF(K32&gt;=20,"H","A"),IF(L32&gt;=2,IF(K32&gt;=51,"H",IF(K32&lt;=19,"L","A")),IF(K32&lt;=50,"L","A")))))))</f>
        <v/>
      </c>
      <c r="Q32" s="50" t="str">
        <f aca="false">IF(N32="L","Baixa",IF(N32="A","Média",IF(N32="","","Alta")))</f>
        <v/>
      </c>
      <c r="R32" s="50" t="str">
        <f aca="false">IF(P32="L","Baixa",IF(P32="A","Média",IF(P32="H","Alta","")))</f>
        <v/>
      </c>
      <c r="S32" s="46" t="str">
        <f aca="false">IF(J32="C",0.6,IF(OR(ISBLANK(I32),ISBLANK(N32)),"",IF(I32="ALI",IF(N32="L",7,IF(N32="A",10,15)),IF(I32="AIE",IF(N32="L",5,IF(N32="A",7,10)),IF(I32="SE",IF(N32="L",4,IF(N32="A",5,7)),IF(OR(I32="EE",I32="CE"),IF(N32="L",3,IF(N32="A",4,6))))))))</f>
        <v/>
      </c>
      <c r="T32" s="51" t="str">
        <f aca="false">IF(OR(ISBLANK(I32),ISBLANK(P32),I32="",P32=""),S32,IF(I32="ALI",IF(P32="L",7,IF(P32="A",10,15)),IF(I32="AIE",IF(P32="L",5,IF(P32="A",7,10)),IF(I32="SE",IF(P32="L",4,IF(P32="A",5,7)),IF(OR(I32="EE",I32="CE"),IF(P32="L",3,IF(P32="A",4,6)))))))</f>
        <v/>
      </c>
      <c r="U32" s="52" t="str">
        <f aca="false">IF(J32="","",IF(OR(J32="I",J32="C"),100%,IF(J32="E",40%,IF(J32="T",15%,50%))))</f>
        <v/>
      </c>
      <c r="V32" s="53" t="str">
        <f aca="false">IF(AND(S32&lt;&gt;"",U32&lt;&gt;""),S32*U32,"")</f>
        <v/>
      </c>
      <c r="W32" s="53" t="str">
        <f aca="false">IF(AND(T32&lt;&gt;"",U32&lt;&gt;""),T32*U32,"")</f>
        <v/>
      </c>
      <c r="X32" s="42"/>
      <c r="Y32" s="42"/>
      <c r="Z32" s="42"/>
      <c r="AA32" s="42"/>
      <c r="AB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3" t="str">
        <f aca="false">A33&amp;G33</f>
        <v/>
      </c>
      <c r="I33" s="44"/>
      <c r="J33" s="45"/>
      <c r="K33" s="46" t="str">
        <f aca="false">IF(OR(I33="ALI",I33="AIE"),IF(ISNA(VLOOKUP(H33,'Funções de Dados - Detalhe'!$C$7:$F$126,2,0)),"",VLOOKUP(H33,'Funções de Dados - Detalhe'!$C$7:$F$126,2,0)),IF(OR(I33="EE",I33="SE",I33="CE"),IF(ISNA(VLOOKUP(H33,'Funções de Transação - Detalhe'!$C$7:$F$126,2,0)), "",VLOOKUP(H33,'Funções de Transação - Detalhe'!$C$7:$F$126,2,0)),""))</f>
        <v/>
      </c>
      <c r="L33" s="46" t="str">
        <f aca="false">IF(OR(I33="ALI",I33="AIE"),IF(ISNA(VLOOKUP(H33,'Funções de Dados - Detalhe'!$C$7:$F$126,4,0)), "",VLOOKUP(H33,'Funções de Dados - Detalhe'!$C$7:$F$126,4,0)),IF(OR(I33="EE",I33="SE",I33="CE"),IF(ISNA(VLOOKUP(H33,'Funções de Transação - Detalhe'!$C$7:$F$126,4,0)), "",VLOOKUP(H33,'Funções de Transação - Detalhe'!$C$7:$F$126,4,0)),""))</f>
        <v/>
      </c>
      <c r="M33" s="47" t="str">
        <f aca="false">CONCATENATE(I33,N33)</f>
        <v/>
      </c>
      <c r="N33" s="48" t="str">
        <f aca="false">IF(OR(I33="ALI",I33="AIE"),"L", IF(OR(I33="EE",I33="SE",I33="CE"),"A",""))</f>
        <v/>
      </c>
      <c r="O33" s="47" t="str">
        <f aca="false">CONCATENATE(I33,P33)</f>
        <v/>
      </c>
      <c r="P33" s="49" t="str">
        <f aca="false">IF(OR(ISBLANK(K33),K33="",ISBLANK(L33),L33=""),IF(OR(I33="ALI",I33="AIE"),"",IF(OR(ISBLANK(I33),L33=""),"","A")),IF(I33="EE",IF(L33&gt;=3,IF(K33&gt;=5,"H","A"),IF(L33&gt;=2,IF(K33&gt;=16,"H",IF(K33&lt;=4,"L","A")),IF(K33&lt;=15,"L","A"))),IF(OR(I33="SE",I33="CE"),IF(L33&gt;=4,IF(K33&gt;=6,"H","A"),IF(L33&gt;=2,IF(K33&gt;=20,"H",IF(K33&lt;=5,"L","A")),IF(K33&lt;=19,"L","A"))),IF(OR(I33="ALI",I33="AIE"),IF(L33&gt;=6,IF(K33&gt;=20,"H","A"),IF(L33&gt;=2,IF(K33&gt;=51,"H",IF(K33&lt;=19,"L","A")),IF(K33&lt;=50,"L","A")))))))</f>
        <v/>
      </c>
      <c r="Q33" s="50" t="str">
        <f aca="false">IF(N33="L","Baixa",IF(N33="A","Média",IF(N33="","","Alta")))</f>
        <v/>
      </c>
      <c r="R33" s="50" t="str">
        <f aca="false">IF(P33="L","Baixa",IF(P33="A","Média",IF(P33="H","Alta","")))</f>
        <v/>
      </c>
      <c r="S33" s="46" t="str">
        <f aca="false">IF(J33="C",0.6,IF(OR(ISBLANK(I33),ISBLANK(N33)),"",IF(I33="ALI",IF(N33="L",7,IF(N33="A",10,15)),IF(I33="AIE",IF(N33="L",5,IF(N33="A",7,10)),IF(I33="SE",IF(N33="L",4,IF(N33="A",5,7)),IF(OR(I33="EE",I33="CE"),IF(N33="L",3,IF(N33="A",4,6))))))))</f>
        <v/>
      </c>
      <c r="T33" s="51" t="str">
        <f aca="false">IF(OR(ISBLANK(I33),ISBLANK(P33),I33="",P33=""),S33,IF(I33="ALI",IF(P33="L",7,IF(P33="A",10,15)),IF(I33="AIE",IF(P33="L",5,IF(P33="A",7,10)),IF(I33="SE",IF(P33="L",4,IF(P33="A",5,7)),IF(OR(I33="EE",I33="CE"),IF(P33="L",3,IF(P33="A",4,6)))))))</f>
        <v/>
      </c>
      <c r="U33" s="52" t="str">
        <f aca="false">IF(J33="","",IF(OR(J33="I",J33="C"),100%,IF(J33="E",40%,IF(J33="T",15%,50%))))</f>
        <v/>
      </c>
      <c r="V33" s="53" t="str">
        <f aca="false">IF(AND(S33&lt;&gt;"",U33&lt;&gt;""),S33*U33,"")</f>
        <v/>
      </c>
      <c r="W33" s="53" t="str">
        <f aca="false">IF(AND(T33&lt;&gt;"",U33&lt;&gt;""),T33*U33,"")</f>
        <v/>
      </c>
      <c r="X33" s="42"/>
      <c r="Y33" s="42"/>
      <c r="Z33" s="42"/>
      <c r="AA33" s="42"/>
      <c r="AB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3" t="str">
        <f aca="false">A34&amp;G34</f>
        <v/>
      </c>
      <c r="I34" s="44"/>
      <c r="J34" s="45"/>
      <c r="K34" s="46" t="str">
        <f aca="false">IF(OR(I34="ALI",I34="AIE"),IF(ISNA(VLOOKUP(H34,'Funções de Dados - Detalhe'!$C$7:$F$126,2,0)),"",VLOOKUP(H34,'Funções de Dados - Detalhe'!$C$7:$F$126,2,0)),IF(OR(I34="EE",I34="SE",I34="CE"),IF(ISNA(VLOOKUP(H34,'Funções de Transação - Detalhe'!$C$7:$F$126,2,0)), "",VLOOKUP(H34,'Funções de Transação - Detalhe'!$C$7:$F$126,2,0)),""))</f>
        <v/>
      </c>
      <c r="L34" s="46" t="str">
        <f aca="false">IF(OR(I34="ALI",I34="AIE"),IF(ISNA(VLOOKUP(H34,'Funções de Dados - Detalhe'!$C$7:$F$126,4,0)), "",VLOOKUP(H34,'Funções de Dados - Detalhe'!$C$7:$F$126,4,0)),IF(OR(I34="EE",I34="SE",I34="CE"),IF(ISNA(VLOOKUP(H34,'Funções de Transação - Detalhe'!$C$7:$F$126,4,0)), "",VLOOKUP(H34,'Funções de Transação - Detalhe'!$C$7:$F$126,4,0)),""))</f>
        <v/>
      </c>
      <c r="M34" s="47" t="str">
        <f aca="false">CONCATENATE(I34,N34)</f>
        <v/>
      </c>
      <c r="N34" s="48" t="str">
        <f aca="false">IF(OR(I34="ALI",I34="AIE"),"L", IF(OR(I34="EE",I34="SE",I34="CE"),"A",""))</f>
        <v/>
      </c>
      <c r="O34" s="47" t="str">
        <f aca="false">CONCATENATE(I34,P34)</f>
        <v/>
      </c>
      <c r="P34" s="49" t="str">
        <f aca="false">IF(OR(ISBLANK(K34),K34="",ISBLANK(L34),L34=""),IF(OR(I34="ALI",I34="AIE"),"",IF(OR(ISBLANK(I34),L34=""),"","A")),IF(I34="EE",IF(L34&gt;=3,IF(K34&gt;=5,"H","A"),IF(L34&gt;=2,IF(K34&gt;=16,"H",IF(K34&lt;=4,"L","A")),IF(K34&lt;=15,"L","A"))),IF(OR(I34="SE",I34="CE"),IF(L34&gt;=4,IF(K34&gt;=6,"H","A"),IF(L34&gt;=2,IF(K34&gt;=20,"H",IF(K34&lt;=5,"L","A")),IF(K34&lt;=19,"L","A"))),IF(OR(I34="ALI",I34="AIE"),IF(L34&gt;=6,IF(K34&gt;=20,"H","A"),IF(L34&gt;=2,IF(K34&gt;=51,"H",IF(K34&lt;=19,"L","A")),IF(K34&lt;=50,"L","A")))))))</f>
        <v/>
      </c>
      <c r="Q34" s="50" t="str">
        <f aca="false">IF(N34="L","Baixa",IF(N34="A","Média",IF(N34="","","Alta")))</f>
        <v/>
      </c>
      <c r="R34" s="50" t="str">
        <f aca="false">IF(P34="L","Baixa",IF(P34="A","Média",IF(P34="H","Alta","")))</f>
        <v/>
      </c>
      <c r="S34" s="46" t="str">
        <f aca="false">IF(J34="C",0.6,IF(OR(ISBLANK(I34),ISBLANK(N34)),"",IF(I34="ALI",IF(N34="L",7,IF(N34="A",10,15)),IF(I34="AIE",IF(N34="L",5,IF(N34="A",7,10)),IF(I34="SE",IF(N34="L",4,IF(N34="A",5,7)),IF(OR(I34="EE",I34="CE"),IF(N34="L",3,IF(N34="A",4,6))))))))</f>
        <v/>
      </c>
      <c r="T34" s="51" t="str">
        <f aca="false">IF(OR(ISBLANK(I34),ISBLANK(P34),I34="",P34=""),S34,IF(I34="ALI",IF(P34="L",7,IF(P34="A",10,15)),IF(I34="AIE",IF(P34="L",5,IF(P34="A",7,10)),IF(I34="SE",IF(P34="L",4,IF(P34="A",5,7)),IF(OR(I34="EE",I34="CE"),IF(P34="L",3,IF(P34="A",4,6)))))))</f>
        <v/>
      </c>
      <c r="U34" s="52" t="str">
        <f aca="false">IF(J34="","",IF(OR(J34="I",J34="C"),100%,IF(J34="E",40%,IF(J34="T",15%,50%))))</f>
        <v/>
      </c>
      <c r="V34" s="53" t="str">
        <f aca="false">IF(AND(S34&lt;&gt;"",U34&lt;&gt;""),S34*U34,"")</f>
        <v/>
      </c>
      <c r="W34" s="53" t="str">
        <f aca="false">IF(AND(T34&lt;&gt;"",U34&lt;&gt;""),T34*U34,"")</f>
        <v/>
      </c>
      <c r="X34" s="42"/>
      <c r="Y34" s="42"/>
      <c r="Z34" s="42"/>
      <c r="AA34" s="42"/>
      <c r="AB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3" t="str">
        <f aca="false">A35&amp;G35</f>
        <v/>
      </c>
      <c r="I35" s="44"/>
      <c r="J35" s="45"/>
      <c r="K35" s="46" t="str">
        <f aca="false">IF(OR(I35="ALI",I35="AIE"),IF(ISNA(VLOOKUP(H35,'Funções de Dados - Detalhe'!$C$7:$F$126,2,0)),"",VLOOKUP(H35,'Funções de Dados - Detalhe'!$C$7:$F$126,2,0)),IF(OR(I35="EE",I35="SE",I35="CE"),IF(ISNA(VLOOKUP(H35,'Funções de Transação - Detalhe'!$C$7:$F$126,2,0)), "",VLOOKUP(H35,'Funções de Transação - Detalhe'!$C$7:$F$126,2,0)),""))</f>
        <v/>
      </c>
      <c r="L35" s="46" t="str">
        <f aca="false">IF(OR(I35="ALI",I35="AIE"),IF(ISNA(VLOOKUP(H35,'Funções de Dados - Detalhe'!$C$7:$F$126,4,0)), "",VLOOKUP(H35,'Funções de Dados - Detalhe'!$C$7:$F$126,4,0)),IF(OR(I35="EE",I35="SE",I35="CE"),IF(ISNA(VLOOKUP(H35,'Funções de Transação - Detalhe'!$C$7:$F$126,4,0)), "",VLOOKUP(H35,'Funções de Transação - Detalhe'!$C$7:$F$126,4,0)),""))</f>
        <v/>
      </c>
      <c r="M35" s="47" t="str">
        <f aca="false">CONCATENATE(I35,N35)</f>
        <v/>
      </c>
      <c r="N35" s="48" t="str">
        <f aca="false">IF(OR(I35="ALI",I35="AIE"),"L", IF(OR(I35="EE",I35="SE",I35="CE"),"A",""))</f>
        <v/>
      </c>
      <c r="O35" s="47" t="str">
        <f aca="false">CONCATENATE(I35,P35)</f>
        <v/>
      </c>
      <c r="P35" s="49" t="str">
        <f aca="false">IF(OR(ISBLANK(K35),K35="",ISBLANK(L35),L35=""),IF(OR(I35="ALI",I35="AIE"),"",IF(OR(ISBLANK(I35),L35=""),"","A")),IF(I35="EE",IF(L35&gt;=3,IF(K35&gt;=5,"H","A"),IF(L35&gt;=2,IF(K35&gt;=16,"H",IF(K35&lt;=4,"L","A")),IF(K35&lt;=15,"L","A"))),IF(OR(I35="SE",I35="CE"),IF(L35&gt;=4,IF(K35&gt;=6,"H","A"),IF(L35&gt;=2,IF(K35&gt;=20,"H",IF(K35&lt;=5,"L","A")),IF(K35&lt;=19,"L","A"))),IF(OR(I35="ALI",I35="AIE"),IF(L35&gt;=6,IF(K35&gt;=20,"H","A"),IF(L35&gt;=2,IF(K35&gt;=51,"H",IF(K35&lt;=19,"L","A")),IF(K35&lt;=50,"L","A")))))))</f>
        <v/>
      </c>
      <c r="Q35" s="50" t="str">
        <f aca="false">IF(N35="L","Baixa",IF(N35="A","Média",IF(N35="","","Alta")))</f>
        <v/>
      </c>
      <c r="R35" s="50" t="str">
        <f aca="false">IF(P35="L","Baixa",IF(P35="A","Média",IF(P35="H","Alta","")))</f>
        <v/>
      </c>
      <c r="S35" s="46" t="str">
        <f aca="false">IF(J35="C",0.6,IF(OR(ISBLANK(I35),ISBLANK(N35)),"",IF(I35="ALI",IF(N35="L",7,IF(N35="A",10,15)),IF(I35="AIE",IF(N35="L",5,IF(N35="A",7,10)),IF(I35="SE",IF(N35="L",4,IF(N35="A",5,7)),IF(OR(I35="EE",I35="CE"),IF(N35="L",3,IF(N35="A",4,6))))))))</f>
        <v/>
      </c>
      <c r="T35" s="51" t="str">
        <f aca="false">IF(OR(ISBLANK(I35),ISBLANK(P35),I35="",P35=""),S35,IF(I35="ALI",IF(P35="L",7,IF(P35="A",10,15)),IF(I35="AIE",IF(P35="L",5,IF(P35="A",7,10)),IF(I35="SE",IF(P35="L",4,IF(P35="A",5,7)),IF(OR(I35="EE",I35="CE"),IF(P35="L",3,IF(P35="A",4,6)))))))</f>
        <v/>
      </c>
      <c r="U35" s="52" t="str">
        <f aca="false">IF(J35="","",IF(OR(J35="I",J35="C"),100%,IF(J35="E",40%,IF(J35="T",15%,50%))))</f>
        <v/>
      </c>
      <c r="V35" s="53" t="str">
        <f aca="false">IF(AND(S35&lt;&gt;"",U35&lt;&gt;""),S35*U35,"")</f>
        <v/>
      </c>
      <c r="W35" s="53" t="str">
        <f aca="false">IF(AND(T35&lt;&gt;"",U35&lt;&gt;""),T35*U35,"")</f>
        <v/>
      </c>
      <c r="X35" s="42"/>
      <c r="Y35" s="42"/>
      <c r="Z35" s="42"/>
      <c r="AA35" s="42"/>
      <c r="AB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3" t="str">
        <f aca="false">A36&amp;G36</f>
        <v/>
      </c>
      <c r="I36" s="44"/>
      <c r="J36" s="45"/>
      <c r="K36" s="46" t="str">
        <f aca="false">IF(OR(I36="ALI",I36="AIE"),IF(ISNA(VLOOKUP(H36,'Funções de Dados - Detalhe'!$C$7:$F$126,2,0)),"",VLOOKUP(H36,'Funções de Dados - Detalhe'!$C$7:$F$126,2,0)),IF(OR(I36="EE",I36="SE",I36="CE"),IF(ISNA(VLOOKUP(H36,'Funções de Transação - Detalhe'!$C$7:$F$126,2,0)), "",VLOOKUP(H36,'Funções de Transação - Detalhe'!$C$7:$F$126,2,0)),""))</f>
        <v/>
      </c>
      <c r="L36" s="46" t="str">
        <f aca="false">IF(OR(I36="ALI",I36="AIE"),IF(ISNA(VLOOKUP(H36,'Funções de Dados - Detalhe'!$C$7:$F$126,4,0)), "",VLOOKUP(H36,'Funções de Dados - Detalhe'!$C$7:$F$126,4,0)),IF(OR(I36="EE",I36="SE",I36="CE"),IF(ISNA(VLOOKUP(H36,'Funções de Transação - Detalhe'!$C$7:$F$126,4,0)), "",VLOOKUP(H36,'Funções de Transação - Detalhe'!$C$7:$F$126,4,0)),""))</f>
        <v/>
      </c>
      <c r="M36" s="47" t="str">
        <f aca="false">CONCATENATE(I36,N36)</f>
        <v/>
      </c>
      <c r="N36" s="48" t="str">
        <f aca="false">IF(OR(I36="ALI",I36="AIE"),"L", IF(OR(I36="EE",I36="SE",I36="CE"),"A",""))</f>
        <v/>
      </c>
      <c r="O36" s="47" t="str">
        <f aca="false">CONCATENATE(I36,P36)</f>
        <v/>
      </c>
      <c r="P36" s="49" t="str">
        <f aca="false">IF(OR(ISBLANK(K36),K36="",ISBLANK(L36),L36=""),IF(OR(I36="ALI",I36="AIE"),"",IF(OR(ISBLANK(I36),L36=""),"","A")),IF(I36="EE",IF(L36&gt;=3,IF(K36&gt;=5,"H","A"),IF(L36&gt;=2,IF(K36&gt;=16,"H",IF(K36&lt;=4,"L","A")),IF(K36&lt;=15,"L","A"))),IF(OR(I36="SE",I36="CE"),IF(L36&gt;=4,IF(K36&gt;=6,"H","A"),IF(L36&gt;=2,IF(K36&gt;=20,"H",IF(K36&lt;=5,"L","A")),IF(K36&lt;=19,"L","A"))),IF(OR(I36="ALI",I36="AIE"),IF(L36&gt;=6,IF(K36&gt;=20,"H","A"),IF(L36&gt;=2,IF(K36&gt;=51,"H",IF(K36&lt;=19,"L","A")),IF(K36&lt;=50,"L","A")))))))</f>
        <v/>
      </c>
      <c r="Q36" s="50" t="str">
        <f aca="false">IF(N36="L","Baixa",IF(N36="A","Média",IF(N36="","","Alta")))</f>
        <v/>
      </c>
      <c r="R36" s="50" t="str">
        <f aca="false">IF(P36="L","Baixa",IF(P36="A","Média",IF(P36="H","Alta","")))</f>
        <v/>
      </c>
      <c r="S36" s="46" t="str">
        <f aca="false">IF(J36="C",0.6,IF(OR(ISBLANK(I36),ISBLANK(N36)),"",IF(I36="ALI",IF(N36="L",7,IF(N36="A",10,15)),IF(I36="AIE",IF(N36="L",5,IF(N36="A",7,10)),IF(I36="SE",IF(N36="L",4,IF(N36="A",5,7)),IF(OR(I36="EE",I36="CE"),IF(N36="L",3,IF(N36="A",4,6))))))))</f>
        <v/>
      </c>
      <c r="T36" s="51" t="str">
        <f aca="false">IF(OR(ISBLANK(I36),ISBLANK(P36),I36="",P36=""),S36,IF(I36="ALI",IF(P36="L",7,IF(P36="A",10,15)),IF(I36="AIE",IF(P36="L",5,IF(P36="A",7,10)),IF(I36="SE",IF(P36="L",4,IF(P36="A",5,7)),IF(OR(I36="EE",I36="CE"),IF(P36="L",3,IF(P36="A",4,6)))))))</f>
        <v/>
      </c>
      <c r="U36" s="52" t="str">
        <f aca="false">IF(J36="","",IF(OR(J36="I",J36="C"),100%,IF(J36="E",40%,IF(J36="T",15%,50%))))</f>
        <v/>
      </c>
      <c r="V36" s="53" t="str">
        <f aca="false">IF(AND(S36&lt;&gt;"",U36&lt;&gt;""),S36*U36,"")</f>
        <v/>
      </c>
      <c r="W36" s="53" t="str">
        <f aca="false">IF(AND(T36&lt;&gt;"",U36&lt;&gt;""),T36*U36,"")</f>
        <v/>
      </c>
      <c r="X36" s="42"/>
      <c r="Y36" s="42"/>
      <c r="Z36" s="42"/>
      <c r="AA36" s="42"/>
      <c r="AB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3" t="str">
        <f aca="false">A37&amp;G37</f>
        <v/>
      </c>
      <c r="I37" s="44"/>
      <c r="J37" s="45"/>
      <c r="K37" s="46" t="str">
        <f aca="false">IF(OR(I37="ALI",I37="AIE"),IF(ISNA(VLOOKUP(H37,'Funções de Dados - Detalhe'!$C$7:$F$126,2,0)),"",VLOOKUP(H37,'Funções de Dados - Detalhe'!$C$7:$F$126,2,0)),IF(OR(I37="EE",I37="SE",I37="CE"),IF(ISNA(VLOOKUP(H37,'Funções de Transação - Detalhe'!$C$7:$F$126,2,0)), "",VLOOKUP(H37,'Funções de Transação - Detalhe'!$C$7:$F$126,2,0)),""))</f>
        <v/>
      </c>
      <c r="L37" s="46" t="str">
        <f aca="false">IF(OR(I37="ALI",I37="AIE"),IF(ISNA(VLOOKUP(H37,'Funções de Dados - Detalhe'!$C$7:$F$126,4,0)), "",VLOOKUP(H37,'Funções de Dados - Detalhe'!$C$7:$F$126,4,0)),IF(OR(I37="EE",I37="SE",I37="CE"),IF(ISNA(VLOOKUP(H37,'Funções de Transação - Detalhe'!$C$7:$F$126,4,0)), "",VLOOKUP(H37,'Funções de Transação - Detalhe'!$C$7:$F$126,4,0)),""))</f>
        <v/>
      </c>
      <c r="M37" s="47" t="str">
        <f aca="false">CONCATENATE(I37,N37)</f>
        <v/>
      </c>
      <c r="N37" s="48" t="str">
        <f aca="false">IF(OR(I37="ALI",I37="AIE"),"L", IF(OR(I37="EE",I37="SE",I37="CE"),"A",""))</f>
        <v/>
      </c>
      <c r="O37" s="47" t="str">
        <f aca="false">CONCATENATE(I37,P37)</f>
        <v/>
      </c>
      <c r="P37" s="49" t="str">
        <f aca="false">IF(OR(ISBLANK(K37),K37="",ISBLANK(L37),L37=""),IF(OR(I37="ALI",I37="AIE"),"",IF(OR(ISBLANK(I37),L37=""),"","A")),IF(I37="EE",IF(L37&gt;=3,IF(K37&gt;=5,"H","A"),IF(L37&gt;=2,IF(K37&gt;=16,"H",IF(K37&lt;=4,"L","A")),IF(K37&lt;=15,"L","A"))),IF(OR(I37="SE",I37="CE"),IF(L37&gt;=4,IF(K37&gt;=6,"H","A"),IF(L37&gt;=2,IF(K37&gt;=20,"H",IF(K37&lt;=5,"L","A")),IF(K37&lt;=19,"L","A"))),IF(OR(I37="ALI",I37="AIE"),IF(L37&gt;=6,IF(K37&gt;=20,"H","A"),IF(L37&gt;=2,IF(K37&gt;=51,"H",IF(K37&lt;=19,"L","A")),IF(K37&lt;=50,"L","A")))))))</f>
        <v/>
      </c>
      <c r="Q37" s="50" t="str">
        <f aca="false">IF(N37="L","Baixa",IF(N37="A","Média",IF(N37="","","Alta")))</f>
        <v/>
      </c>
      <c r="R37" s="50" t="str">
        <f aca="false">IF(P37="L","Baixa",IF(P37="A","Média",IF(P37="H","Alta","")))</f>
        <v/>
      </c>
      <c r="S37" s="46" t="str">
        <f aca="false">IF(J37="C",0.6,IF(OR(ISBLANK(I37),ISBLANK(N37)),"",IF(I37="ALI",IF(N37="L",7,IF(N37="A",10,15)),IF(I37="AIE",IF(N37="L",5,IF(N37="A",7,10)),IF(I37="SE",IF(N37="L",4,IF(N37="A",5,7)),IF(OR(I37="EE",I37="CE"),IF(N37="L",3,IF(N37="A",4,6))))))))</f>
        <v/>
      </c>
      <c r="T37" s="51" t="str">
        <f aca="false">IF(OR(ISBLANK(I37),ISBLANK(P37),I37="",P37=""),S37,IF(I37="ALI",IF(P37="L",7,IF(P37="A",10,15)),IF(I37="AIE",IF(P37="L",5,IF(P37="A",7,10)),IF(I37="SE",IF(P37="L",4,IF(P37="A",5,7)),IF(OR(I37="EE",I37="CE"),IF(P37="L",3,IF(P37="A",4,6)))))))</f>
        <v/>
      </c>
      <c r="U37" s="52" t="str">
        <f aca="false">IF(J37="","",IF(OR(J37="I",J37="C"),100%,IF(J37="E",40%,IF(J37="T",15%,50%))))</f>
        <v/>
      </c>
      <c r="V37" s="53" t="str">
        <f aca="false">IF(AND(S37&lt;&gt;"",U37&lt;&gt;""),S37*U37,"")</f>
        <v/>
      </c>
      <c r="W37" s="53" t="str">
        <f aca="false">IF(AND(T37&lt;&gt;"",U37&lt;&gt;""),T37*U37,"")</f>
        <v/>
      </c>
      <c r="X37" s="42"/>
      <c r="Y37" s="42"/>
      <c r="Z37" s="42"/>
      <c r="AA37" s="42"/>
      <c r="AB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3" t="str">
        <f aca="false">A38&amp;G38</f>
        <v/>
      </c>
      <c r="I38" s="44"/>
      <c r="J38" s="45"/>
      <c r="K38" s="46" t="str">
        <f aca="false">IF(OR(I38="ALI",I38="AIE"),IF(ISNA(VLOOKUP(H38,'Funções de Dados - Detalhe'!$C$7:$F$126,2,0)),"",VLOOKUP(H38,'Funções de Dados - Detalhe'!$C$7:$F$126,2,0)),IF(OR(I38="EE",I38="SE",I38="CE"),IF(ISNA(VLOOKUP(H38,'Funções de Transação - Detalhe'!$C$7:$F$126,2,0)), "",VLOOKUP(H38,'Funções de Transação - Detalhe'!$C$7:$F$126,2,0)),""))</f>
        <v/>
      </c>
      <c r="L38" s="46" t="str">
        <f aca="false">IF(OR(I38="ALI",I38="AIE"),IF(ISNA(VLOOKUP(H38,'Funções de Dados - Detalhe'!$C$7:$F$126,4,0)), "",VLOOKUP(H38,'Funções de Dados - Detalhe'!$C$7:$F$126,4,0)),IF(OR(I38="EE",I38="SE",I38="CE"),IF(ISNA(VLOOKUP(H38,'Funções de Transação - Detalhe'!$C$7:$F$126,4,0)), "",VLOOKUP(H38,'Funções de Transação - Detalhe'!$C$7:$F$126,4,0)),""))</f>
        <v/>
      </c>
      <c r="M38" s="47" t="str">
        <f aca="false">CONCATENATE(I38,N38)</f>
        <v/>
      </c>
      <c r="N38" s="48" t="str">
        <f aca="false">IF(OR(I38="ALI",I38="AIE"),"L", IF(OR(I38="EE",I38="SE",I38="CE"),"A",""))</f>
        <v/>
      </c>
      <c r="O38" s="47" t="str">
        <f aca="false">CONCATENATE(I38,P38)</f>
        <v/>
      </c>
      <c r="P38" s="49" t="str">
        <f aca="false">IF(OR(ISBLANK(K38),K38="",ISBLANK(L38),L38=""),IF(OR(I38="ALI",I38="AIE"),"",IF(OR(ISBLANK(I38),L38=""),"","A")),IF(I38="EE",IF(L38&gt;=3,IF(K38&gt;=5,"H","A"),IF(L38&gt;=2,IF(K38&gt;=16,"H",IF(K38&lt;=4,"L","A")),IF(K38&lt;=15,"L","A"))),IF(OR(I38="SE",I38="CE"),IF(L38&gt;=4,IF(K38&gt;=6,"H","A"),IF(L38&gt;=2,IF(K38&gt;=20,"H",IF(K38&lt;=5,"L","A")),IF(K38&lt;=19,"L","A"))),IF(OR(I38="ALI",I38="AIE"),IF(L38&gt;=6,IF(K38&gt;=20,"H","A"),IF(L38&gt;=2,IF(K38&gt;=51,"H",IF(K38&lt;=19,"L","A")),IF(K38&lt;=50,"L","A")))))))</f>
        <v/>
      </c>
      <c r="Q38" s="50" t="str">
        <f aca="false">IF(N38="L","Baixa",IF(N38="A","Média",IF(N38="","","Alta")))</f>
        <v/>
      </c>
      <c r="R38" s="50" t="str">
        <f aca="false">IF(P38="L","Baixa",IF(P38="A","Média",IF(P38="H","Alta","")))</f>
        <v/>
      </c>
      <c r="S38" s="46" t="str">
        <f aca="false">IF(J38="C",0.6,IF(OR(ISBLANK(I38),ISBLANK(N38)),"",IF(I38="ALI",IF(N38="L",7,IF(N38="A",10,15)),IF(I38="AIE",IF(N38="L",5,IF(N38="A",7,10)),IF(I38="SE",IF(N38="L",4,IF(N38="A",5,7)),IF(OR(I38="EE",I38="CE"),IF(N38="L",3,IF(N38="A",4,6))))))))</f>
        <v/>
      </c>
      <c r="T38" s="51" t="str">
        <f aca="false">IF(OR(ISBLANK(I38),ISBLANK(P38),I38="",P38=""),S38,IF(I38="ALI",IF(P38="L",7,IF(P38="A",10,15)),IF(I38="AIE",IF(P38="L",5,IF(P38="A",7,10)),IF(I38="SE",IF(P38="L",4,IF(P38="A",5,7)),IF(OR(I38="EE",I38="CE"),IF(P38="L",3,IF(P38="A",4,6)))))))</f>
        <v/>
      </c>
      <c r="U38" s="52" t="str">
        <f aca="false">IF(J38="","",IF(OR(J38="I",J38="C"),100%,IF(J38="E",40%,IF(J38="T",15%,50%))))</f>
        <v/>
      </c>
      <c r="V38" s="53" t="str">
        <f aca="false">IF(AND(S38&lt;&gt;"",U38&lt;&gt;""),S38*U38,"")</f>
        <v/>
      </c>
      <c r="W38" s="53" t="str">
        <f aca="false">IF(AND(T38&lt;&gt;"",U38&lt;&gt;""),T38*U38,"")</f>
        <v/>
      </c>
      <c r="X38" s="42"/>
      <c r="Y38" s="42"/>
      <c r="Z38" s="42"/>
      <c r="AA38" s="42"/>
      <c r="AB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3" t="str">
        <f aca="false">A39&amp;G39</f>
        <v/>
      </c>
      <c r="I39" s="44"/>
      <c r="J39" s="45"/>
      <c r="K39" s="46" t="str">
        <f aca="false">IF(OR(I39="ALI",I39="AIE"),IF(ISNA(VLOOKUP(H39,'Funções de Dados - Detalhe'!$C$7:$F$126,2,0)),"",VLOOKUP(H39,'Funções de Dados - Detalhe'!$C$7:$F$126,2,0)),IF(OR(I39="EE",I39="SE",I39="CE"),IF(ISNA(VLOOKUP(H39,'Funções de Transação - Detalhe'!$C$7:$F$126,2,0)), "",VLOOKUP(H39,'Funções de Transação - Detalhe'!$C$7:$F$126,2,0)),""))</f>
        <v/>
      </c>
      <c r="L39" s="46" t="str">
        <f aca="false">IF(OR(I39="ALI",I39="AIE"),IF(ISNA(VLOOKUP(H39,'Funções de Dados - Detalhe'!$C$7:$F$126,4,0)), "",VLOOKUP(H39,'Funções de Dados - Detalhe'!$C$7:$F$126,4,0)),IF(OR(I39="EE",I39="SE",I39="CE"),IF(ISNA(VLOOKUP(H39,'Funções de Transação - Detalhe'!$C$7:$F$126,4,0)), "",VLOOKUP(H39,'Funções de Transação - Detalhe'!$C$7:$F$126,4,0)),""))</f>
        <v/>
      </c>
      <c r="M39" s="47" t="str">
        <f aca="false">CONCATENATE(I39,N39)</f>
        <v/>
      </c>
      <c r="N39" s="48" t="str">
        <f aca="false">IF(OR(I39="ALI",I39="AIE"),"L", IF(OR(I39="EE",I39="SE",I39="CE"),"A",""))</f>
        <v/>
      </c>
      <c r="O39" s="47" t="str">
        <f aca="false">CONCATENATE(I39,P39)</f>
        <v/>
      </c>
      <c r="P39" s="49" t="str">
        <f aca="false">IF(OR(ISBLANK(K39),K39="",ISBLANK(L39),L39=""),IF(OR(I39="ALI",I39="AIE"),"",IF(OR(ISBLANK(I39),L39=""),"","A")),IF(I39="EE",IF(L39&gt;=3,IF(K39&gt;=5,"H","A"),IF(L39&gt;=2,IF(K39&gt;=16,"H",IF(K39&lt;=4,"L","A")),IF(K39&lt;=15,"L","A"))),IF(OR(I39="SE",I39="CE"),IF(L39&gt;=4,IF(K39&gt;=6,"H","A"),IF(L39&gt;=2,IF(K39&gt;=20,"H",IF(K39&lt;=5,"L","A")),IF(K39&lt;=19,"L","A"))),IF(OR(I39="ALI",I39="AIE"),IF(L39&gt;=6,IF(K39&gt;=20,"H","A"),IF(L39&gt;=2,IF(K39&gt;=51,"H",IF(K39&lt;=19,"L","A")),IF(K39&lt;=50,"L","A")))))))</f>
        <v/>
      </c>
      <c r="Q39" s="50" t="str">
        <f aca="false">IF(N39="L","Baixa",IF(N39="A","Média",IF(N39="","","Alta")))</f>
        <v/>
      </c>
      <c r="R39" s="50" t="str">
        <f aca="false">IF(P39="L","Baixa",IF(P39="A","Média",IF(P39="H","Alta","")))</f>
        <v/>
      </c>
      <c r="S39" s="46" t="str">
        <f aca="false">IF(J39="C",0.6,IF(OR(ISBLANK(I39),ISBLANK(N39)),"",IF(I39="ALI",IF(N39="L",7,IF(N39="A",10,15)),IF(I39="AIE",IF(N39="L",5,IF(N39="A",7,10)),IF(I39="SE",IF(N39="L",4,IF(N39="A",5,7)),IF(OR(I39="EE",I39="CE"),IF(N39="L",3,IF(N39="A",4,6))))))))</f>
        <v/>
      </c>
      <c r="T39" s="51" t="str">
        <f aca="false">IF(OR(ISBLANK(I39),ISBLANK(P39),I39="",P39=""),S39,IF(I39="ALI",IF(P39="L",7,IF(P39="A",10,15)),IF(I39="AIE",IF(P39="L",5,IF(P39="A",7,10)),IF(I39="SE",IF(P39="L",4,IF(P39="A",5,7)),IF(OR(I39="EE",I39="CE"),IF(P39="L",3,IF(P39="A",4,6)))))))</f>
        <v/>
      </c>
      <c r="U39" s="52" t="str">
        <f aca="false">IF(J39="","",IF(OR(J39="I",J39="C"),100%,IF(J39="E",40%,IF(J39="T",15%,50%))))</f>
        <v/>
      </c>
      <c r="V39" s="53" t="str">
        <f aca="false">IF(AND(S39&lt;&gt;"",U39&lt;&gt;""),S39*U39,"")</f>
        <v/>
      </c>
      <c r="W39" s="53" t="str">
        <f aca="false">IF(AND(T39&lt;&gt;"",U39&lt;&gt;""),T39*U39,"")</f>
        <v/>
      </c>
      <c r="X39" s="42"/>
      <c r="Y39" s="42"/>
      <c r="Z39" s="42"/>
      <c r="AA39" s="42"/>
      <c r="AB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3" t="str">
        <f aca="false">A40&amp;G40</f>
        <v/>
      </c>
      <c r="I40" s="44"/>
      <c r="J40" s="45"/>
      <c r="K40" s="46" t="str">
        <f aca="false">IF(OR(I40="ALI",I40="AIE"),IF(ISNA(VLOOKUP(H40,'Funções de Dados - Detalhe'!$C$7:$F$126,2,0)),"",VLOOKUP(H40,'Funções de Dados - Detalhe'!$C$7:$F$126,2,0)),IF(OR(I40="EE",I40="SE",I40="CE"),IF(ISNA(VLOOKUP(H40,'Funções de Transação - Detalhe'!$C$7:$F$126,2,0)), "",VLOOKUP(H40,'Funções de Transação - Detalhe'!$C$7:$F$126,2,0)),""))</f>
        <v/>
      </c>
      <c r="L40" s="46" t="str">
        <f aca="false">IF(OR(I40="ALI",I40="AIE"),IF(ISNA(VLOOKUP(H40,'Funções de Dados - Detalhe'!$C$7:$F$126,4,0)), "",VLOOKUP(H40,'Funções de Dados - Detalhe'!$C$7:$F$126,4,0)),IF(OR(I40="EE",I40="SE",I40="CE"),IF(ISNA(VLOOKUP(H40,'Funções de Transação - Detalhe'!$C$7:$F$126,4,0)), "",VLOOKUP(H40,'Funções de Transação - Detalhe'!$C$7:$F$126,4,0)),""))</f>
        <v/>
      </c>
      <c r="M40" s="47" t="str">
        <f aca="false">CONCATENATE(I40,N40)</f>
        <v/>
      </c>
      <c r="N40" s="48" t="str">
        <f aca="false">IF(OR(I40="ALI",I40="AIE"),"L", IF(OR(I40="EE",I40="SE",I40="CE"),"A",""))</f>
        <v/>
      </c>
      <c r="O40" s="47" t="str">
        <f aca="false">CONCATENATE(I40,P40)</f>
        <v/>
      </c>
      <c r="P40" s="49" t="str">
        <f aca="false">IF(OR(ISBLANK(K40),K40="",ISBLANK(L40),L40=""),IF(OR(I40="ALI",I40="AIE"),"",IF(OR(ISBLANK(I40),L40=""),"","A")),IF(I40="EE",IF(L40&gt;=3,IF(K40&gt;=5,"H","A"),IF(L40&gt;=2,IF(K40&gt;=16,"H",IF(K40&lt;=4,"L","A")),IF(K40&lt;=15,"L","A"))),IF(OR(I40="SE",I40="CE"),IF(L40&gt;=4,IF(K40&gt;=6,"H","A"),IF(L40&gt;=2,IF(K40&gt;=20,"H",IF(K40&lt;=5,"L","A")),IF(K40&lt;=19,"L","A"))),IF(OR(I40="ALI",I40="AIE"),IF(L40&gt;=6,IF(K40&gt;=20,"H","A"),IF(L40&gt;=2,IF(K40&gt;=51,"H",IF(K40&lt;=19,"L","A")),IF(K40&lt;=50,"L","A")))))))</f>
        <v/>
      </c>
      <c r="Q40" s="50" t="str">
        <f aca="false">IF(N40="L","Baixa",IF(N40="A","Média",IF(N40="","","Alta")))</f>
        <v/>
      </c>
      <c r="R40" s="50" t="str">
        <f aca="false">IF(P40="L","Baixa",IF(P40="A","Média",IF(P40="H","Alta","")))</f>
        <v/>
      </c>
      <c r="S40" s="46" t="str">
        <f aca="false">IF(J40="C",0.6,IF(OR(ISBLANK(I40),ISBLANK(N40)),"",IF(I40="ALI",IF(N40="L",7,IF(N40="A",10,15)),IF(I40="AIE",IF(N40="L",5,IF(N40="A",7,10)),IF(I40="SE",IF(N40="L",4,IF(N40="A",5,7)),IF(OR(I40="EE",I40="CE"),IF(N40="L",3,IF(N40="A",4,6))))))))</f>
        <v/>
      </c>
      <c r="T40" s="51" t="str">
        <f aca="false">IF(OR(ISBLANK(I40),ISBLANK(P40),I40="",P40=""),S40,IF(I40="ALI",IF(P40="L",7,IF(P40="A",10,15)),IF(I40="AIE",IF(P40="L",5,IF(P40="A",7,10)),IF(I40="SE",IF(P40="L",4,IF(P40="A",5,7)),IF(OR(I40="EE",I40="CE"),IF(P40="L",3,IF(P40="A",4,6)))))))</f>
        <v/>
      </c>
      <c r="U40" s="52" t="str">
        <f aca="false">IF(J40="","",IF(OR(J40="I",J40="C"),100%,IF(J40="E",40%,IF(J40="T",15%,50%))))</f>
        <v/>
      </c>
      <c r="V40" s="53" t="str">
        <f aca="false">IF(AND(S40&lt;&gt;"",U40&lt;&gt;""),S40*U40,"")</f>
        <v/>
      </c>
      <c r="W40" s="53" t="str">
        <f aca="false">IF(AND(T40&lt;&gt;"",U40&lt;&gt;""),T40*U40,"")</f>
        <v/>
      </c>
      <c r="X40" s="42"/>
      <c r="Y40" s="42"/>
      <c r="Z40" s="42"/>
      <c r="AA40" s="42"/>
      <c r="AB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3" t="str">
        <f aca="false">A41&amp;G41</f>
        <v/>
      </c>
      <c r="I41" s="44"/>
      <c r="J41" s="45"/>
      <c r="K41" s="46" t="str">
        <f aca="false">IF(OR(I41="ALI",I41="AIE"),IF(ISNA(VLOOKUP(H41,'Funções de Dados - Detalhe'!$C$7:$F$126,2,0)),"",VLOOKUP(H41,'Funções de Dados - Detalhe'!$C$7:$F$126,2,0)),IF(OR(I41="EE",I41="SE",I41="CE"),IF(ISNA(VLOOKUP(H41,'Funções de Transação - Detalhe'!$C$7:$F$126,2,0)), "",VLOOKUP(H41,'Funções de Transação - Detalhe'!$C$7:$F$126,2,0)),""))</f>
        <v/>
      </c>
      <c r="L41" s="46" t="str">
        <f aca="false">IF(OR(I41="ALI",I41="AIE"),IF(ISNA(VLOOKUP(H41,'Funções de Dados - Detalhe'!$C$7:$F$126,4,0)), "",VLOOKUP(H41,'Funções de Dados - Detalhe'!$C$7:$F$126,4,0)),IF(OR(I41="EE",I41="SE",I41="CE"),IF(ISNA(VLOOKUP(H41,'Funções de Transação - Detalhe'!$C$7:$F$126,4,0)), "",VLOOKUP(H41,'Funções de Transação - Detalhe'!$C$7:$F$126,4,0)),""))</f>
        <v/>
      </c>
      <c r="M41" s="47" t="str">
        <f aca="false">CONCATENATE(I41,N41)</f>
        <v/>
      </c>
      <c r="N41" s="48" t="str">
        <f aca="false">IF(OR(I41="ALI",I41="AIE"),"L", IF(OR(I41="EE",I41="SE",I41="CE"),"A",""))</f>
        <v/>
      </c>
      <c r="O41" s="47" t="str">
        <f aca="false">CONCATENATE(I41,P41)</f>
        <v/>
      </c>
      <c r="P41" s="49" t="str">
        <f aca="false">IF(OR(ISBLANK(K41),K41="",ISBLANK(L41),L41=""),IF(OR(I41="ALI",I41="AIE"),"",IF(OR(ISBLANK(I41),L41=""),"","A")),IF(I41="EE",IF(L41&gt;=3,IF(K41&gt;=5,"H","A"),IF(L41&gt;=2,IF(K41&gt;=16,"H",IF(K41&lt;=4,"L","A")),IF(K41&lt;=15,"L","A"))),IF(OR(I41="SE",I41="CE"),IF(L41&gt;=4,IF(K41&gt;=6,"H","A"),IF(L41&gt;=2,IF(K41&gt;=20,"H",IF(K41&lt;=5,"L","A")),IF(K41&lt;=19,"L","A"))),IF(OR(I41="ALI",I41="AIE"),IF(L41&gt;=6,IF(K41&gt;=20,"H","A"),IF(L41&gt;=2,IF(K41&gt;=51,"H",IF(K41&lt;=19,"L","A")),IF(K41&lt;=50,"L","A")))))))</f>
        <v/>
      </c>
      <c r="Q41" s="50" t="str">
        <f aca="false">IF(N41="L","Baixa",IF(N41="A","Média",IF(N41="","","Alta")))</f>
        <v/>
      </c>
      <c r="R41" s="50" t="str">
        <f aca="false">IF(P41="L","Baixa",IF(P41="A","Média",IF(P41="H","Alta","")))</f>
        <v/>
      </c>
      <c r="S41" s="46" t="str">
        <f aca="false">IF(J41="C",0.6,IF(OR(ISBLANK(I41),ISBLANK(N41)),"",IF(I41="ALI",IF(N41="L",7,IF(N41="A",10,15)),IF(I41="AIE",IF(N41="L",5,IF(N41="A",7,10)),IF(I41="SE",IF(N41="L",4,IF(N41="A",5,7)),IF(OR(I41="EE",I41="CE"),IF(N41="L",3,IF(N41="A",4,6))))))))</f>
        <v/>
      </c>
      <c r="T41" s="51" t="str">
        <f aca="false">IF(OR(ISBLANK(I41),ISBLANK(P41),I41="",P41=""),S41,IF(I41="ALI",IF(P41="L",7,IF(P41="A",10,15)),IF(I41="AIE",IF(P41="L",5,IF(P41="A",7,10)),IF(I41="SE",IF(P41="L",4,IF(P41="A",5,7)),IF(OR(I41="EE",I41="CE"),IF(P41="L",3,IF(P41="A",4,6)))))))</f>
        <v/>
      </c>
      <c r="U41" s="52" t="str">
        <f aca="false">IF(J41="","",IF(OR(J41="I",J41="C"),100%,IF(J41="E",40%,IF(J41="T",15%,50%))))</f>
        <v/>
      </c>
      <c r="V41" s="53" t="str">
        <f aca="false">IF(AND(S41&lt;&gt;"",U41&lt;&gt;""),S41*U41,"")</f>
        <v/>
      </c>
      <c r="W41" s="53" t="str">
        <f aca="false">IF(AND(T41&lt;&gt;"",U41&lt;&gt;""),T41*U41,"")</f>
        <v/>
      </c>
      <c r="X41" s="42"/>
      <c r="Y41" s="42"/>
      <c r="Z41" s="42"/>
      <c r="AA41" s="42"/>
      <c r="AB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3" t="str">
        <f aca="false">A42&amp;G42</f>
        <v/>
      </c>
      <c r="I42" s="44"/>
      <c r="J42" s="45"/>
      <c r="K42" s="46" t="str">
        <f aca="false">IF(OR(I42="ALI",I42="AIE"),IF(ISNA(VLOOKUP(H42,'Funções de Dados - Detalhe'!$C$7:$F$126,2,0)),"",VLOOKUP(H42,'Funções de Dados - Detalhe'!$C$7:$F$126,2,0)),IF(OR(I42="EE",I42="SE",I42="CE"),IF(ISNA(VLOOKUP(H42,'Funções de Transação - Detalhe'!$C$7:$F$126,2,0)), "",VLOOKUP(H42,'Funções de Transação - Detalhe'!$C$7:$F$126,2,0)),""))</f>
        <v/>
      </c>
      <c r="L42" s="46" t="str">
        <f aca="false">IF(OR(I42="ALI",I42="AIE"),IF(ISNA(VLOOKUP(H42,'Funções de Dados - Detalhe'!$C$7:$F$126,4,0)), "",VLOOKUP(H42,'Funções de Dados - Detalhe'!$C$7:$F$126,4,0)),IF(OR(I42="EE",I42="SE",I42="CE"),IF(ISNA(VLOOKUP(H42,'Funções de Transação - Detalhe'!$C$7:$F$126,4,0)), "",VLOOKUP(H42,'Funções de Transação - Detalhe'!$C$7:$F$126,4,0)),""))</f>
        <v/>
      </c>
      <c r="M42" s="47" t="str">
        <f aca="false">CONCATENATE(I42,N42)</f>
        <v/>
      </c>
      <c r="N42" s="48" t="str">
        <f aca="false">IF(OR(I42="ALI",I42="AIE"),"L", IF(OR(I42="EE",I42="SE",I42="CE"),"A",""))</f>
        <v/>
      </c>
      <c r="O42" s="47" t="str">
        <f aca="false">CONCATENATE(I42,P42)</f>
        <v/>
      </c>
      <c r="P42" s="49" t="str">
        <f aca="false">IF(OR(ISBLANK(K42),K42="",ISBLANK(L42),L42=""),IF(OR(I42="ALI",I42="AIE"),"",IF(OR(ISBLANK(I42),L42=""),"","A")),IF(I42="EE",IF(L42&gt;=3,IF(K42&gt;=5,"H","A"),IF(L42&gt;=2,IF(K42&gt;=16,"H",IF(K42&lt;=4,"L","A")),IF(K42&lt;=15,"L","A"))),IF(OR(I42="SE",I42="CE"),IF(L42&gt;=4,IF(K42&gt;=6,"H","A"),IF(L42&gt;=2,IF(K42&gt;=20,"H",IF(K42&lt;=5,"L","A")),IF(K42&lt;=19,"L","A"))),IF(OR(I42="ALI",I42="AIE"),IF(L42&gt;=6,IF(K42&gt;=20,"H","A"),IF(L42&gt;=2,IF(K42&gt;=51,"H",IF(K42&lt;=19,"L","A")),IF(K42&lt;=50,"L","A")))))))</f>
        <v/>
      </c>
      <c r="Q42" s="50" t="str">
        <f aca="false">IF(N42="L","Baixa",IF(N42="A","Média",IF(N42="","","Alta")))</f>
        <v/>
      </c>
      <c r="R42" s="50" t="str">
        <f aca="false">IF(P42="L","Baixa",IF(P42="A","Média",IF(P42="H","Alta","")))</f>
        <v/>
      </c>
      <c r="S42" s="46" t="str">
        <f aca="false">IF(J42="C",0.6,IF(OR(ISBLANK(I42),ISBLANK(N42)),"",IF(I42="ALI",IF(N42="L",7,IF(N42="A",10,15)),IF(I42="AIE",IF(N42="L",5,IF(N42="A",7,10)),IF(I42="SE",IF(N42="L",4,IF(N42="A",5,7)),IF(OR(I42="EE",I42="CE"),IF(N42="L",3,IF(N42="A",4,6))))))))</f>
        <v/>
      </c>
      <c r="T42" s="51" t="str">
        <f aca="false">IF(OR(ISBLANK(I42),ISBLANK(P42),I42="",P42=""),S42,IF(I42="ALI",IF(P42="L",7,IF(P42="A",10,15)),IF(I42="AIE",IF(P42="L",5,IF(P42="A",7,10)),IF(I42="SE",IF(P42="L",4,IF(P42="A",5,7)),IF(OR(I42="EE",I42="CE"),IF(P42="L",3,IF(P42="A",4,6)))))))</f>
        <v/>
      </c>
      <c r="U42" s="52" t="str">
        <f aca="false">IF(J42="","",IF(OR(J42="I",J42="C"),100%,IF(J42="E",40%,IF(J42="T",15%,50%))))</f>
        <v/>
      </c>
      <c r="V42" s="53" t="str">
        <f aca="false">IF(AND(S42&lt;&gt;"",U42&lt;&gt;""),S42*U42,"")</f>
        <v/>
      </c>
      <c r="W42" s="53" t="str">
        <f aca="false">IF(AND(T42&lt;&gt;"",U42&lt;&gt;""),T42*U42,"")</f>
        <v/>
      </c>
      <c r="X42" s="42"/>
      <c r="Y42" s="42"/>
      <c r="Z42" s="42"/>
      <c r="AA42" s="42"/>
      <c r="AB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3" t="str">
        <f aca="false">A43&amp;G43</f>
        <v/>
      </c>
      <c r="I43" s="44"/>
      <c r="J43" s="45"/>
      <c r="K43" s="46" t="str">
        <f aca="false">IF(OR(I43="ALI",I43="AIE"),IF(ISNA(VLOOKUP(H43,'Funções de Dados - Detalhe'!$C$7:$F$126,2,0)),"",VLOOKUP(H43,'Funções de Dados - Detalhe'!$C$7:$F$126,2,0)),IF(OR(I43="EE",I43="SE",I43="CE"),IF(ISNA(VLOOKUP(H43,'Funções de Transação - Detalhe'!$C$7:$F$126,2,0)), "",VLOOKUP(H43,'Funções de Transação - Detalhe'!$C$7:$F$126,2,0)),""))</f>
        <v/>
      </c>
      <c r="L43" s="46" t="str">
        <f aca="false">IF(OR(I43="ALI",I43="AIE"),IF(ISNA(VLOOKUP(H43,'Funções de Dados - Detalhe'!$C$7:$F$126,4,0)), "",VLOOKUP(H43,'Funções de Dados - Detalhe'!$C$7:$F$126,4,0)),IF(OR(I43="EE",I43="SE",I43="CE"),IF(ISNA(VLOOKUP(H43,'Funções de Transação - Detalhe'!$C$7:$F$126,4,0)), "",VLOOKUP(H43,'Funções de Transação - Detalhe'!$C$7:$F$126,4,0)),""))</f>
        <v/>
      </c>
      <c r="M43" s="47" t="str">
        <f aca="false">CONCATENATE(I43,N43)</f>
        <v/>
      </c>
      <c r="N43" s="48" t="str">
        <f aca="false">IF(OR(I43="ALI",I43="AIE"),"L", IF(OR(I43="EE",I43="SE",I43="CE"),"A",""))</f>
        <v/>
      </c>
      <c r="O43" s="47" t="str">
        <f aca="false">CONCATENATE(I43,P43)</f>
        <v/>
      </c>
      <c r="P43" s="49" t="str">
        <f aca="false">IF(OR(ISBLANK(K43),K43="",ISBLANK(L43),L43=""),IF(OR(I43="ALI",I43="AIE"),"",IF(OR(ISBLANK(I43),L43=""),"","A")),IF(I43="EE",IF(L43&gt;=3,IF(K43&gt;=5,"H","A"),IF(L43&gt;=2,IF(K43&gt;=16,"H",IF(K43&lt;=4,"L","A")),IF(K43&lt;=15,"L","A"))),IF(OR(I43="SE",I43="CE"),IF(L43&gt;=4,IF(K43&gt;=6,"H","A"),IF(L43&gt;=2,IF(K43&gt;=20,"H",IF(K43&lt;=5,"L","A")),IF(K43&lt;=19,"L","A"))),IF(OR(I43="ALI",I43="AIE"),IF(L43&gt;=6,IF(K43&gt;=20,"H","A"),IF(L43&gt;=2,IF(K43&gt;=51,"H",IF(K43&lt;=19,"L","A")),IF(K43&lt;=50,"L","A")))))))</f>
        <v/>
      </c>
      <c r="Q43" s="50" t="str">
        <f aca="false">IF(N43="L","Baixa",IF(N43="A","Média",IF(N43="","","Alta")))</f>
        <v/>
      </c>
      <c r="R43" s="50" t="str">
        <f aca="false">IF(P43="L","Baixa",IF(P43="A","Média",IF(P43="H","Alta","")))</f>
        <v/>
      </c>
      <c r="S43" s="46" t="str">
        <f aca="false">IF(J43="C",0.6,IF(OR(ISBLANK(I43),ISBLANK(N43)),"",IF(I43="ALI",IF(N43="L",7,IF(N43="A",10,15)),IF(I43="AIE",IF(N43="L",5,IF(N43="A",7,10)),IF(I43="SE",IF(N43="L",4,IF(N43="A",5,7)),IF(OR(I43="EE",I43="CE"),IF(N43="L",3,IF(N43="A",4,6))))))))</f>
        <v/>
      </c>
      <c r="T43" s="51" t="str">
        <f aca="false">IF(OR(ISBLANK(I43),ISBLANK(P43),I43="",P43=""),S43,IF(I43="ALI",IF(P43="L",7,IF(P43="A",10,15)),IF(I43="AIE",IF(P43="L",5,IF(P43="A",7,10)),IF(I43="SE",IF(P43="L",4,IF(P43="A",5,7)),IF(OR(I43="EE",I43="CE"),IF(P43="L",3,IF(P43="A",4,6)))))))</f>
        <v/>
      </c>
      <c r="U43" s="52" t="str">
        <f aca="false">IF(J43="","",IF(OR(J43="I",J43="C"),100%,IF(J43="E",40%,IF(J43="T",15%,50%))))</f>
        <v/>
      </c>
      <c r="V43" s="53" t="str">
        <f aca="false">IF(AND(S43&lt;&gt;"",U43&lt;&gt;""),S43*U43,"")</f>
        <v/>
      </c>
      <c r="W43" s="53" t="str">
        <f aca="false">IF(AND(T43&lt;&gt;"",U43&lt;&gt;""),T43*U43,"")</f>
        <v/>
      </c>
      <c r="X43" s="42"/>
      <c r="Y43" s="42"/>
      <c r="Z43" s="42"/>
      <c r="AA43" s="42"/>
      <c r="AB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3" t="str">
        <f aca="false">A44&amp;G44</f>
        <v/>
      </c>
      <c r="I44" s="44"/>
      <c r="J44" s="45"/>
      <c r="K44" s="46" t="str">
        <f aca="false">IF(OR(I44="ALI",I44="AIE"),IF(ISNA(VLOOKUP(H44,'Funções de Dados - Detalhe'!$C$7:$F$126,2,0)),"",VLOOKUP(H44,'Funções de Dados - Detalhe'!$C$7:$F$126,2,0)),IF(OR(I44="EE",I44="SE",I44="CE"),IF(ISNA(VLOOKUP(H44,'Funções de Transação - Detalhe'!$C$7:$F$126,2,0)), "",VLOOKUP(H44,'Funções de Transação - Detalhe'!$C$7:$F$126,2,0)),""))</f>
        <v/>
      </c>
      <c r="L44" s="46" t="str">
        <f aca="false">IF(OR(I44="ALI",I44="AIE"),IF(ISNA(VLOOKUP(H44,'Funções de Dados - Detalhe'!$C$7:$F$126,4,0)), "",VLOOKUP(H44,'Funções de Dados - Detalhe'!$C$7:$F$126,4,0)),IF(OR(I44="EE",I44="SE",I44="CE"),IF(ISNA(VLOOKUP(H44,'Funções de Transação - Detalhe'!$C$7:$F$126,4,0)), "",VLOOKUP(H44,'Funções de Transação - Detalhe'!$C$7:$F$126,4,0)),""))</f>
        <v/>
      </c>
      <c r="M44" s="47" t="str">
        <f aca="false">CONCATENATE(I44,N44)</f>
        <v/>
      </c>
      <c r="N44" s="48" t="str">
        <f aca="false">IF(OR(I44="ALI",I44="AIE"),"L", IF(OR(I44="EE",I44="SE",I44="CE"),"A",""))</f>
        <v/>
      </c>
      <c r="O44" s="47" t="str">
        <f aca="false">CONCATENATE(I44,P44)</f>
        <v/>
      </c>
      <c r="P44" s="49" t="str">
        <f aca="false">IF(OR(ISBLANK(K44),K44="",ISBLANK(L44),L44=""),IF(OR(I44="ALI",I44="AIE"),"",IF(OR(ISBLANK(I44),L44=""),"","A")),IF(I44="EE",IF(L44&gt;=3,IF(K44&gt;=5,"H","A"),IF(L44&gt;=2,IF(K44&gt;=16,"H",IF(K44&lt;=4,"L","A")),IF(K44&lt;=15,"L","A"))),IF(OR(I44="SE",I44="CE"),IF(L44&gt;=4,IF(K44&gt;=6,"H","A"),IF(L44&gt;=2,IF(K44&gt;=20,"H",IF(K44&lt;=5,"L","A")),IF(K44&lt;=19,"L","A"))),IF(OR(I44="ALI",I44="AIE"),IF(L44&gt;=6,IF(K44&gt;=20,"H","A"),IF(L44&gt;=2,IF(K44&gt;=51,"H",IF(K44&lt;=19,"L","A")),IF(K44&lt;=50,"L","A")))))))</f>
        <v/>
      </c>
      <c r="Q44" s="50" t="str">
        <f aca="false">IF(N44="L","Baixa",IF(N44="A","Média",IF(N44="","","Alta")))</f>
        <v/>
      </c>
      <c r="R44" s="50" t="str">
        <f aca="false">IF(P44="L","Baixa",IF(P44="A","Média",IF(P44="H","Alta","")))</f>
        <v/>
      </c>
      <c r="S44" s="46" t="str">
        <f aca="false">IF(J44="C",0.6,IF(OR(ISBLANK(I44),ISBLANK(N44)),"",IF(I44="ALI",IF(N44="L",7,IF(N44="A",10,15)),IF(I44="AIE",IF(N44="L",5,IF(N44="A",7,10)),IF(I44="SE",IF(N44="L",4,IF(N44="A",5,7)),IF(OR(I44="EE",I44="CE"),IF(N44="L",3,IF(N44="A",4,6))))))))</f>
        <v/>
      </c>
      <c r="T44" s="51" t="str">
        <f aca="false">IF(OR(ISBLANK(I44),ISBLANK(P44),I44="",P44=""),S44,IF(I44="ALI",IF(P44="L",7,IF(P44="A",10,15)),IF(I44="AIE",IF(P44="L",5,IF(P44="A",7,10)),IF(I44="SE",IF(P44="L",4,IF(P44="A",5,7)),IF(OR(I44="EE",I44="CE"),IF(P44="L",3,IF(P44="A",4,6)))))))</f>
        <v/>
      </c>
      <c r="U44" s="52" t="str">
        <f aca="false">IF(J44="","",IF(OR(J44="I",J44="C"),100%,IF(J44="E",40%,IF(J44="T",15%,50%))))</f>
        <v/>
      </c>
      <c r="V44" s="53" t="str">
        <f aca="false">IF(AND(S44&lt;&gt;"",U44&lt;&gt;""),S44*U44,"")</f>
        <v/>
      </c>
      <c r="W44" s="53" t="str">
        <f aca="false">IF(AND(T44&lt;&gt;"",U44&lt;&gt;""),T44*U44,"")</f>
        <v/>
      </c>
      <c r="X44" s="42"/>
      <c r="Y44" s="42"/>
      <c r="Z44" s="42"/>
      <c r="AA44" s="42"/>
      <c r="AB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3" t="str">
        <f aca="false">A45&amp;G45</f>
        <v/>
      </c>
      <c r="I45" s="44"/>
      <c r="J45" s="45"/>
      <c r="K45" s="46" t="str">
        <f aca="false">IF(OR(I45="ALI",I45="AIE"),IF(ISNA(VLOOKUP(H45,'Funções de Dados - Detalhe'!$C$7:$F$126,2,0)),"",VLOOKUP(H45,'Funções de Dados - Detalhe'!$C$7:$F$126,2,0)),IF(OR(I45="EE",I45="SE",I45="CE"),IF(ISNA(VLOOKUP(H45,'Funções de Transação - Detalhe'!$C$7:$F$126,2,0)), "",VLOOKUP(H45,'Funções de Transação - Detalhe'!$C$7:$F$126,2,0)),""))</f>
        <v/>
      </c>
      <c r="L45" s="46" t="str">
        <f aca="false">IF(OR(I45="ALI",I45="AIE"),IF(ISNA(VLOOKUP(H45,'Funções de Dados - Detalhe'!$C$7:$F$126,4,0)), "",VLOOKUP(H45,'Funções de Dados - Detalhe'!$C$7:$F$126,4,0)),IF(OR(I45="EE",I45="SE",I45="CE"),IF(ISNA(VLOOKUP(H45,'Funções de Transação - Detalhe'!$C$7:$F$126,4,0)), "",VLOOKUP(H45,'Funções de Transação - Detalhe'!$C$7:$F$126,4,0)),""))</f>
        <v/>
      </c>
      <c r="M45" s="47" t="str">
        <f aca="false">CONCATENATE(I45,N45)</f>
        <v/>
      </c>
      <c r="N45" s="48" t="str">
        <f aca="false">IF(OR(I45="ALI",I45="AIE"),"L", IF(OR(I45="EE",I45="SE",I45="CE"),"A",""))</f>
        <v/>
      </c>
      <c r="O45" s="47" t="str">
        <f aca="false">CONCATENATE(I45,P45)</f>
        <v/>
      </c>
      <c r="P45" s="49" t="str">
        <f aca="false">IF(OR(ISBLANK(K45),K45="",ISBLANK(L45),L45=""),IF(OR(I45="ALI",I45="AIE"),"",IF(OR(ISBLANK(I45),L45=""),"","A")),IF(I45="EE",IF(L45&gt;=3,IF(K45&gt;=5,"H","A"),IF(L45&gt;=2,IF(K45&gt;=16,"H",IF(K45&lt;=4,"L","A")),IF(K45&lt;=15,"L","A"))),IF(OR(I45="SE",I45="CE"),IF(L45&gt;=4,IF(K45&gt;=6,"H","A"),IF(L45&gt;=2,IF(K45&gt;=20,"H",IF(K45&lt;=5,"L","A")),IF(K45&lt;=19,"L","A"))),IF(OR(I45="ALI",I45="AIE"),IF(L45&gt;=6,IF(K45&gt;=20,"H","A"),IF(L45&gt;=2,IF(K45&gt;=51,"H",IF(K45&lt;=19,"L","A")),IF(K45&lt;=50,"L","A")))))))</f>
        <v/>
      </c>
      <c r="Q45" s="50" t="str">
        <f aca="false">IF(N45="L","Baixa",IF(N45="A","Média",IF(N45="","","Alta")))</f>
        <v/>
      </c>
      <c r="R45" s="50" t="str">
        <f aca="false">IF(P45="L","Baixa",IF(P45="A","Média",IF(P45="H","Alta","")))</f>
        <v/>
      </c>
      <c r="S45" s="46" t="str">
        <f aca="false">IF(J45="C",0.6,IF(OR(ISBLANK(I45),ISBLANK(N45)),"",IF(I45="ALI",IF(N45="L",7,IF(N45="A",10,15)),IF(I45="AIE",IF(N45="L",5,IF(N45="A",7,10)),IF(I45="SE",IF(N45="L",4,IF(N45="A",5,7)),IF(OR(I45="EE",I45="CE"),IF(N45="L",3,IF(N45="A",4,6))))))))</f>
        <v/>
      </c>
      <c r="T45" s="51" t="str">
        <f aca="false">IF(OR(ISBLANK(I45),ISBLANK(P45),I45="",P45=""),S45,IF(I45="ALI",IF(P45="L",7,IF(P45="A",10,15)),IF(I45="AIE",IF(P45="L",5,IF(P45="A",7,10)),IF(I45="SE",IF(P45="L",4,IF(P45="A",5,7)),IF(OR(I45="EE",I45="CE"),IF(P45="L",3,IF(P45="A",4,6)))))))</f>
        <v/>
      </c>
      <c r="U45" s="52" t="str">
        <f aca="false">IF(J45="","",IF(OR(J45="I",J45="C"),100%,IF(J45="E",40%,IF(J45="T",15%,50%))))</f>
        <v/>
      </c>
      <c r="V45" s="53" t="str">
        <f aca="false">IF(AND(S45&lt;&gt;"",U45&lt;&gt;""),S45*U45,"")</f>
        <v/>
      </c>
      <c r="W45" s="53" t="str">
        <f aca="false">IF(AND(T45&lt;&gt;"",U45&lt;&gt;""),T45*U45,"")</f>
        <v/>
      </c>
      <c r="X45" s="42"/>
      <c r="Y45" s="42"/>
      <c r="Z45" s="42"/>
      <c r="AA45" s="42"/>
      <c r="AB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3" t="str">
        <f aca="false">A46&amp;G46</f>
        <v/>
      </c>
      <c r="I46" s="44"/>
      <c r="J46" s="45"/>
      <c r="K46" s="46" t="str">
        <f aca="false">IF(OR(I46="ALI",I46="AIE"),IF(ISNA(VLOOKUP(H46,'Funções de Dados - Detalhe'!$C$7:$F$126,2,0)),"",VLOOKUP(H46,'Funções de Dados - Detalhe'!$C$7:$F$126,2,0)),IF(OR(I46="EE",I46="SE",I46="CE"),IF(ISNA(VLOOKUP(H46,'Funções de Transação - Detalhe'!$C$7:$F$126,2,0)), "",VLOOKUP(H46,'Funções de Transação - Detalhe'!$C$7:$F$126,2,0)),""))</f>
        <v/>
      </c>
      <c r="L46" s="46" t="str">
        <f aca="false">IF(OR(I46="ALI",I46="AIE"),IF(ISNA(VLOOKUP(H46,'Funções de Dados - Detalhe'!$C$7:$F$126,4,0)), "",VLOOKUP(H46,'Funções de Dados - Detalhe'!$C$7:$F$126,4,0)),IF(OR(I46="EE",I46="SE",I46="CE"),IF(ISNA(VLOOKUP(H46,'Funções de Transação - Detalhe'!$C$7:$F$126,4,0)), "",VLOOKUP(H46,'Funções de Transação - Detalhe'!$C$7:$F$126,4,0)),""))</f>
        <v/>
      </c>
      <c r="M46" s="47" t="str">
        <f aca="false">CONCATENATE(I46,N46)</f>
        <v/>
      </c>
      <c r="N46" s="48" t="str">
        <f aca="false">IF(OR(I46="ALI",I46="AIE"),"L", IF(OR(I46="EE",I46="SE",I46="CE"),"A",""))</f>
        <v/>
      </c>
      <c r="O46" s="47" t="str">
        <f aca="false">CONCATENATE(I46,P46)</f>
        <v/>
      </c>
      <c r="P46" s="49" t="str">
        <f aca="false">IF(OR(ISBLANK(K46),K46="",ISBLANK(L46),L46=""),IF(OR(I46="ALI",I46="AIE"),"",IF(OR(ISBLANK(I46),L46=""),"","A")),IF(I46="EE",IF(L46&gt;=3,IF(K46&gt;=5,"H","A"),IF(L46&gt;=2,IF(K46&gt;=16,"H",IF(K46&lt;=4,"L","A")),IF(K46&lt;=15,"L","A"))),IF(OR(I46="SE",I46="CE"),IF(L46&gt;=4,IF(K46&gt;=6,"H","A"),IF(L46&gt;=2,IF(K46&gt;=20,"H",IF(K46&lt;=5,"L","A")),IF(K46&lt;=19,"L","A"))),IF(OR(I46="ALI",I46="AIE"),IF(L46&gt;=6,IF(K46&gt;=20,"H","A"),IF(L46&gt;=2,IF(K46&gt;=51,"H",IF(K46&lt;=19,"L","A")),IF(K46&lt;=50,"L","A")))))))</f>
        <v/>
      </c>
      <c r="Q46" s="50" t="str">
        <f aca="false">IF(N46="L","Baixa",IF(N46="A","Média",IF(N46="","","Alta")))</f>
        <v/>
      </c>
      <c r="R46" s="50" t="str">
        <f aca="false">IF(P46="L","Baixa",IF(P46="A","Média",IF(P46="H","Alta","")))</f>
        <v/>
      </c>
      <c r="S46" s="46" t="str">
        <f aca="false">IF(J46="C",0.6,IF(OR(ISBLANK(I46),ISBLANK(N46)),"",IF(I46="ALI",IF(N46="L",7,IF(N46="A",10,15)),IF(I46="AIE",IF(N46="L",5,IF(N46="A",7,10)),IF(I46="SE",IF(N46="L",4,IF(N46="A",5,7)),IF(OR(I46="EE",I46="CE"),IF(N46="L",3,IF(N46="A",4,6))))))))</f>
        <v/>
      </c>
      <c r="T46" s="51" t="str">
        <f aca="false">IF(OR(ISBLANK(I46),ISBLANK(P46),I46="",P46=""),S46,IF(I46="ALI",IF(P46="L",7,IF(P46="A",10,15)),IF(I46="AIE",IF(P46="L",5,IF(P46="A",7,10)),IF(I46="SE",IF(P46="L",4,IF(P46="A",5,7)),IF(OR(I46="EE",I46="CE"),IF(P46="L",3,IF(P46="A",4,6)))))))</f>
        <v/>
      </c>
      <c r="U46" s="52" t="str">
        <f aca="false">IF(J46="","",IF(OR(J46="I",J46="C"),100%,IF(J46="E",40%,IF(J46="T",15%,50%))))</f>
        <v/>
      </c>
      <c r="V46" s="53" t="str">
        <f aca="false">IF(AND(S46&lt;&gt;"",U46&lt;&gt;""),S46*U46,"")</f>
        <v/>
      </c>
      <c r="W46" s="53" t="str">
        <f aca="false">IF(AND(T46&lt;&gt;"",U46&lt;&gt;""),T46*U46,"")</f>
        <v/>
      </c>
      <c r="X46" s="42"/>
      <c r="Y46" s="42"/>
      <c r="Z46" s="42"/>
      <c r="AA46" s="42"/>
      <c r="AB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3" t="str">
        <f aca="false">A47&amp;G47</f>
        <v/>
      </c>
      <c r="I47" s="44"/>
      <c r="J47" s="45"/>
      <c r="K47" s="46" t="str">
        <f aca="false">IF(OR(I47="ALI",I47="AIE"),IF(ISNA(VLOOKUP(H47,'Funções de Dados - Detalhe'!$C$7:$F$126,2,0)),"",VLOOKUP(H47,'Funções de Dados - Detalhe'!$C$7:$F$126,2,0)),IF(OR(I47="EE",I47="SE",I47="CE"),IF(ISNA(VLOOKUP(H47,'Funções de Transação - Detalhe'!$C$7:$F$126,2,0)), "",VLOOKUP(H47,'Funções de Transação - Detalhe'!$C$7:$F$126,2,0)),""))</f>
        <v/>
      </c>
      <c r="L47" s="46" t="str">
        <f aca="false">IF(OR(I47="ALI",I47="AIE"),IF(ISNA(VLOOKUP(H47,'Funções de Dados - Detalhe'!$C$7:$F$126,4,0)), "",VLOOKUP(H47,'Funções de Dados - Detalhe'!$C$7:$F$126,4,0)),IF(OR(I47="EE",I47="SE",I47="CE"),IF(ISNA(VLOOKUP(H47,'Funções de Transação - Detalhe'!$C$7:$F$126,4,0)), "",VLOOKUP(H47,'Funções de Transação - Detalhe'!$C$7:$F$126,4,0)),""))</f>
        <v/>
      </c>
      <c r="M47" s="47" t="str">
        <f aca="false">CONCATENATE(I47,N47)</f>
        <v/>
      </c>
      <c r="N47" s="48" t="str">
        <f aca="false">IF(OR(I47="ALI",I47="AIE"),"L", IF(OR(I47="EE",I47="SE",I47="CE"),"A",""))</f>
        <v/>
      </c>
      <c r="O47" s="47" t="str">
        <f aca="false">CONCATENATE(I47,P47)</f>
        <v/>
      </c>
      <c r="P47" s="49" t="str">
        <f aca="false">IF(OR(ISBLANK(K47),K47="",ISBLANK(L47),L47=""),IF(OR(I47="ALI",I47="AIE"),"",IF(OR(ISBLANK(I47),L47=""),"","A")),IF(I47="EE",IF(L47&gt;=3,IF(K47&gt;=5,"H","A"),IF(L47&gt;=2,IF(K47&gt;=16,"H",IF(K47&lt;=4,"L","A")),IF(K47&lt;=15,"L","A"))),IF(OR(I47="SE",I47="CE"),IF(L47&gt;=4,IF(K47&gt;=6,"H","A"),IF(L47&gt;=2,IF(K47&gt;=20,"H",IF(K47&lt;=5,"L","A")),IF(K47&lt;=19,"L","A"))),IF(OR(I47="ALI",I47="AIE"),IF(L47&gt;=6,IF(K47&gt;=20,"H","A"),IF(L47&gt;=2,IF(K47&gt;=51,"H",IF(K47&lt;=19,"L","A")),IF(K47&lt;=50,"L","A")))))))</f>
        <v/>
      </c>
      <c r="Q47" s="50" t="str">
        <f aca="false">IF(N47="L","Baixa",IF(N47="A","Média",IF(N47="","","Alta")))</f>
        <v/>
      </c>
      <c r="R47" s="50" t="str">
        <f aca="false">IF(P47="L","Baixa",IF(P47="A","Média",IF(P47="H","Alta","")))</f>
        <v/>
      </c>
      <c r="S47" s="46" t="str">
        <f aca="false">IF(J47="C",0.6,IF(OR(ISBLANK(I47),ISBLANK(N47)),"",IF(I47="ALI",IF(N47="L",7,IF(N47="A",10,15)),IF(I47="AIE",IF(N47="L",5,IF(N47="A",7,10)),IF(I47="SE",IF(N47="L",4,IF(N47="A",5,7)),IF(OR(I47="EE",I47="CE"),IF(N47="L",3,IF(N47="A",4,6))))))))</f>
        <v/>
      </c>
      <c r="T47" s="51" t="str">
        <f aca="false">IF(OR(ISBLANK(I47),ISBLANK(P47),I47="",P47=""),S47,IF(I47="ALI",IF(P47="L",7,IF(P47="A",10,15)),IF(I47="AIE",IF(P47="L",5,IF(P47="A",7,10)),IF(I47="SE",IF(P47="L",4,IF(P47="A",5,7)),IF(OR(I47="EE",I47="CE"),IF(P47="L",3,IF(P47="A",4,6)))))))</f>
        <v/>
      </c>
      <c r="U47" s="52" t="str">
        <f aca="false">IF(J47="","",IF(OR(J47="I",J47="C"),100%,IF(J47="E",40%,IF(J47="T",15%,50%))))</f>
        <v/>
      </c>
      <c r="V47" s="53" t="str">
        <f aca="false">IF(AND(S47&lt;&gt;"",U47&lt;&gt;""),S47*U47,"")</f>
        <v/>
      </c>
      <c r="W47" s="53" t="str">
        <f aca="false">IF(AND(T47&lt;&gt;"",U47&lt;&gt;""),T47*U47,"")</f>
        <v/>
      </c>
      <c r="X47" s="42"/>
      <c r="Y47" s="42"/>
      <c r="Z47" s="42"/>
      <c r="AA47" s="42"/>
      <c r="AB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3" t="str">
        <f aca="false">A48&amp;G48</f>
        <v/>
      </c>
      <c r="I48" s="44"/>
      <c r="J48" s="45"/>
      <c r="K48" s="46" t="str">
        <f aca="false">IF(OR(I48="ALI",I48="AIE"),IF(ISNA(VLOOKUP(H48,'Funções de Dados - Detalhe'!$C$7:$F$126,2,0)),"",VLOOKUP(H48,'Funções de Dados - Detalhe'!$C$7:$F$126,2,0)),IF(OR(I48="EE",I48="SE",I48="CE"),IF(ISNA(VLOOKUP(H48,'Funções de Transação - Detalhe'!$C$7:$F$126,2,0)), "",VLOOKUP(H48,'Funções de Transação - Detalhe'!$C$7:$F$126,2,0)),""))</f>
        <v/>
      </c>
      <c r="L48" s="46" t="str">
        <f aca="false">IF(OR(I48="ALI",I48="AIE"),IF(ISNA(VLOOKUP(H48,'Funções de Dados - Detalhe'!$C$7:$F$126,4,0)), "",VLOOKUP(H48,'Funções de Dados - Detalhe'!$C$7:$F$126,4,0)),IF(OR(I48="EE",I48="SE",I48="CE"),IF(ISNA(VLOOKUP(H48,'Funções de Transação - Detalhe'!$C$7:$F$126,4,0)), "",VLOOKUP(H48,'Funções de Transação - Detalhe'!$C$7:$F$126,4,0)),""))</f>
        <v/>
      </c>
      <c r="M48" s="47" t="str">
        <f aca="false">CONCATENATE(I48,N48)</f>
        <v/>
      </c>
      <c r="N48" s="48" t="str">
        <f aca="false">IF(OR(I48="ALI",I48="AIE"),"L", IF(OR(I48="EE",I48="SE",I48="CE"),"A",""))</f>
        <v/>
      </c>
      <c r="O48" s="47" t="str">
        <f aca="false">CONCATENATE(I48,P48)</f>
        <v/>
      </c>
      <c r="P48" s="49" t="str">
        <f aca="false">IF(OR(ISBLANK(K48),K48="",ISBLANK(L48),L48=""),IF(OR(I48="ALI",I48="AIE"),"",IF(OR(ISBLANK(I48),L48=""),"","A")),IF(I48="EE",IF(L48&gt;=3,IF(K48&gt;=5,"H","A"),IF(L48&gt;=2,IF(K48&gt;=16,"H",IF(K48&lt;=4,"L","A")),IF(K48&lt;=15,"L","A"))),IF(OR(I48="SE",I48="CE"),IF(L48&gt;=4,IF(K48&gt;=6,"H","A"),IF(L48&gt;=2,IF(K48&gt;=20,"H",IF(K48&lt;=5,"L","A")),IF(K48&lt;=19,"L","A"))),IF(OR(I48="ALI",I48="AIE"),IF(L48&gt;=6,IF(K48&gt;=20,"H","A"),IF(L48&gt;=2,IF(K48&gt;=51,"H",IF(K48&lt;=19,"L","A")),IF(K48&lt;=50,"L","A")))))))</f>
        <v/>
      </c>
      <c r="Q48" s="50" t="str">
        <f aca="false">IF(N48="L","Baixa",IF(N48="A","Média",IF(N48="","","Alta")))</f>
        <v/>
      </c>
      <c r="R48" s="50" t="str">
        <f aca="false">IF(P48="L","Baixa",IF(P48="A","Média",IF(P48="H","Alta","")))</f>
        <v/>
      </c>
      <c r="S48" s="46" t="str">
        <f aca="false">IF(J48="C",0.6,IF(OR(ISBLANK(I48),ISBLANK(N48)),"",IF(I48="ALI",IF(N48="L",7,IF(N48="A",10,15)),IF(I48="AIE",IF(N48="L",5,IF(N48="A",7,10)),IF(I48="SE",IF(N48="L",4,IF(N48="A",5,7)),IF(OR(I48="EE",I48="CE"),IF(N48="L",3,IF(N48="A",4,6))))))))</f>
        <v/>
      </c>
      <c r="T48" s="51" t="str">
        <f aca="false">IF(OR(ISBLANK(I48),ISBLANK(P48),I48="",P48=""),S48,IF(I48="ALI",IF(P48="L",7,IF(P48="A",10,15)),IF(I48="AIE",IF(P48="L",5,IF(P48="A",7,10)),IF(I48="SE",IF(P48="L",4,IF(P48="A",5,7)),IF(OR(I48="EE",I48="CE"),IF(P48="L",3,IF(P48="A",4,6)))))))</f>
        <v/>
      </c>
      <c r="U48" s="52" t="str">
        <f aca="false">IF(J48="","",IF(OR(J48="I",J48="C"),100%,IF(J48="E",40%,IF(J48="T",15%,50%))))</f>
        <v/>
      </c>
      <c r="V48" s="53" t="str">
        <f aca="false">IF(AND(S48&lt;&gt;"",U48&lt;&gt;""),S48*U48,"")</f>
        <v/>
      </c>
      <c r="W48" s="53" t="str">
        <f aca="false">IF(AND(T48&lt;&gt;"",U48&lt;&gt;""),T48*U48,"")</f>
        <v/>
      </c>
      <c r="X48" s="42"/>
      <c r="Y48" s="42"/>
      <c r="Z48" s="42"/>
      <c r="AA48" s="42"/>
      <c r="AB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3" t="str">
        <f aca="false">A49&amp;G49</f>
        <v/>
      </c>
      <c r="I49" s="44"/>
      <c r="J49" s="45"/>
      <c r="K49" s="46" t="str">
        <f aca="false">IF(OR(I49="ALI",I49="AIE"),IF(ISNA(VLOOKUP(H49,'Funções de Dados - Detalhe'!$C$7:$F$126,2,0)),"",VLOOKUP(H49,'Funções de Dados - Detalhe'!$C$7:$F$126,2,0)),IF(OR(I49="EE",I49="SE",I49="CE"),IF(ISNA(VLOOKUP(H49,'Funções de Transação - Detalhe'!$C$7:$F$126,2,0)), "",VLOOKUP(H49,'Funções de Transação - Detalhe'!$C$7:$F$126,2,0)),""))</f>
        <v/>
      </c>
      <c r="L49" s="46" t="str">
        <f aca="false">IF(OR(I49="ALI",I49="AIE"),IF(ISNA(VLOOKUP(H49,'Funções de Dados - Detalhe'!$C$7:$F$126,4,0)), "",VLOOKUP(H49,'Funções de Dados - Detalhe'!$C$7:$F$126,4,0)),IF(OR(I49="EE",I49="SE",I49="CE"),IF(ISNA(VLOOKUP(H49,'Funções de Transação - Detalhe'!$C$7:$F$126,4,0)), "",VLOOKUP(H49,'Funções de Transação - Detalhe'!$C$7:$F$126,4,0)),""))</f>
        <v/>
      </c>
      <c r="M49" s="47" t="str">
        <f aca="false">CONCATENATE(I49,N49)</f>
        <v/>
      </c>
      <c r="N49" s="48" t="str">
        <f aca="false">IF(OR(I49="ALI",I49="AIE"),"L", IF(OR(I49="EE",I49="SE",I49="CE"),"A",""))</f>
        <v/>
      </c>
      <c r="O49" s="47" t="str">
        <f aca="false">CONCATENATE(I49,P49)</f>
        <v/>
      </c>
      <c r="P49" s="49" t="str">
        <f aca="false">IF(OR(ISBLANK(K49),K49="",ISBLANK(L49),L49=""),IF(OR(I49="ALI",I49="AIE"),"",IF(OR(ISBLANK(I49),L49=""),"","A")),IF(I49="EE",IF(L49&gt;=3,IF(K49&gt;=5,"H","A"),IF(L49&gt;=2,IF(K49&gt;=16,"H",IF(K49&lt;=4,"L","A")),IF(K49&lt;=15,"L","A"))),IF(OR(I49="SE",I49="CE"),IF(L49&gt;=4,IF(K49&gt;=6,"H","A"),IF(L49&gt;=2,IF(K49&gt;=20,"H",IF(K49&lt;=5,"L","A")),IF(K49&lt;=19,"L","A"))),IF(OR(I49="ALI",I49="AIE"),IF(L49&gt;=6,IF(K49&gt;=20,"H","A"),IF(L49&gt;=2,IF(K49&gt;=51,"H",IF(K49&lt;=19,"L","A")),IF(K49&lt;=50,"L","A")))))))</f>
        <v/>
      </c>
      <c r="Q49" s="50" t="str">
        <f aca="false">IF(N49="L","Baixa",IF(N49="A","Média",IF(N49="","","Alta")))</f>
        <v/>
      </c>
      <c r="R49" s="50" t="str">
        <f aca="false">IF(P49="L","Baixa",IF(P49="A","Média",IF(P49="H","Alta","")))</f>
        <v/>
      </c>
      <c r="S49" s="46" t="str">
        <f aca="false">IF(J49="C",0.6,IF(OR(ISBLANK(I49),ISBLANK(N49)),"",IF(I49="ALI",IF(N49="L",7,IF(N49="A",10,15)),IF(I49="AIE",IF(N49="L",5,IF(N49="A",7,10)),IF(I49="SE",IF(N49="L",4,IF(N49="A",5,7)),IF(OR(I49="EE",I49="CE"),IF(N49="L",3,IF(N49="A",4,6))))))))</f>
        <v/>
      </c>
      <c r="T49" s="51" t="str">
        <f aca="false">IF(OR(ISBLANK(I49),ISBLANK(P49),I49="",P49=""),S49,IF(I49="ALI",IF(P49="L",7,IF(P49="A",10,15)),IF(I49="AIE",IF(P49="L",5,IF(P49="A",7,10)),IF(I49="SE",IF(P49="L",4,IF(P49="A",5,7)),IF(OR(I49="EE",I49="CE"),IF(P49="L",3,IF(P49="A",4,6)))))))</f>
        <v/>
      </c>
      <c r="U49" s="52" t="str">
        <f aca="false">IF(J49="","",IF(OR(J49="I",J49="C"),100%,IF(J49="E",40%,IF(J49="T",15%,50%))))</f>
        <v/>
      </c>
      <c r="V49" s="53" t="str">
        <f aca="false">IF(AND(S49&lt;&gt;"",U49&lt;&gt;""),S49*U49,"")</f>
        <v/>
      </c>
      <c r="W49" s="53" t="str">
        <f aca="false">IF(AND(T49&lt;&gt;"",U49&lt;&gt;""),T49*U49,"")</f>
        <v/>
      </c>
      <c r="X49" s="42"/>
      <c r="Y49" s="42"/>
      <c r="Z49" s="42"/>
      <c r="AA49" s="42"/>
      <c r="AB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3" t="str">
        <f aca="false">A50&amp;G50</f>
        <v/>
      </c>
      <c r="I50" s="44"/>
      <c r="J50" s="45"/>
      <c r="K50" s="46" t="str">
        <f aca="false">IF(OR(I50="ALI",I50="AIE"),IF(ISNA(VLOOKUP(H50,'Funções de Dados - Detalhe'!$C$7:$F$126,2,0)),"",VLOOKUP(H50,'Funções de Dados - Detalhe'!$C$7:$F$126,2,0)),IF(OR(I50="EE",I50="SE",I50="CE"),IF(ISNA(VLOOKUP(H50,'Funções de Transação - Detalhe'!$C$7:$F$126,2,0)), "",VLOOKUP(H50,'Funções de Transação - Detalhe'!$C$7:$F$126,2,0)),""))</f>
        <v/>
      </c>
      <c r="L50" s="46" t="str">
        <f aca="false">IF(OR(I50="ALI",I50="AIE"),IF(ISNA(VLOOKUP(H50,'Funções de Dados - Detalhe'!$C$7:$F$126,4,0)), "",VLOOKUP(H50,'Funções de Dados - Detalhe'!$C$7:$F$126,4,0)),IF(OR(I50="EE",I50="SE",I50="CE"),IF(ISNA(VLOOKUP(H50,'Funções de Transação - Detalhe'!$C$7:$F$126,4,0)), "",VLOOKUP(H50,'Funções de Transação - Detalhe'!$C$7:$F$126,4,0)),""))</f>
        <v/>
      </c>
      <c r="M50" s="47" t="str">
        <f aca="false">CONCATENATE(I50,N50)</f>
        <v/>
      </c>
      <c r="N50" s="48" t="str">
        <f aca="false">IF(OR(I50="ALI",I50="AIE"),"L", IF(OR(I50="EE",I50="SE",I50="CE"),"A",""))</f>
        <v/>
      </c>
      <c r="O50" s="47" t="str">
        <f aca="false">CONCATENATE(I50,P50)</f>
        <v/>
      </c>
      <c r="P50" s="49" t="str">
        <f aca="false">IF(OR(ISBLANK(K50),K50="",ISBLANK(L50),L50=""),IF(OR(I50="ALI",I50="AIE"),"",IF(OR(ISBLANK(I50),L50=""),"","A")),IF(I50="EE",IF(L50&gt;=3,IF(K50&gt;=5,"H","A"),IF(L50&gt;=2,IF(K50&gt;=16,"H",IF(K50&lt;=4,"L","A")),IF(K50&lt;=15,"L","A"))),IF(OR(I50="SE",I50="CE"),IF(L50&gt;=4,IF(K50&gt;=6,"H","A"),IF(L50&gt;=2,IF(K50&gt;=20,"H",IF(K50&lt;=5,"L","A")),IF(K50&lt;=19,"L","A"))),IF(OR(I50="ALI",I50="AIE"),IF(L50&gt;=6,IF(K50&gt;=20,"H","A"),IF(L50&gt;=2,IF(K50&gt;=51,"H",IF(K50&lt;=19,"L","A")),IF(K50&lt;=50,"L","A")))))))</f>
        <v/>
      </c>
      <c r="Q50" s="50" t="str">
        <f aca="false">IF(N50="L","Baixa",IF(N50="A","Média",IF(N50="","","Alta")))</f>
        <v/>
      </c>
      <c r="R50" s="50" t="str">
        <f aca="false">IF(P50="L","Baixa",IF(P50="A","Média",IF(P50="H","Alta","")))</f>
        <v/>
      </c>
      <c r="S50" s="46" t="str">
        <f aca="false">IF(J50="C",0.6,IF(OR(ISBLANK(I50),ISBLANK(N50)),"",IF(I50="ALI",IF(N50="L",7,IF(N50="A",10,15)),IF(I50="AIE",IF(N50="L",5,IF(N50="A",7,10)),IF(I50="SE",IF(N50="L",4,IF(N50="A",5,7)),IF(OR(I50="EE",I50="CE"),IF(N50="L",3,IF(N50="A",4,6))))))))</f>
        <v/>
      </c>
      <c r="T50" s="51" t="str">
        <f aca="false">IF(OR(ISBLANK(I50),ISBLANK(P50),I50="",P50=""),S50,IF(I50="ALI",IF(P50="L",7,IF(P50="A",10,15)),IF(I50="AIE",IF(P50="L",5,IF(P50="A",7,10)),IF(I50="SE",IF(P50="L",4,IF(P50="A",5,7)),IF(OR(I50="EE",I50="CE"),IF(P50="L",3,IF(P50="A",4,6)))))))</f>
        <v/>
      </c>
      <c r="U50" s="52" t="str">
        <f aca="false">IF(J50="","",IF(OR(J50="I",J50="C"),100%,IF(J50="E",40%,IF(J50="T",15%,50%))))</f>
        <v/>
      </c>
      <c r="V50" s="53" t="str">
        <f aca="false">IF(AND(S50&lt;&gt;"",U50&lt;&gt;""),S50*U50,"")</f>
        <v/>
      </c>
      <c r="W50" s="53" t="str">
        <f aca="false">IF(AND(T50&lt;&gt;"",U50&lt;&gt;""),T50*U50,"")</f>
        <v/>
      </c>
      <c r="X50" s="42"/>
      <c r="Y50" s="42"/>
      <c r="Z50" s="42"/>
      <c r="AA50" s="42"/>
      <c r="AB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3" t="str">
        <f aca="false">A51&amp;G51</f>
        <v/>
      </c>
      <c r="I51" s="44"/>
      <c r="J51" s="45"/>
      <c r="K51" s="46" t="str">
        <f aca="false">IF(OR(I51="ALI",I51="AIE"),IF(ISNA(VLOOKUP(H51,'Funções de Dados - Detalhe'!$C$7:$F$126,2,0)),"",VLOOKUP(H51,'Funções de Dados - Detalhe'!$C$7:$F$126,2,0)),IF(OR(I51="EE",I51="SE",I51="CE"),IF(ISNA(VLOOKUP(H51,'Funções de Transação - Detalhe'!$C$7:$F$126,2,0)), "",VLOOKUP(H51,'Funções de Transação - Detalhe'!$C$7:$F$126,2,0)),""))</f>
        <v/>
      </c>
      <c r="L51" s="46" t="str">
        <f aca="false">IF(OR(I51="ALI",I51="AIE"),IF(ISNA(VLOOKUP(H51,'Funções de Dados - Detalhe'!$C$7:$F$126,4,0)), "",VLOOKUP(H51,'Funções de Dados - Detalhe'!$C$7:$F$126,4,0)),IF(OR(I51="EE",I51="SE",I51="CE"),IF(ISNA(VLOOKUP(H51,'Funções de Transação - Detalhe'!$C$7:$F$126,4,0)), "",VLOOKUP(H51,'Funções de Transação - Detalhe'!$C$7:$F$126,4,0)),""))</f>
        <v/>
      </c>
      <c r="M51" s="47" t="str">
        <f aca="false">CONCATENATE(I51,N51)</f>
        <v/>
      </c>
      <c r="N51" s="48" t="str">
        <f aca="false">IF(OR(I51="ALI",I51="AIE"),"L", IF(OR(I51="EE",I51="SE",I51="CE"),"A",""))</f>
        <v/>
      </c>
      <c r="O51" s="47" t="str">
        <f aca="false">CONCATENATE(I51,P51)</f>
        <v/>
      </c>
      <c r="P51" s="49" t="str">
        <f aca="false">IF(OR(ISBLANK(K51),K51="",ISBLANK(L51),L51=""),IF(OR(I51="ALI",I51="AIE"),"",IF(OR(ISBLANK(I51),L51=""),"","A")),IF(I51="EE",IF(L51&gt;=3,IF(K51&gt;=5,"H","A"),IF(L51&gt;=2,IF(K51&gt;=16,"H",IF(K51&lt;=4,"L","A")),IF(K51&lt;=15,"L","A"))),IF(OR(I51="SE",I51="CE"),IF(L51&gt;=4,IF(K51&gt;=6,"H","A"),IF(L51&gt;=2,IF(K51&gt;=20,"H",IF(K51&lt;=5,"L","A")),IF(K51&lt;=19,"L","A"))),IF(OR(I51="ALI",I51="AIE"),IF(L51&gt;=6,IF(K51&gt;=20,"H","A"),IF(L51&gt;=2,IF(K51&gt;=51,"H",IF(K51&lt;=19,"L","A")),IF(K51&lt;=50,"L","A")))))))</f>
        <v/>
      </c>
      <c r="Q51" s="50" t="str">
        <f aca="false">IF(N51="L","Baixa",IF(N51="A","Média",IF(N51="","","Alta")))</f>
        <v/>
      </c>
      <c r="R51" s="50" t="str">
        <f aca="false">IF(P51="L","Baixa",IF(P51="A","Média",IF(P51="H","Alta","")))</f>
        <v/>
      </c>
      <c r="S51" s="46" t="str">
        <f aca="false">IF(J51="C",0.6,IF(OR(ISBLANK(I51),ISBLANK(N51)),"",IF(I51="ALI",IF(N51="L",7,IF(N51="A",10,15)),IF(I51="AIE",IF(N51="L",5,IF(N51="A",7,10)),IF(I51="SE",IF(N51="L",4,IF(N51="A",5,7)),IF(OR(I51="EE",I51="CE"),IF(N51="L",3,IF(N51="A",4,6))))))))</f>
        <v/>
      </c>
      <c r="T51" s="51" t="str">
        <f aca="false">IF(OR(ISBLANK(I51),ISBLANK(P51),I51="",P51=""),S51,IF(I51="ALI",IF(P51="L",7,IF(P51="A",10,15)),IF(I51="AIE",IF(P51="L",5,IF(P51="A",7,10)),IF(I51="SE",IF(P51="L",4,IF(P51="A",5,7)),IF(OR(I51="EE",I51="CE"),IF(P51="L",3,IF(P51="A",4,6)))))))</f>
        <v/>
      </c>
      <c r="U51" s="52" t="str">
        <f aca="false">IF(J51="","",IF(OR(J51="I",J51="C"),100%,IF(J51="E",40%,IF(J51="T",15%,50%))))</f>
        <v/>
      </c>
      <c r="V51" s="53" t="str">
        <f aca="false">IF(AND(S51&lt;&gt;"",U51&lt;&gt;""),S51*U51,"")</f>
        <v/>
      </c>
      <c r="W51" s="53" t="str">
        <f aca="false">IF(AND(T51&lt;&gt;"",U51&lt;&gt;""),T51*U51,"")</f>
        <v/>
      </c>
      <c r="X51" s="42"/>
      <c r="Y51" s="42"/>
      <c r="Z51" s="42"/>
      <c r="AA51" s="42"/>
      <c r="AB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3" t="str">
        <f aca="false">A52&amp;G52</f>
        <v/>
      </c>
      <c r="I52" s="44"/>
      <c r="J52" s="45"/>
      <c r="K52" s="46" t="str">
        <f aca="false">IF(OR(I52="ALI",I52="AIE"),IF(ISNA(VLOOKUP(H52,'Funções de Dados - Detalhe'!$C$7:$F$126,2,0)),"",VLOOKUP(H52,'Funções de Dados - Detalhe'!$C$7:$F$126,2,0)),IF(OR(I52="EE",I52="SE",I52="CE"),IF(ISNA(VLOOKUP(H52,'Funções de Transação - Detalhe'!$C$7:$F$126,2,0)), "",VLOOKUP(H52,'Funções de Transação - Detalhe'!$C$7:$F$126,2,0)),""))</f>
        <v/>
      </c>
      <c r="L52" s="46" t="str">
        <f aca="false">IF(OR(I52="ALI",I52="AIE"),IF(ISNA(VLOOKUP(H52,'Funções de Dados - Detalhe'!$C$7:$F$126,4,0)), "",VLOOKUP(H52,'Funções de Dados - Detalhe'!$C$7:$F$126,4,0)),IF(OR(I52="EE",I52="SE",I52="CE"),IF(ISNA(VLOOKUP(H52,'Funções de Transação - Detalhe'!$C$7:$F$126,4,0)), "",VLOOKUP(H52,'Funções de Transação - Detalhe'!$C$7:$F$126,4,0)),""))</f>
        <v/>
      </c>
      <c r="M52" s="47" t="str">
        <f aca="false">CONCATENATE(I52,N52)</f>
        <v/>
      </c>
      <c r="N52" s="48" t="str">
        <f aca="false">IF(OR(I52="ALI",I52="AIE"),"L", IF(OR(I52="EE",I52="SE",I52="CE"),"A",""))</f>
        <v/>
      </c>
      <c r="O52" s="47" t="str">
        <f aca="false">CONCATENATE(I52,P52)</f>
        <v/>
      </c>
      <c r="P52" s="49" t="str">
        <f aca="false">IF(OR(ISBLANK(K52),K52="",ISBLANK(L52),L52=""),IF(OR(I52="ALI",I52="AIE"),"",IF(OR(ISBLANK(I52),L52=""),"","A")),IF(I52="EE",IF(L52&gt;=3,IF(K52&gt;=5,"H","A"),IF(L52&gt;=2,IF(K52&gt;=16,"H",IF(K52&lt;=4,"L","A")),IF(K52&lt;=15,"L","A"))),IF(OR(I52="SE",I52="CE"),IF(L52&gt;=4,IF(K52&gt;=6,"H","A"),IF(L52&gt;=2,IF(K52&gt;=20,"H",IF(K52&lt;=5,"L","A")),IF(K52&lt;=19,"L","A"))),IF(OR(I52="ALI",I52="AIE"),IF(L52&gt;=6,IF(K52&gt;=20,"H","A"),IF(L52&gt;=2,IF(K52&gt;=51,"H",IF(K52&lt;=19,"L","A")),IF(K52&lt;=50,"L","A")))))))</f>
        <v/>
      </c>
      <c r="Q52" s="50" t="str">
        <f aca="false">IF(N52="L","Baixa",IF(N52="A","Média",IF(N52="","","Alta")))</f>
        <v/>
      </c>
      <c r="R52" s="50" t="str">
        <f aca="false">IF(P52="L","Baixa",IF(P52="A","Média",IF(P52="H","Alta","")))</f>
        <v/>
      </c>
      <c r="S52" s="46" t="str">
        <f aca="false">IF(J52="C",0.6,IF(OR(ISBLANK(I52),ISBLANK(N52)),"",IF(I52="ALI",IF(N52="L",7,IF(N52="A",10,15)),IF(I52="AIE",IF(N52="L",5,IF(N52="A",7,10)),IF(I52="SE",IF(N52="L",4,IF(N52="A",5,7)),IF(OR(I52="EE",I52="CE"),IF(N52="L",3,IF(N52="A",4,6))))))))</f>
        <v/>
      </c>
      <c r="T52" s="51" t="str">
        <f aca="false">IF(OR(ISBLANK(I52),ISBLANK(P52),I52="",P52=""),S52,IF(I52="ALI",IF(P52="L",7,IF(P52="A",10,15)),IF(I52="AIE",IF(P52="L",5,IF(P52="A",7,10)),IF(I52="SE",IF(P52="L",4,IF(P52="A",5,7)),IF(OR(I52="EE",I52="CE"),IF(P52="L",3,IF(P52="A",4,6)))))))</f>
        <v/>
      </c>
      <c r="U52" s="52" t="str">
        <f aca="false">IF(J52="","",IF(OR(J52="I",J52="C"),100%,IF(J52="E",40%,IF(J52="T",15%,50%))))</f>
        <v/>
      </c>
      <c r="V52" s="53" t="str">
        <f aca="false">IF(AND(S52&lt;&gt;"",U52&lt;&gt;""),S52*U52,"")</f>
        <v/>
      </c>
      <c r="W52" s="53" t="str">
        <f aca="false">IF(AND(T52&lt;&gt;"",U52&lt;&gt;""),T52*U52,"")</f>
        <v/>
      </c>
      <c r="X52" s="42"/>
      <c r="Y52" s="42"/>
      <c r="Z52" s="42"/>
      <c r="AA52" s="42"/>
      <c r="AB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3" t="str">
        <f aca="false">A53&amp;G53</f>
        <v/>
      </c>
      <c r="I53" s="44"/>
      <c r="J53" s="45"/>
      <c r="K53" s="46" t="str">
        <f aca="false">IF(OR(I53="ALI",I53="AIE"),IF(ISNA(VLOOKUP(H53,'Funções de Dados - Detalhe'!$C$7:$F$126,2,0)),"",VLOOKUP(H53,'Funções de Dados - Detalhe'!$C$7:$F$126,2,0)),IF(OR(I53="EE",I53="SE",I53="CE"),IF(ISNA(VLOOKUP(H53,'Funções de Transação - Detalhe'!$C$7:$F$126,2,0)), "",VLOOKUP(H53,'Funções de Transação - Detalhe'!$C$7:$F$126,2,0)),""))</f>
        <v/>
      </c>
      <c r="L53" s="46" t="str">
        <f aca="false">IF(OR(I53="ALI",I53="AIE"),IF(ISNA(VLOOKUP(H53,'Funções de Dados - Detalhe'!$C$7:$F$126,4,0)), "",VLOOKUP(H53,'Funções de Dados - Detalhe'!$C$7:$F$126,4,0)),IF(OR(I53="EE",I53="SE",I53="CE"),IF(ISNA(VLOOKUP(H53,'Funções de Transação - Detalhe'!$C$7:$F$126,4,0)), "",VLOOKUP(H53,'Funções de Transação - Detalhe'!$C$7:$F$126,4,0)),""))</f>
        <v/>
      </c>
      <c r="M53" s="47" t="str">
        <f aca="false">CONCATENATE(I53,N53)</f>
        <v/>
      </c>
      <c r="N53" s="48" t="str">
        <f aca="false">IF(OR(I53="ALI",I53="AIE"),"L", IF(OR(I53="EE",I53="SE",I53="CE"),"A",""))</f>
        <v/>
      </c>
      <c r="O53" s="47" t="str">
        <f aca="false">CONCATENATE(I53,P53)</f>
        <v/>
      </c>
      <c r="P53" s="49" t="str">
        <f aca="false">IF(OR(ISBLANK(K53),K53="",ISBLANK(L53),L53=""),IF(OR(I53="ALI",I53="AIE"),"",IF(OR(ISBLANK(I53),L53=""),"","A")),IF(I53="EE",IF(L53&gt;=3,IF(K53&gt;=5,"H","A"),IF(L53&gt;=2,IF(K53&gt;=16,"H",IF(K53&lt;=4,"L","A")),IF(K53&lt;=15,"L","A"))),IF(OR(I53="SE",I53="CE"),IF(L53&gt;=4,IF(K53&gt;=6,"H","A"),IF(L53&gt;=2,IF(K53&gt;=20,"H",IF(K53&lt;=5,"L","A")),IF(K53&lt;=19,"L","A"))),IF(OR(I53="ALI",I53="AIE"),IF(L53&gt;=6,IF(K53&gt;=20,"H","A"),IF(L53&gt;=2,IF(K53&gt;=51,"H",IF(K53&lt;=19,"L","A")),IF(K53&lt;=50,"L","A")))))))</f>
        <v/>
      </c>
      <c r="Q53" s="50" t="str">
        <f aca="false">IF(N53="L","Baixa",IF(N53="A","Média",IF(N53="","","Alta")))</f>
        <v/>
      </c>
      <c r="R53" s="50" t="str">
        <f aca="false">IF(P53="L","Baixa",IF(P53="A","Média",IF(P53="H","Alta","")))</f>
        <v/>
      </c>
      <c r="S53" s="46" t="str">
        <f aca="false">IF(J53="C",0.6,IF(OR(ISBLANK(I53),ISBLANK(N53)),"",IF(I53="ALI",IF(N53="L",7,IF(N53="A",10,15)),IF(I53="AIE",IF(N53="L",5,IF(N53="A",7,10)),IF(I53="SE",IF(N53="L",4,IF(N53="A",5,7)),IF(OR(I53="EE",I53="CE"),IF(N53="L",3,IF(N53="A",4,6))))))))</f>
        <v/>
      </c>
      <c r="T53" s="51" t="str">
        <f aca="false">IF(OR(ISBLANK(I53),ISBLANK(P53),I53="",P53=""),S53,IF(I53="ALI",IF(P53="L",7,IF(P53="A",10,15)),IF(I53="AIE",IF(P53="L",5,IF(P53="A",7,10)),IF(I53="SE",IF(P53="L",4,IF(P53="A",5,7)),IF(OR(I53="EE",I53="CE"),IF(P53="L",3,IF(P53="A",4,6)))))))</f>
        <v/>
      </c>
      <c r="U53" s="52" t="str">
        <f aca="false">IF(J53="","",IF(OR(J53="I",J53="C"),100%,IF(J53="E",40%,IF(J53="T",15%,50%))))</f>
        <v/>
      </c>
      <c r="V53" s="53" t="str">
        <f aca="false">IF(AND(S53&lt;&gt;"",U53&lt;&gt;""),S53*U53,"")</f>
        <v/>
      </c>
      <c r="W53" s="53" t="str">
        <f aca="false">IF(AND(T53&lt;&gt;"",U53&lt;&gt;""),T53*U53,"")</f>
        <v/>
      </c>
      <c r="X53" s="42"/>
      <c r="Y53" s="42"/>
      <c r="Z53" s="42"/>
      <c r="AA53" s="42"/>
      <c r="AB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3" t="str">
        <f aca="false">A54&amp;G54</f>
        <v/>
      </c>
      <c r="I54" s="44"/>
      <c r="J54" s="45"/>
      <c r="K54" s="46" t="str">
        <f aca="false">IF(OR(I54="ALI",I54="AIE"),IF(ISNA(VLOOKUP(H54,'Funções de Dados - Detalhe'!$C$7:$F$126,2,0)),"",VLOOKUP(H54,'Funções de Dados - Detalhe'!$C$7:$F$126,2,0)),IF(OR(I54="EE",I54="SE",I54="CE"),IF(ISNA(VLOOKUP(H54,'Funções de Transação - Detalhe'!$C$7:$F$126,2,0)), "",VLOOKUP(H54,'Funções de Transação - Detalhe'!$C$7:$F$126,2,0)),""))</f>
        <v/>
      </c>
      <c r="L54" s="46" t="str">
        <f aca="false">IF(OR(I54="ALI",I54="AIE"),IF(ISNA(VLOOKUP(H54,'Funções de Dados - Detalhe'!$C$7:$F$126,4,0)), "",VLOOKUP(H54,'Funções de Dados - Detalhe'!$C$7:$F$126,4,0)),IF(OR(I54="EE",I54="SE",I54="CE"),IF(ISNA(VLOOKUP(H54,'Funções de Transação - Detalhe'!$C$7:$F$126,4,0)), "",VLOOKUP(H54,'Funções de Transação - Detalhe'!$C$7:$F$126,4,0)),""))</f>
        <v/>
      </c>
      <c r="M54" s="47" t="str">
        <f aca="false">CONCATENATE(I54,N54)</f>
        <v/>
      </c>
      <c r="N54" s="48" t="str">
        <f aca="false">IF(OR(I54="ALI",I54="AIE"),"L", IF(OR(I54="EE",I54="SE",I54="CE"),"A",""))</f>
        <v/>
      </c>
      <c r="O54" s="47" t="str">
        <f aca="false">CONCATENATE(I54,P54)</f>
        <v/>
      </c>
      <c r="P54" s="49" t="str">
        <f aca="false">IF(OR(ISBLANK(K54),K54="",ISBLANK(L54),L54=""),IF(OR(I54="ALI",I54="AIE"),"",IF(OR(ISBLANK(I54),L54=""),"","A")),IF(I54="EE",IF(L54&gt;=3,IF(K54&gt;=5,"H","A"),IF(L54&gt;=2,IF(K54&gt;=16,"H",IF(K54&lt;=4,"L","A")),IF(K54&lt;=15,"L","A"))),IF(OR(I54="SE",I54="CE"),IF(L54&gt;=4,IF(K54&gt;=6,"H","A"),IF(L54&gt;=2,IF(K54&gt;=20,"H",IF(K54&lt;=5,"L","A")),IF(K54&lt;=19,"L","A"))),IF(OR(I54="ALI",I54="AIE"),IF(L54&gt;=6,IF(K54&gt;=20,"H","A"),IF(L54&gt;=2,IF(K54&gt;=51,"H",IF(K54&lt;=19,"L","A")),IF(K54&lt;=50,"L","A")))))))</f>
        <v/>
      </c>
      <c r="Q54" s="50" t="str">
        <f aca="false">IF(N54="L","Baixa",IF(N54="A","Média",IF(N54="","","Alta")))</f>
        <v/>
      </c>
      <c r="R54" s="50" t="str">
        <f aca="false">IF(P54="L","Baixa",IF(P54="A","Média",IF(P54="H","Alta","")))</f>
        <v/>
      </c>
      <c r="S54" s="46" t="str">
        <f aca="false">IF(J54="C",0.6,IF(OR(ISBLANK(I54),ISBLANK(N54)),"",IF(I54="ALI",IF(N54="L",7,IF(N54="A",10,15)),IF(I54="AIE",IF(N54="L",5,IF(N54="A",7,10)),IF(I54="SE",IF(N54="L",4,IF(N54="A",5,7)),IF(OR(I54="EE",I54="CE"),IF(N54="L",3,IF(N54="A",4,6))))))))</f>
        <v/>
      </c>
      <c r="T54" s="51" t="str">
        <f aca="false">IF(OR(ISBLANK(I54),ISBLANK(P54),I54="",P54=""),S54,IF(I54="ALI",IF(P54="L",7,IF(P54="A",10,15)),IF(I54="AIE",IF(P54="L",5,IF(P54="A",7,10)),IF(I54="SE",IF(P54="L",4,IF(P54="A",5,7)),IF(OR(I54="EE",I54="CE"),IF(P54="L",3,IF(P54="A",4,6)))))))</f>
        <v/>
      </c>
      <c r="U54" s="52" t="str">
        <f aca="false">IF(J54="","",IF(OR(J54="I",J54="C"),100%,IF(J54="E",40%,IF(J54="T",15%,50%))))</f>
        <v/>
      </c>
      <c r="V54" s="53" t="str">
        <f aca="false">IF(AND(S54&lt;&gt;"",U54&lt;&gt;""),S54*U54,"")</f>
        <v/>
      </c>
      <c r="W54" s="53" t="str">
        <f aca="false">IF(AND(T54&lt;&gt;"",U54&lt;&gt;""),T54*U54,"")</f>
        <v/>
      </c>
      <c r="X54" s="42"/>
      <c r="Y54" s="42"/>
      <c r="Z54" s="42"/>
      <c r="AA54" s="42"/>
      <c r="AB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3" t="str">
        <f aca="false">A55&amp;G55</f>
        <v/>
      </c>
      <c r="I55" s="44"/>
      <c r="J55" s="45"/>
      <c r="K55" s="46" t="str">
        <f aca="false">IF(OR(I55="ALI",I55="AIE"),IF(ISNA(VLOOKUP(H55,'Funções de Dados - Detalhe'!$C$7:$F$126,2,0)),"",VLOOKUP(H55,'Funções de Dados - Detalhe'!$C$7:$F$126,2,0)),IF(OR(I55="EE",I55="SE",I55="CE"),IF(ISNA(VLOOKUP(H55,'Funções de Transação - Detalhe'!$C$7:$F$126,2,0)), "",VLOOKUP(H55,'Funções de Transação - Detalhe'!$C$7:$F$126,2,0)),""))</f>
        <v/>
      </c>
      <c r="L55" s="46" t="str">
        <f aca="false">IF(OR(I55="ALI",I55="AIE"),IF(ISNA(VLOOKUP(H55,'Funções de Dados - Detalhe'!$C$7:$F$126,4,0)), "",VLOOKUP(H55,'Funções de Dados - Detalhe'!$C$7:$F$126,4,0)),IF(OR(I55="EE",I55="SE",I55="CE"),IF(ISNA(VLOOKUP(H55,'Funções de Transação - Detalhe'!$C$7:$F$126,4,0)), "",VLOOKUP(H55,'Funções de Transação - Detalhe'!$C$7:$F$126,4,0)),""))</f>
        <v/>
      </c>
      <c r="M55" s="47" t="str">
        <f aca="false">CONCATENATE(I55,N55)</f>
        <v/>
      </c>
      <c r="N55" s="48" t="str">
        <f aca="false">IF(OR(I55="ALI",I55="AIE"),"L", IF(OR(I55="EE",I55="SE",I55="CE"),"A",""))</f>
        <v/>
      </c>
      <c r="O55" s="47" t="str">
        <f aca="false">CONCATENATE(I55,P55)</f>
        <v/>
      </c>
      <c r="P55" s="49" t="str">
        <f aca="false">IF(OR(ISBLANK(K55),K55="",ISBLANK(L55),L55=""),IF(OR(I55="ALI",I55="AIE"),"",IF(OR(ISBLANK(I55),L55=""),"","A")),IF(I55="EE",IF(L55&gt;=3,IF(K55&gt;=5,"H","A"),IF(L55&gt;=2,IF(K55&gt;=16,"H",IF(K55&lt;=4,"L","A")),IF(K55&lt;=15,"L","A"))),IF(OR(I55="SE",I55="CE"),IF(L55&gt;=4,IF(K55&gt;=6,"H","A"),IF(L55&gt;=2,IF(K55&gt;=20,"H",IF(K55&lt;=5,"L","A")),IF(K55&lt;=19,"L","A"))),IF(OR(I55="ALI",I55="AIE"),IF(L55&gt;=6,IF(K55&gt;=20,"H","A"),IF(L55&gt;=2,IF(K55&gt;=51,"H",IF(K55&lt;=19,"L","A")),IF(K55&lt;=50,"L","A")))))))</f>
        <v/>
      </c>
      <c r="Q55" s="50" t="str">
        <f aca="false">IF(N55="L","Baixa",IF(N55="A","Média",IF(N55="","","Alta")))</f>
        <v/>
      </c>
      <c r="R55" s="50" t="str">
        <f aca="false">IF(P55="L","Baixa",IF(P55="A","Média",IF(P55="H","Alta","")))</f>
        <v/>
      </c>
      <c r="S55" s="46" t="str">
        <f aca="false">IF(J55="C",0.6,IF(OR(ISBLANK(I55),ISBLANK(N55)),"",IF(I55="ALI",IF(N55="L",7,IF(N55="A",10,15)),IF(I55="AIE",IF(N55="L",5,IF(N55="A",7,10)),IF(I55="SE",IF(N55="L",4,IF(N55="A",5,7)),IF(OR(I55="EE",I55="CE"),IF(N55="L",3,IF(N55="A",4,6))))))))</f>
        <v/>
      </c>
      <c r="T55" s="51" t="str">
        <f aca="false">IF(OR(ISBLANK(I55),ISBLANK(P55),I55="",P55=""),S55,IF(I55="ALI",IF(P55="L",7,IF(P55="A",10,15)),IF(I55="AIE",IF(P55="L",5,IF(P55="A",7,10)),IF(I55="SE",IF(P55="L",4,IF(P55="A",5,7)),IF(OR(I55="EE",I55="CE"),IF(P55="L",3,IF(P55="A",4,6)))))))</f>
        <v/>
      </c>
      <c r="U55" s="52" t="str">
        <f aca="false">IF(J55="","",IF(OR(J55="I",J55="C"),100%,IF(J55="E",40%,IF(J55="T",15%,50%))))</f>
        <v/>
      </c>
      <c r="V55" s="53" t="str">
        <f aca="false">IF(AND(S55&lt;&gt;"",U55&lt;&gt;""),S55*U55,"")</f>
        <v/>
      </c>
      <c r="W55" s="53" t="str">
        <f aca="false">IF(AND(T55&lt;&gt;"",U55&lt;&gt;""),T55*U55,"")</f>
        <v/>
      </c>
      <c r="X55" s="42"/>
      <c r="Y55" s="42"/>
      <c r="Z55" s="42"/>
      <c r="AA55" s="42"/>
      <c r="AB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3" t="str">
        <f aca="false">A56&amp;G56</f>
        <v/>
      </c>
      <c r="I56" s="44"/>
      <c r="J56" s="45"/>
      <c r="K56" s="46" t="str">
        <f aca="false">IF(OR(I56="ALI",I56="AIE"),IF(ISNA(VLOOKUP(H56,'Funções de Dados - Detalhe'!$C$7:$F$126,2,0)),"",VLOOKUP(H56,'Funções de Dados - Detalhe'!$C$7:$F$126,2,0)),IF(OR(I56="EE",I56="SE",I56="CE"),IF(ISNA(VLOOKUP(H56,'Funções de Transação - Detalhe'!$C$7:$F$126,2,0)), "",VLOOKUP(H56,'Funções de Transação - Detalhe'!$C$7:$F$126,2,0)),""))</f>
        <v/>
      </c>
      <c r="L56" s="46" t="str">
        <f aca="false">IF(OR(I56="ALI",I56="AIE"),IF(ISNA(VLOOKUP(H56,'Funções de Dados - Detalhe'!$C$7:$F$126,4,0)), "",VLOOKUP(H56,'Funções de Dados - Detalhe'!$C$7:$F$126,4,0)),IF(OR(I56="EE",I56="SE",I56="CE"),IF(ISNA(VLOOKUP(H56,'Funções de Transação - Detalhe'!$C$7:$F$126,4,0)), "",VLOOKUP(H56,'Funções de Transação - Detalhe'!$C$7:$F$126,4,0)),""))</f>
        <v/>
      </c>
      <c r="M56" s="47" t="str">
        <f aca="false">CONCATENATE(I56,N56)</f>
        <v/>
      </c>
      <c r="N56" s="48" t="str">
        <f aca="false">IF(OR(I56="ALI",I56="AIE"),"L", IF(OR(I56="EE",I56="SE",I56="CE"),"A",""))</f>
        <v/>
      </c>
      <c r="O56" s="47" t="str">
        <f aca="false">CONCATENATE(I56,P56)</f>
        <v/>
      </c>
      <c r="P56" s="49" t="str">
        <f aca="false">IF(OR(ISBLANK(K56),K56="",ISBLANK(L56),L56=""),IF(OR(I56="ALI",I56="AIE"),"",IF(OR(ISBLANK(I56),L56=""),"","A")),IF(I56="EE",IF(L56&gt;=3,IF(K56&gt;=5,"H","A"),IF(L56&gt;=2,IF(K56&gt;=16,"H",IF(K56&lt;=4,"L","A")),IF(K56&lt;=15,"L","A"))),IF(OR(I56="SE",I56="CE"),IF(L56&gt;=4,IF(K56&gt;=6,"H","A"),IF(L56&gt;=2,IF(K56&gt;=20,"H",IF(K56&lt;=5,"L","A")),IF(K56&lt;=19,"L","A"))),IF(OR(I56="ALI",I56="AIE"),IF(L56&gt;=6,IF(K56&gt;=20,"H","A"),IF(L56&gt;=2,IF(K56&gt;=51,"H",IF(K56&lt;=19,"L","A")),IF(K56&lt;=50,"L","A")))))))</f>
        <v/>
      </c>
      <c r="Q56" s="50" t="str">
        <f aca="false">IF(N56="L","Baixa",IF(N56="A","Média",IF(N56="","","Alta")))</f>
        <v/>
      </c>
      <c r="R56" s="50" t="str">
        <f aca="false">IF(P56="L","Baixa",IF(P56="A","Média",IF(P56="H","Alta","")))</f>
        <v/>
      </c>
      <c r="S56" s="46" t="str">
        <f aca="false">IF(J56="C",0.6,IF(OR(ISBLANK(I56),ISBLANK(N56)),"",IF(I56="ALI",IF(N56="L",7,IF(N56="A",10,15)),IF(I56="AIE",IF(N56="L",5,IF(N56="A",7,10)),IF(I56="SE",IF(N56="L",4,IF(N56="A",5,7)),IF(OR(I56="EE",I56="CE"),IF(N56="L",3,IF(N56="A",4,6))))))))</f>
        <v/>
      </c>
      <c r="T56" s="51" t="str">
        <f aca="false">IF(OR(ISBLANK(I56),ISBLANK(P56),I56="",P56=""),S56,IF(I56="ALI",IF(P56="L",7,IF(P56="A",10,15)),IF(I56="AIE",IF(P56="L",5,IF(P56="A",7,10)),IF(I56="SE",IF(P56="L",4,IF(P56="A",5,7)),IF(OR(I56="EE",I56="CE"),IF(P56="L",3,IF(P56="A",4,6)))))))</f>
        <v/>
      </c>
      <c r="U56" s="52" t="str">
        <f aca="false">IF(J56="","",IF(OR(J56="I",J56="C"),100%,IF(J56="E",40%,IF(J56="T",15%,50%))))</f>
        <v/>
      </c>
      <c r="V56" s="53" t="str">
        <f aca="false">IF(AND(S56&lt;&gt;"",U56&lt;&gt;""),S56*U56,"")</f>
        <v/>
      </c>
      <c r="W56" s="53" t="str">
        <f aca="false">IF(AND(T56&lt;&gt;"",U56&lt;&gt;""),T56*U56,"")</f>
        <v/>
      </c>
      <c r="X56" s="42"/>
      <c r="Y56" s="42"/>
      <c r="Z56" s="42"/>
      <c r="AA56" s="42"/>
      <c r="AB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3" t="str">
        <f aca="false">A57&amp;G57</f>
        <v/>
      </c>
      <c r="I57" s="44"/>
      <c r="J57" s="45"/>
      <c r="K57" s="46" t="str">
        <f aca="false">IF(OR(I57="ALI",I57="AIE"),IF(ISNA(VLOOKUP(H57,'Funções de Dados - Detalhe'!$C$7:$F$126,2,0)),"",VLOOKUP(H57,'Funções de Dados - Detalhe'!$C$7:$F$126,2,0)),IF(OR(I57="EE",I57="SE",I57="CE"),IF(ISNA(VLOOKUP(H57,'Funções de Transação - Detalhe'!$C$7:$F$126,2,0)), "",VLOOKUP(H57,'Funções de Transação - Detalhe'!$C$7:$F$126,2,0)),""))</f>
        <v/>
      </c>
      <c r="L57" s="46" t="str">
        <f aca="false">IF(OR(I57="ALI",I57="AIE"),IF(ISNA(VLOOKUP(H57,'Funções de Dados - Detalhe'!$C$7:$F$126,4,0)), "",VLOOKUP(H57,'Funções de Dados - Detalhe'!$C$7:$F$126,4,0)),IF(OR(I57="EE",I57="SE",I57="CE"),IF(ISNA(VLOOKUP(H57,'Funções de Transação - Detalhe'!$C$7:$F$126,4,0)), "",VLOOKUP(H57,'Funções de Transação - Detalhe'!$C$7:$F$126,4,0)),""))</f>
        <v/>
      </c>
      <c r="M57" s="47" t="str">
        <f aca="false">CONCATENATE(I57,N57)</f>
        <v/>
      </c>
      <c r="N57" s="48" t="str">
        <f aca="false">IF(OR(I57="ALI",I57="AIE"),"L", IF(OR(I57="EE",I57="SE",I57="CE"),"A",""))</f>
        <v/>
      </c>
      <c r="O57" s="47" t="str">
        <f aca="false">CONCATENATE(I57,P57)</f>
        <v/>
      </c>
      <c r="P57" s="49" t="str">
        <f aca="false">IF(OR(ISBLANK(K57),K57="",ISBLANK(L57),L57=""),IF(OR(I57="ALI",I57="AIE"),"",IF(OR(ISBLANK(I57),L57=""),"","A")),IF(I57="EE",IF(L57&gt;=3,IF(K57&gt;=5,"H","A"),IF(L57&gt;=2,IF(K57&gt;=16,"H",IF(K57&lt;=4,"L","A")),IF(K57&lt;=15,"L","A"))),IF(OR(I57="SE",I57="CE"),IF(L57&gt;=4,IF(K57&gt;=6,"H","A"),IF(L57&gt;=2,IF(K57&gt;=20,"H",IF(K57&lt;=5,"L","A")),IF(K57&lt;=19,"L","A"))),IF(OR(I57="ALI",I57="AIE"),IF(L57&gt;=6,IF(K57&gt;=20,"H","A"),IF(L57&gt;=2,IF(K57&gt;=51,"H",IF(K57&lt;=19,"L","A")),IF(K57&lt;=50,"L","A")))))))</f>
        <v/>
      </c>
      <c r="Q57" s="50" t="str">
        <f aca="false">IF(N57="L","Baixa",IF(N57="A","Média",IF(N57="","","Alta")))</f>
        <v/>
      </c>
      <c r="R57" s="50" t="str">
        <f aca="false">IF(P57="L","Baixa",IF(P57="A","Média",IF(P57="H","Alta","")))</f>
        <v/>
      </c>
      <c r="S57" s="46" t="str">
        <f aca="false">IF(J57="C",0.6,IF(OR(ISBLANK(I57),ISBLANK(N57)),"",IF(I57="ALI",IF(N57="L",7,IF(N57="A",10,15)),IF(I57="AIE",IF(N57="L",5,IF(N57="A",7,10)),IF(I57="SE",IF(N57="L",4,IF(N57="A",5,7)),IF(OR(I57="EE",I57="CE"),IF(N57="L",3,IF(N57="A",4,6))))))))</f>
        <v/>
      </c>
      <c r="T57" s="51" t="str">
        <f aca="false">IF(OR(ISBLANK(I57),ISBLANK(P57),I57="",P57=""),S57,IF(I57="ALI",IF(P57="L",7,IF(P57="A",10,15)),IF(I57="AIE",IF(P57="L",5,IF(P57="A",7,10)),IF(I57="SE",IF(P57="L",4,IF(P57="A",5,7)),IF(OR(I57="EE",I57="CE"),IF(P57="L",3,IF(P57="A",4,6)))))))</f>
        <v/>
      </c>
      <c r="U57" s="52" t="str">
        <f aca="false">IF(J57="","",IF(OR(J57="I",J57="C"),100%,IF(J57="E",40%,IF(J57="T",15%,50%))))</f>
        <v/>
      </c>
      <c r="V57" s="53" t="str">
        <f aca="false">IF(AND(S57&lt;&gt;"",U57&lt;&gt;""),S57*U57,"")</f>
        <v/>
      </c>
      <c r="W57" s="53" t="str">
        <f aca="false">IF(AND(T57&lt;&gt;"",U57&lt;&gt;""),T57*U57,"")</f>
        <v/>
      </c>
      <c r="X57" s="42"/>
      <c r="Y57" s="42"/>
      <c r="Z57" s="42"/>
      <c r="AA57" s="42"/>
      <c r="AB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3" t="str">
        <f aca="false">A58&amp;G58</f>
        <v/>
      </c>
      <c r="I58" s="44"/>
      <c r="J58" s="45"/>
      <c r="K58" s="46" t="str">
        <f aca="false">IF(OR(I58="ALI",I58="AIE"),IF(ISNA(VLOOKUP(H58,'Funções de Dados - Detalhe'!$C$7:$F$126,2,0)),"",VLOOKUP(H58,'Funções de Dados - Detalhe'!$C$7:$F$126,2,0)),IF(OR(I58="EE",I58="SE",I58="CE"),IF(ISNA(VLOOKUP(H58,'Funções de Transação - Detalhe'!$C$7:$F$126,2,0)), "",VLOOKUP(H58,'Funções de Transação - Detalhe'!$C$7:$F$126,2,0)),""))</f>
        <v/>
      </c>
      <c r="L58" s="46" t="str">
        <f aca="false">IF(OR(I58="ALI",I58="AIE"),IF(ISNA(VLOOKUP(H58,'Funções de Dados - Detalhe'!$C$7:$F$126,4,0)), "",VLOOKUP(H58,'Funções de Dados - Detalhe'!$C$7:$F$126,4,0)),IF(OR(I58="EE",I58="SE",I58="CE"),IF(ISNA(VLOOKUP(H58,'Funções de Transação - Detalhe'!$C$7:$F$126,4,0)), "",VLOOKUP(H58,'Funções de Transação - Detalhe'!$C$7:$F$126,4,0)),""))</f>
        <v/>
      </c>
      <c r="M58" s="47" t="str">
        <f aca="false">CONCATENATE(I58,N58)</f>
        <v/>
      </c>
      <c r="N58" s="48" t="str">
        <f aca="false">IF(OR(I58="ALI",I58="AIE"),"L", IF(OR(I58="EE",I58="SE",I58="CE"),"A",""))</f>
        <v/>
      </c>
      <c r="O58" s="47" t="str">
        <f aca="false">CONCATENATE(I58,P58)</f>
        <v/>
      </c>
      <c r="P58" s="49" t="str">
        <f aca="false">IF(OR(ISBLANK(K58),K58="",ISBLANK(L58),L58=""),IF(OR(I58="ALI",I58="AIE"),"",IF(OR(ISBLANK(I58),L58=""),"","A")),IF(I58="EE",IF(L58&gt;=3,IF(K58&gt;=5,"H","A"),IF(L58&gt;=2,IF(K58&gt;=16,"H",IF(K58&lt;=4,"L","A")),IF(K58&lt;=15,"L","A"))),IF(OR(I58="SE",I58="CE"),IF(L58&gt;=4,IF(K58&gt;=6,"H","A"),IF(L58&gt;=2,IF(K58&gt;=20,"H",IF(K58&lt;=5,"L","A")),IF(K58&lt;=19,"L","A"))),IF(OR(I58="ALI",I58="AIE"),IF(L58&gt;=6,IF(K58&gt;=20,"H","A"),IF(L58&gt;=2,IF(K58&gt;=51,"H",IF(K58&lt;=19,"L","A")),IF(K58&lt;=50,"L","A")))))))</f>
        <v/>
      </c>
      <c r="Q58" s="50" t="str">
        <f aca="false">IF(N58="L","Baixa",IF(N58="A","Média",IF(N58="","","Alta")))</f>
        <v/>
      </c>
      <c r="R58" s="50" t="str">
        <f aca="false">IF(P58="L","Baixa",IF(P58="A","Média",IF(P58="H","Alta","")))</f>
        <v/>
      </c>
      <c r="S58" s="46" t="str">
        <f aca="false">IF(J58="C",0.6,IF(OR(ISBLANK(I58),ISBLANK(N58)),"",IF(I58="ALI",IF(N58="L",7,IF(N58="A",10,15)),IF(I58="AIE",IF(N58="L",5,IF(N58="A",7,10)),IF(I58="SE",IF(N58="L",4,IF(N58="A",5,7)),IF(OR(I58="EE",I58="CE"),IF(N58="L",3,IF(N58="A",4,6))))))))</f>
        <v/>
      </c>
      <c r="T58" s="51" t="str">
        <f aca="false">IF(OR(ISBLANK(I58),ISBLANK(P58),I58="",P58=""),S58,IF(I58="ALI",IF(P58="L",7,IF(P58="A",10,15)),IF(I58="AIE",IF(P58="L",5,IF(P58="A",7,10)),IF(I58="SE",IF(P58="L",4,IF(P58="A",5,7)),IF(OR(I58="EE",I58="CE"),IF(P58="L",3,IF(P58="A",4,6)))))))</f>
        <v/>
      </c>
      <c r="U58" s="52" t="str">
        <f aca="false">IF(J58="","",IF(OR(J58="I",J58="C"),100%,IF(J58="E",40%,IF(J58="T",15%,50%))))</f>
        <v/>
      </c>
      <c r="V58" s="53" t="str">
        <f aca="false">IF(AND(S58&lt;&gt;"",U58&lt;&gt;""),S58*U58,"")</f>
        <v/>
      </c>
      <c r="W58" s="53" t="str">
        <f aca="false">IF(AND(T58&lt;&gt;"",U58&lt;&gt;""),T58*U58,"")</f>
        <v/>
      </c>
      <c r="X58" s="42"/>
      <c r="Y58" s="42"/>
      <c r="Z58" s="42"/>
      <c r="AA58" s="42"/>
      <c r="AB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3" t="str">
        <f aca="false">A59&amp;G59</f>
        <v/>
      </c>
      <c r="I59" s="44"/>
      <c r="J59" s="45"/>
      <c r="K59" s="46" t="str">
        <f aca="false">IF(OR(I59="ALI",I59="AIE"),IF(ISNA(VLOOKUP(H59,'Funções de Dados - Detalhe'!$C$7:$F$126,2,0)),"",VLOOKUP(H59,'Funções de Dados - Detalhe'!$C$7:$F$126,2,0)),IF(OR(I59="EE",I59="SE",I59="CE"),IF(ISNA(VLOOKUP(H59,'Funções de Transação - Detalhe'!$C$7:$F$126,2,0)), "",VLOOKUP(H59,'Funções de Transação - Detalhe'!$C$7:$F$126,2,0)),""))</f>
        <v/>
      </c>
      <c r="L59" s="46" t="str">
        <f aca="false">IF(OR(I59="ALI",I59="AIE"),IF(ISNA(VLOOKUP(H59,'Funções de Dados - Detalhe'!$C$7:$F$126,4,0)), "",VLOOKUP(H59,'Funções de Dados - Detalhe'!$C$7:$F$126,4,0)),IF(OR(I59="EE",I59="SE",I59="CE"),IF(ISNA(VLOOKUP(H59,'Funções de Transação - Detalhe'!$C$7:$F$126,4,0)), "",VLOOKUP(H59,'Funções de Transação - Detalhe'!$C$7:$F$126,4,0)),""))</f>
        <v/>
      </c>
      <c r="M59" s="47" t="str">
        <f aca="false">CONCATENATE(I59,N59)</f>
        <v/>
      </c>
      <c r="N59" s="48" t="str">
        <f aca="false">IF(OR(I59="ALI",I59="AIE"),"L", IF(OR(I59="EE",I59="SE",I59="CE"),"A",""))</f>
        <v/>
      </c>
      <c r="O59" s="47" t="str">
        <f aca="false">CONCATENATE(I59,P59)</f>
        <v/>
      </c>
      <c r="P59" s="49" t="str">
        <f aca="false">IF(OR(ISBLANK(K59),K59="",ISBLANK(L59),L59=""),IF(OR(I59="ALI",I59="AIE"),"",IF(OR(ISBLANK(I59),L59=""),"","A")),IF(I59="EE",IF(L59&gt;=3,IF(K59&gt;=5,"H","A"),IF(L59&gt;=2,IF(K59&gt;=16,"H",IF(K59&lt;=4,"L","A")),IF(K59&lt;=15,"L","A"))),IF(OR(I59="SE",I59="CE"),IF(L59&gt;=4,IF(K59&gt;=6,"H","A"),IF(L59&gt;=2,IF(K59&gt;=20,"H",IF(K59&lt;=5,"L","A")),IF(K59&lt;=19,"L","A"))),IF(OR(I59="ALI",I59="AIE"),IF(L59&gt;=6,IF(K59&gt;=20,"H","A"),IF(L59&gt;=2,IF(K59&gt;=51,"H",IF(K59&lt;=19,"L","A")),IF(K59&lt;=50,"L","A")))))))</f>
        <v/>
      </c>
      <c r="Q59" s="50" t="str">
        <f aca="false">IF(N59="L","Baixa",IF(N59="A","Média",IF(N59="","","Alta")))</f>
        <v/>
      </c>
      <c r="R59" s="50" t="str">
        <f aca="false">IF(P59="L","Baixa",IF(P59="A","Média",IF(P59="H","Alta","")))</f>
        <v/>
      </c>
      <c r="S59" s="46" t="str">
        <f aca="false">IF(J59="C",0.6,IF(OR(ISBLANK(I59),ISBLANK(N59)),"",IF(I59="ALI",IF(N59="L",7,IF(N59="A",10,15)),IF(I59="AIE",IF(N59="L",5,IF(N59="A",7,10)),IF(I59="SE",IF(N59="L",4,IF(N59="A",5,7)),IF(OR(I59="EE",I59="CE"),IF(N59="L",3,IF(N59="A",4,6))))))))</f>
        <v/>
      </c>
      <c r="T59" s="51" t="str">
        <f aca="false">IF(OR(ISBLANK(I59),ISBLANK(P59),I59="",P59=""),S59,IF(I59="ALI",IF(P59="L",7,IF(P59="A",10,15)),IF(I59="AIE",IF(P59="L",5,IF(P59="A",7,10)),IF(I59="SE",IF(P59="L",4,IF(P59="A",5,7)),IF(OR(I59="EE",I59="CE"),IF(P59="L",3,IF(P59="A",4,6)))))))</f>
        <v/>
      </c>
      <c r="U59" s="52" t="str">
        <f aca="false">IF(J59="","",IF(OR(J59="I",J59="C"),100%,IF(J59="E",40%,IF(J59="T",15%,50%))))</f>
        <v/>
      </c>
      <c r="V59" s="53" t="str">
        <f aca="false">IF(AND(S59&lt;&gt;"",U59&lt;&gt;""),S59*U59,"")</f>
        <v/>
      </c>
      <c r="W59" s="53" t="str">
        <f aca="false">IF(AND(T59&lt;&gt;"",U59&lt;&gt;""),T59*U59,"")</f>
        <v/>
      </c>
      <c r="X59" s="42"/>
      <c r="Y59" s="42"/>
      <c r="Z59" s="42"/>
      <c r="AA59" s="42"/>
      <c r="AB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3" t="str">
        <f aca="false">A60&amp;G60</f>
        <v/>
      </c>
      <c r="I60" s="44"/>
      <c r="J60" s="45"/>
      <c r="K60" s="46" t="str">
        <f aca="false">IF(OR(I60="ALI",I60="AIE"),IF(ISNA(VLOOKUP(H60,'Funções de Dados - Detalhe'!$C$7:$F$126,2,0)),"",VLOOKUP(H60,'Funções de Dados - Detalhe'!$C$7:$F$126,2,0)),IF(OR(I60="EE",I60="SE",I60="CE"),IF(ISNA(VLOOKUP(H60,'Funções de Transação - Detalhe'!$C$7:$F$126,2,0)), "",VLOOKUP(H60,'Funções de Transação - Detalhe'!$C$7:$F$126,2,0)),""))</f>
        <v/>
      </c>
      <c r="L60" s="46" t="str">
        <f aca="false">IF(OR(I60="ALI",I60="AIE"),IF(ISNA(VLOOKUP(H60,'Funções de Dados - Detalhe'!$C$7:$F$126,4,0)), "",VLOOKUP(H60,'Funções de Dados - Detalhe'!$C$7:$F$126,4,0)),IF(OR(I60="EE",I60="SE",I60="CE"),IF(ISNA(VLOOKUP(H60,'Funções de Transação - Detalhe'!$C$7:$F$126,4,0)), "",VLOOKUP(H60,'Funções de Transação - Detalhe'!$C$7:$F$126,4,0)),""))</f>
        <v/>
      </c>
      <c r="M60" s="47" t="str">
        <f aca="false">CONCATENATE(I60,N60)</f>
        <v/>
      </c>
      <c r="N60" s="48" t="str">
        <f aca="false">IF(OR(I60="ALI",I60="AIE"),"L", IF(OR(I60="EE",I60="SE",I60="CE"),"A",""))</f>
        <v/>
      </c>
      <c r="O60" s="47" t="str">
        <f aca="false">CONCATENATE(I60,P60)</f>
        <v/>
      </c>
      <c r="P60" s="49" t="str">
        <f aca="false">IF(OR(ISBLANK(K60),K60="",ISBLANK(L60),L60=""),IF(OR(I60="ALI",I60="AIE"),"",IF(OR(ISBLANK(I60),L60=""),"","A")),IF(I60="EE",IF(L60&gt;=3,IF(K60&gt;=5,"H","A"),IF(L60&gt;=2,IF(K60&gt;=16,"H",IF(K60&lt;=4,"L","A")),IF(K60&lt;=15,"L","A"))),IF(OR(I60="SE",I60="CE"),IF(L60&gt;=4,IF(K60&gt;=6,"H","A"),IF(L60&gt;=2,IF(K60&gt;=20,"H",IF(K60&lt;=5,"L","A")),IF(K60&lt;=19,"L","A"))),IF(OR(I60="ALI",I60="AIE"),IF(L60&gt;=6,IF(K60&gt;=20,"H","A"),IF(L60&gt;=2,IF(K60&gt;=51,"H",IF(K60&lt;=19,"L","A")),IF(K60&lt;=50,"L","A")))))))</f>
        <v/>
      </c>
      <c r="Q60" s="50" t="str">
        <f aca="false">IF(N60="L","Baixa",IF(N60="A","Média",IF(N60="","","Alta")))</f>
        <v/>
      </c>
      <c r="R60" s="50" t="str">
        <f aca="false">IF(P60="L","Baixa",IF(P60="A","Média",IF(P60="H","Alta","")))</f>
        <v/>
      </c>
      <c r="S60" s="46" t="str">
        <f aca="false">IF(J60="C",0.6,IF(OR(ISBLANK(I60),ISBLANK(N60)),"",IF(I60="ALI",IF(N60="L",7,IF(N60="A",10,15)),IF(I60="AIE",IF(N60="L",5,IF(N60="A",7,10)),IF(I60="SE",IF(N60="L",4,IF(N60="A",5,7)),IF(OR(I60="EE",I60="CE"),IF(N60="L",3,IF(N60="A",4,6))))))))</f>
        <v/>
      </c>
      <c r="T60" s="51" t="str">
        <f aca="false">IF(OR(ISBLANK(I60),ISBLANK(P60),I60="",P60=""),S60,IF(I60="ALI",IF(P60="L",7,IF(P60="A",10,15)),IF(I60="AIE",IF(P60="L",5,IF(P60="A",7,10)),IF(I60="SE",IF(P60="L",4,IF(P60="A",5,7)),IF(OR(I60="EE",I60="CE"),IF(P60="L",3,IF(P60="A",4,6)))))))</f>
        <v/>
      </c>
      <c r="U60" s="52" t="str">
        <f aca="false">IF(J60="","",IF(OR(J60="I",J60="C"),100%,IF(J60="E",40%,IF(J60="T",15%,50%))))</f>
        <v/>
      </c>
      <c r="V60" s="53" t="str">
        <f aca="false">IF(AND(S60&lt;&gt;"",U60&lt;&gt;""),S60*U60,"")</f>
        <v/>
      </c>
      <c r="W60" s="53" t="str">
        <f aca="false">IF(AND(T60&lt;&gt;"",U60&lt;&gt;""),T60*U60,"")</f>
        <v/>
      </c>
      <c r="X60" s="42"/>
      <c r="Y60" s="42"/>
      <c r="Z60" s="42"/>
      <c r="AA60" s="42"/>
      <c r="AB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3" t="str">
        <f aca="false">A61&amp;G61</f>
        <v/>
      </c>
      <c r="I61" s="44"/>
      <c r="J61" s="45"/>
      <c r="K61" s="46" t="str">
        <f aca="false">IF(OR(I61="ALI",I61="AIE"),IF(ISNA(VLOOKUP(H61,'Funções de Dados - Detalhe'!$C$7:$F$126,2,0)),"",VLOOKUP(H61,'Funções de Dados - Detalhe'!$C$7:$F$126,2,0)),IF(OR(I61="EE",I61="SE",I61="CE"),IF(ISNA(VLOOKUP(H61,'Funções de Transação - Detalhe'!$C$7:$F$126,2,0)), "",VLOOKUP(H61,'Funções de Transação - Detalhe'!$C$7:$F$126,2,0)),""))</f>
        <v/>
      </c>
      <c r="L61" s="46" t="str">
        <f aca="false">IF(OR(I61="ALI",I61="AIE"),IF(ISNA(VLOOKUP(H61,'Funções de Dados - Detalhe'!$C$7:$F$126,4,0)), "",VLOOKUP(H61,'Funções de Dados - Detalhe'!$C$7:$F$126,4,0)),IF(OR(I61="EE",I61="SE",I61="CE"),IF(ISNA(VLOOKUP(H61,'Funções de Transação - Detalhe'!$C$7:$F$126,4,0)), "",VLOOKUP(H61,'Funções de Transação - Detalhe'!$C$7:$F$126,4,0)),""))</f>
        <v/>
      </c>
      <c r="M61" s="47" t="str">
        <f aca="false">CONCATENATE(I61,N61)</f>
        <v/>
      </c>
      <c r="N61" s="48" t="str">
        <f aca="false">IF(OR(I61="ALI",I61="AIE"),"L", IF(OR(I61="EE",I61="SE",I61="CE"),"A",""))</f>
        <v/>
      </c>
      <c r="O61" s="47" t="str">
        <f aca="false">CONCATENATE(I61,P61)</f>
        <v/>
      </c>
      <c r="P61" s="49" t="str">
        <f aca="false">IF(OR(ISBLANK(K61),K61="",ISBLANK(L61),L61=""),IF(OR(I61="ALI",I61="AIE"),"",IF(OR(ISBLANK(I61),L61=""),"","A")),IF(I61="EE",IF(L61&gt;=3,IF(K61&gt;=5,"H","A"),IF(L61&gt;=2,IF(K61&gt;=16,"H",IF(K61&lt;=4,"L","A")),IF(K61&lt;=15,"L","A"))),IF(OR(I61="SE",I61="CE"),IF(L61&gt;=4,IF(K61&gt;=6,"H","A"),IF(L61&gt;=2,IF(K61&gt;=20,"H",IF(K61&lt;=5,"L","A")),IF(K61&lt;=19,"L","A"))),IF(OR(I61="ALI",I61="AIE"),IF(L61&gt;=6,IF(K61&gt;=20,"H","A"),IF(L61&gt;=2,IF(K61&gt;=51,"H",IF(K61&lt;=19,"L","A")),IF(K61&lt;=50,"L","A")))))))</f>
        <v/>
      </c>
      <c r="Q61" s="50" t="str">
        <f aca="false">IF(N61="L","Baixa",IF(N61="A","Média",IF(N61="","","Alta")))</f>
        <v/>
      </c>
      <c r="R61" s="50" t="str">
        <f aca="false">IF(P61="L","Baixa",IF(P61="A","Média",IF(P61="H","Alta","")))</f>
        <v/>
      </c>
      <c r="S61" s="46" t="str">
        <f aca="false">IF(J61="C",0.6,IF(OR(ISBLANK(I61),ISBLANK(N61)),"",IF(I61="ALI",IF(N61="L",7,IF(N61="A",10,15)),IF(I61="AIE",IF(N61="L",5,IF(N61="A",7,10)),IF(I61="SE",IF(N61="L",4,IF(N61="A",5,7)),IF(OR(I61="EE",I61="CE"),IF(N61="L",3,IF(N61="A",4,6))))))))</f>
        <v/>
      </c>
      <c r="T61" s="51" t="str">
        <f aca="false">IF(OR(ISBLANK(I61),ISBLANK(P61),I61="",P61=""),S61,IF(I61="ALI",IF(P61="L",7,IF(P61="A",10,15)),IF(I61="AIE",IF(P61="L",5,IF(P61="A",7,10)),IF(I61="SE",IF(P61="L",4,IF(P61="A",5,7)),IF(OR(I61="EE",I61="CE"),IF(P61="L",3,IF(P61="A",4,6)))))))</f>
        <v/>
      </c>
      <c r="U61" s="52" t="str">
        <f aca="false">IF(J61="","",IF(OR(J61="I",J61="C"),100%,IF(J61="E",40%,IF(J61="T",15%,50%))))</f>
        <v/>
      </c>
      <c r="V61" s="53" t="str">
        <f aca="false">IF(AND(S61&lt;&gt;"",U61&lt;&gt;""),S61*U61,"")</f>
        <v/>
      </c>
      <c r="W61" s="53" t="str">
        <f aca="false">IF(AND(T61&lt;&gt;"",U61&lt;&gt;""),T61*U61,"")</f>
        <v/>
      </c>
      <c r="X61" s="42"/>
      <c r="Y61" s="42"/>
      <c r="Z61" s="42"/>
      <c r="AA61" s="42"/>
      <c r="AB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3" t="str">
        <f aca="false">A62&amp;G62</f>
        <v/>
      </c>
      <c r="I62" s="44"/>
      <c r="J62" s="45"/>
      <c r="K62" s="46" t="str">
        <f aca="false">IF(OR(I62="ALI",I62="AIE"),IF(ISNA(VLOOKUP(H62,'Funções de Dados - Detalhe'!$C$7:$F$126,2,0)),"",VLOOKUP(H62,'Funções de Dados - Detalhe'!$C$7:$F$126,2,0)),IF(OR(I62="EE",I62="SE",I62="CE"),IF(ISNA(VLOOKUP(H62,'Funções de Transação - Detalhe'!$C$7:$F$126,2,0)), "",VLOOKUP(H62,'Funções de Transação - Detalhe'!$C$7:$F$126,2,0)),""))</f>
        <v/>
      </c>
      <c r="L62" s="46" t="str">
        <f aca="false">IF(OR(I62="ALI",I62="AIE"),IF(ISNA(VLOOKUP(H62,'Funções de Dados - Detalhe'!$C$7:$F$126,4,0)), "",VLOOKUP(H62,'Funções de Dados - Detalhe'!$C$7:$F$126,4,0)),IF(OR(I62="EE",I62="SE",I62="CE"),IF(ISNA(VLOOKUP(H62,'Funções de Transação - Detalhe'!$C$7:$F$126,4,0)), "",VLOOKUP(H62,'Funções de Transação - Detalhe'!$C$7:$F$126,4,0)),""))</f>
        <v/>
      </c>
      <c r="M62" s="47" t="str">
        <f aca="false">CONCATENATE(I62,N62)</f>
        <v/>
      </c>
      <c r="N62" s="48" t="str">
        <f aca="false">IF(OR(I62="ALI",I62="AIE"),"L", IF(OR(I62="EE",I62="SE",I62="CE"),"A",""))</f>
        <v/>
      </c>
      <c r="O62" s="47" t="str">
        <f aca="false">CONCATENATE(I62,P62)</f>
        <v/>
      </c>
      <c r="P62" s="49" t="str">
        <f aca="false">IF(OR(ISBLANK(K62),K62="",ISBLANK(L62),L62=""),IF(OR(I62="ALI",I62="AIE"),"",IF(OR(ISBLANK(I62),L62=""),"","A")),IF(I62="EE",IF(L62&gt;=3,IF(K62&gt;=5,"H","A"),IF(L62&gt;=2,IF(K62&gt;=16,"H",IF(K62&lt;=4,"L","A")),IF(K62&lt;=15,"L","A"))),IF(OR(I62="SE",I62="CE"),IF(L62&gt;=4,IF(K62&gt;=6,"H","A"),IF(L62&gt;=2,IF(K62&gt;=20,"H",IF(K62&lt;=5,"L","A")),IF(K62&lt;=19,"L","A"))),IF(OR(I62="ALI",I62="AIE"),IF(L62&gt;=6,IF(K62&gt;=20,"H","A"),IF(L62&gt;=2,IF(K62&gt;=51,"H",IF(K62&lt;=19,"L","A")),IF(K62&lt;=50,"L","A")))))))</f>
        <v/>
      </c>
      <c r="Q62" s="50" t="str">
        <f aca="false">IF(N62="L","Baixa",IF(N62="A","Média",IF(N62="","","Alta")))</f>
        <v/>
      </c>
      <c r="R62" s="50" t="str">
        <f aca="false">IF(P62="L","Baixa",IF(P62="A","Média",IF(P62="H","Alta","")))</f>
        <v/>
      </c>
      <c r="S62" s="46" t="str">
        <f aca="false">IF(J62="C",0.6,IF(OR(ISBLANK(I62),ISBLANK(N62)),"",IF(I62="ALI",IF(N62="L",7,IF(N62="A",10,15)),IF(I62="AIE",IF(N62="L",5,IF(N62="A",7,10)),IF(I62="SE",IF(N62="L",4,IF(N62="A",5,7)),IF(OR(I62="EE",I62="CE"),IF(N62="L",3,IF(N62="A",4,6))))))))</f>
        <v/>
      </c>
      <c r="T62" s="51" t="str">
        <f aca="false">IF(OR(ISBLANK(I62),ISBLANK(P62),I62="",P62=""),S62,IF(I62="ALI",IF(P62="L",7,IF(P62="A",10,15)),IF(I62="AIE",IF(P62="L",5,IF(P62="A",7,10)),IF(I62="SE",IF(P62="L",4,IF(P62="A",5,7)),IF(OR(I62="EE",I62="CE"),IF(P62="L",3,IF(P62="A",4,6)))))))</f>
        <v/>
      </c>
      <c r="U62" s="52" t="str">
        <f aca="false">IF(J62="","",IF(OR(J62="I",J62="C"),100%,IF(J62="E",40%,IF(J62="T",15%,50%))))</f>
        <v/>
      </c>
      <c r="V62" s="53" t="str">
        <f aca="false">IF(AND(S62&lt;&gt;"",U62&lt;&gt;""),S62*U62,"")</f>
        <v/>
      </c>
      <c r="W62" s="53" t="str">
        <f aca="false">IF(AND(T62&lt;&gt;"",U62&lt;&gt;""),T62*U62,"")</f>
        <v/>
      </c>
      <c r="X62" s="42"/>
      <c r="Y62" s="42"/>
      <c r="Z62" s="42"/>
      <c r="AA62" s="42"/>
      <c r="AB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3" t="str">
        <f aca="false">A63&amp;G63</f>
        <v/>
      </c>
      <c r="I63" s="44"/>
      <c r="J63" s="45"/>
      <c r="K63" s="46" t="str">
        <f aca="false">IF(OR(I63="ALI",I63="AIE"),IF(ISNA(VLOOKUP(H63,'Funções de Dados - Detalhe'!$C$7:$F$126,2,0)),"",VLOOKUP(H63,'Funções de Dados - Detalhe'!$C$7:$F$126,2,0)),IF(OR(I63="EE",I63="SE",I63="CE"),IF(ISNA(VLOOKUP(H63,'Funções de Transação - Detalhe'!$C$7:$F$126,2,0)), "",VLOOKUP(H63,'Funções de Transação - Detalhe'!$C$7:$F$126,2,0)),""))</f>
        <v/>
      </c>
      <c r="L63" s="46" t="str">
        <f aca="false">IF(OR(I63="ALI",I63="AIE"),IF(ISNA(VLOOKUP(H63,'Funções de Dados - Detalhe'!$C$7:$F$126,4,0)), "",VLOOKUP(H63,'Funções de Dados - Detalhe'!$C$7:$F$126,4,0)),IF(OR(I63="EE",I63="SE",I63="CE"),IF(ISNA(VLOOKUP(H63,'Funções de Transação - Detalhe'!$C$7:$F$126,4,0)), "",VLOOKUP(H63,'Funções de Transação - Detalhe'!$C$7:$F$126,4,0)),""))</f>
        <v/>
      </c>
      <c r="M63" s="47" t="str">
        <f aca="false">CONCATENATE(I63,N63)</f>
        <v/>
      </c>
      <c r="N63" s="48" t="str">
        <f aca="false">IF(OR(I63="ALI",I63="AIE"),"L", IF(OR(I63="EE",I63="SE",I63="CE"),"A",""))</f>
        <v/>
      </c>
      <c r="O63" s="47" t="str">
        <f aca="false">CONCATENATE(I63,P63)</f>
        <v/>
      </c>
      <c r="P63" s="49" t="str">
        <f aca="false">IF(OR(ISBLANK(K63),K63="",ISBLANK(L63),L63=""),IF(OR(I63="ALI",I63="AIE"),"",IF(OR(ISBLANK(I63),L63=""),"","A")),IF(I63="EE",IF(L63&gt;=3,IF(K63&gt;=5,"H","A"),IF(L63&gt;=2,IF(K63&gt;=16,"H",IF(K63&lt;=4,"L","A")),IF(K63&lt;=15,"L","A"))),IF(OR(I63="SE",I63="CE"),IF(L63&gt;=4,IF(K63&gt;=6,"H","A"),IF(L63&gt;=2,IF(K63&gt;=20,"H",IF(K63&lt;=5,"L","A")),IF(K63&lt;=19,"L","A"))),IF(OR(I63="ALI",I63="AIE"),IF(L63&gt;=6,IF(K63&gt;=20,"H","A"),IF(L63&gt;=2,IF(K63&gt;=51,"H",IF(K63&lt;=19,"L","A")),IF(K63&lt;=50,"L","A")))))))</f>
        <v/>
      </c>
      <c r="Q63" s="50" t="str">
        <f aca="false">IF(N63="L","Baixa",IF(N63="A","Média",IF(N63="","","Alta")))</f>
        <v/>
      </c>
      <c r="R63" s="50" t="str">
        <f aca="false">IF(P63="L","Baixa",IF(P63="A","Média",IF(P63="H","Alta","")))</f>
        <v/>
      </c>
      <c r="S63" s="46" t="str">
        <f aca="false">IF(J63="C",0.6,IF(OR(ISBLANK(I63),ISBLANK(N63)),"",IF(I63="ALI",IF(N63="L",7,IF(N63="A",10,15)),IF(I63="AIE",IF(N63="L",5,IF(N63="A",7,10)),IF(I63="SE",IF(N63="L",4,IF(N63="A",5,7)),IF(OR(I63="EE",I63="CE"),IF(N63="L",3,IF(N63="A",4,6))))))))</f>
        <v/>
      </c>
      <c r="T63" s="51" t="str">
        <f aca="false">IF(OR(ISBLANK(I63),ISBLANK(P63),I63="",P63=""),S63,IF(I63="ALI",IF(P63="L",7,IF(P63="A",10,15)),IF(I63="AIE",IF(P63="L",5,IF(P63="A",7,10)),IF(I63="SE",IF(P63="L",4,IF(P63="A",5,7)),IF(OR(I63="EE",I63="CE"),IF(P63="L",3,IF(P63="A",4,6)))))))</f>
        <v/>
      </c>
      <c r="U63" s="52" t="str">
        <f aca="false">IF(J63="","",IF(OR(J63="I",J63="C"),100%,IF(J63="E",40%,IF(J63="T",15%,50%))))</f>
        <v/>
      </c>
      <c r="V63" s="53" t="str">
        <f aca="false">IF(AND(S63&lt;&gt;"",U63&lt;&gt;""),S63*U63,"")</f>
        <v/>
      </c>
      <c r="W63" s="53" t="str">
        <f aca="false">IF(AND(T63&lt;&gt;"",U63&lt;&gt;""),T63*U63,"")</f>
        <v/>
      </c>
      <c r="X63" s="42"/>
      <c r="Y63" s="42"/>
      <c r="Z63" s="42"/>
      <c r="AA63" s="42"/>
      <c r="AB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3" t="str">
        <f aca="false">A64&amp;G64</f>
        <v/>
      </c>
      <c r="I64" s="44"/>
      <c r="J64" s="45"/>
      <c r="K64" s="46" t="str">
        <f aca="false">IF(OR(I64="ALI",I64="AIE"),IF(ISNA(VLOOKUP(H64,'Funções de Dados - Detalhe'!$C$7:$F$126,2,0)),"",VLOOKUP(H64,'Funções de Dados - Detalhe'!$C$7:$F$126,2,0)),IF(OR(I64="EE",I64="SE",I64="CE"),IF(ISNA(VLOOKUP(H64,'Funções de Transação - Detalhe'!$C$7:$F$126,2,0)), "",VLOOKUP(H64,'Funções de Transação - Detalhe'!$C$7:$F$126,2,0)),""))</f>
        <v/>
      </c>
      <c r="L64" s="46" t="str">
        <f aca="false">IF(OR(I64="ALI",I64="AIE"),IF(ISNA(VLOOKUP(H64,'Funções de Dados - Detalhe'!$C$7:$F$126,4,0)), "",VLOOKUP(H64,'Funções de Dados - Detalhe'!$C$7:$F$126,4,0)),IF(OR(I64="EE",I64="SE",I64="CE"),IF(ISNA(VLOOKUP(H64,'Funções de Transação - Detalhe'!$C$7:$F$126,4,0)), "",VLOOKUP(H64,'Funções de Transação - Detalhe'!$C$7:$F$126,4,0)),""))</f>
        <v/>
      </c>
      <c r="M64" s="47" t="str">
        <f aca="false">CONCATENATE(I64,N64)</f>
        <v/>
      </c>
      <c r="N64" s="48" t="str">
        <f aca="false">IF(OR(I64="ALI",I64="AIE"),"L", IF(OR(I64="EE",I64="SE",I64="CE"),"A",""))</f>
        <v/>
      </c>
      <c r="O64" s="47" t="str">
        <f aca="false">CONCATENATE(I64,P64)</f>
        <v/>
      </c>
      <c r="P64" s="49" t="str">
        <f aca="false">IF(OR(ISBLANK(K64),K64="",ISBLANK(L64),L64=""),IF(OR(I64="ALI",I64="AIE"),"",IF(OR(ISBLANK(I64),L64=""),"","A")),IF(I64="EE",IF(L64&gt;=3,IF(K64&gt;=5,"H","A"),IF(L64&gt;=2,IF(K64&gt;=16,"H",IF(K64&lt;=4,"L","A")),IF(K64&lt;=15,"L","A"))),IF(OR(I64="SE",I64="CE"),IF(L64&gt;=4,IF(K64&gt;=6,"H","A"),IF(L64&gt;=2,IF(K64&gt;=20,"H",IF(K64&lt;=5,"L","A")),IF(K64&lt;=19,"L","A"))),IF(OR(I64="ALI",I64="AIE"),IF(L64&gt;=6,IF(K64&gt;=20,"H","A"),IF(L64&gt;=2,IF(K64&gt;=51,"H",IF(K64&lt;=19,"L","A")),IF(K64&lt;=50,"L","A")))))))</f>
        <v/>
      </c>
      <c r="Q64" s="50" t="str">
        <f aca="false">IF(N64="L","Baixa",IF(N64="A","Média",IF(N64="","","Alta")))</f>
        <v/>
      </c>
      <c r="R64" s="50" t="str">
        <f aca="false">IF(P64="L","Baixa",IF(P64="A","Média",IF(P64="H","Alta","")))</f>
        <v/>
      </c>
      <c r="S64" s="46" t="str">
        <f aca="false">IF(J64="C",0.6,IF(OR(ISBLANK(I64),ISBLANK(N64)),"",IF(I64="ALI",IF(N64="L",7,IF(N64="A",10,15)),IF(I64="AIE",IF(N64="L",5,IF(N64="A",7,10)),IF(I64="SE",IF(N64="L",4,IF(N64="A",5,7)),IF(OR(I64="EE",I64="CE"),IF(N64="L",3,IF(N64="A",4,6))))))))</f>
        <v/>
      </c>
      <c r="T64" s="51" t="str">
        <f aca="false">IF(OR(ISBLANK(I64),ISBLANK(P64),I64="",P64=""),S64,IF(I64="ALI",IF(P64="L",7,IF(P64="A",10,15)),IF(I64="AIE",IF(P64="L",5,IF(P64="A",7,10)),IF(I64="SE",IF(P64="L",4,IF(P64="A",5,7)),IF(OR(I64="EE",I64="CE"),IF(P64="L",3,IF(P64="A",4,6)))))))</f>
        <v/>
      </c>
      <c r="U64" s="52" t="str">
        <f aca="false">IF(J64="","",IF(OR(J64="I",J64="C"),100%,IF(J64="E",40%,IF(J64="T",15%,50%))))</f>
        <v/>
      </c>
      <c r="V64" s="53" t="str">
        <f aca="false">IF(AND(S64&lt;&gt;"",U64&lt;&gt;""),S64*U64,"")</f>
        <v/>
      </c>
      <c r="W64" s="53" t="str">
        <f aca="false">IF(AND(T64&lt;&gt;"",U64&lt;&gt;""),T64*U64,"")</f>
        <v/>
      </c>
      <c r="X64" s="42"/>
      <c r="Y64" s="42"/>
      <c r="Z64" s="42"/>
      <c r="AA64" s="42"/>
      <c r="AB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3" t="str">
        <f aca="false">A65&amp;G65</f>
        <v/>
      </c>
      <c r="I65" s="44"/>
      <c r="J65" s="45"/>
      <c r="K65" s="46" t="str">
        <f aca="false">IF(OR(I65="ALI",I65="AIE"),IF(ISNA(VLOOKUP(H65,'Funções de Dados - Detalhe'!$C$7:$F$126,2,0)),"",VLOOKUP(H65,'Funções de Dados - Detalhe'!$C$7:$F$126,2,0)),IF(OR(I65="EE",I65="SE",I65="CE"),IF(ISNA(VLOOKUP(H65,'Funções de Transação - Detalhe'!$C$7:$F$126,2,0)), "",VLOOKUP(H65,'Funções de Transação - Detalhe'!$C$7:$F$126,2,0)),""))</f>
        <v/>
      </c>
      <c r="L65" s="46" t="str">
        <f aca="false">IF(OR(I65="ALI",I65="AIE"),IF(ISNA(VLOOKUP(H65,'Funções de Dados - Detalhe'!$C$7:$F$126,4,0)), "",VLOOKUP(H65,'Funções de Dados - Detalhe'!$C$7:$F$126,4,0)),IF(OR(I65="EE",I65="SE",I65="CE"),IF(ISNA(VLOOKUP(H65,'Funções de Transação - Detalhe'!$C$7:$F$126,4,0)), "",VLOOKUP(H65,'Funções de Transação - Detalhe'!$C$7:$F$126,4,0)),""))</f>
        <v/>
      </c>
      <c r="M65" s="47" t="str">
        <f aca="false">CONCATENATE(I65,N65)</f>
        <v/>
      </c>
      <c r="N65" s="48" t="str">
        <f aca="false">IF(OR(I65="ALI",I65="AIE"),"L", IF(OR(I65="EE",I65="SE",I65="CE"),"A",""))</f>
        <v/>
      </c>
      <c r="O65" s="47" t="str">
        <f aca="false">CONCATENATE(I65,P65)</f>
        <v/>
      </c>
      <c r="P65" s="49" t="str">
        <f aca="false">IF(OR(ISBLANK(K65),K65="",ISBLANK(L65),L65=""),IF(OR(I65="ALI",I65="AIE"),"",IF(OR(ISBLANK(I65),L65=""),"","A")),IF(I65="EE",IF(L65&gt;=3,IF(K65&gt;=5,"H","A"),IF(L65&gt;=2,IF(K65&gt;=16,"H",IF(K65&lt;=4,"L","A")),IF(K65&lt;=15,"L","A"))),IF(OR(I65="SE",I65="CE"),IF(L65&gt;=4,IF(K65&gt;=6,"H","A"),IF(L65&gt;=2,IF(K65&gt;=20,"H",IF(K65&lt;=5,"L","A")),IF(K65&lt;=19,"L","A"))),IF(OR(I65="ALI",I65="AIE"),IF(L65&gt;=6,IF(K65&gt;=20,"H","A"),IF(L65&gt;=2,IF(K65&gt;=51,"H",IF(K65&lt;=19,"L","A")),IF(K65&lt;=50,"L","A")))))))</f>
        <v/>
      </c>
      <c r="Q65" s="50" t="str">
        <f aca="false">IF(N65="L","Baixa",IF(N65="A","Média",IF(N65="","","Alta")))</f>
        <v/>
      </c>
      <c r="R65" s="50" t="str">
        <f aca="false">IF(P65="L","Baixa",IF(P65="A","Média",IF(P65="H","Alta","")))</f>
        <v/>
      </c>
      <c r="S65" s="46" t="str">
        <f aca="false">IF(J65="C",0.6,IF(OR(ISBLANK(I65),ISBLANK(N65)),"",IF(I65="ALI",IF(N65="L",7,IF(N65="A",10,15)),IF(I65="AIE",IF(N65="L",5,IF(N65="A",7,10)),IF(I65="SE",IF(N65="L",4,IF(N65="A",5,7)),IF(OR(I65="EE",I65="CE"),IF(N65="L",3,IF(N65="A",4,6))))))))</f>
        <v/>
      </c>
      <c r="T65" s="51" t="str">
        <f aca="false">IF(OR(ISBLANK(I65),ISBLANK(P65),I65="",P65=""),S65,IF(I65="ALI",IF(P65="L",7,IF(P65="A",10,15)),IF(I65="AIE",IF(P65="L",5,IF(P65="A",7,10)),IF(I65="SE",IF(P65="L",4,IF(P65="A",5,7)),IF(OR(I65="EE",I65="CE"),IF(P65="L",3,IF(P65="A",4,6)))))))</f>
        <v/>
      </c>
      <c r="U65" s="52" t="str">
        <f aca="false">IF(J65="","",IF(OR(J65="I",J65="C"),100%,IF(J65="E",40%,IF(J65="T",15%,50%))))</f>
        <v/>
      </c>
      <c r="V65" s="53" t="str">
        <f aca="false">IF(AND(S65&lt;&gt;"",U65&lt;&gt;""),S65*U65,"")</f>
        <v/>
      </c>
      <c r="W65" s="53" t="str">
        <f aca="false">IF(AND(T65&lt;&gt;"",U65&lt;&gt;""),T65*U65,"")</f>
        <v/>
      </c>
      <c r="X65" s="42"/>
      <c r="Y65" s="42"/>
      <c r="Z65" s="42"/>
      <c r="AA65" s="42"/>
      <c r="AB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3" t="str">
        <f aca="false">A66&amp;G66</f>
        <v/>
      </c>
      <c r="I66" s="44"/>
      <c r="J66" s="45"/>
      <c r="K66" s="46" t="str">
        <f aca="false">IF(OR(I66="ALI",I66="AIE"),IF(ISNA(VLOOKUP(H66,'Funções de Dados - Detalhe'!$C$7:$F$126,2,0)),"",VLOOKUP(H66,'Funções de Dados - Detalhe'!$C$7:$F$126,2,0)),IF(OR(I66="EE",I66="SE",I66="CE"),IF(ISNA(VLOOKUP(H66,'Funções de Transação - Detalhe'!$C$7:$F$126,2,0)), "",VLOOKUP(H66,'Funções de Transação - Detalhe'!$C$7:$F$126,2,0)),""))</f>
        <v/>
      </c>
      <c r="L66" s="46" t="str">
        <f aca="false">IF(OR(I66="ALI",I66="AIE"),IF(ISNA(VLOOKUP(H66,'Funções de Dados - Detalhe'!$C$7:$F$126,4,0)), "",VLOOKUP(H66,'Funções de Dados - Detalhe'!$C$7:$F$126,4,0)),IF(OR(I66="EE",I66="SE",I66="CE"),IF(ISNA(VLOOKUP(H66,'Funções de Transação - Detalhe'!$C$7:$F$126,4,0)), "",VLOOKUP(H66,'Funções de Transação - Detalhe'!$C$7:$F$126,4,0)),""))</f>
        <v/>
      </c>
      <c r="M66" s="47" t="str">
        <f aca="false">CONCATENATE(I66,N66)</f>
        <v/>
      </c>
      <c r="N66" s="48" t="str">
        <f aca="false">IF(OR(I66="ALI",I66="AIE"),"L", IF(OR(I66="EE",I66="SE",I66="CE"),"A",""))</f>
        <v/>
      </c>
      <c r="O66" s="47" t="str">
        <f aca="false">CONCATENATE(I66,P66)</f>
        <v/>
      </c>
      <c r="P66" s="49" t="str">
        <f aca="false">IF(OR(ISBLANK(K66),K66="",ISBLANK(L66),L66=""),IF(OR(I66="ALI",I66="AIE"),"",IF(OR(ISBLANK(I66),L66=""),"","A")),IF(I66="EE",IF(L66&gt;=3,IF(K66&gt;=5,"H","A"),IF(L66&gt;=2,IF(K66&gt;=16,"H",IF(K66&lt;=4,"L","A")),IF(K66&lt;=15,"L","A"))),IF(OR(I66="SE",I66="CE"),IF(L66&gt;=4,IF(K66&gt;=6,"H","A"),IF(L66&gt;=2,IF(K66&gt;=20,"H",IF(K66&lt;=5,"L","A")),IF(K66&lt;=19,"L","A"))),IF(OR(I66="ALI",I66="AIE"),IF(L66&gt;=6,IF(K66&gt;=20,"H","A"),IF(L66&gt;=2,IF(K66&gt;=51,"H",IF(K66&lt;=19,"L","A")),IF(K66&lt;=50,"L","A")))))))</f>
        <v/>
      </c>
      <c r="Q66" s="50" t="str">
        <f aca="false">IF(N66="L","Baixa",IF(N66="A","Média",IF(N66="","","Alta")))</f>
        <v/>
      </c>
      <c r="R66" s="50" t="str">
        <f aca="false">IF(P66="L","Baixa",IF(P66="A","Média",IF(P66="H","Alta","")))</f>
        <v/>
      </c>
      <c r="S66" s="46" t="str">
        <f aca="false">IF(J66="C",0.6,IF(OR(ISBLANK(I66),ISBLANK(N66)),"",IF(I66="ALI",IF(N66="L",7,IF(N66="A",10,15)),IF(I66="AIE",IF(N66="L",5,IF(N66="A",7,10)),IF(I66="SE",IF(N66="L",4,IF(N66="A",5,7)),IF(OR(I66="EE",I66="CE"),IF(N66="L",3,IF(N66="A",4,6))))))))</f>
        <v/>
      </c>
      <c r="T66" s="51" t="str">
        <f aca="false">IF(OR(ISBLANK(I66),ISBLANK(P66),I66="",P66=""),S66,IF(I66="ALI",IF(P66="L",7,IF(P66="A",10,15)),IF(I66="AIE",IF(P66="L",5,IF(P66="A",7,10)),IF(I66="SE",IF(P66="L",4,IF(P66="A",5,7)),IF(OR(I66="EE",I66="CE"),IF(P66="L",3,IF(P66="A",4,6)))))))</f>
        <v/>
      </c>
      <c r="U66" s="52" t="str">
        <f aca="false">IF(J66="","",IF(OR(J66="I",J66="C"),100%,IF(J66="E",40%,IF(J66="T",15%,50%))))</f>
        <v/>
      </c>
      <c r="V66" s="53" t="str">
        <f aca="false">IF(AND(S66&lt;&gt;"",U66&lt;&gt;""),S66*U66,"")</f>
        <v/>
      </c>
      <c r="W66" s="53" t="str">
        <f aca="false">IF(AND(T66&lt;&gt;"",U66&lt;&gt;""),T66*U66,"")</f>
        <v/>
      </c>
      <c r="X66" s="42"/>
      <c r="Y66" s="42"/>
      <c r="Z66" s="42"/>
      <c r="AA66" s="42"/>
      <c r="AB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3" t="str">
        <f aca="false">A67&amp;G67</f>
        <v/>
      </c>
      <c r="I67" s="44"/>
      <c r="J67" s="45"/>
      <c r="K67" s="46" t="str">
        <f aca="false">IF(OR(I67="ALI",I67="AIE"),IF(ISNA(VLOOKUP(H67,'Funções de Dados - Detalhe'!$C$7:$F$126,2,0)),"",VLOOKUP(H67,'Funções de Dados - Detalhe'!$C$7:$F$126,2,0)),IF(OR(I67="EE",I67="SE",I67="CE"),IF(ISNA(VLOOKUP(H67,'Funções de Transação - Detalhe'!$C$7:$F$126,2,0)), "",VLOOKUP(H67,'Funções de Transação - Detalhe'!$C$7:$F$126,2,0)),""))</f>
        <v/>
      </c>
      <c r="L67" s="46" t="str">
        <f aca="false">IF(OR(I67="ALI",I67="AIE"),IF(ISNA(VLOOKUP(H67,'Funções de Dados - Detalhe'!$C$7:$F$126,4,0)), "",VLOOKUP(H67,'Funções de Dados - Detalhe'!$C$7:$F$126,4,0)),IF(OR(I67="EE",I67="SE",I67="CE"),IF(ISNA(VLOOKUP(H67,'Funções de Transação - Detalhe'!$C$7:$F$126,4,0)), "",VLOOKUP(H67,'Funções de Transação - Detalhe'!$C$7:$F$126,4,0)),""))</f>
        <v/>
      </c>
      <c r="M67" s="47" t="str">
        <f aca="false">CONCATENATE(I67,N67)</f>
        <v/>
      </c>
      <c r="N67" s="48" t="str">
        <f aca="false">IF(OR(I67="ALI",I67="AIE"),"L", IF(OR(I67="EE",I67="SE",I67="CE"),"A",""))</f>
        <v/>
      </c>
      <c r="O67" s="47" t="str">
        <f aca="false">CONCATENATE(I67,P67)</f>
        <v/>
      </c>
      <c r="P67" s="49" t="str">
        <f aca="false">IF(OR(ISBLANK(K67),K67="",ISBLANK(L67),L67=""),IF(OR(I67="ALI",I67="AIE"),"",IF(OR(ISBLANK(I67),L67=""),"","A")),IF(I67="EE",IF(L67&gt;=3,IF(K67&gt;=5,"H","A"),IF(L67&gt;=2,IF(K67&gt;=16,"H",IF(K67&lt;=4,"L","A")),IF(K67&lt;=15,"L","A"))),IF(OR(I67="SE",I67="CE"),IF(L67&gt;=4,IF(K67&gt;=6,"H","A"),IF(L67&gt;=2,IF(K67&gt;=20,"H",IF(K67&lt;=5,"L","A")),IF(K67&lt;=19,"L","A"))),IF(OR(I67="ALI",I67="AIE"),IF(L67&gt;=6,IF(K67&gt;=20,"H","A"),IF(L67&gt;=2,IF(K67&gt;=51,"H",IF(K67&lt;=19,"L","A")),IF(K67&lt;=50,"L","A")))))))</f>
        <v/>
      </c>
      <c r="Q67" s="50" t="str">
        <f aca="false">IF(N67="L","Baixa",IF(N67="A","Média",IF(N67="","","Alta")))</f>
        <v/>
      </c>
      <c r="R67" s="50" t="str">
        <f aca="false">IF(P67="L","Baixa",IF(P67="A","Média",IF(P67="H","Alta","")))</f>
        <v/>
      </c>
      <c r="S67" s="46" t="str">
        <f aca="false">IF(J67="C",0.6,IF(OR(ISBLANK(I67),ISBLANK(N67)),"",IF(I67="ALI",IF(N67="L",7,IF(N67="A",10,15)),IF(I67="AIE",IF(N67="L",5,IF(N67="A",7,10)),IF(I67="SE",IF(N67="L",4,IF(N67="A",5,7)),IF(OR(I67="EE",I67="CE"),IF(N67="L",3,IF(N67="A",4,6))))))))</f>
        <v/>
      </c>
      <c r="T67" s="51" t="str">
        <f aca="false">IF(OR(ISBLANK(I67),ISBLANK(P67),I67="",P67=""),S67,IF(I67="ALI",IF(P67="L",7,IF(P67="A",10,15)),IF(I67="AIE",IF(P67="L",5,IF(P67="A",7,10)),IF(I67="SE",IF(P67="L",4,IF(P67="A",5,7)),IF(OR(I67="EE",I67="CE"),IF(P67="L",3,IF(P67="A",4,6)))))))</f>
        <v/>
      </c>
      <c r="U67" s="52" t="str">
        <f aca="false">IF(J67="","",IF(OR(J67="I",J67="C"),100%,IF(J67="E",40%,IF(J67="T",15%,50%))))</f>
        <v/>
      </c>
      <c r="V67" s="53" t="str">
        <f aca="false">IF(AND(S67&lt;&gt;"",U67&lt;&gt;""),S67*U67,"")</f>
        <v/>
      </c>
      <c r="W67" s="53" t="str">
        <f aca="false">IF(AND(T67&lt;&gt;"",U67&lt;&gt;""),T67*U67,"")</f>
        <v/>
      </c>
      <c r="X67" s="42"/>
      <c r="Y67" s="42"/>
      <c r="Z67" s="42"/>
      <c r="AA67" s="42"/>
      <c r="AB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3" t="str">
        <f aca="false">A68&amp;G68</f>
        <v/>
      </c>
      <c r="I68" s="44"/>
      <c r="J68" s="45"/>
      <c r="K68" s="46" t="str">
        <f aca="false">IF(OR(I68="ALI",I68="AIE"),IF(ISNA(VLOOKUP(H68,'Funções de Dados - Detalhe'!$C$7:$F$126,2,0)),"",VLOOKUP(H68,'Funções de Dados - Detalhe'!$C$7:$F$126,2,0)),IF(OR(I68="EE",I68="SE",I68="CE"),IF(ISNA(VLOOKUP(H68,'Funções de Transação - Detalhe'!$C$7:$F$126,2,0)), "",VLOOKUP(H68,'Funções de Transação - Detalhe'!$C$7:$F$126,2,0)),""))</f>
        <v/>
      </c>
      <c r="L68" s="46" t="str">
        <f aca="false">IF(OR(I68="ALI",I68="AIE"),IF(ISNA(VLOOKUP(H68,'Funções de Dados - Detalhe'!$C$7:$F$126,4,0)), "",VLOOKUP(H68,'Funções de Dados - Detalhe'!$C$7:$F$126,4,0)),IF(OR(I68="EE",I68="SE",I68="CE"),IF(ISNA(VLOOKUP(H68,'Funções de Transação - Detalhe'!$C$7:$F$126,4,0)), "",VLOOKUP(H68,'Funções de Transação - Detalhe'!$C$7:$F$126,4,0)),""))</f>
        <v/>
      </c>
      <c r="M68" s="47" t="str">
        <f aca="false">CONCATENATE(I68,N68)</f>
        <v/>
      </c>
      <c r="N68" s="48" t="str">
        <f aca="false">IF(OR(I68="ALI",I68="AIE"),"L", IF(OR(I68="EE",I68="SE",I68="CE"),"A",""))</f>
        <v/>
      </c>
      <c r="O68" s="47" t="str">
        <f aca="false">CONCATENATE(I68,P68)</f>
        <v/>
      </c>
      <c r="P68" s="49" t="str">
        <f aca="false">IF(OR(ISBLANK(K68),K68="",ISBLANK(L68),L68=""),IF(OR(I68="ALI",I68="AIE"),"",IF(OR(ISBLANK(I68),L68=""),"","A")),IF(I68="EE",IF(L68&gt;=3,IF(K68&gt;=5,"H","A"),IF(L68&gt;=2,IF(K68&gt;=16,"H",IF(K68&lt;=4,"L","A")),IF(K68&lt;=15,"L","A"))),IF(OR(I68="SE",I68="CE"),IF(L68&gt;=4,IF(K68&gt;=6,"H","A"),IF(L68&gt;=2,IF(K68&gt;=20,"H",IF(K68&lt;=5,"L","A")),IF(K68&lt;=19,"L","A"))),IF(OR(I68="ALI",I68="AIE"),IF(L68&gt;=6,IF(K68&gt;=20,"H","A"),IF(L68&gt;=2,IF(K68&gt;=51,"H",IF(K68&lt;=19,"L","A")),IF(K68&lt;=50,"L","A")))))))</f>
        <v/>
      </c>
      <c r="Q68" s="50" t="str">
        <f aca="false">IF(N68="L","Baixa",IF(N68="A","Média",IF(N68="","","Alta")))</f>
        <v/>
      </c>
      <c r="R68" s="50" t="str">
        <f aca="false">IF(P68="L","Baixa",IF(P68="A","Média",IF(P68="H","Alta","")))</f>
        <v/>
      </c>
      <c r="S68" s="46" t="str">
        <f aca="false">IF(J68="C",0.6,IF(OR(ISBLANK(I68),ISBLANK(N68)),"",IF(I68="ALI",IF(N68="L",7,IF(N68="A",10,15)),IF(I68="AIE",IF(N68="L",5,IF(N68="A",7,10)),IF(I68="SE",IF(N68="L",4,IF(N68="A",5,7)),IF(OR(I68="EE",I68="CE"),IF(N68="L",3,IF(N68="A",4,6))))))))</f>
        <v/>
      </c>
      <c r="T68" s="51" t="str">
        <f aca="false">IF(OR(ISBLANK(I68),ISBLANK(P68),I68="",P68=""),S68,IF(I68="ALI",IF(P68="L",7,IF(P68="A",10,15)),IF(I68="AIE",IF(P68="L",5,IF(P68="A",7,10)),IF(I68="SE",IF(P68="L",4,IF(P68="A",5,7)),IF(OR(I68="EE",I68="CE"),IF(P68="L",3,IF(P68="A",4,6)))))))</f>
        <v/>
      </c>
      <c r="U68" s="52" t="str">
        <f aca="false">IF(J68="","",IF(OR(J68="I",J68="C"),100%,IF(J68="E",40%,IF(J68="T",15%,50%))))</f>
        <v/>
      </c>
      <c r="V68" s="53" t="str">
        <f aca="false">IF(AND(S68&lt;&gt;"",U68&lt;&gt;""),S68*U68,"")</f>
        <v/>
      </c>
      <c r="W68" s="53" t="str">
        <f aca="false">IF(AND(T68&lt;&gt;"",U68&lt;&gt;""),T68*U68,"")</f>
        <v/>
      </c>
      <c r="X68" s="42"/>
      <c r="Y68" s="42"/>
      <c r="Z68" s="42"/>
      <c r="AA68" s="42"/>
      <c r="AB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3" t="str">
        <f aca="false">A69&amp;G69</f>
        <v/>
      </c>
      <c r="I69" s="44"/>
      <c r="J69" s="45"/>
      <c r="K69" s="46" t="str">
        <f aca="false">IF(OR(I69="ALI",I69="AIE"),IF(ISNA(VLOOKUP(H69,'Funções de Dados - Detalhe'!$C$7:$F$126,2,0)),"",VLOOKUP(H69,'Funções de Dados - Detalhe'!$C$7:$F$126,2,0)),IF(OR(I69="EE",I69="SE",I69="CE"),IF(ISNA(VLOOKUP(H69,'Funções de Transação - Detalhe'!$C$7:$F$126,2,0)), "",VLOOKUP(H69,'Funções de Transação - Detalhe'!$C$7:$F$126,2,0)),""))</f>
        <v/>
      </c>
      <c r="L69" s="46" t="str">
        <f aca="false">IF(OR(I69="ALI",I69="AIE"),IF(ISNA(VLOOKUP(H69,'Funções de Dados - Detalhe'!$C$7:$F$126,4,0)), "",VLOOKUP(H69,'Funções de Dados - Detalhe'!$C$7:$F$126,4,0)),IF(OR(I69="EE",I69="SE",I69="CE"),IF(ISNA(VLOOKUP(H69,'Funções de Transação - Detalhe'!$C$7:$F$126,4,0)), "",VLOOKUP(H69,'Funções de Transação - Detalhe'!$C$7:$F$126,4,0)),""))</f>
        <v/>
      </c>
      <c r="M69" s="47" t="str">
        <f aca="false">CONCATENATE(I69,N69)</f>
        <v/>
      </c>
      <c r="N69" s="48" t="str">
        <f aca="false">IF(OR(I69="ALI",I69="AIE"),"L", IF(OR(I69="EE",I69="SE",I69="CE"),"A",""))</f>
        <v/>
      </c>
      <c r="O69" s="47" t="str">
        <f aca="false">CONCATENATE(I69,P69)</f>
        <v/>
      </c>
      <c r="P69" s="49" t="str">
        <f aca="false">IF(OR(ISBLANK(K69),K69="",ISBLANK(L69),L69=""),IF(OR(I69="ALI",I69="AIE"),"",IF(OR(ISBLANK(I69),L69=""),"","A")),IF(I69="EE",IF(L69&gt;=3,IF(K69&gt;=5,"H","A"),IF(L69&gt;=2,IF(K69&gt;=16,"H",IF(K69&lt;=4,"L","A")),IF(K69&lt;=15,"L","A"))),IF(OR(I69="SE",I69="CE"),IF(L69&gt;=4,IF(K69&gt;=6,"H","A"),IF(L69&gt;=2,IF(K69&gt;=20,"H",IF(K69&lt;=5,"L","A")),IF(K69&lt;=19,"L","A"))),IF(OR(I69="ALI",I69="AIE"),IF(L69&gt;=6,IF(K69&gt;=20,"H","A"),IF(L69&gt;=2,IF(K69&gt;=51,"H",IF(K69&lt;=19,"L","A")),IF(K69&lt;=50,"L","A")))))))</f>
        <v/>
      </c>
      <c r="Q69" s="50" t="str">
        <f aca="false">IF(N69="L","Baixa",IF(N69="A","Média",IF(N69="","","Alta")))</f>
        <v/>
      </c>
      <c r="R69" s="50" t="str">
        <f aca="false">IF(P69="L","Baixa",IF(P69="A","Média",IF(P69="H","Alta","")))</f>
        <v/>
      </c>
      <c r="S69" s="46" t="str">
        <f aca="false">IF(J69="C",0.6,IF(OR(ISBLANK(I69),ISBLANK(N69)),"",IF(I69="ALI",IF(N69="L",7,IF(N69="A",10,15)),IF(I69="AIE",IF(N69="L",5,IF(N69="A",7,10)),IF(I69="SE",IF(N69="L",4,IF(N69="A",5,7)),IF(OR(I69="EE",I69="CE"),IF(N69="L",3,IF(N69="A",4,6))))))))</f>
        <v/>
      </c>
      <c r="T69" s="51" t="str">
        <f aca="false">IF(OR(ISBLANK(I69),ISBLANK(P69),I69="",P69=""),S69,IF(I69="ALI",IF(P69="L",7,IF(P69="A",10,15)),IF(I69="AIE",IF(P69="L",5,IF(P69="A",7,10)),IF(I69="SE",IF(P69="L",4,IF(P69="A",5,7)),IF(OR(I69="EE",I69="CE"),IF(P69="L",3,IF(P69="A",4,6)))))))</f>
        <v/>
      </c>
      <c r="U69" s="52" t="str">
        <f aca="false">IF(J69="","",IF(OR(J69="I",J69="C"),100%,IF(J69="E",40%,IF(J69="T",15%,50%))))</f>
        <v/>
      </c>
      <c r="V69" s="53" t="str">
        <f aca="false">IF(AND(S69&lt;&gt;"",U69&lt;&gt;""),S69*U69,"")</f>
        <v/>
      </c>
      <c r="W69" s="53" t="str">
        <f aca="false">IF(AND(T69&lt;&gt;"",U69&lt;&gt;""),T69*U69,"")</f>
        <v/>
      </c>
      <c r="X69" s="42"/>
      <c r="Y69" s="42"/>
      <c r="Z69" s="42"/>
      <c r="AA69" s="42"/>
      <c r="AB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3" t="str">
        <f aca="false">A70&amp;G70</f>
        <v/>
      </c>
      <c r="I70" s="44"/>
      <c r="J70" s="45"/>
      <c r="K70" s="46" t="str">
        <f aca="false">IF(OR(I70="ALI",I70="AIE"),IF(ISNA(VLOOKUP(H70,'Funções de Dados - Detalhe'!$C$7:$F$126,2,0)),"",VLOOKUP(H70,'Funções de Dados - Detalhe'!$C$7:$F$126,2,0)),IF(OR(I70="EE",I70="SE",I70="CE"),IF(ISNA(VLOOKUP(H70,'Funções de Transação - Detalhe'!$C$7:$F$126,2,0)), "",VLOOKUP(H70,'Funções de Transação - Detalhe'!$C$7:$F$126,2,0)),""))</f>
        <v/>
      </c>
      <c r="L70" s="46" t="str">
        <f aca="false">IF(OR(I70="ALI",I70="AIE"),IF(ISNA(VLOOKUP(H70,'Funções de Dados - Detalhe'!$C$7:$F$126,4,0)), "",VLOOKUP(H70,'Funções de Dados - Detalhe'!$C$7:$F$126,4,0)),IF(OR(I70="EE",I70="SE",I70="CE"),IF(ISNA(VLOOKUP(H70,'Funções de Transação - Detalhe'!$C$7:$F$126,4,0)), "",VLOOKUP(H70,'Funções de Transação - Detalhe'!$C$7:$F$126,4,0)),""))</f>
        <v/>
      </c>
      <c r="M70" s="47" t="str">
        <f aca="false">CONCATENATE(I70,N70)</f>
        <v/>
      </c>
      <c r="N70" s="48" t="str">
        <f aca="false">IF(OR(I70="ALI",I70="AIE"),"L", IF(OR(I70="EE",I70="SE",I70="CE"),"A",""))</f>
        <v/>
      </c>
      <c r="O70" s="47" t="str">
        <f aca="false">CONCATENATE(I70,P70)</f>
        <v/>
      </c>
      <c r="P70" s="49" t="str">
        <f aca="false">IF(OR(ISBLANK(K70),K70="",ISBLANK(L70),L70=""),IF(OR(I70="ALI",I70="AIE"),"",IF(OR(ISBLANK(I70),L70=""),"","A")),IF(I70="EE",IF(L70&gt;=3,IF(K70&gt;=5,"H","A"),IF(L70&gt;=2,IF(K70&gt;=16,"H",IF(K70&lt;=4,"L","A")),IF(K70&lt;=15,"L","A"))),IF(OR(I70="SE",I70="CE"),IF(L70&gt;=4,IF(K70&gt;=6,"H","A"),IF(L70&gt;=2,IF(K70&gt;=20,"H",IF(K70&lt;=5,"L","A")),IF(K70&lt;=19,"L","A"))),IF(OR(I70="ALI",I70="AIE"),IF(L70&gt;=6,IF(K70&gt;=20,"H","A"),IF(L70&gt;=2,IF(K70&gt;=51,"H",IF(K70&lt;=19,"L","A")),IF(K70&lt;=50,"L","A")))))))</f>
        <v/>
      </c>
      <c r="Q70" s="50" t="str">
        <f aca="false">IF(N70="L","Baixa",IF(N70="A","Média",IF(N70="","","Alta")))</f>
        <v/>
      </c>
      <c r="R70" s="50" t="str">
        <f aca="false">IF(P70="L","Baixa",IF(P70="A","Média",IF(P70="H","Alta","")))</f>
        <v/>
      </c>
      <c r="S70" s="46" t="str">
        <f aca="false">IF(J70="C",0.6,IF(OR(ISBLANK(I70),ISBLANK(N70)),"",IF(I70="ALI",IF(N70="L",7,IF(N70="A",10,15)),IF(I70="AIE",IF(N70="L",5,IF(N70="A",7,10)),IF(I70="SE",IF(N70="L",4,IF(N70="A",5,7)),IF(OR(I70="EE",I70="CE"),IF(N70="L",3,IF(N70="A",4,6))))))))</f>
        <v/>
      </c>
      <c r="T70" s="51" t="str">
        <f aca="false">IF(OR(ISBLANK(I70),ISBLANK(P70),I70="",P70=""),S70,IF(I70="ALI",IF(P70="L",7,IF(P70="A",10,15)),IF(I70="AIE",IF(P70="L",5,IF(P70="A",7,10)),IF(I70="SE",IF(P70="L",4,IF(P70="A",5,7)),IF(OR(I70="EE",I70="CE"),IF(P70="L",3,IF(P70="A",4,6)))))))</f>
        <v/>
      </c>
      <c r="U70" s="52" t="str">
        <f aca="false">IF(J70="","",IF(OR(J70="I",J70="C"),100%,IF(J70="E",40%,IF(J70="T",15%,50%))))</f>
        <v/>
      </c>
      <c r="V70" s="53" t="str">
        <f aca="false">IF(AND(S70&lt;&gt;"",U70&lt;&gt;""),S70*U70,"")</f>
        <v/>
      </c>
      <c r="W70" s="53" t="str">
        <f aca="false">IF(AND(T70&lt;&gt;"",U70&lt;&gt;""),T70*U70,"")</f>
        <v/>
      </c>
      <c r="X70" s="42"/>
      <c r="Y70" s="42"/>
      <c r="Z70" s="42"/>
      <c r="AA70" s="42"/>
      <c r="AB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3" t="str">
        <f aca="false">A71&amp;G71</f>
        <v/>
      </c>
      <c r="I71" s="44"/>
      <c r="J71" s="45"/>
      <c r="K71" s="46" t="str">
        <f aca="false">IF(OR(I71="ALI",I71="AIE"),IF(ISNA(VLOOKUP(H71,'Funções de Dados - Detalhe'!$C$7:$F$126,2,0)),"",VLOOKUP(H71,'Funções de Dados - Detalhe'!$C$7:$F$126,2,0)),IF(OR(I71="EE",I71="SE",I71="CE"),IF(ISNA(VLOOKUP(H71,'Funções de Transação - Detalhe'!$C$7:$F$126,2,0)), "",VLOOKUP(H71,'Funções de Transação - Detalhe'!$C$7:$F$126,2,0)),""))</f>
        <v/>
      </c>
      <c r="L71" s="46" t="str">
        <f aca="false">IF(OR(I71="ALI",I71="AIE"),IF(ISNA(VLOOKUP(H71,'Funções de Dados - Detalhe'!$C$7:$F$126,4,0)), "",VLOOKUP(H71,'Funções de Dados - Detalhe'!$C$7:$F$126,4,0)),IF(OR(I71="EE",I71="SE",I71="CE"),IF(ISNA(VLOOKUP(H71,'Funções de Transação - Detalhe'!$C$7:$F$126,4,0)), "",VLOOKUP(H71,'Funções de Transação - Detalhe'!$C$7:$F$126,4,0)),""))</f>
        <v/>
      </c>
      <c r="M71" s="47" t="str">
        <f aca="false">CONCATENATE(I71,N71)</f>
        <v/>
      </c>
      <c r="N71" s="48" t="str">
        <f aca="false">IF(OR(I71="ALI",I71="AIE"),"L", IF(OR(I71="EE",I71="SE",I71="CE"),"A",""))</f>
        <v/>
      </c>
      <c r="O71" s="47" t="str">
        <f aca="false">CONCATENATE(I71,P71)</f>
        <v/>
      </c>
      <c r="P71" s="49" t="str">
        <f aca="false">IF(OR(ISBLANK(K71),K71="",ISBLANK(L71),L71=""),IF(OR(I71="ALI",I71="AIE"),"",IF(OR(ISBLANK(I71),L71=""),"","A")),IF(I71="EE",IF(L71&gt;=3,IF(K71&gt;=5,"H","A"),IF(L71&gt;=2,IF(K71&gt;=16,"H",IF(K71&lt;=4,"L","A")),IF(K71&lt;=15,"L","A"))),IF(OR(I71="SE",I71="CE"),IF(L71&gt;=4,IF(K71&gt;=6,"H","A"),IF(L71&gt;=2,IF(K71&gt;=20,"H",IF(K71&lt;=5,"L","A")),IF(K71&lt;=19,"L","A"))),IF(OR(I71="ALI",I71="AIE"),IF(L71&gt;=6,IF(K71&gt;=20,"H","A"),IF(L71&gt;=2,IF(K71&gt;=51,"H",IF(K71&lt;=19,"L","A")),IF(K71&lt;=50,"L","A")))))))</f>
        <v/>
      </c>
      <c r="Q71" s="50" t="str">
        <f aca="false">IF(N71="L","Baixa",IF(N71="A","Média",IF(N71="","","Alta")))</f>
        <v/>
      </c>
      <c r="R71" s="50" t="str">
        <f aca="false">IF(P71="L","Baixa",IF(P71="A","Média",IF(P71="H","Alta","")))</f>
        <v/>
      </c>
      <c r="S71" s="46" t="str">
        <f aca="false">IF(J71="C",0.6,IF(OR(ISBLANK(I71),ISBLANK(N71)),"",IF(I71="ALI",IF(N71="L",7,IF(N71="A",10,15)),IF(I71="AIE",IF(N71="L",5,IF(N71="A",7,10)),IF(I71="SE",IF(N71="L",4,IF(N71="A",5,7)),IF(OR(I71="EE",I71="CE"),IF(N71="L",3,IF(N71="A",4,6))))))))</f>
        <v/>
      </c>
      <c r="T71" s="51" t="str">
        <f aca="false">IF(OR(ISBLANK(I71),ISBLANK(P71),I71="",P71=""),S71,IF(I71="ALI",IF(P71="L",7,IF(P71="A",10,15)),IF(I71="AIE",IF(P71="L",5,IF(P71="A",7,10)),IF(I71="SE",IF(P71="L",4,IF(P71="A",5,7)),IF(OR(I71="EE",I71="CE"),IF(P71="L",3,IF(P71="A",4,6)))))))</f>
        <v/>
      </c>
      <c r="U71" s="52" t="str">
        <f aca="false">IF(J71="","",IF(OR(J71="I",J71="C"),100%,IF(J71="E",40%,IF(J71="T",15%,50%))))</f>
        <v/>
      </c>
      <c r="V71" s="53" t="str">
        <f aca="false">IF(AND(S71&lt;&gt;"",U71&lt;&gt;""),S71*U71,"")</f>
        <v/>
      </c>
      <c r="W71" s="53" t="str">
        <f aca="false">IF(AND(T71&lt;&gt;"",U71&lt;&gt;""),T71*U71,"")</f>
        <v/>
      </c>
      <c r="X71" s="42"/>
      <c r="Y71" s="42"/>
      <c r="Z71" s="42"/>
      <c r="AA71" s="42"/>
      <c r="AB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3" t="str">
        <f aca="false">A72&amp;G72</f>
        <v/>
      </c>
      <c r="I72" s="44"/>
      <c r="J72" s="45"/>
      <c r="K72" s="46" t="str">
        <f aca="false">IF(OR(I72="ALI",I72="AIE"),IF(ISNA(VLOOKUP(H72,'Funções de Dados - Detalhe'!$C$7:$F$126,2,0)),"",VLOOKUP(H72,'Funções de Dados - Detalhe'!$C$7:$F$126,2,0)),IF(OR(I72="EE",I72="SE",I72="CE"),IF(ISNA(VLOOKUP(H72,'Funções de Transação - Detalhe'!$C$7:$F$126,2,0)), "",VLOOKUP(H72,'Funções de Transação - Detalhe'!$C$7:$F$126,2,0)),""))</f>
        <v/>
      </c>
      <c r="L72" s="46" t="str">
        <f aca="false">IF(OR(I72="ALI",I72="AIE"),IF(ISNA(VLOOKUP(H72,'Funções de Dados - Detalhe'!$C$7:$F$126,4,0)), "",VLOOKUP(H72,'Funções de Dados - Detalhe'!$C$7:$F$126,4,0)),IF(OR(I72="EE",I72="SE",I72="CE"),IF(ISNA(VLOOKUP(H72,'Funções de Transação - Detalhe'!$C$7:$F$126,4,0)), "",VLOOKUP(H72,'Funções de Transação - Detalhe'!$C$7:$F$126,4,0)),""))</f>
        <v/>
      </c>
      <c r="M72" s="47" t="str">
        <f aca="false">CONCATENATE(I72,N72)</f>
        <v/>
      </c>
      <c r="N72" s="48" t="str">
        <f aca="false">IF(OR(I72="ALI",I72="AIE"),"L", IF(OR(I72="EE",I72="SE",I72="CE"),"A",""))</f>
        <v/>
      </c>
      <c r="O72" s="47" t="str">
        <f aca="false">CONCATENATE(I72,P72)</f>
        <v/>
      </c>
      <c r="P72" s="49" t="str">
        <f aca="false">IF(OR(ISBLANK(K72),K72="",ISBLANK(L72),L72=""),IF(OR(I72="ALI",I72="AIE"),"",IF(OR(ISBLANK(I72),L72=""),"","A")),IF(I72="EE",IF(L72&gt;=3,IF(K72&gt;=5,"H","A"),IF(L72&gt;=2,IF(K72&gt;=16,"H",IF(K72&lt;=4,"L","A")),IF(K72&lt;=15,"L","A"))),IF(OR(I72="SE",I72="CE"),IF(L72&gt;=4,IF(K72&gt;=6,"H","A"),IF(L72&gt;=2,IF(K72&gt;=20,"H",IF(K72&lt;=5,"L","A")),IF(K72&lt;=19,"L","A"))),IF(OR(I72="ALI",I72="AIE"),IF(L72&gt;=6,IF(K72&gt;=20,"H","A"),IF(L72&gt;=2,IF(K72&gt;=51,"H",IF(K72&lt;=19,"L","A")),IF(K72&lt;=50,"L","A")))))))</f>
        <v/>
      </c>
      <c r="Q72" s="50" t="str">
        <f aca="false">IF(N72="L","Baixa",IF(N72="A","Média",IF(N72="","","Alta")))</f>
        <v/>
      </c>
      <c r="R72" s="50" t="str">
        <f aca="false">IF(P72="L","Baixa",IF(P72="A","Média",IF(P72="H","Alta","")))</f>
        <v/>
      </c>
      <c r="S72" s="46" t="str">
        <f aca="false">IF(J72="C",0.6,IF(OR(ISBLANK(I72),ISBLANK(N72)),"",IF(I72="ALI",IF(N72="L",7,IF(N72="A",10,15)),IF(I72="AIE",IF(N72="L",5,IF(N72="A",7,10)),IF(I72="SE",IF(N72="L",4,IF(N72="A",5,7)),IF(OR(I72="EE",I72="CE"),IF(N72="L",3,IF(N72="A",4,6))))))))</f>
        <v/>
      </c>
      <c r="T72" s="51" t="str">
        <f aca="false">IF(OR(ISBLANK(I72),ISBLANK(P72),I72="",P72=""),S72,IF(I72="ALI",IF(P72="L",7,IF(P72="A",10,15)),IF(I72="AIE",IF(P72="L",5,IF(P72="A",7,10)),IF(I72="SE",IF(P72="L",4,IF(P72="A",5,7)),IF(OR(I72="EE",I72="CE"),IF(P72="L",3,IF(P72="A",4,6)))))))</f>
        <v/>
      </c>
      <c r="U72" s="52" t="str">
        <f aca="false">IF(J72="","",IF(OR(J72="I",J72="C"),100%,IF(J72="E",40%,IF(J72="T",15%,50%))))</f>
        <v/>
      </c>
      <c r="V72" s="53" t="str">
        <f aca="false">IF(AND(S72&lt;&gt;"",U72&lt;&gt;""),S72*U72,"")</f>
        <v/>
      </c>
      <c r="W72" s="53" t="str">
        <f aca="false">IF(AND(T72&lt;&gt;"",U72&lt;&gt;""),T72*U72,"")</f>
        <v/>
      </c>
      <c r="X72" s="42"/>
      <c r="Y72" s="42"/>
      <c r="Z72" s="42"/>
      <c r="AA72" s="42"/>
      <c r="AB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3" t="str">
        <f aca="false">A73&amp;G73</f>
        <v/>
      </c>
      <c r="I73" s="44"/>
      <c r="J73" s="45"/>
      <c r="K73" s="46" t="str">
        <f aca="false">IF(OR(I73="ALI",I73="AIE"),IF(ISNA(VLOOKUP(H73,'Funções de Dados - Detalhe'!$C$7:$F$126,2,0)),"",VLOOKUP(H73,'Funções de Dados - Detalhe'!$C$7:$F$126,2,0)),IF(OR(I73="EE",I73="SE",I73="CE"),IF(ISNA(VLOOKUP(H73,'Funções de Transação - Detalhe'!$C$7:$F$126,2,0)), "",VLOOKUP(H73,'Funções de Transação - Detalhe'!$C$7:$F$126,2,0)),""))</f>
        <v/>
      </c>
      <c r="L73" s="46" t="str">
        <f aca="false">IF(OR(I73="ALI",I73="AIE"),IF(ISNA(VLOOKUP(H73,'Funções de Dados - Detalhe'!$C$7:$F$126,4,0)), "",VLOOKUP(H73,'Funções de Dados - Detalhe'!$C$7:$F$126,4,0)),IF(OR(I73="EE",I73="SE",I73="CE"),IF(ISNA(VLOOKUP(H73,'Funções de Transação - Detalhe'!$C$7:$F$126,4,0)), "",VLOOKUP(H73,'Funções de Transação - Detalhe'!$C$7:$F$126,4,0)),""))</f>
        <v/>
      </c>
      <c r="M73" s="47" t="str">
        <f aca="false">CONCATENATE(I73,N73)</f>
        <v/>
      </c>
      <c r="N73" s="48" t="str">
        <f aca="false">IF(OR(I73="ALI",I73="AIE"),"L", IF(OR(I73="EE",I73="SE",I73="CE"),"A",""))</f>
        <v/>
      </c>
      <c r="O73" s="47" t="str">
        <f aca="false">CONCATENATE(I73,P73)</f>
        <v/>
      </c>
      <c r="P73" s="49" t="str">
        <f aca="false">IF(OR(ISBLANK(K73),K73="",ISBLANK(L73),L73=""),IF(OR(I73="ALI",I73="AIE"),"",IF(OR(ISBLANK(I73),L73=""),"","A")),IF(I73="EE",IF(L73&gt;=3,IF(K73&gt;=5,"H","A"),IF(L73&gt;=2,IF(K73&gt;=16,"H",IF(K73&lt;=4,"L","A")),IF(K73&lt;=15,"L","A"))),IF(OR(I73="SE",I73="CE"),IF(L73&gt;=4,IF(K73&gt;=6,"H","A"),IF(L73&gt;=2,IF(K73&gt;=20,"H",IF(K73&lt;=5,"L","A")),IF(K73&lt;=19,"L","A"))),IF(OR(I73="ALI",I73="AIE"),IF(L73&gt;=6,IF(K73&gt;=20,"H","A"),IF(L73&gt;=2,IF(K73&gt;=51,"H",IF(K73&lt;=19,"L","A")),IF(K73&lt;=50,"L","A")))))))</f>
        <v/>
      </c>
      <c r="Q73" s="50" t="str">
        <f aca="false">IF(N73="L","Baixa",IF(N73="A","Média",IF(N73="","","Alta")))</f>
        <v/>
      </c>
      <c r="R73" s="50" t="str">
        <f aca="false">IF(P73="L","Baixa",IF(P73="A","Média",IF(P73="H","Alta","")))</f>
        <v/>
      </c>
      <c r="S73" s="46" t="str">
        <f aca="false">IF(J73="C",0.6,IF(OR(ISBLANK(I73),ISBLANK(N73)),"",IF(I73="ALI",IF(N73="L",7,IF(N73="A",10,15)),IF(I73="AIE",IF(N73="L",5,IF(N73="A",7,10)),IF(I73="SE",IF(N73="L",4,IF(N73="A",5,7)),IF(OR(I73="EE",I73="CE"),IF(N73="L",3,IF(N73="A",4,6))))))))</f>
        <v/>
      </c>
      <c r="T73" s="51" t="str">
        <f aca="false">IF(OR(ISBLANK(I73),ISBLANK(P73),I73="",P73=""),S73,IF(I73="ALI",IF(P73="L",7,IF(P73="A",10,15)),IF(I73="AIE",IF(P73="L",5,IF(P73="A",7,10)),IF(I73="SE",IF(P73="L",4,IF(P73="A",5,7)),IF(OR(I73="EE",I73="CE"),IF(P73="L",3,IF(P73="A",4,6)))))))</f>
        <v/>
      </c>
      <c r="U73" s="52" t="str">
        <f aca="false">IF(J73="","",IF(OR(J73="I",J73="C"),100%,IF(J73="E",40%,IF(J73="T",15%,50%))))</f>
        <v/>
      </c>
      <c r="V73" s="53" t="str">
        <f aca="false">IF(AND(S73&lt;&gt;"",U73&lt;&gt;""),S73*U73,"")</f>
        <v/>
      </c>
      <c r="W73" s="53" t="str">
        <f aca="false">IF(AND(T73&lt;&gt;"",U73&lt;&gt;""),T73*U73,"")</f>
        <v/>
      </c>
      <c r="X73" s="42"/>
      <c r="Y73" s="42"/>
      <c r="Z73" s="42"/>
      <c r="AA73" s="42"/>
      <c r="AB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3" t="str">
        <f aca="false">A74&amp;G74</f>
        <v/>
      </c>
      <c r="I74" s="44"/>
      <c r="J74" s="45"/>
      <c r="K74" s="46" t="str">
        <f aca="false">IF(OR(I74="ALI",I74="AIE"),IF(ISNA(VLOOKUP(H74,'Funções de Dados - Detalhe'!$C$7:$F$126,2,0)),"",VLOOKUP(H74,'Funções de Dados - Detalhe'!$C$7:$F$126,2,0)),IF(OR(I74="EE",I74="SE",I74="CE"),IF(ISNA(VLOOKUP(H74,'Funções de Transação - Detalhe'!$C$7:$F$126,2,0)), "",VLOOKUP(H74,'Funções de Transação - Detalhe'!$C$7:$F$126,2,0)),""))</f>
        <v/>
      </c>
      <c r="L74" s="46" t="str">
        <f aca="false">IF(OR(I74="ALI",I74="AIE"),IF(ISNA(VLOOKUP(H74,'Funções de Dados - Detalhe'!$C$7:$F$126,4,0)), "",VLOOKUP(H74,'Funções de Dados - Detalhe'!$C$7:$F$126,4,0)),IF(OR(I74="EE",I74="SE",I74="CE"),IF(ISNA(VLOOKUP(H74,'Funções de Transação - Detalhe'!$C$7:$F$126,4,0)), "",VLOOKUP(H74,'Funções de Transação - Detalhe'!$C$7:$F$126,4,0)),""))</f>
        <v/>
      </c>
      <c r="M74" s="47" t="str">
        <f aca="false">CONCATENATE(I74,N74)</f>
        <v/>
      </c>
      <c r="N74" s="48" t="str">
        <f aca="false">IF(OR(I74="ALI",I74="AIE"),"L", IF(OR(I74="EE",I74="SE",I74="CE"),"A",""))</f>
        <v/>
      </c>
      <c r="O74" s="47" t="str">
        <f aca="false">CONCATENATE(I74,P74)</f>
        <v/>
      </c>
      <c r="P74" s="49" t="str">
        <f aca="false">IF(OR(ISBLANK(K74),K74="",ISBLANK(L74),L74=""),IF(OR(I74="ALI",I74="AIE"),"",IF(OR(ISBLANK(I74),L74=""),"","A")),IF(I74="EE",IF(L74&gt;=3,IF(K74&gt;=5,"H","A"),IF(L74&gt;=2,IF(K74&gt;=16,"H",IF(K74&lt;=4,"L","A")),IF(K74&lt;=15,"L","A"))),IF(OR(I74="SE",I74="CE"),IF(L74&gt;=4,IF(K74&gt;=6,"H","A"),IF(L74&gt;=2,IF(K74&gt;=20,"H",IF(K74&lt;=5,"L","A")),IF(K74&lt;=19,"L","A"))),IF(OR(I74="ALI",I74="AIE"),IF(L74&gt;=6,IF(K74&gt;=20,"H","A"),IF(L74&gt;=2,IF(K74&gt;=51,"H",IF(K74&lt;=19,"L","A")),IF(K74&lt;=50,"L","A")))))))</f>
        <v/>
      </c>
      <c r="Q74" s="50" t="str">
        <f aca="false">IF(N74="L","Baixa",IF(N74="A","Média",IF(N74="","","Alta")))</f>
        <v/>
      </c>
      <c r="R74" s="50" t="str">
        <f aca="false">IF(P74="L","Baixa",IF(P74="A","Média",IF(P74="H","Alta","")))</f>
        <v/>
      </c>
      <c r="S74" s="46" t="str">
        <f aca="false">IF(J74="C",0.6,IF(OR(ISBLANK(I74),ISBLANK(N74)),"",IF(I74="ALI",IF(N74="L",7,IF(N74="A",10,15)),IF(I74="AIE",IF(N74="L",5,IF(N74="A",7,10)),IF(I74="SE",IF(N74="L",4,IF(N74="A",5,7)),IF(OR(I74="EE",I74="CE"),IF(N74="L",3,IF(N74="A",4,6))))))))</f>
        <v/>
      </c>
      <c r="T74" s="51" t="str">
        <f aca="false">IF(OR(ISBLANK(I74),ISBLANK(P74),I74="",P74=""),S74,IF(I74="ALI",IF(P74="L",7,IF(P74="A",10,15)),IF(I74="AIE",IF(P74="L",5,IF(P74="A",7,10)),IF(I74="SE",IF(P74="L",4,IF(P74="A",5,7)),IF(OR(I74="EE",I74="CE"),IF(P74="L",3,IF(P74="A",4,6)))))))</f>
        <v/>
      </c>
      <c r="U74" s="52" t="str">
        <f aca="false">IF(J74="","",IF(OR(J74="I",J74="C"),100%,IF(J74="E",40%,IF(J74="T",15%,50%))))</f>
        <v/>
      </c>
      <c r="V74" s="53" t="str">
        <f aca="false">IF(AND(S74&lt;&gt;"",U74&lt;&gt;""),S74*U74,"")</f>
        <v/>
      </c>
      <c r="W74" s="53" t="str">
        <f aca="false">IF(AND(T74&lt;&gt;"",U74&lt;&gt;""),T74*U74,"")</f>
        <v/>
      </c>
      <c r="X74" s="42"/>
      <c r="Y74" s="42"/>
      <c r="Z74" s="42"/>
      <c r="AA74" s="42"/>
      <c r="AB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3" t="str">
        <f aca="false">A75&amp;G75</f>
        <v/>
      </c>
      <c r="I75" s="44"/>
      <c r="J75" s="45"/>
      <c r="K75" s="46" t="str">
        <f aca="false">IF(OR(I75="ALI",I75="AIE"),IF(ISNA(VLOOKUP(H75,'Funções de Dados - Detalhe'!$C$7:$F$126,2,0)),"",VLOOKUP(H75,'Funções de Dados - Detalhe'!$C$7:$F$126,2,0)),IF(OR(I75="EE",I75="SE",I75="CE"),IF(ISNA(VLOOKUP(H75,'Funções de Transação - Detalhe'!$C$7:$F$126,2,0)), "",VLOOKUP(H75,'Funções de Transação - Detalhe'!$C$7:$F$126,2,0)),""))</f>
        <v/>
      </c>
      <c r="L75" s="46" t="str">
        <f aca="false">IF(OR(I75="ALI",I75="AIE"),IF(ISNA(VLOOKUP(H75,'Funções de Dados - Detalhe'!$C$7:$F$126,4,0)), "",VLOOKUP(H75,'Funções de Dados - Detalhe'!$C$7:$F$126,4,0)),IF(OR(I75="EE",I75="SE",I75="CE"),IF(ISNA(VLOOKUP(H75,'Funções de Transação - Detalhe'!$C$7:$F$126,4,0)), "",VLOOKUP(H75,'Funções de Transação - Detalhe'!$C$7:$F$126,4,0)),""))</f>
        <v/>
      </c>
      <c r="M75" s="47" t="str">
        <f aca="false">CONCATENATE(I75,N75)</f>
        <v/>
      </c>
      <c r="N75" s="48" t="str">
        <f aca="false">IF(OR(I75="ALI",I75="AIE"),"L", IF(OR(I75="EE",I75="SE",I75="CE"),"A",""))</f>
        <v/>
      </c>
      <c r="O75" s="47" t="str">
        <f aca="false">CONCATENATE(I75,P75)</f>
        <v/>
      </c>
      <c r="P75" s="49" t="str">
        <f aca="false">IF(OR(ISBLANK(K75),K75="",ISBLANK(L75),L75=""),IF(OR(I75="ALI",I75="AIE"),"",IF(OR(ISBLANK(I75),L75=""),"","A")),IF(I75="EE",IF(L75&gt;=3,IF(K75&gt;=5,"H","A"),IF(L75&gt;=2,IF(K75&gt;=16,"H",IF(K75&lt;=4,"L","A")),IF(K75&lt;=15,"L","A"))),IF(OR(I75="SE",I75="CE"),IF(L75&gt;=4,IF(K75&gt;=6,"H","A"),IF(L75&gt;=2,IF(K75&gt;=20,"H",IF(K75&lt;=5,"L","A")),IF(K75&lt;=19,"L","A"))),IF(OR(I75="ALI",I75="AIE"),IF(L75&gt;=6,IF(K75&gt;=20,"H","A"),IF(L75&gt;=2,IF(K75&gt;=51,"H",IF(K75&lt;=19,"L","A")),IF(K75&lt;=50,"L","A")))))))</f>
        <v/>
      </c>
      <c r="Q75" s="50" t="str">
        <f aca="false">IF(N75="L","Baixa",IF(N75="A","Média",IF(N75="","","Alta")))</f>
        <v/>
      </c>
      <c r="R75" s="50" t="str">
        <f aca="false">IF(P75="L","Baixa",IF(P75="A","Média",IF(P75="H","Alta","")))</f>
        <v/>
      </c>
      <c r="S75" s="46" t="str">
        <f aca="false">IF(J75="C",0.6,IF(OR(ISBLANK(I75),ISBLANK(N75)),"",IF(I75="ALI",IF(N75="L",7,IF(N75="A",10,15)),IF(I75="AIE",IF(N75="L",5,IF(N75="A",7,10)),IF(I75="SE",IF(N75="L",4,IF(N75="A",5,7)),IF(OR(I75="EE",I75="CE"),IF(N75="L",3,IF(N75="A",4,6))))))))</f>
        <v/>
      </c>
      <c r="T75" s="51" t="str">
        <f aca="false">IF(OR(ISBLANK(I75),ISBLANK(P75),I75="",P75=""),S75,IF(I75="ALI",IF(P75="L",7,IF(P75="A",10,15)),IF(I75="AIE",IF(P75="L",5,IF(P75="A",7,10)),IF(I75="SE",IF(P75="L",4,IF(P75="A",5,7)),IF(OR(I75="EE",I75="CE"),IF(P75="L",3,IF(P75="A",4,6)))))))</f>
        <v/>
      </c>
      <c r="U75" s="52" t="str">
        <f aca="false">IF(J75="","",IF(OR(J75="I",J75="C"),100%,IF(J75="E",40%,IF(J75="T",15%,50%))))</f>
        <v/>
      </c>
      <c r="V75" s="53" t="str">
        <f aca="false">IF(AND(S75&lt;&gt;"",U75&lt;&gt;""),S75*U75,"")</f>
        <v/>
      </c>
      <c r="W75" s="53" t="str">
        <f aca="false">IF(AND(T75&lt;&gt;"",U75&lt;&gt;""),T75*U75,"")</f>
        <v/>
      </c>
      <c r="X75" s="42"/>
      <c r="Y75" s="42"/>
      <c r="Z75" s="42"/>
      <c r="AA75" s="42"/>
      <c r="AB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3" t="str">
        <f aca="false">A76&amp;G76</f>
        <v/>
      </c>
      <c r="I76" s="44"/>
      <c r="J76" s="45"/>
      <c r="K76" s="46" t="str">
        <f aca="false">IF(OR(I76="ALI",I76="AIE"),IF(ISNA(VLOOKUP(H76,'Funções de Dados - Detalhe'!$C$7:$F$126,2,0)),"",VLOOKUP(H76,'Funções de Dados - Detalhe'!$C$7:$F$126,2,0)),IF(OR(I76="EE",I76="SE",I76="CE"),IF(ISNA(VLOOKUP(H76,'Funções de Transação - Detalhe'!$C$7:$F$126,2,0)), "",VLOOKUP(H76,'Funções de Transação - Detalhe'!$C$7:$F$126,2,0)),""))</f>
        <v/>
      </c>
      <c r="L76" s="46" t="str">
        <f aca="false">IF(OR(I76="ALI",I76="AIE"),IF(ISNA(VLOOKUP(H76,'Funções de Dados - Detalhe'!$C$7:$F$126,4,0)), "",VLOOKUP(H76,'Funções de Dados - Detalhe'!$C$7:$F$126,4,0)),IF(OR(I76="EE",I76="SE",I76="CE"),IF(ISNA(VLOOKUP(H76,'Funções de Transação - Detalhe'!$C$7:$F$126,4,0)), "",VLOOKUP(H76,'Funções de Transação - Detalhe'!$C$7:$F$126,4,0)),""))</f>
        <v/>
      </c>
      <c r="M76" s="47" t="str">
        <f aca="false">CONCATENATE(I76,N76)</f>
        <v/>
      </c>
      <c r="N76" s="48" t="str">
        <f aca="false">IF(OR(I76="ALI",I76="AIE"),"L", IF(OR(I76="EE",I76="SE",I76="CE"),"A",""))</f>
        <v/>
      </c>
      <c r="O76" s="47" t="str">
        <f aca="false">CONCATENATE(I76,P76)</f>
        <v/>
      </c>
      <c r="P76" s="49" t="str">
        <f aca="false">IF(OR(ISBLANK(K76),K76="",ISBLANK(L76),L76=""),IF(OR(I76="ALI",I76="AIE"),"",IF(OR(ISBLANK(I76),L76=""),"","A")),IF(I76="EE",IF(L76&gt;=3,IF(K76&gt;=5,"H","A"),IF(L76&gt;=2,IF(K76&gt;=16,"H",IF(K76&lt;=4,"L","A")),IF(K76&lt;=15,"L","A"))),IF(OR(I76="SE",I76="CE"),IF(L76&gt;=4,IF(K76&gt;=6,"H","A"),IF(L76&gt;=2,IF(K76&gt;=20,"H",IF(K76&lt;=5,"L","A")),IF(K76&lt;=19,"L","A"))),IF(OR(I76="ALI",I76="AIE"),IF(L76&gt;=6,IF(K76&gt;=20,"H","A"),IF(L76&gt;=2,IF(K76&gt;=51,"H",IF(K76&lt;=19,"L","A")),IF(K76&lt;=50,"L","A")))))))</f>
        <v/>
      </c>
      <c r="Q76" s="50" t="str">
        <f aca="false">IF(N76="L","Baixa",IF(N76="A","Média",IF(N76="","","Alta")))</f>
        <v/>
      </c>
      <c r="R76" s="50" t="str">
        <f aca="false">IF(P76="L","Baixa",IF(P76="A","Média",IF(P76="H","Alta","")))</f>
        <v/>
      </c>
      <c r="S76" s="46" t="str">
        <f aca="false">IF(J76="C",0.6,IF(OR(ISBLANK(I76),ISBLANK(N76)),"",IF(I76="ALI",IF(N76="L",7,IF(N76="A",10,15)),IF(I76="AIE",IF(N76="L",5,IF(N76="A",7,10)),IF(I76="SE",IF(N76="L",4,IF(N76="A",5,7)),IF(OR(I76="EE",I76="CE"),IF(N76="L",3,IF(N76="A",4,6))))))))</f>
        <v/>
      </c>
      <c r="T76" s="51" t="str">
        <f aca="false">IF(OR(ISBLANK(I76),ISBLANK(P76),I76="",P76=""),S76,IF(I76="ALI",IF(P76="L",7,IF(P76="A",10,15)),IF(I76="AIE",IF(P76="L",5,IF(P76="A",7,10)),IF(I76="SE",IF(P76="L",4,IF(P76="A",5,7)),IF(OR(I76="EE",I76="CE"),IF(P76="L",3,IF(P76="A",4,6)))))))</f>
        <v/>
      </c>
      <c r="U76" s="52" t="str">
        <f aca="false">IF(J76="","",IF(OR(J76="I",J76="C"),100%,IF(J76="E",40%,IF(J76="T",15%,50%))))</f>
        <v/>
      </c>
      <c r="V76" s="53" t="str">
        <f aca="false">IF(AND(S76&lt;&gt;"",U76&lt;&gt;""),S76*U76,"")</f>
        <v/>
      </c>
      <c r="W76" s="53" t="str">
        <f aca="false">IF(AND(T76&lt;&gt;"",U76&lt;&gt;""),T76*U76,"")</f>
        <v/>
      </c>
      <c r="X76" s="42"/>
      <c r="Y76" s="42"/>
      <c r="Z76" s="42"/>
      <c r="AA76" s="42"/>
      <c r="AB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3" t="str">
        <f aca="false">A77&amp;G77</f>
        <v/>
      </c>
      <c r="I77" s="44"/>
      <c r="J77" s="45"/>
      <c r="K77" s="46" t="str">
        <f aca="false">IF(OR(I77="ALI",I77="AIE"),IF(ISNA(VLOOKUP(H77,'Funções de Dados - Detalhe'!$C$7:$F$126,2,0)),"",VLOOKUP(H77,'Funções de Dados - Detalhe'!$C$7:$F$126,2,0)),IF(OR(I77="EE",I77="SE",I77="CE"),IF(ISNA(VLOOKUP(H77,'Funções de Transação - Detalhe'!$C$7:$F$126,2,0)), "",VLOOKUP(H77,'Funções de Transação - Detalhe'!$C$7:$F$126,2,0)),""))</f>
        <v/>
      </c>
      <c r="L77" s="46" t="str">
        <f aca="false">IF(OR(I77="ALI",I77="AIE"),IF(ISNA(VLOOKUP(H77,'Funções de Dados - Detalhe'!$C$7:$F$126,4,0)), "",VLOOKUP(H77,'Funções de Dados - Detalhe'!$C$7:$F$126,4,0)),IF(OR(I77="EE",I77="SE",I77="CE"),IF(ISNA(VLOOKUP(H77,'Funções de Transação - Detalhe'!$C$7:$F$126,4,0)), "",VLOOKUP(H77,'Funções de Transação - Detalhe'!$C$7:$F$126,4,0)),""))</f>
        <v/>
      </c>
      <c r="M77" s="47" t="str">
        <f aca="false">CONCATENATE(I77,N77)</f>
        <v/>
      </c>
      <c r="N77" s="48" t="str">
        <f aca="false">IF(OR(I77="ALI",I77="AIE"),"L", IF(OR(I77="EE",I77="SE",I77="CE"),"A",""))</f>
        <v/>
      </c>
      <c r="O77" s="47" t="str">
        <f aca="false">CONCATENATE(I77,P77)</f>
        <v/>
      </c>
      <c r="P77" s="49" t="str">
        <f aca="false">IF(OR(ISBLANK(K77),K77="",ISBLANK(L77),L77=""),IF(OR(I77="ALI",I77="AIE"),"",IF(OR(ISBLANK(I77),L77=""),"","A")),IF(I77="EE",IF(L77&gt;=3,IF(K77&gt;=5,"H","A"),IF(L77&gt;=2,IF(K77&gt;=16,"H",IF(K77&lt;=4,"L","A")),IF(K77&lt;=15,"L","A"))),IF(OR(I77="SE",I77="CE"),IF(L77&gt;=4,IF(K77&gt;=6,"H","A"),IF(L77&gt;=2,IF(K77&gt;=20,"H",IF(K77&lt;=5,"L","A")),IF(K77&lt;=19,"L","A"))),IF(OR(I77="ALI",I77="AIE"),IF(L77&gt;=6,IF(K77&gt;=20,"H","A"),IF(L77&gt;=2,IF(K77&gt;=51,"H",IF(K77&lt;=19,"L","A")),IF(K77&lt;=50,"L","A")))))))</f>
        <v/>
      </c>
      <c r="Q77" s="50" t="str">
        <f aca="false">IF(N77="L","Baixa",IF(N77="A","Média",IF(N77="","","Alta")))</f>
        <v/>
      </c>
      <c r="R77" s="50" t="str">
        <f aca="false">IF(P77="L","Baixa",IF(P77="A","Média",IF(P77="H","Alta","")))</f>
        <v/>
      </c>
      <c r="S77" s="46" t="str">
        <f aca="false">IF(J77="C",0.6,IF(OR(ISBLANK(I77),ISBLANK(N77)),"",IF(I77="ALI",IF(N77="L",7,IF(N77="A",10,15)),IF(I77="AIE",IF(N77="L",5,IF(N77="A",7,10)),IF(I77="SE",IF(N77="L",4,IF(N77="A",5,7)),IF(OR(I77="EE",I77="CE"),IF(N77="L",3,IF(N77="A",4,6))))))))</f>
        <v/>
      </c>
      <c r="T77" s="51" t="str">
        <f aca="false">IF(OR(ISBLANK(I77),ISBLANK(P77),I77="",P77=""),S77,IF(I77="ALI",IF(P77="L",7,IF(P77="A",10,15)),IF(I77="AIE",IF(P77="L",5,IF(P77="A",7,10)),IF(I77="SE",IF(P77="L",4,IF(P77="A",5,7)),IF(OR(I77="EE",I77="CE"),IF(P77="L",3,IF(P77="A",4,6)))))))</f>
        <v/>
      </c>
      <c r="U77" s="52" t="str">
        <f aca="false">IF(J77="","",IF(OR(J77="I",J77="C"),100%,IF(J77="E",40%,IF(J77="T",15%,50%))))</f>
        <v/>
      </c>
      <c r="V77" s="53" t="str">
        <f aca="false">IF(AND(S77&lt;&gt;"",U77&lt;&gt;""),S77*U77,"")</f>
        <v/>
      </c>
      <c r="W77" s="53" t="str">
        <f aca="false">IF(AND(T77&lt;&gt;"",U77&lt;&gt;""),T77*U77,"")</f>
        <v/>
      </c>
      <c r="X77" s="42"/>
      <c r="Y77" s="42"/>
      <c r="Z77" s="42"/>
      <c r="AA77" s="42"/>
      <c r="AB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3" t="str">
        <f aca="false">A78&amp;G78</f>
        <v/>
      </c>
      <c r="I78" s="44"/>
      <c r="J78" s="45"/>
      <c r="K78" s="46" t="str">
        <f aca="false">IF(OR(I78="ALI",I78="AIE"),IF(ISNA(VLOOKUP(H78,'Funções de Dados - Detalhe'!$C$7:$F$126,2,0)),"",VLOOKUP(H78,'Funções de Dados - Detalhe'!$C$7:$F$126,2,0)),IF(OR(I78="EE",I78="SE",I78="CE"),IF(ISNA(VLOOKUP(H78,'Funções de Transação - Detalhe'!$C$7:$F$126,2,0)), "",VLOOKUP(H78,'Funções de Transação - Detalhe'!$C$7:$F$126,2,0)),""))</f>
        <v/>
      </c>
      <c r="L78" s="46" t="str">
        <f aca="false">IF(OR(I78="ALI",I78="AIE"),IF(ISNA(VLOOKUP(H78,'Funções de Dados - Detalhe'!$C$7:$F$126,4,0)), "",VLOOKUP(H78,'Funções de Dados - Detalhe'!$C$7:$F$126,4,0)),IF(OR(I78="EE",I78="SE",I78="CE"),IF(ISNA(VLOOKUP(H78,'Funções de Transação - Detalhe'!$C$7:$F$126,4,0)), "",VLOOKUP(H78,'Funções de Transação - Detalhe'!$C$7:$F$126,4,0)),""))</f>
        <v/>
      </c>
      <c r="M78" s="47" t="str">
        <f aca="false">CONCATENATE(I78,N78)</f>
        <v/>
      </c>
      <c r="N78" s="48" t="str">
        <f aca="false">IF(OR(I78="ALI",I78="AIE"),"L", IF(OR(I78="EE",I78="SE",I78="CE"),"A",""))</f>
        <v/>
      </c>
      <c r="O78" s="47" t="str">
        <f aca="false">CONCATENATE(I78,P78)</f>
        <v/>
      </c>
      <c r="P78" s="49" t="str">
        <f aca="false">IF(OR(ISBLANK(K78),K78="",ISBLANK(L78),L78=""),IF(OR(I78="ALI",I78="AIE"),"",IF(OR(ISBLANK(I78),L78=""),"","A")),IF(I78="EE",IF(L78&gt;=3,IF(K78&gt;=5,"H","A"),IF(L78&gt;=2,IF(K78&gt;=16,"H",IF(K78&lt;=4,"L","A")),IF(K78&lt;=15,"L","A"))),IF(OR(I78="SE",I78="CE"),IF(L78&gt;=4,IF(K78&gt;=6,"H","A"),IF(L78&gt;=2,IF(K78&gt;=20,"H",IF(K78&lt;=5,"L","A")),IF(K78&lt;=19,"L","A"))),IF(OR(I78="ALI",I78="AIE"),IF(L78&gt;=6,IF(K78&gt;=20,"H","A"),IF(L78&gt;=2,IF(K78&gt;=51,"H",IF(K78&lt;=19,"L","A")),IF(K78&lt;=50,"L","A")))))))</f>
        <v/>
      </c>
      <c r="Q78" s="50" t="str">
        <f aca="false">IF(N78="L","Baixa",IF(N78="A","Média",IF(N78="","","Alta")))</f>
        <v/>
      </c>
      <c r="R78" s="50" t="str">
        <f aca="false">IF(P78="L","Baixa",IF(P78="A","Média",IF(P78="H","Alta","")))</f>
        <v/>
      </c>
      <c r="S78" s="46" t="str">
        <f aca="false">IF(J78="C",0.6,IF(OR(ISBLANK(I78),ISBLANK(N78)),"",IF(I78="ALI",IF(N78="L",7,IF(N78="A",10,15)),IF(I78="AIE",IF(N78="L",5,IF(N78="A",7,10)),IF(I78="SE",IF(N78="L",4,IF(N78="A",5,7)),IF(OR(I78="EE",I78="CE"),IF(N78="L",3,IF(N78="A",4,6))))))))</f>
        <v/>
      </c>
      <c r="T78" s="51" t="str">
        <f aca="false">IF(OR(ISBLANK(I78),ISBLANK(P78),I78="",P78=""),S78,IF(I78="ALI",IF(P78="L",7,IF(P78="A",10,15)),IF(I78="AIE",IF(P78="L",5,IF(P78="A",7,10)),IF(I78="SE",IF(P78="L",4,IF(P78="A",5,7)),IF(OR(I78="EE",I78="CE"),IF(P78="L",3,IF(P78="A",4,6)))))))</f>
        <v/>
      </c>
      <c r="U78" s="52" t="str">
        <f aca="false">IF(J78="","",IF(OR(J78="I",J78="C"),100%,IF(J78="E",40%,IF(J78="T",15%,50%))))</f>
        <v/>
      </c>
      <c r="V78" s="53" t="str">
        <f aca="false">IF(AND(S78&lt;&gt;"",U78&lt;&gt;""),S78*U78,"")</f>
        <v/>
      </c>
      <c r="W78" s="53" t="str">
        <f aca="false">IF(AND(T78&lt;&gt;"",U78&lt;&gt;""),T78*U78,"")</f>
        <v/>
      </c>
      <c r="X78" s="42"/>
      <c r="Y78" s="42"/>
      <c r="Z78" s="42"/>
      <c r="AA78" s="42"/>
      <c r="AB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3" t="str">
        <f aca="false">A79&amp;G79</f>
        <v/>
      </c>
      <c r="I79" s="44"/>
      <c r="J79" s="45"/>
      <c r="K79" s="46" t="str">
        <f aca="false">IF(OR(I79="ALI",I79="AIE"),IF(ISNA(VLOOKUP(H79,'Funções de Dados - Detalhe'!$C$7:$F$126,2,0)),"",VLOOKUP(H79,'Funções de Dados - Detalhe'!$C$7:$F$126,2,0)),IF(OR(I79="EE",I79="SE",I79="CE"),IF(ISNA(VLOOKUP(H79,'Funções de Transação - Detalhe'!$C$7:$F$126,2,0)), "",VLOOKUP(H79,'Funções de Transação - Detalhe'!$C$7:$F$126,2,0)),""))</f>
        <v/>
      </c>
      <c r="L79" s="46" t="str">
        <f aca="false">IF(OR(I79="ALI",I79="AIE"),IF(ISNA(VLOOKUP(H79,'Funções de Dados - Detalhe'!$C$7:$F$126,4,0)), "",VLOOKUP(H79,'Funções de Dados - Detalhe'!$C$7:$F$126,4,0)),IF(OR(I79="EE",I79="SE",I79="CE"),IF(ISNA(VLOOKUP(H79,'Funções de Transação - Detalhe'!$C$7:$F$126,4,0)), "",VLOOKUP(H79,'Funções de Transação - Detalhe'!$C$7:$F$126,4,0)),""))</f>
        <v/>
      </c>
      <c r="M79" s="47" t="str">
        <f aca="false">CONCATENATE(I79,N79)</f>
        <v/>
      </c>
      <c r="N79" s="48" t="str">
        <f aca="false">IF(OR(I79="ALI",I79="AIE"),"L", IF(OR(I79="EE",I79="SE",I79="CE"),"A",""))</f>
        <v/>
      </c>
      <c r="O79" s="47" t="str">
        <f aca="false">CONCATENATE(I79,P79)</f>
        <v/>
      </c>
      <c r="P79" s="49" t="str">
        <f aca="false">IF(OR(ISBLANK(K79),K79="",ISBLANK(L79),L79=""),IF(OR(I79="ALI",I79="AIE"),"",IF(OR(ISBLANK(I79),L79=""),"","A")),IF(I79="EE",IF(L79&gt;=3,IF(K79&gt;=5,"H","A"),IF(L79&gt;=2,IF(K79&gt;=16,"H",IF(K79&lt;=4,"L","A")),IF(K79&lt;=15,"L","A"))),IF(OR(I79="SE",I79="CE"),IF(L79&gt;=4,IF(K79&gt;=6,"H","A"),IF(L79&gt;=2,IF(K79&gt;=20,"H",IF(K79&lt;=5,"L","A")),IF(K79&lt;=19,"L","A"))),IF(OR(I79="ALI",I79="AIE"),IF(L79&gt;=6,IF(K79&gt;=20,"H","A"),IF(L79&gt;=2,IF(K79&gt;=51,"H",IF(K79&lt;=19,"L","A")),IF(K79&lt;=50,"L","A")))))))</f>
        <v/>
      </c>
      <c r="Q79" s="50" t="str">
        <f aca="false">IF(N79="L","Baixa",IF(N79="A","Média",IF(N79="","","Alta")))</f>
        <v/>
      </c>
      <c r="R79" s="50" t="str">
        <f aca="false">IF(P79="L","Baixa",IF(P79="A","Média",IF(P79="H","Alta","")))</f>
        <v/>
      </c>
      <c r="S79" s="46" t="str">
        <f aca="false">IF(J79="C",0.6,IF(OR(ISBLANK(I79),ISBLANK(N79)),"",IF(I79="ALI",IF(N79="L",7,IF(N79="A",10,15)),IF(I79="AIE",IF(N79="L",5,IF(N79="A",7,10)),IF(I79="SE",IF(N79="L",4,IF(N79="A",5,7)),IF(OR(I79="EE",I79="CE"),IF(N79="L",3,IF(N79="A",4,6))))))))</f>
        <v/>
      </c>
      <c r="T79" s="51" t="str">
        <f aca="false">IF(OR(ISBLANK(I79),ISBLANK(P79),I79="",P79=""),S79,IF(I79="ALI",IF(P79="L",7,IF(P79="A",10,15)),IF(I79="AIE",IF(P79="L",5,IF(P79="A",7,10)),IF(I79="SE",IF(P79="L",4,IF(P79="A",5,7)),IF(OR(I79="EE",I79="CE"),IF(P79="L",3,IF(P79="A",4,6)))))))</f>
        <v/>
      </c>
      <c r="U79" s="52" t="str">
        <f aca="false">IF(J79="","",IF(OR(J79="I",J79="C"),100%,IF(J79="E",40%,IF(J79="T",15%,50%))))</f>
        <v/>
      </c>
      <c r="V79" s="53" t="str">
        <f aca="false">IF(AND(S79&lt;&gt;"",U79&lt;&gt;""),S79*U79,"")</f>
        <v/>
      </c>
      <c r="W79" s="53" t="str">
        <f aca="false">IF(AND(T79&lt;&gt;"",U79&lt;&gt;""),T79*U79,"")</f>
        <v/>
      </c>
      <c r="X79" s="42"/>
      <c r="Y79" s="42"/>
      <c r="Z79" s="42"/>
      <c r="AA79" s="42"/>
      <c r="AB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3" t="str">
        <f aca="false">A80&amp;G80</f>
        <v/>
      </c>
      <c r="I80" s="44"/>
      <c r="J80" s="45"/>
      <c r="K80" s="46" t="str">
        <f aca="false">IF(OR(I80="ALI",I80="AIE"),IF(ISNA(VLOOKUP(H80,'Funções de Dados - Detalhe'!$C$7:$F$126,2,0)),"",VLOOKUP(H80,'Funções de Dados - Detalhe'!$C$7:$F$126,2,0)),IF(OR(I80="EE",I80="SE",I80="CE"),IF(ISNA(VLOOKUP(H80,'Funções de Transação - Detalhe'!$C$7:$F$126,2,0)), "",VLOOKUP(H80,'Funções de Transação - Detalhe'!$C$7:$F$126,2,0)),""))</f>
        <v/>
      </c>
      <c r="L80" s="46" t="str">
        <f aca="false">IF(OR(I80="ALI",I80="AIE"),IF(ISNA(VLOOKUP(H80,'Funções de Dados - Detalhe'!$C$7:$F$126,4,0)), "",VLOOKUP(H80,'Funções de Dados - Detalhe'!$C$7:$F$126,4,0)),IF(OR(I80="EE",I80="SE",I80="CE"),IF(ISNA(VLOOKUP(H80,'Funções de Transação - Detalhe'!$C$7:$F$126,4,0)), "",VLOOKUP(H80,'Funções de Transação - Detalhe'!$C$7:$F$126,4,0)),""))</f>
        <v/>
      </c>
      <c r="M80" s="47" t="str">
        <f aca="false">CONCATENATE(I80,N80)</f>
        <v/>
      </c>
      <c r="N80" s="48" t="str">
        <f aca="false">IF(OR(I80="ALI",I80="AIE"),"L", IF(OR(I80="EE",I80="SE",I80="CE"),"A",""))</f>
        <v/>
      </c>
      <c r="O80" s="47" t="str">
        <f aca="false">CONCATENATE(I80,P80)</f>
        <v/>
      </c>
      <c r="P80" s="49" t="str">
        <f aca="false">IF(OR(ISBLANK(K80),K80="",ISBLANK(L80),L80=""),IF(OR(I80="ALI",I80="AIE"),"",IF(OR(ISBLANK(I80),L80=""),"","A")),IF(I80="EE",IF(L80&gt;=3,IF(K80&gt;=5,"H","A"),IF(L80&gt;=2,IF(K80&gt;=16,"H",IF(K80&lt;=4,"L","A")),IF(K80&lt;=15,"L","A"))),IF(OR(I80="SE",I80="CE"),IF(L80&gt;=4,IF(K80&gt;=6,"H","A"),IF(L80&gt;=2,IF(K80&gt;=20,"H",IF(K80&lt;=5,"L","A")),IF(K80&lt;=19,"L","A"))),IF(OR(I80="ALI",I80="AIE"),IF(L80&gt;=6,IF(K80&gt;=20,"H","A"),IF(L80&gt;=2,IF(K80&gt;=51,"H",IF(K80&lt;=19,"L","A")),IF(K80&lt;=50,"L","A")))))))</f>
        <v/>
      </c>
      <c r="Q80" s="50" t="str">
        <f aca="false">IF(N80="L","Baixa",IF(N80="A","Média",IF(N80="","","Alta")))</f>
        <v/>
      </c>
      <c r="R80" s="50" t="str">
        <f aca="false">IF(P80="L","Baixa",IF(P80="A","Média",IF(P80="H","Alta","")))</f>
        <v/>
      </c>
      <c r="S80" s="46" t="str">
        <f aca="false">IF(J80="C",0.6,IF(OR(ISBLANK(I80),ISBLANK(N80)),"",IF(I80="ALI",IF(N80="L",7,IF(N80="A",10,15)),IF(I80="AIE",IF(N80="L",5,IF(N80="A",7,10)),IF(I80="SE",IF(N80="L",4,IF(N80="A",5,7)),IF(OR(I80="EE",I80="CE"),IF(N80="L",3,IF(N80="A",4,6))))))))</f>
        <v/>
      </c>
      <c r="T80" s="51" t="str">
        <f aca="false">IF(OR(ISBLANK(I80),ISBLANK(P80),I80="",P80=""),S80,IF(I80="ALI",IF(P80="L",7,IF(P80="A",10,15)),IF(I80="AIE",IF(P80="L",5,IF(P80="A",7,10)),IF(I80="SE",IF(P80="L",4,IF(P80="A",5,7)),IF(OR(I80="EE",I80="CE"),IF(P80="L",3,IF(P80="A",4,6)))))))</f>
        <v/>
      </c>
      <c r="U80" s="52" t="str">
        <f aca="false">IF(J80="","",IF(OR(J80="I",J80="C"),100%,IF(J80="E",40%,IF(J80="T",15%,50%))))</f>
        <v/>
      </c>
      <c r="V80" s="53" t="str">
        <f aca="false">IF(AND(S80&lt;&gt;"",U80&lt;&gt;""),S80*U80,"")</f>
        <v/>
      </c>
      <c r="W80" s="53" t="str">
        <f aca="false">IF(AND(T80&lt;&gt;"",U80&lt;&gt;""),T80*U80,"")</f>
        <v/>
      </c>
      <c r="X80" s="42"/>
      <c r="Y80" s="42"/>
      <c r="Z80" s="42"/>
      <c r="AA80" s="42"/>
      <c r="AB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3" t="str">
        <f aca="false">A81&amp;G81</f>
        <v/>
      </c>
      <c r="I81" s="44"/>
      <c r="J81" s="45"/>
      <c r="K81" s="46" t="str">
        <f aca="false">IF(OR(I81="ALI",I81="AIE"),IF(ISNA(VLOOKUP(H81,'Funções de Dados - Detalhe'!$C$7:$F$126,2,0)),"",VLOOKUP(H81,'Funções de Dados - Detalhe'!$C$7:$F$126,2,0)),IF(OR(I81="EE",I81="SE",I81="CE"),IF(ISNA(VLOOKUP(H81,'Funções de Transação - Detalhe'!$C$7:$F$126,2,0)), "",VLOOKUP(H81,'Funções de Transação - Detalhe'!$C$7:$F$126,2,0)),""))</f>
        <v/>
      </c>
      <c r="L81" s="46" t="str">
        <f aca="false">IF(OR(I81="ALI",I81="AIE"),IF(ISNA(VLOOKUP(H81,'Funções de Dados - Detalhe'!$C$7:$F$126,4,0)), "",VLOOKUP(H81,'Funções de Dados - Detalhe'!$C$7:$F$126,4,0)),IF(OR(I81="EE",I81="SE",I81="CE"),IF(ISNA(VLOOKUP(H81,'Funções de Transação - Detalhe'!$C$7:$F$126,4,0)), "",VLOOKUP(H81,'Funções de Transação - Detalhe'!$C$7:$F$126,4,0)),""))</f>
        <v/>
      </c>
      <c r="M81" s="47" t="str">
        <f aca="false">CONCATENATE(I81,N81)</f>
        <v/>
      </c>
      <c r="N81" s="48" t="str">
        <f aca="false">IF(OR(I81="ALI",I81="AIE"),"L", IF(OR(I81="EE",I81="SE",I81="CE"),"A",""))</f>
        <v/>
      </c>
      <c r="O81" s="47" t="str">
        <f aca="false">CONCATENATE(I81,P81)</f>
        <v/>
      </c>
      <c r="P81" s="49" t="str">
        <f aca="false">IF(OR(ISBLANK(K81),K81="",ISBLANK(L81),L81=""),IF(OR(I81="ALI",I81="AIE"),"",IF(OR(ISBLANK(I81),L81=""),"","A")),IF(I81="EE",IF(L81&gt;=3,IF(K81&gt;=5,"H","A"),IF(L81&gt;=2,IF(K81&gt;=16,"H",IF(K81&lt;=4,"L","A")),IF(K81&lt;=15,"L","A"))),IF(OR(I81="SE",I81="CE"),IF(L81&gt;=4,IF(K81&gt;=6,"H","A"),IF(L81&gt;=2,IF(K81&gt;=20,"H",IF(K81&lt;=5,"L","A")),IF(K81&lt;=19,"L","A"))),IF(OR(I81="ALI",I81="AIE"),IF(L81&gt;=6,IF(K81&gt;=20,"H","A"),IF(L81&gt;=2,IF(K81&gt;=51,"H",IF(K81&lt;=19,"L","A")),IF(K81&lt;=50,"L","A")))))))</f>
        <v/>
      </c>
      <c r="Q81" s="50" t="str">
        <f aca="false">IF(N81="L","Baixa",IF(N81="A","Média",IF(N81="","","Alta")))</f>
        <v/>
      </c>
      <c r="R81" s="50" t="str">
        <f aca="false">IF(P81="L","Baixa",IF(P81="A","Média",IF(P81="H","Alta","")))</f>
        <v/>
      </c>
      <c r="S81" s="46" t="str">
        <f aca="false">IF(J81="C",0.6,IF(OR(ISBLANK(I81),ISBLANK(N81)),"",IF(I81="ALI",IF(N81="L",7,IF(N81="A",10,15)),IF(I81="AIE",IF(N81="L",5,IF(N81="A",7,10)),IF(I81="SE",IF(N81="L",4,IF(N81="A",5,7)),IF(OR(I81="EE",I81="CE"),IF(N81="L",3,IF(N81="A",4,6))))))))</f>
        <v/>
      </c>
      <c r="T81" s="51" t="str">
        <f aca="false">IF(OR(ISBLANK(I81),ISBLANK(P81),I81="",P81=""),S81,IF(I81="ALI",IF(P81="L",7,IF(P81="A",10,15)),IF(I81="AIE",IF(P81="L",5,IF(P81="A",7,10)),IF(I81="SE",IF(P81="L",4,IF(P81="A",5,7)),IF(OR(I81="EE",I81="CE"),IF(P81="L",3,IF(P81="A",4,6)))))))</f>
        <v/>
      </c>
      <c r="U81" s="52" t="str">
        <f aca="false">IF(J81="","",IF(OR(J81="I",J81="C"),100%,IF(J81="E",40%,IF(J81="T",15%,50%))))</f>
        <v/>
      </c>
      <c r="V81" s="53" t="str">
        <f aca="false">IF(AND(S81&lt;&gt;"",U81&lt;&gt;""),S81*U81,"")</f>
        <v/>
      </c>
      <c r="W81" s="53" t="str">
        <f aca="false">IF(AND(T81&lt;&gt;"",U81&lt;&gt;""),T81*U81,"")</f>
        <v/>
      </c>
      <c r="X81" s="42"/>
      <c r="Y81" s="42"/>
      <c r="Z81" s="42"/>
      <c r="AA81" s="42"/>
      <c r="AB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3" t="str">
        <f aca="false">A82&amp;G82</f>
        <v/>
      </c>
      <c r="I82" s="44"/>
      <c r="J82" s="45"/>
      <c r="K82" s="46" t="str">
        <f aca="false">IF(OR(I82="ALI",I82="AIE"),IF(ISNA(VLOOKUP(H82,'Funções de Dados - Detalhe'!$C$7:$F$126,2,0)),"",VLOOKUP(H82,'Funções de Dados - Detalhe'!$C$7:$F$126,2,0)),IF(OR(I82="EE",I82="SE",I82="CE"),IF(ISNA(VLOOKUP(H82,'Funções de Transação - Detalhe'!$C$7:$F$126,2,0)), "",VLOOKUP(H82,'Funções de Transação - Detalhe'!$C$7:$F$126,2,0)),""))</f>
        <v/>
      </c>
      <c r="L82" s="46" t="str">
        <f aca="false">IF(OR(I82="ALI",I82="AIE"),IF(ISNA(VLOOKUP(H82,'Funções de Dados - Detalhe'!$C$7:$F$126,4,0)), "",VLOOKUP(H82,'Funções de Dados - Detalhe'!$C$7:$F$126,4,0)),IF(OR(I82="EE",I82="SE",I82="CE"),IF(ISNA(VLOOKUP(H82,'Funções de Transação - Detalhe'!$C$7:$F$126,4,0)), "",VLOOKUP(H82,'Funções de Transação - Detalhe'!$C$7:$F$126,4,0)),""))</f>
        <v/>
      </c>
      <c r="M82" s="47" t="str">
        <f aca="false">CONCATENATE(I82,N82)</f>
        <v/>
      </c>
      <c r="N82" s="48" t="str">
        <f aca="false">IF(OR(I82="ALI",I82="AIE"),"L", IF(OR(I82="EE",I82="SE",I82="CE"),"A",""))</f>
        <v/>
      </c>
      <c r="O82" s="47" t="str">
        <f aca="false">CONCATENATE(I82,P82)</f>
        <v/>
      </c>
      <c r="P82" s="49" t="str">
        <f aca="false">IF(OR(ISBLANK(K82),K82="",ISBLANK(L82),L82=""),IF(OR(I82="ALI",I82="AIE"),"",IF(OR(ISBLANK(I82),L82=""),"","A")),IF(I82="EE",IF(L82&gt;=3,IF(K82&gt;=5,"H","A"),IF(L82&gt;=2,IF(K82&gt;=16,"H",IF(K82&lt;=4,"L","A")),IF(K82&lt;=15,"L","A"))),IF(OR(I82="SE",I82="CE"),IF(L82&gt;=4,IF(K82&gt;=6,"H","A"),IF(L82&gt;=2,IF(K82&gt;=20,"H",IF(K82&lt;=5,"L","A")),IF(K82&lt;=19,"L","A"))),IF(OR(I82="ALI",I82="AIE"),IF(L82&gt;=6,IF(K82&gt;=20,"H","A"),IF(L82&gt;=2,IF(K82&gt;=51,"H",IF(K82&lt;=19,"L","A")),IF(K82&lt;=50,"L","A")))))))</f>
        <v/>
      </c>
      <c r="Q82" s="50" t="str">
        <f aca="false">IF(N82="L","Baixa",IF(N82="A","Média",IF(N82="","","Alta")))</f>
        <v/>
      </c>
      <c r="R82" s="50" t="str">
        <f aca="false">IF(P82="L","Baixa",IF(P82="A","Média",IF(P82="H","Alta","")))</f>
        <v/>
      </c>
      <c r="S82" s="46" t="str">
        <f aca="false">IF(J82="C",0.6,IF(OR(ISBLANK(I82),ISBLANK(N82)),"",IF(I82="ALI",IF(N82="L",7,IF(N82="A",10,15)),IF(I82="AIE",IF(N82="L",5,IF(N82="A",7,10)),IF(I82="SE",IF(N82="L",4,IF(N82="A",5,7)),IF(OR(I82="EE",I82="CE"),IF(N82="L",3,IF(N82="A",4,6))))))))</f>
        <v/>
      </c>
      <c r="T82" s="51" t="str">
        <f aca="false">IF(OR(ISBLANK(I82),ISBLANK(P82),I82="",P82=""),S82,IF(I82="ALI",IF(P82="L",7,IF(P82="A",10,15)),IF(I82="AIE",IF(P82="L",5,IF(P82="A",7,10)),IF(I82="SE",IF(P82="L",4,IF(P82="A",5,7)),IF(OR(I82="EE",I82="CE"),IF(P82="L",3,IF(P82="A",4,6)))))))</f>
        <v/>
      </c>
      <c r="U82" s="52" t="str">
        <f aca="false">IF(J82="","",IF(OR(J82="I",J82="C"),100%,IF(J82="E",40%,IF(J82="T",15%,50%))))</f>
        <v/>
      </c>
      <c r="V82" s="53" t="str">
        <f aca="false">IF(AND(S82&lt;&gt;"",U82&lt;&gt;""),S82*U82,"")</f>
        <v/>
      </c>
      <c r="W82" s="53" t="str">
        <f aca="false">IF(AND(T82&lt;&gt;"",U82&lt;&gt;""),T82*U82,"")</f>
        <v/>
      </c>
      <c r="X82" s="42"/>
      <c r="Y82" s="42"/>
      <c r="Z82" s="42"/>
      <c r="AA82" s="42"/>
      <c r="AB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3" t="str">
        <f aca="false">A83&amp;G83</f>
        <v/>
      </c>
      <c r="I83" s="44"/>
      <c r="J83" s="45"/>
      <c r="K83" s="46" t="str">
        <f aca="false">IF(OR(I83="ALI",I83="AIE"),IF(ISNA(VLOOKUP(H83,'Funções de Dados - Detalhe'!$C$7:$F$126,2,0)),"",VLOOKUP(H83,'Funções de Dados - Detalhe'!$C$7:$F$126,2,0)),IF(OR(I83="EE",I83="SE",I83="CE"),IF(ISNA(VLOOKUP(H83,'Funções de Transação - Detalhe'!$C$7:$F$126,2,0)), "",VLOOKUP(H83,'Funções de Transação - Detalhe'!$C$7:$F$126,2,0)),""))</f>
        <v/>
      </c>
      <c r="L83" s="46" t="str">
        <f aca="false">IF(OR(I83="ALI",I83="AIE"),IF(ISNA(VLOOKUP(H83,'Funções de Dados - Detalhe'!$C$7:$F$126,4,0)), "",VLOOKUP(H83,'Funções de Dados - Detalhe'!$C$7:$F$126,4,0)),IF(OR(I83="EE",I83="SE",I83="CE"),IF(ISNA(VLOOKUP(H83,'Funções de Transação - Detalhe'!$C$7:$F$126,4,0)), "",VLOOKUP(H83,'Funções de Transação - Detalhe'!$C$7:$F$126,4,0)),""))</f>
        <v/>
      </c>
      <c r="M83" s="47" t="str">
        <f aca="false">CONCATENATE(I83,N83)</f>
        <v/>
      </c>
      <c r="N83" s="48" t="str">
        <f aca="false">IF(OR(I83="ALI",I83="AIE"),"L", IF(OR(I83="EE",I83="SE",I83="CE"),"A",""))</f>
        <v/>
      </c>
      <c r="O83" s="47" t="str">
        <f aca="false">CONCATENATE(I83,P83)</f>
        <v/>
      </c>
      <c r="P83" s="49" t="str">
        <f aca="false">IF(OR(ISBLANK(K83),K83="",ISBLANK(L83),L83=""),IF(OR(I83="ALI",I83="AIE"),"",IF(OR(ISBLANK(I83),L83=""),"","A")),IF(I83="EE",IF(L83&gt;=3,IF(K83&gt;=5,"H","A"),IF(L83&gt;=2,IF(K83&gt;=16,"H",IF(K83&lt;=4,"L","A")),IF(K83&lt;=15,"L","A"))),IF(OR(I83="SE",I83="CE"),IF(L83&gt;=4,IF(K83&gt;=6,"H","A"),IF(L83&gt;=2,IF(K83&gt;=20,"H",IF(K83&lt;=5,"L","A")),IF(K83&lt;=19,"L","A"))),IF(OR(I83="ALI",I83="AIE"),IF(L83&gt;=6,IF(K83&gt;=20,"H","A"),IF(L83&gt;=2,IF(K83&gt;=51,"H",IF(K83&lt;=19,"L","A")),IF(K83&lt;=50,"L","A")))))))</f>
        <v/>
      </c>
      <c r="Q83" s="50" t="str">
        <f aca="false">IF(N83="L","Baixa",IF(N83="A","Média",IF(N83="","","Alta")))</f>
        <v/>
      </c>
      <c r="R83" s="50" t="str">
        <f aca="false">IF(P83="L","Baixa",IF(P83="A","Média",IF(P83="H","Alta","")))</f>
        <v/>
      </c>
      <c r="S83" s="46" t="str">
        <f aca="false">IF(J83="C",0.6,IF(OR(ISBLANK(I83),ISBLANK(N83)),"",IF(I83="ALI",IF(N83="L",7,IF(N83="A",10,15)),IF(I83="AIE",IF(N83="L",5,IF(N83="A",7,10)),IF(I83="SE",IF(N83="L",4,IF(N83="A",5,7)),IF(OR(I83="EE",I83="CE"),IF(N83="L",3,IF(N83="A",4,6))))))))</f>
        <v/>
      </c>
      <c r="T83" s="51" t="str">
        <f aca="false">IF(OR(ISBLANK(I83),ISBLANK(P83),I83="",P83=""),S83,IF(I83="ALI",IF(P83="L",7,IF(P83="A",10,15)),IF(I83="AIE",IF(P83="L",5,IF(P83="A",7,10)),IF(I83="SE",IF(P83="L",4,IF(P83="A",5,7)),IF(OR(I83="EE",I83="CE"),IF(P83="L",3,IF(P83="A",4,6)))))))</f>
        <v/>
      </c>
      <c r="U83" s="52" t="str">
        <f aca="false">IF(J83="","",IF(OR(J83="I",J83="C"),100%,IF(J83="E",40%,IF(J83="T",15%,50%))))</f>
        <v/>
      </c>
      <c r="V83" s="53" t="str">
        <f aca="false">IF(AND(S83&lt;&gt;"",U83&lt;&gt;""),S83*U83,"")</f>
        <v/>
      </c>
      <c r="W83" s="53" t="str">
        <f aca="false">IF(AND(T83&lt;&gt;"",U83&lt;&gt;""),T83*U83,"")</f>
        <v/>
      </c>
      <c r="X83" s="42"/>
      <c r="Y83" s="42"/>
      <c r="Z83" s="42"/>
      <c r="AA83" s="42"/>
      <c r="AB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3" t="str">
        <f aca="false">A84&amp;G84</f>
        <v/>
      </c>
      <c r="I84" s="44"/>
      <c r="J84" s="45"/>
      <c r="K84" s="46" t="str">
        <f aca="false">IF(OR(I84="ALI",I84="AIE"),IF(ISNA(VLOOKUP(H84,'Funções de Dados - Detalhe'!$C$7:$F$126,2,0)),"",VLOOKUP(H84,'Funções de Dados - Detalhe'!$C$7:$F$126,2,0)),IF(OR(I84="EE",I84="SE",I84="CE"),IF(ISNA(VLOOKUP(H84,'Funções de Transação - Detalhe'!$C$7:$F$126,2,0)), "",VLOOKUP(H84,'Funções de Transação - Detalhe'!$C$7:$F$126,2,0)),""))</f>
        <v/>
      </c>
      <c r="L84" s="46" t="str">
        <f aca="false">IF(OR(I84="ALI",I84="AIE"),IF(ISNA(VLOOKUP(H84,'Funções de Dados - Detalhe'!$C$7:$F$126,4,0)), "",VLOOKUP(H84,'Funções de Dados - Detalhe'!$C$7:$F$126,4,0)),IF(OR(I84="EE",I84="SE",I84="CE"),IF(ISNA(VLOOKUP(H84,'Funções de Transação - Detalhe'!$C$7:$F$126,4,0)), "",VLOOKUP(H84,'Funções de Transação - Detalhe'!$C$7:$F$126,4,0)),""))</f>
        <v/>
      </c>
      <c r="M84" s="47" t="str">
        <f aca="false">CONCATENATE(I84,N84)</f>
        <v/>
      </c>
      <c r="N84" s="48" t="str">
        <f aca="false">IF(OR(I84="ALI",I84="AIE"),"L", IF(OR(I84="EE",I84="SE",I84="CE"),"A",""))</f>
        <v/>
      </c>
      <c r="O84" s="47" t="str">
        <f aca="false">CONCATENATE(I84,P84)</f>
        <v/>
      </c>
      <c r="P84" s="49" t="str">
        <f aca="false">IF(OR(ISBLANK(K84),K84="",ISBLANK(L84),L84=""),IF(OR(I84="ALI",I84="AIE"),"",IF(OR(ISBLANK(I84),L84=""),"","A")),IF(I84="EE",IF(L84&gt;=3,IF(K84&gt;=5,"H","A"),IF(L84&gt;=2,IF(K84&gt;=16,"H",IF(K84&lt;=4,"L","A")),IF(K84&lt;=15,"L","A"))),IF(OR(I84="SE",I84="CE"),IF(L84&gt;=4,IF(K84&gt;=6,"H","A"),IF(L84&gt;=2,IF(K84&gt;=20,"H",IF(K84&lt;=5,"L","A")),IF(K84&lt;=19,"L","A"))),IF(OR(I84="ALI",I84="AIE"),IF(L84&gt;=6,IF(K84&gt;=20,"H","A"),IF(L84&gt;=2,IF(K84&gt;=51,"H",IF(K84&lt;=19,"L","A")),IF(K84&lt;=50,"L","A")))))))</f>
        <v/>
      </c>
      <c r="Q84" s="50" t="str">
        <f aca="false">IF(N84="L","Baixa",IF(N84="A","Média",IF(N84="","","Alta")))</f>
        <v/>
      </c>
      <c r="R84" s="50" t="str">
        <f aca="false">IF(P84="L","Baixa",IF(P84="A","Média",IF(P84="H","Alta","")))</f>
        <v/>
      </c>
      <c r="S84" s="46" t="str">
        <f aca="false">IF(J84="C",0.6,IF(OR(ISBLANK(I84),ISBLANK(N84)),"",IF(I84="ALI",IF(N84="L",7,IF(N84="A",10,15)),IF(I84="AIE",IF(N84="L",5,IF(N84="A",7,10)),IF(I84="SE",IF(N84="L",4,IF(N84="A",5,7)),IF(OR(I84="EE",I84="CE"),IF(N84="L",3,IF(N84="A",4,6))))))))</f>
        <v/>
      </c>
      <c r="T84" s="51" t="str">
        <f aca="false">IF(OR(ISBLANK(I84),ISBLANK(P84),I84="",P84=""),S84,IF(I84="ALI",IF(P84="L",7,IF(P84="A",10,15)),IF(I84="AIE",IF(P84="L",5,IF(P84="A",7,10)),IF(I84="SE",IF(P84="L",4,IF(P84="A",5,7)),IF(OR(I84="EE",I84="CE"),IF(P84="L",3,IF(P84="A",4,6)))))))</f>
        <v/>
      </c>
      <c r="U84" s="52" t="str">
        <f aca="false">IF(J84="","",IF(OR(J84="I",J84="C"),100%,IF(J84="E",40%,IF(J84="T",15%,50%))))</f>
        <v/>
      </c>
      <c r="V84" s="53" t="str">
        <f aca="false">IF(AND(S84&lt;&gt;"",U84&lt;&gt;""),S84*U84,"")</f>
        <v/>
      </c>
      <c r="W84" s="53" t="str">
        <f aca="false">IF(AND(T84&lt;&gt;"",U84&lt;&gt;""),T84*U84,"")</f>
        <v/>
      </c>
      <c r="X84" s="42"/>
      <c r="Y84" s="42"/>
      <c r="Z84" s="42"/>
      <c r="AA84" s="42"/>
      <c r="AB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3" t="str">
        <f aca="false">A85&amp;G85</f>
        <v/>
      </c>
      <c r="I85" s="44"/>
      <c r="J85" s="45"/>
      <c r="K85" s="46" t="str">
        <f aca="false">IF(OR(I85="ALI",I85="AIE"),IF(ISNA(VLOOKUP(H85,'Funções de Dados - Detalhe'!$C$7:$F$126,2,0)),"",VLOOKUP(H85,'Funções de Dados - Detalhe'!$C$7:$F$126,2,0)),IF(OR(I85="EE",I85="SE",I85="CE"),IF(ISNA(VLOOKUP(H85,'Funções de Transação - Detalhe'!$C$7:$F$126,2,0)), "",VLOOKUP(H85,'Funções de Transação - Detalhe'!$C$7:$F$126,2,0)),""))</f>
        <v/>
      </c>
      <c r="L85" s="46" t="str">
        <f aca="false">IF(OR(I85="ALI",I85="AIE"),IF(ISNA(VLOOKUP(H85,'Funções de Dados - Detalhe'!$C$7:$F$126,4,0)), "",VLOOKUP(H85,'Funções de Dados - Detalhe'!$C$7:$F$126,4,0)),IF(OR(I85="EE",I85="SE",I85="CE"),IF(ISNA(VLOOKUP(H85,'Funções de Transação - Detalhe'!$C$7:$F$126,4,0)), "",VLOOKUP(H85,'Funções de Transação - Detalhe'!$C$7:$F$126,4,0)),""))</f>
        <v/>
      </c>
      <c r="M85" s="47" t="str">
        <f aca="false">CONCATENATE(I85,N85)</f>
        <v/>
      </c>
      <c r="N85" s="48" t="str">
        <f aca="false">IF(OR(I85="ALI",I85="AIE"),"L", IF(OR(I85="EE",I85="SE",I85="CE"),"A",""))</f>
        <v/>
      </c>
      <c r="O85" s="47" t="str">
        <f aca="false">CONCATENATE(I85,P85)</f>
        <v/>
      </c>
      <c r="P85" s="49" t="str">
        <f aca="false">IF(OR(ISBLANK(K85),K85="",ISBLANK(L85),L85=""),IF(OR(I85="ALI",I85="AIE"),"",IF(OR(ISBLANK(I85),L85=""),"","A")),IF(I85="EE",IF(L85&gt;=3,IF(K85&gt;=5,"H","A"),IF(L85&gt;=2,IF(K85&gt;=16,"H",IF(K85&lt;=4,"L","A")),IF(K85&lt;=15,"L","A"))),IF(OR(I85="SE",I85="CE"),IF(L85&gt;=4,IF(K85&gt;=6,"H","A"),IF(L85&gt;=2,IF(K85&gt;=20,"H",IF(K85&lt;=5,"L","A")),IF(K85&lt;=19,"L","A"))),IF(OR(I85="ALI",I85="AIE"),IF(L85&gt;=6,IF(K85&gt;=20,"H","A"),IF(L85&gt;=2,IF(K85&gt;=51,"H",IF(K85&lt;=19,"L","A")),IF(K85&lt;=50,"L","A")))))))</f>
        <v/>
      </c>
      <c r="Q85" s="50" t="str">
        <f aca="false">IF(N85="L","Baixa",IF(N85="A","Média",IF(N85="","","Alta")))</f>
        <v/>
      </c>
      <c r="R85" s="50" t="str">
        <f aca="false">IF(P85="L","Baixa",IF(P85="A","Média",IF(P85="H","Alta","")))</f>
        <v/>
      </c>
      <c r="S85" s="46" t="str">
        <f aca="false">IF(J85="C",0.6,IF(OR(ISBLANK(I85),ISBLANK(N85)),"",IF(I85="ALI",IF(N85="L",7,IF(N85="A",10,15)),IF(I85="AIE",IF(N85="L",5,IF(N85="A",7,10)),IF(I85="SE",IF(N85="L",4,IF(N85="A",5,7)),IF(OR(I85="EE",I85="CE"),IF(N85="L",3,IF(N85="A",4,6))))))))</f>
        <v/>
      </c>
      <c r="T85" s="51" t="str">
        <f aca="false">IF(OR(ISBLANK(I85),ISBLANK(P85),I85="",P85=""),S85,IF(I85="ALI",IF(P85="L",7,IF(P85="A",10,15)),IF(I85="AIE",IF(P85="L",5,IF(P85="A",7,10)),IF(I85="SE",IF(P85="L",4,IF(P85="A",5,7)),IF(OR(I85="EE",I85="CE"),IF(P85="L",3,IF(P85="A",4,6)))))))</f>
        <v/>
      </c>
      <c r="U85" s="52" t="str">
        <f aca="false">IF(J85="","",IF(OR(J85="I",J85="C"),100%,IF(J85="E",40%,IF(J85="T",15%,50%))))</f>
        <v/>
      </c>
      <c r="V85" s="53" t="str">
        <f aca="false">IF(AND(S85&lt;&gt;"",U85&lt;&gt;""),S85*U85,"")</f>
        <v/>
      </c>
      <c r="W85" s="53" t="str">
        <f aca="false">IF(AND(T85&lt;&gt;"",U85&lt;&gt;""),T85*U85,"")</f>
        <v/>
      </c>
      <c r="X85" s="42"/>
      <c r="Y85" s="42"/>
      <c r="Z85" s="42"/>
      <c r="AA85" s="42"/>
      <c r="AB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3" t="str">
        <f aca="false">A86&amp;G86</f>
        <v/>
      </c>
      <c r="I86" s="44"/>
      <c r="J86" s="45"/>
      <c r="K86" s="46" t="str">
        <f aca="false">IF(OR(I86="ALI",I86="AIE"),IF(ISNA(VLOOKUP(H86,'Funções de Dados - Detalhe'!$C$7:$F$126,2,0)),"",VLOOKUP(H86,'Funções de Dados - Detalhe'!$C$7:$F$126,2,0)),IF(OR(I86="EE",I86="SE",I86="CE"),IF(ISNA(VLOOKUP(H86,'Funções de Transação - Detalhe'!$C$7:$F$126,2,0)), "",VLOOKUP(H86,'Funções de Transação - Detalhe'!$C$7:$F$126,2,0)),""))</f>
        <v/>
      </c>
      <c r="L86" s="46" t="str">
        <f aca="false">IF(OR(I86="ALI",I86="AIE"),IF(ISNA(VLOOKUP(H86,'Funções de Dados - Detalhe'!$C$7:$F$126,4,0)), "",VLOOKUP(H86,'Funções de Dados - Detalhe'!$C$7:$F$126,4,0)),IF(OR(I86="EE",I86="SE",I86="CE"),IF(ISNA(VLOOKUP(H86,'Funções de Transação - Detalhe'!$C$7:$F$126,4,0)), "",VLOOKUP(H86,'Funções de Transação - Detalhe'!$C$7:$F$126,4,0)),""))</f>
        <v/>
      </c>
      <c r="M86" s="47" t="str">
        <f aca="false">CONCATENATE(I86,N86)</f>
        <v/>
      </c>
      <c r="N86" s="48" t="str">
        <f aca="false">IF(OR(I86="ALI",I86="AIE"),"L", IF(OR(I86="EE",I86="SE",I86="CE"),"A",""))</f>
        <v/>
      </c>
      <c r="O86" s="47" t="str">
        <f aca="false">CONCATENATE(I86,P86)</f>
        <v/>
      </c>
      <c r="P86" s="49" t="str">
        <f aca="false">IF(OR(ISBLANK(K86),K86="",ISBLANK(L86),L86=""),IF(OR(I86="ALI",I86="AIE"),"",IF(OR(ISBLANK(I86),L86=""),"","A")),IF(I86="EE",IF(L86&gt;=3,IF(K86&gt;=5,"H","A"),IF(L86&gt;=2,IF(K86&gt;=16,"H",IF(K86&lt;=4,"L","A")),IF(K86&lt;=15,"L","A"))),IF(OR(I86="SE",I86="CE"),IF(L86&gt;=4,IF(K86&gt;=6,"H","A"),IF(L86&gt;=2,IF(K86&gt;=20,"H",IF(K86&lt;=5,"L","A")),IF(K86&lt;=19,"L","A"))),IF(OR(I86="ALI",I86="AIE"),IF(L86&gt;=6,IF(K86&gt;=20,"H","A"),IF(L86&gt;=2,IF(K86&gt;=51,"H",IF(K86&lt;=19,"L","A")),IF(K86&lt;=50,"L","A")))))))</f>
        <v/>
      </c>
      <c r="Q86" s="50" t="str">
        <f aca="false">IF(N86="L","Baixa",IF(N86="A","Média",IF(N86="","","Alta")))</f>
        <v/>
      </c>
      <c r="R86" s="50" t="str">
        <f aca="false">IF(P86="L","Baixa",IF(P86="A","Média",IF(P86="H","Alta","")))</f>
        <v/>
      </c>
      <c r="S86" s="46" t="str">
        <f aca="false">IF(J86="C",0.6,IF(OR(ISBLANK(I86),ISBLANK(N86)),"",IF(I86="ALI",IF(N86="L",7,IF(N86="A",10,15)),IF(I86="AIE",IF(N86="L",5,IF(N86="A",7,10)),IF(I86="SE",IF(N86="L",4,IF(N86="A",5,7)),IF(OR(I86="EE",I86="CE"),IF(N86="L",3,IF(N86="A",4,6))))))))</f>
        <v/>
      </c>
      <c r="T86" s="51" t="str">
        <f aca="false">IF(OR(ISBLANK(I86),ISBLANK(P86),I86="",P86=""),S86,IF(I86="ALI",IF(P86="L",7,IF(P86="A",10,15)),IF(I86="AIE",IF(P86="L",5,IF(P86="A",7,10)),IF(I86="SE",IF(P86="L",4,IF(P86="A",5,7)),IF(OR(I86="EE",I86="CE"),IF(P86="L",3,IF(P86="A",4,6)))))))</f>
        <v/>
      </c>
      <c r="U86" s="52" t="str">
        <f aca="false">IF(J86="","",IF(OR(J86="I",J86="C"),100%,IF(J86="E",40%,IF(J86="T",15%,50%))))</f>
        <v/>
      </c>
      <c r="V86" s="53" t="str">
        <f aca="false">IF(AND(S86&lt;&gt;"",U86&lt;&gt;""),S86*U86,"")</f>
        <v/>
      </c>
      <c r="W86" s="53" t="str">
        <f aca="false">IF(AND(T86&lt;&gt;"",U86&lt;&gt;""),T86*U86,"")</f>
        <v/>
      </c>
      <c r="X86" s="42"/>
      <c r="Y86" s="42"/>
      <c r="Z86" s="42"/>
      <c r="AA86" s="42"/>
      <c r="AB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3" t="str">
        <f aca="false">A87&amp;G87</f>
        <v/>
      </c>
      <c r="I87" s="44"/>
      <c r="J87" s="45"/>
      <c r="K87" s="46" t="str">
        <f aca="false">IF(OR(I87="ALI",I87="AIE"),IF(ISNA(VLOOKUP(H87,'Funções de Dados - Detalhe'!$C$7:$F$126,2,0)),"",VLOOKUP(H87,'Funções de Dados - Detalhe'!$C$7:$F$126,2,0)),IF(OR(I87="EE",I87="SE",I87="CE"),IF(ISNA(VLOOKUP(H87,'Funções de Transação - Detalhe'!$C$7:$F$126,2,0)), "",VLOOKUP(H87,'Funções de Transação - Detalhe'!$C$7:$F$126,2,0)),""))</f>
        <v/>
      </c>
      <c r="L87" s="46" t="str">
        <f aca="false">IF(OR(I87="ALI",I87="AIE"),IF(ISNA(VLOOKUP(H87,'Funções de Dados - Detalhe'!$C$7:$F$126,4,0)), "",VLOOKUP(H87,'Funções de Dados - Detalhe'!$C$7:$F$126,4,0)),IF(OR(I87="EE",I87="SE",I87="CE"),IF(ISNA(VLOOKUP(H87,'Funções de Transação - Detalhe'!$C$7:$F$126,4,0)), "",VLOOKUP(H87,'Funções de Transação - Detalhe'!$C$7:$F$126,4,0)),""))</f>
        <v/>
      </c>
      <c r="M87" s="47" t="str">
        <f aca="false">CONCATENATE(I87,N87)</f>
        <v/>
      </c>
      <c r="N87" s="48" t="str">
        <f aca="false">IF(OR(I87="ALI",I87="AIE"),"L", IF(OR(I87="EE",I87="SE",I87="CE"),"A",""))</f>
        <v/>
      </c>
      <c r="O87" s="47" t="str">
        <f aca="false">CONCATENATE(I87,P87)</f>
        <v/>
      </c>
      <c r="P87" s="49" t="str">
        <f aca="false">IF(OR(ISBLANK(K87),K87="",ISBLANK(L87),L87=""),IF(OR(I87="ALI",I87="AIE"),"",IF(OR(ISBLANK(I87),L87=""),"","A")),IF(I87="EE",IF(L87&gt;=3,IF(K87&gt;=5,"H","A"),IF(L87&gt;=2,IF(K87&gt;=16,"H",IF(K87&lt;=4,"L","A")),IF(K87&lt;=15,"L","A"))),IF(OR(I87="SE",I87="CE"),IF(L87&gt;=4,IF(K87&gt;=6,"H","A"),IF(L87&gt;=2,IF(K87&gt;=20,"H",IF(K87&lt;=5,"L","A")),IF(K87&lt;=19,"L","A"))),IF(OR(I87="ALI",I87="AIE"),IF(L87&gt;=6,IF(K87&gt;=20,"H","A"),IF(L87&gt;=2,IF(K87&gt;=51,"H",IF(K87&lt;=19,"L","A")),IF(K87&lt;=50,"L","A")))))))</f>
        <v/>
      </c>
      <c r="Q87" s="50" t="str">
        <f aca="false">IF(N87="L","Baixa",IF(N87="A","Média",IF(N87="","","Alta")))</f>
        <v/>
      </c>
      <c r="R87" s="50" t="str">
        <f aca="false">IF(P87="L","Baixa",IF(P87="A","Média",IF(P87="H","Alta","")))</f>
        <v/>
      </c>
      <c r="S87" s="46" t="str">
        <f aca="false">IF(J87="C",0.6,IF(OR(ISBLANK(I87),ISBLANK(N87)),"",IF(I87="ALI",IF(N87="L",7,IF(N87="A",10,15)),IF(I87="AIE",IF(N87="L",5,IF(N87="A",7,10)),IF(I87="SE",IF(N87="L",4,IF(N87="A",5,7)),IF(OR(I87="EE",I87="CE"),IF(N87="L",3,IF(N87="A",4,6))))))))</f>
        <v/>
      </c>
      <c r="T87" s="51" t="str">
        <f aca="false">IF(OR(ISBLANK(I87),ISBLANK(P87),I87="",P87=""),S87,IF(I87="ALI",IF(P87="L",7,IF(P87="A",10,15)),IF(I87="AIE",IF(P87="L",5,IF(P87="A",7,10)),IF(I87="SE",IF(P87="L",4,IF(P87="A",5,7)),IF(OR(I87="EE",I87="CE"),IF(P87="L",3,IF(P87="A",4,6)))))))</f>
        <v/>
      </c>
      <c r="U87" s="52" t="str">
        <f aca="false">IF(J87="","",IF(OR(J87="I",J87="C"),100%,IF(J87="E",40%,IF(J87="T",15%,50%))))</f>
        <v/>
      </c>
      <c r="V87" s="53" t="str">
        <f aca="false">IF(AND(S87&lt;&gt;"",U87&lt;&gt;""),S87*U87,"")</f>
        <v/>
      </c>
      <c r="W87" s="53" t="str">
        <f aca="false">IF(AND(T87&lt;&gt;"",U87&lt;&gt;""),T87*U87,"")</f>
        <v/>
      </c>
      <c r="X87" s="42"/>
      <c r="Y87" s="42"/>
      <c r="Z87" s="42"/>
      <c r="AA87" s="42"/>
      <c r="AB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3" t="str">
        <f aca="false">A88&amp;G88</f>
        <v/>
      </c>
      <c r="I88" s="44"/>
      <c r="J88" s="45"/>
      <c r="K88" s="46" t="str">
        <f aca="false">IF(OR(I88="ALI",I88="AIE"),IF(ISNA(VLOOKUP(H88,'Funções de Dados - Detalhe'!$C$7:$F$126,2,0)),"",VLOOKUP(H88,'Funções de Dados - Detalhe'!$C$7:$F$126,2,0)),IF(OR(I88="EE",I88="SE",I88="CE"),IF(ISNA(VLOOKUP(H88,'Funções de Transação - Detalhe'!$C$7:$F$126,2,0)), "",VLOOKUP(H88,'Funções de Transação - Detalhe'!$C$7:$F$126,2,0)),""))</f>
        <v/>
      </c>
      <c r="L88" s="46" t="str">
        <f aca="false">IF(OR(I88="ALI",I88="AIE"),IF(ISNA(VLOOKUP(H88,'Funções de Dados - Detalhe'!$C$7:$F$126,4,0)), "",VLOOKUP(H88,'Funções de Dados - Detalhe'!$C$7:$F$126,4,0)),IF(OR(I88="EE",I88="SE",I88="CE"),IF(ISNA(VLOOKUP(H88,'Funções de Transação - Detalhe'!$C$7:$F$126,4,0)), "",VLOOKUP(H88,'Funções de Transação - Detalhe'!$C$7:$F$126,4,0)),""))</f>
        <v/>
      </c>
      <c r="M88" s="47" t="str">
        <f aca="false">CONCATENATE(I88,N88)</f>
        <v/>
      </c>
      <c r="N88" s="48" t="str">
        <f aca="false">IF(OR(I88="ALI",I88="AIE"),"L", IF(OR(I88="EE",I88="SE",I88="CE"),"A",""))</f>
        <v/>
      </c>
      <c r="O88" s="47" t="str">
        <f aca="false">CONCATENATE(I88,P88)</f>
        <v/>
      </c>
      <c r="P88" s="49" t="str">
        <f aca="false">IF(OR(ISBLANK(K88),K88="",ISBLANK(L88),L88=""),IF(OR(I88="ALI",I88="AIE"),"",IF(OR(ISBLANK(I88),L88=""),"","A")),IF(I88="EE",IF(L88&gt;=3,IF(K88&gt;=5,"H","A"),IF(L88&gt;=2,IF(K88&gt;=16,"H",IF(K88&lt;=4,"L","A")),IF(K88&lt;=15,"L","A"))),IF(OR(I88="SE",I88="CE"),IF(L88&gt;=4,IF(K88&gt;=6,"H","A"),IF(L88&gt;=2,IF(K88&gt;=20,"H",IF(K88&lt;=5,"L","A")),IF(K88&lt;=19,"L","A"))),IF(OR(I88="ALI",I88="AIE"),IF(L88&gt;=6,IF(K88&gt;=20,"H","A"),IF(L88&gt;=2,IF(K88&gt;=51,"H",IF(K88&lt;=19,"L","A")),IF(K88&lt;=50,"L","A")))))))</f>
        <v/>
      </c>
      <c r="Q88" s="50" t="str">
        <f aca="false">IF(N88="L","Baixa",IF(N88="A","Média",IF(N88="","","Alta")))</f>
        <v/>
      </c>
      <c r="R88" s="50" t="str">
        <f aca="false">IF(P88="L","Baixa",IF(P88="A","Média",IF(P88="H","Alta","")))</f>
        <v/>
      </c>
      <c r="S88" s="46" t="str">
        <f aca="false">IF(J88="C",0.6,IF(OR(ISBLANK(I88),ISBLANK(N88)),"",IF(I88="ALI",IF(N88="L",7,IF(N88="A",10,15)),IF(I88="AIE",IF(N88="L",5,IF(N88="A",7,10)),IF(I88="SE",IF(N88="L",4,IF(N88="A",5,7)),IF(OR(I88="EE",I88="CE"),IF(N88="L",3,IF(N88="A",4,6))))))))</f>
        <v/>
      </c>
      <c r="T88" s="51" t="str">
        <f aca="false">IF(OR(ISBLANK(I88),ISBLANK(P88),I88="",P88=""),S88,IF(I88="ALI",IF(P88="L",7,IF(P88="A",10,15)),IF(I88="AIE",IF(P88="L",5,IF(P88="A",7,10)),IF(I88="SE",IF(P88="L",4,IF(P88="A",5,7)),IF(OR(I88="EE",I88="CE"),IF(P88="L",3,IF(P88="A",4,6)))))))</f>
        <v/>
      </c>
      <c r="U88" s="52" t="str">
        <f aca="false">IF(J88="","",IF(OR(J88="I",J88="C"),100%,IF(J88="E",40%,IF(J88="T",15%,50%))))</f>
        <v/>
      </c>
      <c r="V88" s="53" t="str">
        <f aca="false">IF(AND(S88&lt;&gt;"",U88&lt;&gt;""),S88*U88,"")</f>
        <v/>
      </c>
      <c r="W88" s="53" t="str">
        <f aca="false">IF(AND(T88&lt;&gt;"",U88&lt;&gt;""),T88*U88,"")</f>
        <v/>
      </c>
      <c r="X88" s="42"/>
      <c r="Y88" s="42"/>
      <c r="Z88" s="42"/>
      <c r="AA88" s="42"/>
      <c r="AB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3" t="str">
        <f aca="false">A89&amp;G89</f>
        <v/>
      </c>
      <c r="I89" s="44"/>
      <c r="J89" s="45"/>
      <c r="K89" s="46" t="str">
        <f aca="false">IF(OR(I89="ALI",I89="AIE"),IF(ISNA(VLOOKUP(H89,'Funções de Dados - Detalhe'!$C$7:$F$126,2,0)),"",VLOOKUP(H89,'Funções de Dados - Detalhe'!$C$7:$F$126,2,0)),IF(OR(I89="EE",I89="SE",I89="CE"),IF(ISNA(VLOOKUP(H89,'Funções de Transação - Detalhe'!$C$7:$F$126,2,0)), "",VLOOKUP(H89,'Funções de Transação - Detalhe'!$C$7:$F$126,2,0)),""))</f>
        <v/>
      </c>
      <c r="L89" s="46" t="str">
        <f aca="false">IF(OR(I89="ALI",I89="AIE"),IF(ISNA(VLOOKUP(H89,'Funções de Dados - Detalhe'!$C$7:$F$126,4,0)), "",VLOOKUP(H89,'Funções de Dados - Detalhe'!$C$7:$F$126,4,0)),IF(OR(I89="EE",I89="SE",I89="CE"),IF(ISNA(VLOOKUP(H89,'Funções de Transação - Detalhe'!$C$7:$F$126,4,0)), "",VLOOKUP(H89,'Funções de Transação - Detalhe'!$C$7:$F$126,4,0)),""))</f>
        <v/>
      </c>
      <c r="M89" s="47" t="str">
        <f aca="false">CONCATENATE(I89,N89)</f>
        <v/>
      </c>
      <c r="N89" s="48" t="str">
        <f aca="false">IF(OR(I89="ALI",I89="AIE"),"L", IF(OR(I89="EE",I89="SE",I89="CE"),"A",""))</f>
        <v/>
      </c>
      <c r="O89" s="47" t="str">
        <f aca="false">CONCATENATE(I89,P89)</f>
        <v/>
      </c>
      <c r="P89" s="49" t="str">
        <f aca="false">IF(OR(ISBLANK(K89),K89="",ISBLANK(L89),L89=""),IF(OR(I89="ALI",I89="AIE"),"",IF(OR(ISBLANK(I89),L89=""),"","A")),IF(I89="EE",IF(L89&gt;=3,IF(K89&gt;=5,"H","A"),IF(L89&gt;=2,IF(K89&gt;=16,"H",IF(K89&lt;=4,"L","A")),IF(K89&lt;=15,"L","A"))),IF(OR(I89="SE",I89="CE"),IF(L89&gt;=4,IF(K89&gt;=6,"H","A"),IF(L89&gt;=2,IF(K89&gt;=20,"H",IF(K89&lt;=5,"L","A")),IF(K89&lt;=19,"L","A"))),IF(OR(I89="ALI",I89="AIE"),IF(L89&gt;=6,IF(K89&gt;=20,"H","A"),IF(L89&gt;=2,IF(K89&gt;=51,"H",IF(K89&lt;=19,"L","A")),IF(K89&lt;=50,"L","A")))))))</f>
        <v/>
      </c>
      <c r="Q89" s="50" t="str">
        <f aca="false">IF(N89="L","Baixa",IF(N89="A","Média",IF(N89="","","Alta")))</f>
        <v/>
      </c>
      <c r="R89" s="50" t="str">
        <f aca="false">IF(P89="L","Baixa",IF(P89="A","Média",IF(P89="H","Alta","")))</f>
        <v/>
      </c>
      <c r="S89" s="46" t="str">
        <f aca="false">IF(J89="C",0.6,IF(OR(ISBLANK(I89),ISBLANK(N89)),"",IF(I89="ALI",IF(N89="L",7,IF(N89="A",10,15)),IF(I89="AIE",IF(N89="L",5,IF(N89="A",7,10)),IF(I89="SE",IF(N89="L",4,IF(N89="A",5,7)),IF(OR(I89="EE",I89="CE"),IF(N89="L",3,IF(N89="A",4,6))))))))</f>
        <v/>
      </c>
      <c r="T89" s="51" t="str">
        <f aca="false">IF(OR(ISBLANK(I89),ISBLANK(P89),I89="",P89=""),S89,IF(I89="ALI",IF(P89="L",7,IF(P89="A",10,15)),IF(I89="AIE",IF(P89="L",5,IF(P89="A",7,10)),IF(I89="SE",IF(P89="L",4,IF(P89="A",5,7)),IF(OR(I89="EE",I89="CE"),IF(P89="L",3,IF(P89="A",4,6)))))))</f>
        <v/>
      </c>
      <c r="U89" s="52" t="str">
        <f aca="false">IF(J89="","",IF(OR(J89="I",J89="C"),100%,IF(J89="E",40%,IF(J89="T",15%,50%))))</f>
        <v/>
      </c>
      <c r="V89" s="53" t="str">
        <f aca="false">IF(AND(S89&lt;&gt;"",U89&lt;&gt;""),S89*U89,"")</f>
        <v/>
      </c>
      <c r="W89" s="53" t="str">
        <f aca="false">IF(AND(T89&lt;&gt;"",U89&lt;&gt;""),T89*U89,"")</f>
        <v/>
      </c>
      <c r="X89" s="42"/>
      <c r="Y89" s="42"/>
      <c r="Z89" s="42"/>
      <c r="AA89" s="42"/>
      <c r="AB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3" t="str">
        <f aca="false">A90&amp;G90</f>
        <v/>
      </c>
      <c r="I90" s="44"/>
      <c r="J90" s="45"/>
      <c r="K90" s="46" t="str">
        <f aca="false">IF(OR(I90="ALI",I90="AIE"),IF(ISNA(VLOOKUP(H90,'Funções de Dados - Detalhe'!$C$7:$F$126,2,0)),"",VLOOKUP(H90,'Funções de Dados - Detalhe'!$C$7:$F$126,2,0)),IF(OR(I90="EE",I90="SE",I90="CE"),IF(ISNA(VLOOKUP(H90,'Funções de Transação - Detalhe'!$C$7:$F$126,2,0)), "",VLOOKUP(H90,'Funções de Transação - Detalhe'!$C$7:$F$126,2,0)),""))</f>
        <v/>
      </c>
      <c r="L90" s="46" t="str">
        <f aca="false">IF(OR(I90="ALI",I90="AIE"),IF(ISNA(VLOOKUP(H90,'Funções de Dados - Detalhe'!$C$7:$F$126,4,0)), "",VLOOKUP(H90,'Funções de Dados - Detalhe'!$C$7:$F$126,4,0)),IF(OR(I90="EE",I90="SE",I90="CE"),IF(ISNA(VLOOKUP(H90,'Funções de Transação - Detalhe'!$C$7:$F$126,4,0)), "",VLOOKUP(H90,'Funções de Transação - Detalhe'!$C$7:$F$126,4,0)),""))</f>
        <v/>
      </c>
      <c r="M90" s="47" t="str">
        <f aca="false">CONCATENATE(I90,N90)</f>
        <v/>
      </c>
      <c r="N90" s="48" t="str">
        <f aca="false">IF(OR(I90="ALI",I90="AIE"),"L", IF(OR(I90="EE",I90="SE",I90="CE"),"A",""))</f>
        <v/>
      </c>
      <c r="O90" s="47" t="str">
        <f aca="false">CONCATENATE(I90,P90)</f>
        <v/>
      </c>
      <c r="P90" s="49" t="str">
        <f aca="false">IF(OR(ISBLANK(K90),K90="",ISBLANK(L90),L90=""),IF(OR(I90="ALI",I90="AIE"),"",IF(OR(ISBLANK(I90),L90=""),"","A")),IF(I90="EE",IF(L90&gt;=3,IF(K90&gt;=5,"H","A"),IF(L90&gt;=2,IF(K90&gt;=16,"H",IF(K90&lt;=4,"L","A")),IF(K90&lt;=15,"L","A"))),IF(OR(I90="SE",I90="CE"),IF(L90&gt;=4,IF(K90&gt;=6,"H","A"),IF(L90&gt;=2,IF(K90&gt;=20,"H",IF(K90&lt;=5,"L","A")),IF(K90&lt;=19,"L","A"))),IF(OR(I90="ALI",I90="AIE"),IF(L90&gt;=6,IF(K90&gt;=20,"H","A"),IF(L90&gt;=2,IF(K90&gt;=51,"H",IF(K90&lt;=19,"L","A")),IF(K90&lt;=50,"L","A")))))))</f>
        <v/>
      </c>
      <c r="Q90" s="50" t="str">
        <f aca="false">IF(N90="L","Baixa",IF(N90="A","Média",IF(N90="","","Alta")))</f>
        <v/>
      </c>
      <c r="R90" s="50" t="str">
        <f aca="false">IF(P90="L","Baixa",IF(P90="A","Média",IF(P90="H","Alta","")))</f>
        <v/>
      </c>
      <c r="S90" s="46" t="str">
        <f aca="false">IF(J90="C",0.6,IF(OR(ISBLANK(I90),ISBLANK(N90)),"",IF(I90="ALI",IF(N90="L",7,IF(N90="A",10,15)),IF(I90="AIE",IF(N90="L",5,IF(N90="A",7,10)),IF(I90="SE",IF(N90="L",4,IF(N90="A",5,7)),IF(OR(I90="EE",I90="CE"),IF(N90="L",3,IF(N90="A",4,6))))))))</f>
        <v/>
      </c>
      <c r="T90" s="51" t="str">
        <f aca="false">IF(OR(ISBLANK(I90),ISBLANK(P90),I90="",P90=""),S90,IF(I90="ALI",IF(P90="L",7,IF(P90="A",10,15)),IF(I90="AIE",IF(P90="L",5,IF(P90="A",7,10)),IF(I90="SE",IF(P90="L",4,IF(P90="A",5,7)),IF(OR(I90="EE",I90="CE"),IF(P90="L",3,IF(P90="A",4,6)))))))</f>
        <v/>
      </c>
      <c r="U90" s="52" t="str">
        <f aca="false">IF(J90="","",IF(OR(J90="I",J90="C"),100%,IF(J90="E",40%,IF(J90="T",15%,50%))))</f>
        <v/>
      </c>
      <c r="V90" s="53" t="str">
        <f aca="false">IF(AND(S90&lt;&gt;"",U90&lt;&gt;""),S90*U90,"")</f>
        <v/>
      </c>
      <c r="W90" s="53" t="str">
        <f aca="false">IF(AND(T90&lt;&gt;"",U90&lt;&gt;""),T90*U90,"")</f>
        <v/>
      </c>
      <c r="X90" s="42"/>
      <c r="Y90" s="42"/>
      <c r="Z90" s="42"/>
      <c r="AA90" s="42"/>
      <c r="AB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3" t="str">
        <f aca="false">A91&amp;G91</f>
        <v/>
      </c>
      <c r="I91" s="44"/>
      <c r="J91" s="45"/>
      <c r="K91" s="46" t="str">
        <f aca="false">IF(OR(I91="ALI",I91="AIE"),IF(ISNA(VLOOKUP(H91,'Funções de Dados - Detalhe'!$C$7:$F$126,2,0)),"",VLOOKUP(H91,'Funções de Dados - Detalhe'!$C$7:$F$126,2,0)),IF(OR(I91="EE",I91="SE",I91="CE"),IF(ISNA(VLOOKUP(H91,'Funções de Transação - Detalhe'!$C$7:$F$126,2,0)), "",VLOOKUP(H91,'Funções de Transação - Detalhe'!$C$7:$F$126,2,0)),""))</f>
        <v/>
      </c>
      <c r="L91" s="46" t="str">
        <f aca="false">IF(OR(I91="ALI",I91="AIE"),IF(ISNA(VLOOKUP(H91,'Funções de Dados - Detalhe'!$C$7:$F$126,4,0)), "",VLOOKUP(H91,'Funções de Dados - Detalhe'!$C$7:$F$126,4,0)),IF(OR(I91="EE",I91="SE",I91="CE"),IF(ISNA(VLOOKUP(H91,'Funções de Transação - Detalhe'!$C$7:$F$126,4,0)), "",VLOOKUP(H91,'Funções de Transação - Detalhe'!$C$7:$F$126,4,0)),""))</f>
        <v/>
      </c>
      <c r="M91" s="47" t="str">
        <f aca="false">CONCATENATE(I91,N91)</f>
        <v/>
      </c>
      <c r="N91" s="48" t="str">
        <f aca="false">IF(OR(I91="ALI",I91="AIE"),"L", IF(OR(I91="EE",I91="SE",I91="CE"),"A",""))</f>
        <v/>
      </c>
      <c r="O91" s="47" t="str">
        <f aca="false">CONCATENATE(I91,P91)</f>
        <v/>
      </c>
      <c r="P91" s="49" t="str">
        <f aca="false">IF(OR(ISBLANK(K91),K91="",ISBLANK(L91),L91=""),IF(OR(I91="ALI",I91="AIE"),"",IF(OR(ISBLANK(I91),L91=""),"","A")),IF(I91="EE",IF(L91&gt;=3,IF(K91&gt;=5,"H","A"),IF(L91&gt;=2,IF(K91&gt;=16,"H",IF(K91&lt;=4,"L","A")),IF(K91&lt;=15,"L","A"))),IF(OR(I91="SE",I91="CE"),IF(L91&gt;=4,IF(K91&gt;=6,"H","A"),IF(L91&gt;=2,IF(K91&gt;=20,"H",IF(K91&lt;=5,"L","A")),IF(K91&lt;=19,"L","A"))),IF(OR(I91="ALI",I91="AIE"),IF(L91&gt;=6,IF(K91&gt;=20,"H","A"),IF(L91&gt;=2,IF(K91&gt;=51,"H",IF(K91&lt;=19,"L","A")),IF(K91&lt;=50,"L","A")))))))</f>
        <v/>
      </c>
      <c r="Q91" s="50" t="str">
        <f aca="false">IF(N91="L","Baixa",IF(N91="A","Média",IF(N91="","","Alta")))</f>
        <v/>
      </c>
      <c r="R91" s="50" t="str">
        <f aca="false">IF(P91="L","Baixa",IF(P91="A","Média",IF(P91="H","Alta","")))</f>
        <v/>
      </c>
      <c r="S91" s="46" t="str">
        <f aca="false">IF(J91="C",0.6,IF(OR(ISBLANK(I91),ISBLANK(N91)),"",IF(I91="ALI",IF(N91="L",7,IF(N91="A",10,15)),IF(I91="AIE",IF(N91="L",5,IF(N91="A",7,10)),IF(I91="SE",IF(N91="L",4,IF(N91="A",5,7)),IF(OR(I91="EE",I91="CE"),IF(N91="L",3,IF(N91="A",4,6))))))))</f>
        <v/>
      </c>
      <c r="T91" s="51" t="str">
        <f aca="false">IF(OR(ISBLANK(I91),ISBLANK(P91),I91="",P91=""),S91,IF(I91="ALI",IF(P91="L",7,IF(P91="A",10,15)),IF(I91="AIE",IF(P91="L",5,IF(P91="A",7,10)),IF(I91="SE",IF(P91="L",4,IF(P91="A",5,7)),IF(OR(I91="EE",I91="CE"),IF(P91="L",3,IF(P91="A",4,6)))))))</f>
        <v/>
      </c>
      <c r="U91" s="52" t="str">
        <f aca="false">IF(J91="","",IF(OR(J91="I",J91="C"),100%,IF(J91="E",40%,IF(J91="T",15%,50%))))</f>
        <v/>
      </c>
      <c r="V91" s="53" t="str">
        <f aca="false">IF(AND(S91&lt;&gt;"",U91&lt;&gt;""),S91*U91,"")</f>
        <v/>
      </c>
      <c r="W91" s="53" t="str">
        <f aca="false">IF(AND(T91&lt;&gt;"",U91&lt;&gt;""),T91*U91,"")</f>
        <v/>
      </c>
      <c r="X91" s="42"/>
      <c r="Y91" s="42"/>
      <c r="Z91" s="42"/>
      <c r="AA91" s="42"/>
      <c r="AB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3" t="str">
        <f aca="false">A92&amp;G92</f>
        <v/>
      </c>
      <c r="I92" s="44"/>
      <c r="J92" s="45"/>
      <c r="K92" s="46" t="str">
        <f aca="false">IF(OR(I92="ALI",I92="AIE"),IF(ISNA(VLOOKUP(H92,'Funções de Dados - Detalhe'!$C$7:$F$126,2,0)),"",VLOOKUP(H92,'Funções de Dados - Detalhe'!$C$7:$F$126,2,0)),IF(OR(I92="EE",I92="SE",I92="CE"),IF(ISNA(VLOOKUP(H92,'Funções de Transação - Detalhe'!$C$7:$F$126,2,0)), "",VLOOKUP(H92,'Funções de Transação - Detalhe'!$C$7:$F$126,2,0)),""))</f>
        <v/>
      </c>
      <c r="L92" s="46" t="str">
        <f aca="false">IF(OR(I92="ALI",I92="AIE"),IF(ISNA(VLOOKUP(H92,'Funções de Dados - Detalhe'!$C$7:$F$126,4,0)), "",VLOOKUP(H92,'Funções de Dados - Detalhe'!$C$7:$F$126,4,0)),IF(OR(I92="EE",I92="SE",I92="CE"),IF(ISNA(VLOOKUP(H92,'Funções de Transação - Detalhe'!$C$7:$F$126,4,0)), "",VLOOKUP(H92,'Funções de Transação - Detalhe'!$C$7:$F$126,4,0)),""))</f>
        <v/>
      </c>
      <c r="M92" s="47" t="str">
        <f aca="false">CONCATENATE(I92,N92)</f>
        <v/>
      </c>
      <c r="N92" s="48" t="str">
        <f aca="false">IF(OR(I92="ALI",I92="AIE"),"L", IF(OR(I92="EE",I92="SE",I92="CE"),"A",""))</f>
        <v/>
      </c>
      <c r="O92" s="47" t="str">
        <f aca="false">CONCATENATE(I92,P92)</f>
        <v/>
      </c>
      <c r="P92" s="49" t="str">
        <f aca="false">IF(OR(ISBLANK(K92),K92="",ISBLANK(L92),L92=""),IF(OR(I92="ALI",I92="AIE"),"",IF(OR(ISBLANK(I92),L92=""),"","A")),IF(I92="EE",IF(L92&gt;=3,IF(K92&gt;=5,"H","A"),IF(L92&gt;=2,IF(K92&gt;=16,"H",IF(K92&lt;=4,"L","A")),IF(K92&lt;=15,"L","A"))),IF(OR(I92="SE",I92="CE"),IF(L92&gt;=4,IF(K92&gt;=6,"H","A"),IF(L92&gt;=2,IF(K92&gt;=20,"H",IF(K92&lt;=5,"L","A")),IF(K92&lt;=19,"L","A"))),IF(OR(I92="ALI",I92="AIE"),IF(L92&gt;=6,IF(K92&gt;=20,"H","A"),IF(L92&gt;=2,IF(K92&gt;=51,"H",IF(K92&lt;=19,"L","A")),IF(K92&lt;=50,"L","A")))))))</f>
        <v/>
      </c>
      <c r="Q92" s="50" t="str">
        <f aca="false">IF(N92="L","Baixa",IF(N92="A","Média",IF(N92="","","Alta")))</f>
        <v/>
      </c>
      <c r="R92" s="50" t="str">
        <f aca="false">IF(P92="L","Baixa",IF(P92="A","Média",IF(P92="H","Alta","")))</f>
        <v/>
      </c>
      <c r="S92" s="46" t="str">
        <f aca="false">IF(J92="C",0.6,IF(OR(ISBLANK(I92),ISBLANK(N92)),"",IF(I92="ALI",IF(N92="L",7,IF(N92="A",10,15)),IF(I92="AIE",IF(N92="L",5,IF(N92="A",7,10)),IF(I92="SE",IF(N92="L",4,IF(N92="A",5,7)),IF(OR(I92="EE",I92="CE"),IF(N92="L",3,IF(N92="A",4,6))))))))</f>
        <v/>
      </c>
      <c r="T92" s="51" t="str">
        <f aca="false">IF(OR(ISBLANK(I92),ISBLANK(P92),I92="",P92=""),S92,IF(I92="ALI",IF(P92="L",7,IF(P92="A",10,15)),IF(I92="AIE",IF(P92="L",5,IF(P92="A",7,10)),IF(I92="SE",IF(P92="L",4,IF(P92="A",5,7)),IF(OR(I92="EE",I92="CE"),IF(P92="L",3,IF(P92="A",4,6)))))))</f>
        <v/>
      </c>
      <c r="U92" s="52" t="str">
        <f aca="false">IF(J92="","",IF(OR(J92="I",J92="C"),100%,IF(J92="E",40%,IF(J92="T",15%,50%))))</f>
        <v/>
      </c>
      <c r="V92" s="53" t="str">
        <f aca="false">IF(AND(S92&lt;&gt;"",U92&lt;&gt;""),S92*U92,"")</f>
        <v/>
      </c>
      <c r="W92" s="53" t="str">
        <f aca="false">IF(AND(T92&lt;&gt;"",U92&lt;&gt;""),T92*U92,"")</f>
        <v/>
      </c>
      <c r="X92" s="42"/>
      <c r="Y92" s="42"/>
      <c r="Z92" s="42"/>
      <c r="AA92" s="42"/>
      <c r="AB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3" t="str">
        <f aca="false">A93&amp;G93</f>
        <v/>
      </c>
      <c r="I93" s="44"/>
      <c r="J93" s="45"/>
      <c r="K93" s="46" t="str">
        <f aca="false">IF(OR(I93="ALI",I93="AIE"),IF(ISNA(VLOOKUP(H93,'Funções de Dados - Detalhe'!$C$7:$F$126,2,0)),"",VLOOKUP(H93,'Funções de Dados - Detalhe'!$C$7:$F$126,2,0)),IF(OR(I93="EE",I93="SE",I93="CE"),IF(ISNA(VLOOKUP(H93,'Funções de Transação - Detalhe'!$C$7:$F$126,2,0)), "",VLOOKUP(H93,'Funções de Transação - Detalhe'!$C$7:$F$126,2,0)),""))</f>
        <v/>
      </c>
      <c r="L93" s="46" t="str">
        <f aca="false">IF(OR(I93="ALI",I93="AIE"),IF(ISNA(VLOOKUP(H93,'Funções de Dados - Detalhe'!$C$7:$F$126,4,0)), "",VLOOKUP(H93,'Funções de Dados - Detalhe'!$C$7:$F$126,4,0)),IF(OR(I93="EE",I93="SE",I93="CE"),IF(ISNA(VLOOKUP(H93,'Funções de Transação - Detalhe'!$C$7:$F$126,4,0)), "",VLOOKUP(H93,'Funções de Transação - Detalhe'!$C$7:$F$126,4,0)),""))</f>
        <v/>
      </c>
      <c r="M93" s="47" t="str">
        <f aca="false">CONCATENATE(I93,N93)</f>
        <v/>
      </c>
      <c r="N93" s="48" t="str">
        <f aca="false">IF(OR(I93="ALI",I93="AIE"),"L", IF(OR(I93="EE",I93="SE",I93="CE"),"A",""))</f>
        <v/>
      </c>
      <c r="O93" s="47" t="str">
        <f aca="false">CONCATENATE(I93,P93)</f>
        <v/>
      </c>
      <c r="P93" s="49" t="str">
        <f aca="false">IF(OR(ISBLANK(K93),K93="",ISBLANK(L93),L93=""),IF(OR(I93="ALI",I93="AIE"),"",IF(OR(ISBLANK(I93),L93=""),"","A")),IF(I93="EE",IF(L93&gt;=3,IF(K93&gt;=5,"H","A"),IF(L93&gt;=2,IF(K93&gt;=16,"H",IF(K93&lt;=4,"L","A")),IF(K93&lt;=15,"L","A"))),IF(OR(I93="SE",I93="CE"),IF(L93&gt;=4,IF(K93&gt;=6,"H","A"),IF(L93&gt;=2,IF(K93&gt;=20,"H",IF(K93&lt;=5,"L","A")),IF(K93&lt;=19,"L","A"))),IF(OR(I93="ALI",I93="AIE"),IF(L93&gt;=6,IF(K93&gt;=20,"H","A"),IF(L93&gt;=2,IF(K93&gt;=51,"H",IF(K93&lt;=19,"L","A")),IF(K93&lt;=50,"L","A")))))))</f>
        <v/>
      </c>
      <c r="Q93" s="50" t="str">
        <f aca="false">IF(N93="L","Baixa",IF(N93="A","Média",IF(N93="","","Alta")))</f>
        <v/>
      </c>
      <c r="R93" s="50" t="str">
        <f aca="false">IF(P93="L","Baixa",IF(P93="A","Média",IF(P93="H","Alta","")))</f>
        <v/>
      </c>
      <c r="S93" s="46" t="str">
        <f aca="false">IF(J93="C",0.6,IF(OR(ISBLANK(I93),ISBLANK(N93)),"",IF(I93="ALI",IF(N93="L",7,IF(N93="A",10,15)),IF(I93="AIE",IF(N93="L",5,IF(N93="A",7,10)),IF(I93="SE",IF(N93="L",4,IF(N93="A",5,7)),IF(OR(I93="EE",I93="CE"),IF(N93="L",3,IF(N93="A",4,6))))))))</f>
        <v/>
      </c>
      <c r="T93" s="51" t="str">
        <f aca="false">IF(OR(ISBLANK(I93),ISBLANK(P93),I93="",P93=""),S93,IF(I93="ALI",IF(P93="L",7,IF(P93="A",10,15)),IF(I93="AIE",IF(P93="L",5,IF(P93="A",7,10)),IF(I93="SE",IF(P93="L",4,IF(P93="A",5,7)),IF(OR(I93="EE",I93="CE"),IF(P93="L",3,IF(P93="A",4,6)))))))</f>
        <v/>
      </c>
      <c r="U93" s="52" t="str">
        <f aca="false">IF(J93="","",IF(OR(J93="I",J93="C"),100%,IF(J93="E",40%,IF(J93="T",15%,50%))))</f>
        <v/>
      </c>
      <c r="V93" s="53" t="str">
        <f aca="false">IF(AND(S93&lt;&gt;"",U93&lt;&gt;""),S93*U93,"")</f>
        <v/>
      </c>
      <c r="W93" s="53" t="str">
        <f aca="false">IF(AND(T93&lt;&gt;"",U93&lt;&gt;""),T93*U93,"")</f>
        <v/>
      </c>
      <c r="X93" s="42"/>
      <c r="Y93" s="42"/>
      <c r="Z93" s="42"/>
      <c r="AA93" s="42"/>
      <c r="AB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3" t="str">
        <f aca="false">A94&amp;G94</f>
        <v/>
      </c>
      <c r="I94" s="44"/>
      <c r="J94" s="45"/>
      <c r="K94" s="46" t="str">
        <f aca="false">IF(OR(I94="ALI",I94="AIE"),IF(ISNA(VLOOKUP(H94,'Funções de Dados - Detalhe'!$C$7:$F$126,2,0)),"",VLOOKUP(H94,'Funções de Dados - Detalhe'!$C$7:$F$126,2,0)),IF(OR(I94="EE",I94="SE",I94="CE"),IF(ISNA(VLOOKUP(H94,'Funções de Transação - Detalhe'!$C$7:$F$126,2,0)), "",VLOOKUP(H94,'Funções de Transação - Detalhe'!$C$7:$F$126,2,0)),""))</f>
        <v/>
      </c>
      <c r="L94" s="46" t="str">
        <f aca="false">IF(OR(I94="ALI",I94="AIE"),IF(ISNA(VLOOKUP(H94,'Funções de Dados - Detalhe'!$C$7:$F$126,4,0)), "",VLOOKUP(H94,'Funções de Dados - Detalhe'!$C$7:$F$126,4,0)),IF(OR(I94="EE",I94="SE",I94="CE"),IF(ISNA(VLOOKUP(H94,'Funções de Transação - Detalhe'!$C$7:$F$126,4,0)), "",VLOOKUP(H94,'Funções de Transação - Detalhe'!$C$7:$F$126,4,0)),""))</f>
        <v/>
      </c>
      <c r="M94" s="47" t="str">
        <f aca="false">CONCATENATE(I94,N94)</f>
        <v/>
      </c>
      <c r="N94" s="48" t="str">
        <f aca="false">IF(OR(I94="ALI",I94="AIE"),"L", IF(OR(I94="EE",I94="SE",I94="CE"),"A",""))</f>
        <v/>
      </c>
      <c r="O94" s="47" t="str">
        <f aca="false">CONCATENATE(I94,P94)</f>
        <v/>
      </c>
      <c r="P94" s="49" t="str">
        <f aca="false">IF(OR(ISBLANK(K94),K94="",ISBLANK(L94),L94=""),IF(OR(I94="ALI",I94="AIE"),"",IF(OR(ISBLANK(I94),L94=""),"","A")),IF(I94="EE",IF(L94&gt;=3,IF(K94&gt;=5,"H","A"),IF(L94&gt;=2,IF(K94&gt;=16,"H",IF(K94&lt;=4,"L","A")),IF(K94&lt;=15,"L","A"))),IF(OR(I94="SE",I94="CE"),IF(L94&gt;=4,IF(K94&gt;=6,"H","A"),IF(L94&gt;=2,IF(K94&gt;=20,"H",IF(K94&lt;=5,"L","A")),IF(K94&lt;=19,"L","A"))),IF(OR(I94="ALI",I94="AIE"),IF(L94&gt;=6,IF(K94&gt;=20,"H","A"),IF(L94&gt;=2,IF(K94&gt;=51,"H",IF(K94&lt;=19,"L","A")),IF(K94&lt;=50,"L","A")))))))</f>
        <v/>
      </c>
      <c r="Q94" s="50" t="str">
        <f aca="false">IF(N94="L","Baixa",IF(N94="A","Média",IF(N94="","","Alta")))</f>
        <v/>
      </c>
      <c r="R94" s="50" t="str">
        <f aca="false">IF(P94="L","Baixa",IF(P94="A","Média",IF(P94="H","Alta","")))</f>
        <v/>
      </c>
      <c r="S94" s="46" t="str">
        <f aca="false">IF(J94="C",0.6,IF(OR(ISBLANK(I94),ISBLANK(N94)),"",IF(I94="ALI",IF(N94="L",7,IF(N94="A",10,15)),IF(I94="AIE",IF(N94="L",5,IF(N94="A",7,10)),IF(I94="SE",IF(N94="L",4,IF(N94="A",5,7)),IF(OR(I94="EE",I94="CE"),IF(N94="L",3,IF(N94="A",4,6))))))))</f>
        <v/>
      </c>
      <c r="T94" s="51" t="str">
        <f aca="false">IF(OR(ISBLANK(I94),ISBLANK(P94),I94="",P94=""),S94,IF(I94="ALI",IF(P94="L",7,IF(P94="A",10,15)),IF(I94="AIE",IF(P94="L",5,IF(P94="A",7,10)),IF(I94="SE",IF(P94="L",4,IF(P94="A",5,7)),IF(OR(I94="EE",I94="CE"),IF(P94="L",3,IF(P94="A",4,6)))))))</f>
        <v/>
      </c>
      <c r="U94" s="52" t="str">
        <f aca="false">IF(J94="","",IF(OR(J94="I",J94="C"),100%,IF(J94="E",40%,IF(J94="T",15%,50%))))</f>
        <v/>
      </c>
      <c r="V94" s="53" t="str">
        <f aca="false">IF(AND(S94&lt;&gt;"",U94&lt;&gt;""),S94*U94,"")</f>
        <v/>
      </c>
      <c r="W94" s="53" t="str">
        <f aca="false">IF(AND(T94&lt;&gt;"",U94&lt;&gt;""),T94*U94,"")</f>
        <v/>
      </c>
      <c r="X94" s="42"/>
      <c r="Y94" s="42"/>
      <c r="Z94" s="42"/>
      <c r="AA94" s="42"/>
      <c r="AB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3" t="str">
        <f aca="false">A95&amp;G95</f>
        <v/>
      </c>
      <c r="I95" s="44"/>
      <c r="J95" s="45"/>
      <c r="K95" s="46" t="str">
        <f aca="false">IF(OR(I95="ALI",I95="AIE"),IF(ISNA(VLOOKUP(H95,'Funções de Dados - Detalhe'!$C$7:$F$126,2,0)),"",VLOOKUP(H95,'Funções de Dados - Detalhe'!$C$7:$F$126,2,0)),IF(OR(I95="EE",I95="SE",I95="CE"),IF(ISNA(VLOOKUP(H95,'Funções de Transação - Detalhe'!$C$7:$F$126,2,0)), "",VLOOKUP(H95,'Funções de Transação - Detalhe'!$C$7:$F$126,2,0)),""))</f>
        <v/>
      </c>
      <c r="L95" s="46" t="str">
        <f aca="false">IF(OR(I95="ALI",I95="AIE"),IF(ISNA(VLOOKUP(H95,'Funções de Dados - Detalhe'!$C$7:$F$126,4,0)), "",VLOOKUP(H95,'Funções de Dados - Detalhe'!$C$7:$F$126,4,0)),IF(OR(I95="EE",I95="SE",I95="CE"),IF(ISNA(VLOOKUP(H95,'Funções de Transação - Detalhe'!$C$7:$F$126,4,0)), "",VLOOKUP(H95,'Funções de Transação - Detalhe'!$C$7:$F$126,4,0)),""))</f>
        <v/>
      </c>
      <c r="M95" s="47" t="str">
        <f aca="false">CONCATENATE(I95,N95)</f>
        <v/>
      </c>
      <c r="N95" s="48" t="str">
        <f aca="false">IF(OR(I95="ALI",I95="AIE"),"L", IF(OR(I95="EE",I95="SE",I95="CE"),"A",""))</f>
        <v/>
      </c>
      <c r="O95" s="47" t="str">
        <f aca="false">CONCATENATE(I95,P95)</f>
        <v/>
      </c>
      <c r="P95" s="49" t="str">
        <f aca="false">IF(OR(ISBLANK(K95),K95="",ISBLANK(L95),L95=""),IF(OR(I95="ALI",I95="AIE"),"",IF(OR(ISBLANK(I95),L95=""),"","A")),IF(I95="EE",IF(L95&gt;=3,IF(K95&gt;=5,"H","A"),IF(L95&gt;=2,IF(K95&gt;=16,"H",IF(K95&lt;=4,"L","A")),IF(K95&lt;=15,"L","A"))),IF(OR(I95="SE",I95="CE"),IF(L95&gt;=4,IF(K95&gt;=6,"H","A"),IF(L95&gt;=2,IF(K95&gt;=20,"H",IF(K95&lt;=5,"L","A")),IF(K95&lt;=19,"L","A"))),IF(OR(I95="ALI",I95="AIE"),IF(L95&gt;=6,IF(K95&gt;=20,"H","A"),IF(L95&gt;=2,IF(K95&gt;=51,"H",IF(K95&lt;=19,"L","A")),IF(K95&lt;=50,"L","A")))))))</f>
        <v/>
      </c>
      <c r="Q95" s="50" t="str">
        <f aca="false">IF(N95="L","Baixa",IF(N95="A","Média",IF(N95="","","Alta")))</f>
        <v/>
      </c>
      <c r="R95" s="50" t="str">
        <f aca="false">IF(P95="L","Baixa",IF(P95="A","Média",IF(P95="H","Alta","")))</f>
        <v/>
      </c>
      <c r="S95" s="46" t="str">
        <f aca="false">IF(J95="C",0.6,IF(OR(ISBLANK(I95),ISBLANK(N95)),"",IF(I95="ALI",IF(N95="L",7,IF(N95="A",10,15)),IF(I95="AIE",IF(N95="L",5,IF(N95="A",7,10)),IF(I95="SE",IF(N95="L",4,IF(N95="A",5,7)),IF(OR(I95="EE",I95="CE"),IF(N95="L",3,IF(N95="A",4,6))))))))</f>
        <v/>
      </c>
      <c r="T95" s="51" t="str">
        <f aca="false">IF(OR(ISBLANK(I95),ISBLANK(P95),I95="",P95=""),S95,IF(I95="ALI",IF(P95="L",7,IF(P95="A",10,15)),IF(I95="AIE",IF(P95="L",5,IF(P95="A",7,10)),IF(I95="SE",IF(P95="L",4,IF(P95="A",5,7)),IF(OR(I95="EE",I95="CE"),IF(P95="L",3,IF(P95="A",4,6)))))))</f>
        <v/>
      </c>
      <c r="U95" s="52" t="str">
        <f aca="false">IF(J95="","",IF(OR(J95="I",J95="C"),100%,IF(J95="E",40%,IF(J95="T",15%,50%))))</f>
        <v/>
      </c>
      <c r="V95" s="53" t="str">
        <f aca="false">IF(AND(S95&lt;&gt;"",U95&lt;&gt;""),S95*U95,"")</f>
        <v/>
      </c>
      <c r="W95" s="53" t="str">
        <f aca="false">IF(AND(T95&lt;&gt;"",U95&lt;&gt;""),T95*U95,"")</f>
        <v/>
      </c>
      <c r="X95" s="42"/>
      <c r="Y95" s="42"/>
      <c r="Z95" s="42"/>
      <c r="AA95" s="42"/>
      <c r="AB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3" t="str">
        <f aca="false">A96&amp;G96</f>
        <v/>
      </c>
      <c r="I96" s="44"/>
      <c r="J96" s="45"/>
      <c r="K96" s="46" t="str">
        <f aca="false">IF(OR(I96="ALI",I96="AIE"),IF(ISNA(VLOOKUP(H96,'Funções de Dados - Detalhe'!$C$7:$F$126,2,0)),"",VLOOKUP(H96,'Funções de Dados - Detalhe'!$C$7:$F$126,2,0)),IF(OR(I96="EE",I96="SE",I96="CE"),IF(ISNA(VLOOKUP(H96,'Funções de Transação - Detalhe'!$C$7:$F$126,2,0)), "",VLOOKUP(H96,'Funções de Transação - Detalhe'!$C$7:$F$126,2,0)),""))</f>
        <v/>
      </c>
      <c r="L96" s="46" t="str">
        <f aca="false">IF(OR(I96="ALI",I96="AIE"),IF(ISNA(VLOOKUP(H96,'Funções de Dados - Detalhe'!$C$7:$F$126,4,0)), "",VLOOKUP(H96,'Funções de Dados - Detalhe'!$C$7:$F$126,4,0)),IF(OR(I96="EE",I96="SE",I96="CE"),IF(ISNA(VLOOKUP(H96,'Funções de Transação - Detalhe'!$C$7:$F$126,4,0)), "",VLOOKUP(H96,'Funções de Transação - Detalhe'!$C$7:$F$126,4,0)),""))</f>
        <v/>
      </c>
      <c r="M96" s="47" t="str">
        <f aca="false">CONCATENATE(I96,N96)</f>
        <v/>
      </c>
      <c r="N96" s="48" t="str">
        <f aca="false">IF(OR(I96="ALI",I96="AIE"),"L", IF(OR(I96="EE",I96="SE",I96="CE"),"A",""))</f>
        <v/>
      </c>
      <c r="O96" s="47" t="str">
        <f aca="false">CONCATENATE(I96,P96)</f>
        <v/>
      </c>
      <c r="P96" s="49" t="str">
        <f aca="false">IF(OR(ISBLANK(K96),K96="",ISBLANK(L96),L96=""),IF(OR(I96="ALI",I96="AIE"),"",IF(OR(ISBLANK(I96),L96=""),"","A")),IF(I96="EE",IF(L96&gt;=3,IF(K96&gt;=5,"H","A"),IF(L96&gt;=2,IF(K96&gt;=16,"H",IF(K96&lt;=4,"L","A")),IF(K96&lt;=15,"L","A"))),IF(OR(I96="SE",I96="CE"),IF(L96&gt;=4,IF(K96&gt;=6,"H","A"),IF(L96&gt;=2,IF(K96&gt;=20,"H",IF(K96&lt;=5,"L","A")),IF(K96&lt;=19,"L","A"))),IF(OR(I96="ALI",I96="AIE"),IF(L96&gt;=6,IF(K96&gt;=20,"H","A"),IF(L96&gt;=2,IF(K96&gt;=51,"H",IF(K96&lt;=19,"L","A")),IF(K96&lt;=50,"L","A")))))))</f>
        <v/>
      </c>
      <c r="Q96" s="50" t="str">
        <f aca="false">IF(N96="L","Baixa",IF(N96="A","Média",IF(N96="","","Alta")))</f>
        <v/>
      </c>
      <c r="R96" s="50" t="str">
        <f aca="false">IF(P96="L","Baixa",IF(P96="A","Média",IF(P96="H","Alta","")))</f>
        <v/>
      </c>
      <c r="S96" s="46" t="str">
        <f aca="false">IF(J96="C",0.6,IF(OR(ISBLANK(I96),ISBLANK(N96)),"",IF(I96="ALI",IF(N96="L",7,IF(N96="A",10,15)),IF(I96="AIE",IF(N96="L",5,IF(N96="A",7,10)),IF(I96="SE",IF(N96="L",4,IF(N96="A",5,7)),IF(OR(I96="EE",I96="CE"),IF(N96="L",3,IF(N96="A",4,6))))))))</f>
        <v/>
      </c>
      <c r="T96" s="51" t="str">
        <f aca="false">IF(OR(ISBLANK(I96),ISBLANK(P96),I96="",P96=""),S96,IF(I96="ALI",IF(P96="L",7,IF(P96="A",10,15)),IF(I96="AIE",IF(P96="L",5,IF(P96="A",7,10)),IF(I96="SE",IF(P96="L",4,IF(P96="A",5,7)),IF(OR(I96="EE",I96="CE"),IF(P96="L",3,IF(P96="A",4,6)))))))</f>
        <v/>
      </c>
      <c r="U96" s="52" t="str">
        <f aca="false">IF(J96="","",IF(OR(J96="I",J96="C"),100%,IF(J96="E",40%,IF(J96="T",15%,50%))))</f>
        <v/>
      </c>
      <c r="V96" s="53" t="str">
        <f aca="false">IF(AND(S96&lt;&gt;"",U96&lt;&gt;""),S96*U96,"")</f>
        <v/>
      </c>
      <c r="W96" s="53" t="str">
        <f aca="false">IF(AND(T96&lt;&gt;"",U96&lt;&gt;""),T96*U96,"")</f>
        <v/>
      </c>
      <c r="X96" s="42"/>
      <c r="Y96" s="42"/>
      <c r="Z96" s="42"/>
      <c r="AA96" s="42"/>
      <c r="AB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3" t="str">
        <f aca="false">A97&amp;G97</f>
        <v/>
      </c>
      <c r="I97" s="44"/>
      <c r="J97" s="45"/>
      <c r="K97" s="46" t="str">
        <f aca="false">IF(OR(I97="ALI",I97="AIE"),IF(ISNA(VLOOKUP(H97,'Funções de Dados - Detalhe'!$C$7:$F$126,2,0)),"",VLOOKUP(H97,'Funções de Dados - Detalhe'!$C$7:$F$126,2,0)),IF(OR(I97="EE",I97="SE",I97="CE"),IF(ISNA(VLOOKUP(H97,'Funções de Transação - Detalhe'!$C$7:$F$126,2,0)), "",VLOOKUP(H97,'Funções de Transação - Detalhe'!$C$7:$F$126,2,0)),""))</f>
        <v/>
      </c>
      <c r="L97" s="46" t="str">
        <f aca="false">IF(OR(I97="ALI",I97="AIE"),IF(ISNA(VLOOKUP(H97,'Funções de Dados - Detalhe'!$C$7:$F$126,4,0)), "",VLOOKUP(H97,'Funções de Dados - Detalhe'!$C$7:$F$126,4,0)),IF(OR(I97="EE",I97="SE",I97="CE"),IF(ISNA(VLOOKUP(H97,'Funções de Transação - Detalhe'!$C$7:$F$126,4,0)), "",VLOOKUP(H97,'Funções de Transação - Detalhe'!$C$7:$F$126,4,0)),""))</f>
        <v/>
      </c>
      <c r="M97" s="47" t="str">
        <f aca="false">CONCATENATE(I97,N97)</f>
        <v/>
      </c>
      <c r="N97" s="48" t="str">
        <f aca="false">IF(OR(I97="ALI",I97="AIE"),"L", IF(OR(I97="EE",I97="SE",I97="CE"),"A",""))</f>
        <v/>
      </c>
      <c r="O97" s="47" t="str">
        <f aca="false">CONCATENATE(I97,P97)</f>
        <v/>
      </c>
      <c r="P97" s="49" t="str">
        <f aca="false">IF(OR(ISBLANK(K97),K97="",ISBLANK(L97),L97=""),IF(OR(I97="ALI",I97="AIE"),"",IF(OR(ISBLANK(I97),L97=""),"","A")),IF(I97="EE",IF(L97&gt;=3,IF(K97&gt;=5,"H","A"),IF(L97&gt;=2,IF(K97&gt;=16,"H",IF(K97&lt;=4,"L","A")),IF(K97&lt;=15,"L","A"))),IF(OR(I97="SE",I97="CE"),IF(L97&gt;=4,IF(K97&gt;=6,"H","A"),IF(L97&gt;=2,IF(K97&gt;=20,"H",IF(K97&lt;=5,"L","A")),IF(K97&lt;=19,"L","A"))),IF(OR(I97="ALI",I97="AIE"),IF(L97&gt;=6,IF(K97&gt;=20,"H","A"),IF(L97&gt;=2,IF(K97&gt;=51,"H",IF(K97&lt;=19,"L","A")),IF(K97&lt;=50,"L","A")))))))</f>
        <v/>
      </c>
      <c r="Q97" s="50" t="str">
        <f aca="false">IF(N97="L","Baixa",IF(N97="A","Média",IF(N97="","","Alta")))</f>
        <v/>
      </c>
      <c r="R97" s="50" t="str">
        <f aca="false">IF(P97="L","Baixa",IF(P97="A","Média",IF(P97="H","Alta","")))</f>
        <v/>
      </c>
      <c r="S97" s="46" t="str">
        <f aca="false">IF(J97="C",0.6,IF(OR(ISBLANK(I97),ISBLANK(N97)),"",IF(I97="ALI",IF(N97="L",7,IF(N97="A",10,15)),IF(I97="AIE",IF(N97="L",5,IF(N97="A",7,10)),IF(I97="SE",IF(N97="L",4,IF(N97="A",5,7)),IF(OR(I97="EE",I97="CE"),IF(N97="L",3,IF(N97="A",4,6))))))))</f>
        <v/>
      </c>
      <c r="T97" s="51" t="str">
        <f aca="false">IF(OR(ISBLANK(I97),ISBLANK(P97),I97="",P97=""),S97,IF(I97="ALI",IF(P97="L",7,IF(P97="A",10,15)),IF(I97="AIE",IF(P97="L",5,IF(P97="A",7,10)),IF(I97="SE",IF(P97="L",4,IF(P97="A",5,7)),IF(OR(I97="EE",I97="CE"),IF(P97="L",3,IF(P97="A",4,6)))))))</f>
        <v/>
      </c>
      <c r="U97" s="52" t="str">
        <f aca="false">IF(J97="","",IF(OR(J97="I",J97="C"),100%,IF(J97="E",40%,IF(J97="T",15%,50%))))</f>
        <v/>
      </c>
      <c r="V97" s="53" t="str">
        <f aca="false">IF(AND(S97&lt;&gt;"",U97&lt;&gt;""),S97*U97,"")</f>
        <v/>
      </c>
      <c r="W97" s="53" t="str">
        <f aca="false">IF(AND(T97&lt;&gt;"",U97&lt;&gt;""),T97*U97,"")</f>
        <v/>
      </c>
      <c r="X97" s="42"/>
      <c r="Y97" s="42"/>
      <c r="Z97" s="42"/>
      <c r="AA97" s="42"/>
      <c r="AB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3" t="str">
        <f aca="false">A98&amp;G98</f>
        <v/>
      </c>
      <c r="I98" s="44"/>
      <c r="J98" s="45"/>
      <c r="K98" s="46" t="str">
        <f aca="false">IF(OR(I98="ALI",I98="AIE"),IF(ISNA(VLOOKUP(H98,'Funções de Dados - Detalhe'!$C$7:$F$126,2,0)),"",VLOOKUP(H98,'Funções de Dados - Detalhe'!$C$7:$F$126,2,0)),IF(OR(I98="EE",I98="SE",I98="CE"),IF(ISNA(VLOOKUP(H98,'Funções de Transação - Detalhe'!$C$7:$F$126,2,0)), "",VLOOKUP(H98,'Funções de Transação - Detalhe'!$C$7:$F$126,2,0)),""))</f>
        <v/>
      </c>
      <c r="L98" s="46" t="str">
        <f aca="false">IF(OR(I98="ALI",I98="AIE"),IF(ISNA(VLOOKUP(H98,'Funções de Dados - Detalhe'!$C$7:$F$126,4,0)), "",VLOOKUP(H98,'Funções de Dados - Detalhe'!$C$7:$F$126,4,0)),IF(OR(I98="EE",I98="SE",I98="CE"),IF(ISNA(VLOOKUP(H98,'Funções de Transação - Detalhe'!$C$7:$F$126,4,0)), "",VLOOKUP(H98,'Funções de Transação - Detalhe'!$C$7:$F$126,4,0)),""))</f>
        <v/>
      </c>
      <c r="M98" s="47" t="str">
        <f aca="false">CONCATENATE(I98,N98)</f>
        <v/>
      </c>
      <c r="N98" s="48" t="str">
        <f aca="false">IF(OR(I98="ALI",I98="AIE"),"L", IF(OR(I98="EE",I98="SE",I98="CE"),"A",""))</f>
        <v/>
      </c>
      <c r="O98" s="47" t="str">
        <f aca="false">CONCATENATE(I98,P98)</f>
        <v/>
      </c>
      <c r="P98" s="49" t="str">
        <f aca="false">IF(OR(ISBLANK(K98),K98="",ISBLANK(L98),L98=""),IF(OR(I98="ALI",I98="AIE"),"",IF(OR(ISBLANK(I98),L98=""),"","A")),IF(I98="EE",IF(L98&gt;=3,IF(K98&gt;=5,"H","A"),IF(L98&gt;=2,IF(K98&gt;=16,"H",IF(K98&lt;=4,"L","A")),IF(K98&lt;=15,"L","A"))),IF(OR(I98="SE",I98="CE"),IF(L98&gt;=4,IF(K98&gt;=6,"H","A"),IF(L98&gt;=2,IF(K98&gt;=20,"H",IF(K98&lt;=5,"L","A")),IF(K98&lt;=19,"L","A"))),IF(OR(I98="ALI",I98="AIE"),IF(L98&gt;=6,IF(K98&gt;=20,"H","A"),IF(L98&gt;=2,IF(K98&gt;=51,"H",IF(K98&lt;=19,"L","A")),IF(K98&lt;=50,"L","A")))))))</f>
        <v/>
      </c>
      <c r="Q98" s="50" t="str">
        <f aca="false">IF(N98="L","Baixa",IF(N98="A","Média",IF(N98="","","Alta")))</f>
        <v/>
      </c>
      <c r="R98" s="50" t="str">
        <f aca="false">IF(P98="L","Baixa",IF(P98="A","Média",IF(P98="H","Alta","")))</f>
        <v/>
      </c>
      <c r="S98" s="46" t="str">
        <f aca="false">IF(J98="C",0.6,IF(OR(ISBLANK(I98),ISBLANK(N98)),"",IF(I98="ALI",IF(N98="L",7,IF(N98="A",10,15)),IF(I98="AIE",IF(N98="L",5,IF(N98="A",7,10)),IF(I98="SE",IF(N98="L",4,IF(N98="A",5,7)),IF(OR(I98="EE",I98="CE"),IF(N98="L",3,IF(N98="A",4,6))))))))</f>
        <v/>
      </c>
      <c r="T98" s="51" t="str">
        <f aca="false">IF(OR(ISBLANK(I98),ISBLANK(P98),I98="",P98=""),S98,IF(I98="ALI",IF(P98="L",7,IF(P98="A",10,15)),IF(I98="AIE",IF(P98="L",5,IF(P98="A",7,10)),IF(I98="SE",IF(P98="L",4,IF(P98="A",5,7)),IF(OR(I98="EE",I98="CE"),IF(P98="L",3,IF(P98="A",4,6)))))))</f>
        <v/>
      </c>
      <c r="U98" s="52" t="str">
        <f aca="false">IF(J98="","",IF(OR(J98="I",J98="C"),100%,IF(J98="E",40%,IF(J98="T",15%,50%))))</f>
        <v/>
      </c>
      <c r="V98" s="53" t="str">
        <f aca="false">IF(AND(S98&lt;&gt;"",U98&lt;&gt;""),S98*U98,"")</f>
        <v/>
      </c>
      <c r="W98" s="53" t="str">
        <f aca="false">IF(AND(T98&lt;&gt;"",U98&lt;&gt;""),T98*U98,"")</f>
        <v/>
      </c>
      <c r="X98" s="42"/>
      <c r="Y98" s="42"/>
      <c r="Z98" s="42"/>
      <c r="AA98" s="42"/>
      <c r="AB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3" t="str">
        <f aca="false">A99&amp;G99</f>
        <v/>
      </c>
      <c r="I99" s="44"/>
      <c r="J99" s="45"/>
      <c r="K99" s="46" t="str">
        <f aca="false">IF(OR(I99="ALI",I99="AIE"),IF(ISNA(VLOOKUP(H99,'Funções de Dados - Detalhe'!$C$7:$F$126,2,0)),"",VLOOKUP(H99,'Funções de Dados - Detalhe'!$C$7:$F$126,2,0)),IF(OR(I99="EE",I99="SE",I99="CE"),IF(ISNA(VLOOKUP(H99,'Funções de Transação - Detalhe'!$C$7:$F$126,2,0)), "",VLOOKUP(H99,'Funções de Transação - Detalhe'!$C$7:$F$126,2,0)),""))</f>
        <v/>
      </c>
      <c r="L99" s="46" t="str">
        <f aca="false">IF(OR(I99="ALI",I99="AIE"),IF(ISNA(VLOOKUP(H99,'Funções de Dados - Detalhe'!$C$7:$F$126,4,0)), "",VLOOKUP(H99,'Funções de Dados - Detalhe'!$C$7:$F$126,4,0)),IF(OR(I99="EE",I99="SE",I99="CE"),IF(ISNA(VLOOKUP(H99,'Funções de Transação - Detalhe'!$C$7:$F$126,4,0)), "",VLOOKUP(H99,'Funções de Transação - Detalhe'!$C$7:$F$126,4,0)),""))</f>
        <v/>
      </c>
      <c r="M99" s="47" t="str">
        <f aca="false">CONCATENATE(I99,N99)</f>
        <v/>
      </c>
      <c r="N99" s="48" t="str">
        <f aca="false">IF(OR(I99="ALI",I99="AIE"),"L", IF(OR(I99="EE",I99="SE",I99="CE"),"A",""))</f>
        <v/>
      </c>
      <c r="O99" s="47" t="str">
        <f aca="false">CONCATENATE(I99,P99)</f>
        <v/>
      </c>
      <c r="P99" s="49" t="str">
        <f aca="false">IF(OR(ISBLANK(K99),K99="",ISBLANK(L99),L99=""),IF(OR(I99="ALI",I99="AIE"),"",IF(OR(ISBLANK(I99),L99=""),"","A")),IF(I99="EE",IF(L99&gt;=3,IF(K99&gt;=5,"H","A"),IF(L99&gt;=2,IF(K99&gt;=16,"H",IF(K99&lt;=4,"L","A")),IF(K99&lt;=15,"L","A"))),IF(OR(I99="SE",I99="CE"),IF(L99&gt;=4,IF(K99&gt;=6,"H","A"),IF(L99&gt;=2,IF(K99&gt;=20,"H",IF(K99&lt;=5,"L","A")),IF(K99&lt;=19,"L","A"))),IF(OR(I99="ALI",I99="AIE"),IF(L99&gt;=6,IF(K99&gt;=20,"H","A"),IF(L99&gt;=2,IF(K99&gt;=51,"H",IF(K99&lt;=19,"L","A")),IF(K99&lt;=50,"L","A")))))))</f>
        <v/>
      </c>
      <c r="Q99" s="50" t="str">
        <f aca="false">IF(N99="L","Baixa",IF(N99="A","Média",IF(N99="","","Alta")))</f>
        <v/>
      </c>
      <c r="R99" s="50" t="str">
        <f aca="false">IF(P99="L","Baixa",IF(P99="A","Média",IF(P99="H","Alta","")))</f>
        <v/>
      </c>
      <c r="S99" s="46" t="str">
        <f aca="false">IF(J99="C",0.6,IF(OR(ISBLANK(I99),ISBLANK(N99)),"",IF(I99="ALI",IF(N99="L",7,IF(N99="A",10,15)),IF(I99="AIE",IF(N99="L",5,IF(N99="A",7,10)),IF(I99="SE",IF(N99="L",4,IF(N99="A",5,7)),IF(OR(I99="EE",I99="CE"),IF(N99="L",3,IF(N99="A",4,6))))))))</f>
        <v/>
      </c>
      <c r="T99" s="51" t="str">
        <f aca="false">IF(OR(ISBLANK(I99),ISBLANK(P99),I99="",P99=""),S99,IF(I99="ALI",IF(P99="L",7,IF(P99="A",10,15)),IF(I99="AIE",IF(P99="L",5,IF(P99="A",7,10)),IF(I99="SE",IF(P99="L",4,IF(P99="A",5,7)),IF(OR(I99="EE",I99="CE"),IF(P99="L",3,IF(P99="A",4,6)))))))</f>
        <v/>
      </c>
      <c r="U99" s="52" t="str">
        <f aca="false">IF(J99="","",IF(OR(J99="I",J99="C"),100%,IF(J99="E",40%,IF(J99="T",15%,50%))))</f>
        <v/>
      </c>
      <c r="V99" s="53" t="str">
        <f aca="false">IF(AND(S99&lt;&gt;"",U99&lt;&gt;""),S99*U99,"")</f>
        <v/>
      </c>
      <c r="W99" s="53" t="str">
        <f aca="false">IF(AND(T99&lt;&gt;"",U99&lt;&gt;""),T99*U99,"")</f>
        <v/>
      </c>
      <c r="X99" s="42"/>
      <c r="Y99" s="42"/>
      <c r="Z99" s="42"/>
      <c r="AA99" s="42"/>
      <c r="AB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3" t="str">
        <f aca="false">A100&amp;G100</f>
        <v/>
      </c>
      <c r="I100" s="44"/>
      <c r="J100" s="45"/>
      <c r="K100" s="46" t="str">
        <f aca="false">IF(OR(I100="ALI",I100="AIE"),IF(ISNA(VLOOKUP(H100,'Funções de Dados - Detalhe'!$C$7:$F$126,2,0)),"",VLOOKUP(H100,'Funções de Dados - Detalhe'!$C$7:$F$126,2,0)),IF(OR(I100="EE",I100="SE",I100="CE"),IF(ISNA(VLOOKUP(H100,'Funções de Transação - Detalhe'!$C$7:$F$126,2,0)), "",VLOOKUP(H100,'Funções de Transação - Detalhe'!$C$7:$F$126,2,0)),""))</f>
        <v/>
      </c>
      <c r="L100" s="46" t="str">
        <f aca="false">IF(OR(I100="ALI",I100="AIE"),IF(ISNA(VLOOKUP(H100,'Funções de Dados - Detalhe'!$C$7:$F$126,4,0)), "",VLOOKUP(H100,'Funções de Dados - Detalhe'!$C$7:$F$126,4,0)),IF(OR(I100="EE",I100="SE",I100="CE"),IF(ISNA(VLOOKUP(H100,'Funções de Transação - Detalhe'!$C$7:$F$126,4,0)), "",VLOOKUP(H100,'Funções de Transação - Detalhe'!$C$7:$F$126,4,0)),""))</f>
        <v/>
      </c>
      <c r="M100" s="47" t="str">
        <f aca="false">CONCATENATE(I100,N100)</f>
        <v/>
      </c>
      <c r="N100" s="48" t="str">
        <f aca="false">IF(OR(I100="ALI",I100="AIE"),"L", IF(OR(I100="EE",I100="SE",I100="CE"),"A",""))</f>
        <v/>
      </c>
      <c r="O100" s="47" t="str">
        <f aca="false">CONCATENATE(I100,P100)</f>
        <v/>
      </c>
      <c r="P100" s="49" t="str">
        <f aca="false">IF(OR(ISBLANK(K100),K100="",ISBLANK(L100),L100=""),IF(OR(I100="ALI",I100="AIE"),"",IF(OR(ISBLANK(I100),L100=""),"","A")),IF(I100="EE",IF(L100&gt;=3,IF(K100&gt;=5,"H","A"),IF(L100&gt;=2,IF(K100&gt;=16,"H",IF(K100&lt;=4,"L","A")),IF(K100&lt;=15,"L","A"))),IF(OR(I100="SE",I100="CE"),IF(L100&gt;=4,IF(K100&gt;=6,"H","A"),IF(L100&gt;=2,IF(K100&gt;=20,"H",IF(K100&lt;=5,"L","A")),IF(K100&lt;=19,"L","A"))),IF(OR(I100="ALI",I100="AIE"),IF(L100&gt;=6,IF(K100&gt;=20,"H","A"),IF(L100&gt;=2,IF(K100&gt;=51,"H",IF(K100&lt;=19,"L","A")),IF(K100&lt;=50,"L","A")))))))</f>
        <v/>
      </c>
      <c r="Q100" s="50" t="str">
        <f aca="false">IF(N100="L","Baixa",IF(N100="A","Média",IF(N100="","","Alta")))</f>
        <v/>
      </c>
      <c r="R100" s="50" t="str">
        <f aca="false">IF(P100="L","Baixa",IF(P100="A","Média",IF(P100="H","Alta","")))</f>
        <v/>
      </c>
      <c r="S100" s="46" t="str">
        <f aca="false">IF(J100="C",0.6,IF(OR(ISBLANK(I100),ISBLANK(N100)),"",IF(I100="ALI",IF(N100="L",7,IF(N100="A",10,15)),IF(I100="AIE",IF(N100="L",5,IF(N100="A",7,10)),IF(I100="SE",IF(N100="L",4,IF(N100="A",5,7)),IF(OR(I100="EE",I100="CE"),IF(N100="L",3,IF(N100="A",4,6))))))))</f>
        <v/>
      </c>
      <c r="T100" s="51" t="str">
        <f aca="false">IF(OR(ISBLANK(I100),ISBLANK(P100),I100="",P100=""),S100,IF(I100="ALI",IF(P100="L",7,IF(P100="A",10,15)),IF(I100="AIE",IF(P100="L",5,IF(P100="A",7,10)),IF(I100="SE",IF(P100="L",4,IF(P100="A",5,7)),IF(OR(I100="EE",I100="CE"),IF(P100="L",3,IF(P100="A",4,6)))))))</f>
        <v/>
      </c>
      <c r="U100" s="52" t="str">
        <f aca="false">IF(J100="","",IF(OR(J100="I",J100="C"),100%,IF(J100="E",40%,IF(J100="T",15%,50%))))</f>
        <v/>
      </c>
      <c r="V100" s="53" t="str">
        <f aca="false">IF(AND(S100&lt;&gt;"",U100&lt;&gt;""),S100*U100,"")</f>
        <v/>
      </c>
      <c r="W100" s="53" t="str">
        <f aca="false">IF(AND(T100&lt;&gt;"",U100&lt;&gt;""),T100*U100,"")</f>
        <v/>
      </c>
      <c r="X100" s="42"/>
      <c r="Y100" s="42"/>
      <c r="Z100" s="42"/>
      <c r="AA100" s="42"/>
      <c r="AB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3" t="str">
        <f aca="false">A101&amp;G101</f>
        <v/>
      </c>
      <c r="I101" s="44"/>
      <c r="J101" s="45"/>
      <c r="K101" s="46" t="str">
        <f aca="false">IF(OR(I101="ALI",I101="AIE"),IF(ISNA(VLOOKUP(H101,'Funções de Dados - Detalhe'!$C$7:$F$126,2,0)),"",VLOOKUP(H101,'Funções de Dados - Detalhe'!$C$7:$F$126,2,0)),IF(OR(I101="EE",I101="SE",I101="CE"),IF(ISNA(VLOOKUP(H101,'Funções de Transação - Detalhe'!$C$7:$F$126,2,0)), "",VLOOKUP(H101,'Funções de Transação - Detalhe'!$C$7:$F$126,2,0)),""))</f>
        <v/>
      </c>
      <c r="L101" s="46" t="str">
        <f aca="false">IF(OR(I101="ALI",I101="AIE"),IF(ISNA(VLOOKUP(H101,'Funções de Dados - Detalhe'!$C$7:$F$126,4,0)), "",VLOOKUP(H101,'Funções de Dados - Detalhe'!$C$7:$F$126,4,0)),IF(OR(I101="EE",I101="SE",I101="CE"),IF(ISNA(VLOOKUP(H101,'Funções de Transação - Detalhe'!$C$7:$F$126,4,0)), "",VLOOKUP(H101,'Funções de Transação - Detalhe'!$C$7:$F$126,4,0)),""))</f>
        <v/>
      </c>
      <c r="M101" s="47" t="str">
        <f aca="false">CONCATENATE(I101,N101)</f>
        <v/>
      </c>
      <c r="N101" s="48" t="str">
        <f aca="false">IF(OR(I101="ALI",I101="AIE"),"L", IF(OR(I101="EE",I101="SE",I101="CE"),"A",""))</f>
        <v/>
      </c>
      <c r="O101" s="47" t="str">
        <f aca="false">CONCATENATE(I101,P101)</f>
        <v/>
      </c>
      <c r="P101" s="49" t="str">
        <f aca="false">IF(OR(ISBLANK(K101),K101="",ISBLANK(L101),L101=""),IF(OR(I101="ALI",I101="AIE"),"",IF(OR(ISBLANK(I101),L101=""),"","A")),IF(I101="EE",IF(L101&gt;=3,IF(K101&gt;=5,"H","A"),IF(L101&gt;=2,IF(K101&gt;=16,"H",IF(K101&lt;=4,"L","A")),IF(K101&lt;=15,"L","A"))),IF(OR(I101="SE",I101="CE"),IF(L101&gt;=4,IF(K101&gt;=6,"H","A"),IF(L101&gt;=2,IF(K101&gt;=20,"H",IF(K101&lt;=5,"L","A")),IF(K101&lt;=19,"L","A"))),IF(OR(I101="ALI",I101="AIE"),IF(L101&gt;=6,IF(K101&gt;=20,"H","A"),IF(L101&gt;=2,IF(K101&gt;=51,"H",IF(K101&lt;=19,"L","A")),IF(K101&lt;=50,"L","A")))))))</f>
        <v/>
      </c>
      <c r="Q101" s="50" t="str">
        <f aca="false">IF(N101="L","Baixa",IF(N101="A","Média",IF(N101="","","Alta")))</f>
        <v/>
      </c>
      <c r="R101" s="50" t="str">
        <f aca="false">IF(P101="L","Baixa",IF(P101="A","Média",IF(P101="H","Alta","")))</f>
        <v/>
      </c>
      <c r="S101" s="46" t="str">
        <f aca="false">IF(J101="C",0.6,IF(OR(ISBLANK(I101),ISBLANK(N101)),"",IF(I101="ALI",IF(N101="L",7,IF(N101="A",10,15)),IF(I101="AIE",IF(N101="L",5,IF(N101="A",7,10)),IF(I101="SE",IF(N101="L",4,IF(N101="A",5,7)),IF(OR(I101="EE",I101="CE"),IF(N101="L",3,IF(N101="A",4,6))))))))</f>
        <v/>
      </c>
      <c r="T101" s="51" t="str">
        <f aca="false">IF(OR(ISBLANK(I101),ISBLANK(P101),I101="",P101=""),S101,IF(I101="ALI",IF(P101="L",7,IF(P101="A",10,15)),IF(I101="AIE",IF(P101="L",5,IF(P101="A",7,10)),IF(I101="SE",IF(P101="L",4,IF(P101="A",5,7)),IF(OR(I101="EE",I101="CE"),IF(P101="L",3,IF(P101="A",4,6)))))))</f>
        <v/>
      </c>
      <c r="U101" s="52" t="str">
        <f aca="false">IF(J101="","",IF(OR(J101="I",J101="C"),100%,IF(J101="E",40%,IF(J101="T",15%,50%))))</f>
        <v/>
      </c>
      <c r="V101" s="53" t="str">
        <f aca="false">IF(AND(S101&lt;&gt;"",U101&lt;&gt;""),S101*U101,"")</f>
        <v/>
      </c>
      <c r="W101" s="53" t="str">
        <f aca="false">IF(AND(T101&lt;&gt;"",U101&lt;&gt;""),T101*U101,"")</f>
        <v/>
      </c>
      <c r="X101" s="42"/>
      <c r="Y101" s="42"/>
      <c r="Z101" s="42"/>
      <c r="AA101" s="42"/>
      <c r="AB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3" t="str">
        <f aca="false">A102&amp;G102</f>
        <v/>
      </c>
      <c r="I102" s="44"/>
      <c r="J102" s="45"/>
      <c r="K102" s="46" t="str">
        <f aca="false">IF(OR(I102="ALI",I102="AIE"),IF(ISNA(VLOOKUP(H102,'Funções de Dados - Detalhe'!$C$7:$F$126,2,0)),"",VLOOKUP(H102,'Funções de Dados - Detalhe'!$C$7:$F$126,2,0)),IF(OR(I102="EE",I102="SE",I102="CE"),IF(ISNA(VLOOKUP(H102,'Funções de Transação - Detalhe'!$C$7:$F$126,2,0)), "",VLOOKUP(H102,'Funções de Transação - Detalhe'!$C$7:$F$126,2,0)),""))</f>
        <v/>
      </c>
      <c r="L102" s="46" t="str">
        <f aca="false">IF(OR(I102="ALI",I102="AIE"),IF(ISNA(VLOOKUP(H102,'Funções de Dados - Detalhe'!$C$7:$F$126,4,0)), "",VLOOKUP(H102,'Funções de Dados - Detalhe'!$C$7:$F$126,4,0)),IF(OR(I102="EE",I102="SE",I102="CE"),IF(ISNA(VLOOKUP(H102,'Funções de Transação - Detalhe'!$C$7:$F$126,4,0)), "",VLOOKUP(H102,'Funções de Transação - Detalhe'!$C$7:$F$126,4,0)),""))</f>
        <v/>
      </c>
      <c r="M102" s="47" t="str">
        <f aca="false">CONCATENATE(I102,N102)</f>
        <v/>
      </c>
      <c r="N102" s="48" t="str">
        <f aca="false">IF(OR(I102="ALI",I102="AIE"),"L", IF(OR(I102="EE",I102="SE",I102="CE"),"A",""))</f>
        <v/>
      </c>
      <c r="O102" s="47" t="str">
        <f aca="false">CONCATENATE(I102,P102)</f>
        <v/>
      </c>
      <c r="P102" s="49" t="str">
        <f aca="false">IF(OR(ISBLANK(K102),K102="",ISBLANK(L102),L102=""),IF(OR(I102="ALI",I102="AIE"),"",IF(OR(ISBLANK(I102),L102=""),"","A")),IF(I102="EE",IF(L102&gt;=3,IF(K102&gt;=5,"H","A"),IF(L102&gt;=2,IF(K102&gt;=16,"H",IF(K102&lt;=4,"L","A")),IF(K102&lt;=15,"L","A"))),IF(OR(I102="SE",I102="CE"),IF(L102&gt;=4,IF(K102&gt;=6,"H","A"),IF(L102&gt;=2,IF(K102&gt;=20,"H",IF(K102&lt;=5,"L","A")),IF(K102&lt;=19,"L","A"))),IF(OR(I102="ALI",I102="AIE"),IF(L102&gt;=6,IF(K102&gt;=20,"H","A"),IF(L102&gt;=2,IF(K102&gt;=51,"H",IF(K102&lt;=19,"L","A")),IF(K102&lt;=50,"L","A")))))))</f>
        <v/>
      </c>
      <c r="Q102" s="50" t="str">
        <f aca="false">IF(N102="L","Baixa",IF(N102="A","Média",IF(N102="","","Alta")))</f>
        <v/>
      </c>
      <c r="R102" s="50" t="str">
        <f aca="false">IF(P102="L","Baixa",IF(P102="A","Média",IF(P102="H","Alta","")))</f>
        <v/>
      </c>
      <c r="S102" s="46" t="str">
        <f aca="false">IF(J102="C",0.6,IF(OR(ISBLANK(I102),ISBLANK(N102)),"",IF(I102="ALI",IF(N102="L",7,IF(N102="A",10,15)),IF(I102="AIE",IF(N102="L",5,IF(N102="A",7,10)),IF(I102="SE",IF(N102="L",4,IF(N102="A",5,7)),IF(OR(I102="EE",I102="CE"),IF(N102="L",3,IF(N102="A",4,6))))))))</f>
        <v/>
      </c>
      <c r="T102" s="51" t="str">
        <f aca="false">IF(OR(ISBLANK(I102),ISBLANK(P102),I102="",P102=""),S102,IF(I102="ALI",IF(P102="L",7,IF(P102="A",10,15)),IF(I102="AIE",IF(P102="L",5,IF(P102="A",7,10)),IF(I102="SE",IF(P102="L",4,IF(P102="A",5,7)),IF(OR(I102="EE",I102="CE"),IF(P102="L",3,IF(P102="A",4,6)))))))</f>
        <v/>
      </c>
      <c r="U102" s="52" t="str">
        <f aca="false">IF(J102="","",IF(OR(J102="I",J102="C"),100%,IF(J102="E",40%,IF(J102="T",15%,50%))))</f>
        <v/>
      </c>
      <c r="V102" s="53" t="str">
        <f aca="false">IF(AND(S102&lt;&gt;"",U102&lt;&gt;""),S102*U102,"")</f>
        <v/>
      </c>
      <c r="W102" s="53" t="str">
        <f aca="false">IF(AND(T102&lt;&gt;"",U102&lt;&gt;""),T102*U102,"")</f>
        <v/>
      </c>
      <c r="X102" s="42"/>
      <c r="Y102" s="42"/>
      <c r="Z102" s="42"/>
      <c r="AA102" s="42"/>
      <c r="AB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3" t="str">
        <f aca="false">A103&amp;G103</f>
        <v/>
      </c>
      <c r="I103" s="44"/>
      <c r="J103" s="45"/>
      <c r="K103" s="46" t="str">
        <f aca="false">IF(OR(I103="ALI",I103="AIE"),IF(ISNA(VLOOKUP(H103,'Funções de Dados - Detalhe'!$C$7:$F$126,2,0)),"",VLOOKUP(H103,'Funções de Dados - Detalhe'!$C$7:$F$126,2,0)),IF(OR(I103="EE",I103="SE",I103="CE"),IF(ISNA(VLOOKUP(H103,'Funções de Transação - Detalhe'!$C$7:$F$126,2,0)), "",VLOOKUP(H103,'Funções de Transação - Detalhe'!$C$7:$F$126,2,0)),""))</f>
        <v/>
      </c>
      <c r="L103" s="46" t="str">
        <f aca="false">IF(OR(I103="ALI",I103="AIE"),IF(ISNA(VLOOKUP(H103,'Funções de Dados - Detalhe'!$C$7:$F$126,4,0)), "",VLOOKUP(H103,'Funções de Dados - Detalhe'!$C$7:$F$126,4,0)),IF(OR(I103="EE",I103="SE",I103="CE"),IF(ISNA(VLOOKUP(H103,'Funções de Transação - Detalhe'!$C$7:$F$126,4,0)), "",VLOOKUP(H103,'Funções de Transação - Detalhe'!$C$7:$F$126,4,0)),""))</f>
        <v/>
      </c>
      <c r="M103" s="47" t="str">
        <f aca="false">CONCATENATE(I103,N103)</f>
        <v/>
      </c>
      <c r="N103" s="48" t="str">
        <f aca="false">IF(OR(I103="ALI",I103="AIE"),"L", IF(OR(I103="EE",I103="SE",I103="CE"),"A",""))</f>
        <v/>
      </c>
      <c r="O103" s="47" t="str">
        <f aca="false">CONCATENATE(I103,P103)</f>
        <v/>
      </c>
      <c r="P103" s="49" t="str">
        <f aca="false">IF(OR(ISBLANK(K103),K103="",ISBLANK(L103),L103=""),IF(OR(I103="ALI",I103="AIE"),"",IF(OR(ISBLANK(I103),L103=""),"","A")),IF(I103="EE",IF(L103&gt;=3,IF(K103&gt;=5,"H","A"),IF(L103&gt;=2,IF(K103&gt;=16,"H",IF(K103&lt;=4,"L","A")),IF(K103&lt;=15,"L","A"))),IF(OR(I103="SE",I103="CE"),IF(L103&gt;=4,IF(K103&gt;=6,"H","A"),IF(L103&gt;=2,IF(K103&gt;=20,"H",IF(K103&lt;=5,"L","A")),IF(K103&lt;=19,"L","A"))),IF(OR(I103="ALI",I103="AIE"),IF(L103&gt;=6,IF(K103&gt;=20,"H","A"),IF(L103&gt;=2,IF(K103&gt;=51,"H",IF(K103&lt;=19,"L","A")),IF(K103&lt;=50,"L","A")))))))</f>
        <v/>
      </c>
      <c r="Q103" s="50" t="str">
        <f aca="false">IF(N103="L","Baixa",IF(N103="A","Média",IF(N103="","","Alta")))</f>
        <v/>
      </c>
      <c r="R103" s="50" t="str">
        <f aca="false">IF(P103="L","Baixa",IF(P103="A","Média",IF(P103="H","Alta","")))</f>
        <v/>
      </c>
      <c r="S103" s="46" t="str">
        <f aca="false">IF(J103="C",0.6,IF(OR(ISBLANK(I103),ISBLANK(N103)),"",IF(I103="ALI",IF(N103="L",7,IF(N103="A",10,15)),IF(I103="AIE",IF(N103="L",5,IF(N103="A",7,10)),IF(I103="SE",IF(N103="L",4,IF(N103="A",5,7)),IF(OR(I103="EE",I103="CE"),IF(N103="L",3,IF(N103="A",4,6))))))))</f>
        <v/>
      </c>
      <c r="T103" s="51" t="str">
        <f aca="false">IF(OR(ISBLANK(I103),ISBLANK(P103),I103="",P103=""),S103,IF(I103="ALI",IF(P103="L",7,IF(P103="A",10,15)),IF(I103="AIE",IF(P103="L",5,IF(P103="A",7,10)),IF(I103="SE",IF(P103="L",4,IF(P103="A",5,7)),IF(OR(I103="EE",I103="CE"),IF(P103="L",3,IF(P103="A",4,6)))))))</f>
        <v/>
      </c>
      <c r="U103" s="52" t="str">
        <f aca="false">IF(J103="","",IF(OR(J103="I",J103="C"),100%,IF(J103="E",40%,IF(J103="T",15%,50%))))</f>
        <v/>
      </c>
      <c r="V103" s="53" t="str">
        <f aca="false">IF(AND(S103&lt;&gt;"",U103&lt;&gt;""),S103*U103,"")</f>
        <v/>
      </c>
      <c r="W103" s="53" t="str">
        <f aca="false">IF(AND(T103&lt;&gt;"",U103&lt;&gt;""),T103*U103,"")</f>
        <v/>
      </c>
      <c r="X103" s="42"/>
      <c r="Y103" s="42"/>
      <c r="Z103" s="42"/>
      <c r="AA103" s="42"/>
      <c r="AB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3" t="str">
        <f aca="false">A104&amp;G104</f>
        <v/>
      </c>
      <c r="I104" s="44"/>
      <c r="J104" s="45"/>
      <c r="K104" s="46" t="str">
        <f aca="false">IF(OR(I104="ALI",I104="AIE"),IF(ISNA(VLOOKUP(H104,'Funções de Dados - Detalhe'!$C$7:$F$126,2,0)),"",VLOOKUP(H104,'Funções de Dados - Detalhe'!$C$7:$F$126,2,0)),IF(OR(I104="EE",I104="SE",I104="CE"),IF(ISNA(VLOOKUP(H104,'Funções de Transação - Detalhe'!$C$7:$F$126,2,0)), "",VLOOKUP(H104,'Funções de Transação - Detalhe'!$C$7:$F$126,2,0)),""))</f>
        <v/>
      </c>
      <c r="L104" s="46" t="str">
        <f aca="false">IF(OR(I104="ALI",I104="AIE"),IF(ISNA(VLOOKUP(H104,'Funções de Dados - Detalhe'!$C$7:$F$126,4,0)), "",VLOOKUP(H104,'Funções de Dados - Detalhe'!$C$7:$F$126,4,0)),IF(OR(I104="EE",I104="SE",I104="CE"),IF(ISNA(VLOOKUP(H104,'Funções de Transação - Detalhe'!$C$7:$F$126,4,0)), "",VLOOKUP(H104,'Funções de Transação - Detalhe'!$C$7:$F$126,4,0)),""))</f>
        <v/>
      </c>
      <c r="M104" s="47" t="str">
        <f aca="false">CONCATENATE(I104,N104)</f>
        <v/>
      </c>
      <c r="N104" s="48" t="str">
        <f aca="false">IF(OR(I104="ALI",I104="AIE"),"L", IF(OR(I104="EE",I104="SE",I104="CE"),"A",""))</f>
        <v/>
      </c>
      <c r="O104" s="47" t="str">
        <f aca="false">CONCATENATE(I104,P104)</f>
        <v/>
      </c>
      <c r="P104" s="49" t="str">
        <f aca="false">IF(OR(ISBLANK(K104),K104="",ISBLANK(L104),L104=""),IF(OR(I104="ALI",I104="AIE"),"",IF(OR(ISBLANK(I104),L104=""),"","A")),IF(I104="EE",IF(L104&gt;=3,IF(K104&gt;=5,"H","A"),IF(L104&gt;=2,IF(K104&gt;=16,"H",IF(K104&lt;=4,"L","A")),IF(K104&lt;=15,"L","A"))),IF(OR(I104="SE",I104="CE"),IF(L104&gt;=4,IF(K104&gt;=6,"H","A"),IF(L104&gt;=2,IF(K104&gt;=20,"H",IF(K104&lt;=5,"L","A")),IF(K104&lt;=19,"L","A"))),IF(OR(I104="ALI",I104="AIE"),IF(L104&gt;=6,IF(K104&gt;=20,"H","A"),IF(L104&gt;=2,IF(K104&gt;=51,"H",IF(K104&lt;=19,"L","A")),IF(K104&lt;=50,"L","A")))))))</f>
        <v/>
      </c>
      <c r="Q104" s="50" t="str">
        <f aca="false">IF(N104="L","Baixa",IF(N104="A","Média",IF(N104="","","Alta")))</f>
        <v/>
      </c>
      <c r="R104" s="50" t="str">
        <f aca="false">IF(P104="L","Baixa",IF(P104="A","Média",IF(P104="H","Alta","")))</f>
        <v/>
      </c>
      <c r="S104" s="46" t="str">
        <f aca="false">IF(J104="C",0.6,IF(OR(ISBLANK(I104),ISBLANK(N104)),"",IF(I104="ALI",IF(N104="L",7,IF(N104="A",10,15)),IF(I104="AIE",IF(N104="L",5,IF(N104="A",7,10)),IF(I104="SE",IF(N104="L",4,IF(N104="A",5,7)),IF(OR(I104="EE",I104="CE"),IF(N104="L",3,IF(N104="A",4,6))))))))</f>
        <v/>
      </c>
      <c r="T104" s="51" t="str">
        <f aca="false">IF(OR(ISBLANK(I104),ISBLANK(P104),I104="",P104=""),S104,IF(I104="ALI",IF(P104="L",7,IF(P104="A",10,15)),IF(I104="AIE",IF(P104="L",5,IF(P104="A",7,10)),IF(I104="SE",IF(P104="L",4,IF(P104="A",5,7)),IF(OR(I104="EE",I104="CE"),IF(P104="L",3,IF(P104="A",4,6)))))))</f>
        <v/>
      </c>
      <c r="U104" s="52" t="str">
        <f aca="false">IF(J104="","",IF(OR(J104="I",J104="C"),100%,IF(J104="E",40%,IF(J104="T",15%,50%))))</f>
        <v/>
      </c>
      <c r="V104" s="53" t="str">
        <f aca="false">IF(AND(S104&lt;&gt;"",U104&lt;&gt;""),S104*U104,"")</f>
        <v/>
      </c>
      <c r="W104" s="53" t="str">
        <f aca="false">IF(AND(T104&lt;&gt;"",U104&lt;&gt;""),T104*U104,"")</f>
        <v/>
      </c>
      <c r="X104" s="42"/>
      <c r="Y104" s="42"/>
      <c r="Z104" s="42"/>
      <c r="AA104" s="42"/>
      <c r="AB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3" t="str">
        <f aca="false">A105&amp;G105</f>
        <v/>
      </c>
      <c r="I105" s="44"/>
      <c r="J105" s="45"/>
      <c r="K105" s="46" t="str">
        <f aca="false">IF(OR(I105="ALI",I105="AIE"),IF(ISNA(VLOOKUP(H105,'Funções de Dados - Detalhe'!$C$7:$F$126,2,0)),"",VLOOKUP(H105,'Funções de Dados - Detalhe'!$C$7:$F$126,2,0)),IF(OR(I105="EE",I105="SE",I105="CE"),IF(ISNA(VLOOKUP(H105,'Funções de Transação - Detalhe'!$C$7:$F$126,2,0)), "",VLOOKUP(H105,'Funções de Transação - Detalhe'!$C$7:$F$126,2,0)),""))</f>
        <v/>
      </c>
      <c r="L105" s="46" t="str">
        <f aca="false">IF(OR(I105="ALI",I105="AIE"),IF(ISNA(VLOOKUP(H105,'Funções de Dados - Detalhe'!$C$7:$F$126,4,0)), "",VLOOKUP(H105,'Funções de Dados - Detalhe'!$C$7:$F$126,4,0)),IF(OR(I105="EE",I105="SE",I105="CE"),IF(ISNA(VLOOKUP(H105,'Funções de Transação - Detalhe'!$C$7:$F$126,4,0)), "",VLOOKUP(H105,'Funções de Transação - Detalhe'!$C$7:$F$126,4,0)),""))</f>
        <v/>
      </c>
      <c r="M105" s="47" t="str">
        <f aca="false">CONCATENATE(I105,N105)</f>
        <v/>
      </c>
      <c r="N105" s="48" t="str">
        <f aca="false">IF(OR(I105="ALI",I105="AIE"),"L", IF(OR(I105="EE",I105="SE",I105="CE"),"A",""))</f>
        <v/>
      </c>
      <c r="O105" s="47" t="str">
        <f aca="false">CONCATENATE(I105,P105)</f>
        <v/>
      </c>
      <c r="P105" s="49" t="str">
        <f aca="false">IF(OR(ISBLANK(K105),K105="",ISBLANK(L105),L105=""),IF(OR(I105="ALI",I105="AIE"),"",IF(OR(ISBLANK(I105),L105=""),"","A")),IF(I105="EE",IF(L105&gt;=3,IF(K105&gt;=5,"H","A"),IF(L105&gt;=2,IF(K105&gt;=16,"H",IF(K105&lt;=4,"L","A")),IF(K105&lt;=15,"L","A"))),IF(OR(I105="SE",I105="CE"),IF(L105&gt;=4,IF(K105&gt;=6,"H","A"),IF(L105&gt;=2,IF(K105&gt;=20,"H",IF(K105&lt;=5,"L","A")),IF(K105&lt;=19,"L","A"))),IF(OR(I105="ALI",I105="AIE"),IF(L105&gt;=6,IF(K105&gt;=20,"H","A"),IF(L105&gt;=2,IF(K105&gt;=51,"H",IF(K105&lt;=19,"L","A")),IF(K105&lt;=50,"L","A")))))))</f>
        <v/>
      </c>
      <c r="Q105" s="50" t="str">
        <f aca="false">IF(N105="L","Baixa",IF(N105="A","Média",IF(N105="","","Alta")))</f>
        <v/>
      </c>
      <c r="R105" s="50" t="str">
        <f aca="false">IF(P105="L","Baixa",IF(P105="A","Média",IF(P105="H","Alta","")))</f>
        <v/>
      </c>
      <c r="S105" s="46" t="str">
        <f aca="false">IF(J105="C",0.6,IF(OR(ISBLANK(I105),ISBLANK(N105)),"",IF(I105="ALI",IF(N105="L",7,IF(N105="A",10,15)),IF(I105="AIE",IF(N105="L",5,IF(N105="A",7,10)),IF(I105="SE",IF(N105="L",4,IF(N105="A",5,7)),IF(OR(I105="EE",I105="CE"),IF(N105="L",3,IF(N105="A",4,6))))))))</f>
        <v/>
      </c>
      <c r="T105" s="51" t="str">
        <f aca="false">IF(OR(ISBLANK(I105),ISBLANK(P105),I105="",P105=""),S105,IF(I105="ALI",IF(P105="L",7,IF(P105="A",10,15)),IF(I105="AIE",IF(P105="L",5,IF(P105="A",7,10)),IF(I105="SE",IF(P105="L",4,IF(P105="A",5,7)),IF(OR(I105="EE",I105="CE"),IF(P105="L",3,IF(P105="A",4,6)))))))</f>
        <v/>
      </c>
      <c r="U105" s="52" t="str">
        <f aca="false">IF(J105="","",IF(OR(J105="I",J105="C"),100%,IF(J105="E",40%,IF(J105="T",15%,50%))))</f>
        <v/>
      </c>
      <c r="V105" s="53" t="str">
        <f aca="false">IF(AND(S105&lt;&gt;"",U105&lt;&gt;""),S105*U105,"")</f>
        <v/>
      </c>
      <c r="W105" s="53" t="str">
        <f aca="false">IF(AND(T105&lt;&gt;"",U105&lt;&gt;""),T105*U105,"")</f>
        <v/>
      </c>
      <c r="X105" s="42"/>
      <c r="Y105" s="42"/>
      <c r="Z105" s="42"/>
      <c r="AA105" s="42"/>
      <c r="AB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3" t="str">
        <f aca="false">A106&amp;G106</f>
        <v/>
      </c>
      <c r="I106" s="44"/>
      <c r="J106" s="45"/>
      <c r="K106" s="46" t="str">
        <f aca="false">IF(OR(I106="ALI",I106="AIE"),IF(ISNA(VLOOKUP(H106,'Funções de Dados - Detalhe'!$C$7:$F$126,2,0)),"",VLOOKUP(H106,'Funções de Dados - Detalhe'!$C$7:$F$126,2,0)),IF(OR(I106="EE",I106="SE",I106="CE"),IF(ISNA(VLOOKUP(H106,'Funções de Transação - Detalhe'!$C$7:$F$126,2,0)), "",VLOOKUP(H106,'Funções de Transação - Detalhe'!$C$7:$F$126,2,0)),""))</f>
        <v/>
      </c>
      <c r="L106" s="46" t="str">
        <f aca="false">IF(OR(I106="ALI",I106="AIE"),IF(ISNA(VLOOKUP(H106,'Funções de Dados - Detalhe'!$C$7:$F$126,4,0)), "",VLOOKUP(H106,'Funções de Dados - Detalhe'!$C$7:$F$126,4,0)),IF(OR(I106="EE",I106="SE",I106="CE"),IF(ISNA(VLOOKUP(H106,'Funções de Transação - Detalhe'!$C$7:$F$126,4,0)), "",VLOOKUP(H106,'Funções de Transação - Detalhe'!$C$7:$F$126,4,0)),""))</f>
        <v/>
      </c>
      <c r="M106" s="47" t="str">
        <f aca="false">CONCATENATE(I106,N106)</f>
        <v/>
      </c>
      <c r="N106" s="48" t="str">
        <f aca="false">IF(OR(I106="ALI",I106="AIE"),"L", IF(OR(I106="EE",I106="SE",I106="CE"),"A",""))</f>
        <v/>
      </c>
      <c r="O106" s="47" t="str">
        <f aca="false">CONCATENATE(I106,P106)</f>
        <v/>
      </c>
      <c r="P106" s="49" t="str">
        <f aca="false">IF(OR(ISBLANK(K106),K106="",ISBLANK(L106),L106=""),IF(OR(I106="ALI",I106="AIE"),"",IF(OR(ISBLANK(I106),L106=""),"","A")),IF(I106="EE",IF(L106&gt;=3,IF(K106&gt;=5,"H","A"),IF(L106&gt;=2,IF(K106&gt;=16,"H",IF(K106&lt;=4,"L","A")),IF(K106&lt;=15,"L","A"))),IF(OR(I106="SE",I106="CE"),IF(L106&gt;=4,IF(K106&gt;=6,"H","A"),IF(L106&gt;=2,IF(K106&gt;=20,"H",IF(K106&lt;=5,"L","A")),IF(K106&lt;=19,"L","A"))),IF(OR(I106="ALI",I106="AIE"),IF(L106&gt;=6,IF(K106&gt;=20,"H","A"),IF(L106&gt;=2,IF(K106&gt;=51,"H",IF(K106&lt;=19,"L","A")),IF(K106&lt;=50,"L","A")))))))</f>
        <v/>
      </c>
      <c r="Q106" s="50" t="str">
        <f aca="false">IF(N106="L","Baixa",IF(N106="A","Média",IF(N106="","","Alta")))</f>
        <v/>
      </c>
      <c r="R106" s="50" t="str">
        <f aca="false">IF(P106="L","Baixa",IF(P106="A","Média",IF(P106="H","Alta","")))</f>
        <v/>
      </c>
      <c r="S106" s="46" t="str">
        <f aca="false">IF(J106="C",0.6,IF(OR(ISBLANK(I106),ISBLANK(N106)),"",IF(I106="ALI",IF(N106="L",7,IF(N106="A",10,15)),IF(I106="AIE",IF(N106="L",5,IF(N106="A",7,10)),IF(I106="SE",IF(N106="L",4,IF(N106="A",5,7)),IF(OR(I106="EE",I106="CE"),IF(N106="L",3,IF(N106="A",4,6))))))))</f>
        <v/>
      </c>
      <c r="T106" s="51" t="str">
        <f aca="false">IF(OR(ISBLANK(I106),ISBLANK(P106),I106="",P106=""),S106,IF(I106="ALI",IF(P106="L",7,IF(P106="A",10,15)),IF(I106="AIE",IF(P106="L",5,IF(P106="A",7,10)),IF(I106="SE",IF(P106="L",4,IF(P106="A",5,7)),IF(OR(I106="EE",I106="CE"),IF(P106="L",3,IF(P106="A",4,6)))))))</f>
        <v/>
      </c>
      <c r="U106" s="52" t="str">
        <f aca="false">IF(J106="","",IF(OR(J106="I",J106="C"),100%,IF(J106="E",40%,IF(J106="T",15%,50%))))</f>
        <v/>
      </c>
      <c r="V106" s="53" t="str">
        <f aca="false">IF(AND(S106&lt;&gt;"",U106&lt;&gt;""),S106*U106,"")</f>
        <v/>
      </c>
      <c r="W106" s="53" t="str">
        <f aca="false">IF(AND(T106&lt;&gt;"",U106&lt;&gt;""),T106*U106,"")</f>
        <v/>
      </c>
      <c r="X106" s="42"/>
      <c r="Y106" s="42"/>
      <c r="Z106" s="42"/>
      <c r="AA106" s="42"/>
      <c r="AB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3" t="str">
        <f aca="false">A107&amp;G107</f>
        <v/>
      </c>
      <c r="I107" s="44"/>
      <c r="J107" s="45"/>
      <c r="K107" s="46" t="str">
        <f aca="false">IF(OR(I107="ALI",I107="AIE"),IF(ISNA(VLOOKUP(H107,'Funções de Dados - Detalhe'!$C$7:$F$126,2,0)),"",VLOOKUP(H107,'Funções de Dados - Detalhe'!$C$7:$F$126,2,0)),IF(OR(I107="EE",I107="SE",I107="CE"),IF(ISNA(VLOOKUP(H107,'Funções de Transação - Detalhe'!$C$7:$F$126,2,0)), "",VLOOKUP(H107,'Funções de Transação - Detalhe'!$C$7:$F$126,2,0)),""))</f>
        <v/>
      </c>
      <c r="L107" s="46" t="str">
        <f aca="false">IF(OR(I107="ALI",I107="AIE"),IF(ISNA(VLOOKUP(H107,'Funções de Dados - Detalhe'!$C$7:$F$126,4,0)), "",VLOOKUP(H107,'Funções de Dados - Detalhe'!$C$7:$F$126,4,0)),IF(OR(I107="EE",I107="SE",I107="CE"),IF(ISNA(VLOOKUP(H107,'Funções de Transação - Detalhe'!$C$7:$F$126,4,0)), "",VLOOKUP(H107,'Funções de Transação - Detalhe'!$C$7:$F$126,4,0)),""))</f>
        <v/>
      </c>
      <c r="M107" s="47" t="str">
        <f aca="false">CONCATENATE(I107,N107)</f>
        <v/>
      </c>
      <c r="N107" s="48" t="str">
        <f aca="false">IF(OR(I107="ALI",I107="AIE"),"L", IF(OR(I107="EE",I107="SE",I107="CE"),"A",""))</f>
        <v/>
      </c>
      <c r="O107" s="47" t="str">
        <f aca="false">CONCATENATE(I107,P107)</f>
        <v/>
      </c>
      <c r="P107" s="49" t="str">
        <f aca="false">IF(OR(ISBLANK(K107),K107="",ISBLANK(L107),L107=""),IF(OR(I107="ALI",I107="AIE"),"",IF(OR(ISBLANK(I107),L107=""),"","A")),IF(I107="EE",IF(L107&gt;=3,IF(K107&gt;=5,"H","A"),IF(L107&gt;=2,IF(K107&gt;=16,"H",IF(K107&lt;=4,"L","A")),IF(K107&lt;=15,"L","A"))),IF(OR(I107="SE",I107="CE"),IF(L107&gt;=4,IF(K107&gt;=6,"H","A"),IF(L107&gt;=2,IF(K107&gt;=20,"H",IF(K107&lt;=5,"L","A")),IF(K107&lt;=19,"L","A"))),IF(OR(I107="ALI",I107="AIE"),IF(L107&gt;=6,IF(K107&gt;=20,"H","A"),IF(L107&gt;=2,IF(K107&gt;=51,"H",IF(K107&lt;=19,"L","A")),IF(K107&lt;=50,"L","A")))))))</f>
        <v/>
      </c>
      <c r="Q107" s="50" t="str">
        <f aca="false">IF(N107="L","Baixa",IF(N107="A","Média",IF(N107="","","Alta")))</f>
        <v/>
      </c>
      <c r="R107" s="50" t="str">
        <f aca="false">IF(P107="L","Baixa",IF(P107="A","Média",IF(P107="H","Alta","")))</f>
        <v/>
      </c>
      <c r="S107" s="46" t="str">
        <f aca="false">IF(J107="C",0.6,IF(OR(ISBLANK(I107),ISBLANK(N107)),"",IF(I107="ALI",IF(N107="L",7,IF(N107="A",10,15)),IF(I107="AIE",IF(N107="L",5,IF(N107="A",7,10)),IF(I107="SE",IF(N107="L",4,IF(N107="A",5,7)),IF(OR(I107="EE",I107="CE"),IF(N107="L",3,IF(N107="A",4,6))))))))</f>
        <v/>
      </c>
      <c r="T107" s="51" t="str">
        <f aca="false">IF(OR(ISBLANK(I107),ISBLANK(P107),I107="",P107=""),S107,IF(I107="ALI",IF(P107="L",7,IF(P107="A",10,15)),IF(I107="AIE",IF(P107="L",5,IF(P107="A",7,10)),IF(I107="SE",IF(P107="L",4,IF(P107="A",5,7)),IF(OR(I107="EE",I107="CE"),IF(P107="L",3,IF(P107="A",4,6)))))))</f>
        <v/>
      </c>
      <c r="U107" s="52" t="str">
        <f aca="false">IF(J107="","",IF(OR(J107="I",J107="C"),100%,IF(J107="E",40%,IF(J107="T",15%,50%))))</f>
        <v/>
      </c>
      <c r="V107" s="53" t="str">
        <f aca="false">IF(AND(S107&lt;&gt;"",U107&lt;&gt;""),S107*U107,"")</f>
        <v/>
      </c>
      <c r="W107" s="53" t="str">
        <f aca="false">IF(AND(T107&lt;&gt;"",U107&lt;&gt;""),T107*U107,"")</f>
        <v/>
      </c>
      <c r="X107" s="42"/>
      <c r="Y107" s="42"/>
      <c r="Z107" s="42"/>
      <c r="AA107" s="42"/>
      <c r="AB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3" t="str">
        <f aca="false">A108&amp;G108</f>
        <v/>
      </c>
      <c r="I108" s="44"/>
      <c r="J108" s="45"/>
      <c r="K108" s="46" t="str">
        <f aca="false">IF(OR(I108="ALI",I108="AIE"),IF(ISNA(VLOOKUP(H108,'Funções de Dados - Detalhe'!$C$7:$F$126,2,0)),"",VLOOKUP(H108,'Funções de Dados - Detalhe'!$C$7:$F$126,2,0)),IF(OR(I108="EE",I108="SE",I108="CE"),IF(ISNA(VLOOKUP(H108,'Funções de Transação - Detalhe'!$C$7:$F$126,2,0)), "",VLOOKUP(H108,'Funções de Transação - Detalhe'!$C$7:$F$126,2,0)),""))</f>
        <v/>
      </c>
      <c r="L108" s="46" t="str">
        <f aca="false">IF(OR(I108="ALI",I108="AIE"),IF(ISNA(VLOOKUP(H108,'Funções de Dados - Detalhe'!$C$7:$F$126,4,0)), "",VLOOKUP(H108,'Funções de Dados - Detalhe'!$C$7:$F$126,4,0)),IF(OR(I108="EE",I108="SE",I108="CE"),IF(ISNA(VLOOKUP(H108,'Funções de Transação - Detalhe'!$C$7:$F$126,4,0)), "",VLOOKUP(H108,'Funções de Transação - Detalhe'!$C$7:$F$126,4,0)),""))</f>
        <v/>
      </c>
      <c r="M108" s="47" t="str">
        <f aca="false">CONCATENATE(I108,N108)</f>
        <v/>
      </c>
      <c r="N108" s="48" t="str">
        <f aca="false">IF(OR(I108="ALI",I108="AIE"),"L", IF(OR(I108="EE",I108="SE",I108="CE"),"A",""))</f>
        <v/>
      </c>
      <c r="O108" s="47" t="str">
        <f aca="false">CONCATENATE(I108,P108)</f>
        <v/>
      </c>
      <c r="P108" s="49" t="str">
        <f aca="false">IF(OR(ISBLANK(K108),K108="",ISBLANK(L108),L108=""),IF(OR(I108="ALI",I108="AIE"),"",IF(OR(ISBLANK(I108),L108=""),"","A")),IF(I108="EE",IF(L108&gt;=3,IF(K108&gt;=5,"H","A"),IF(L108&gt;=2,IF(K108&gt;=16,"H",IF(K108&lt;=4,"L","A")),IF(K108&lt;=15,"L","A"))),IF(OR(I108="SE",I108="CE"),IF(L108&gt;=4,IF(K108&gt;=6,"H","A"),IF(L108&gt;=2,IF(K108&gt;=20,"H",IF(K108&lt;=5,"L","A")),IF(K108&lt;=19,"L","A"))),IF(OR(I108="ALI",I108="AIE"),IF(L108&gt;=6,IF(K108&gt;=20,"H","A"),IF(L108&gt;=2,IF(K108&gt;=51,"H",IF(K108&lt;=19,"L","A")),IF(K108&lt;=50,"L","A")))))))</f>
        <v/>
      </c>
      <c r="Q108" s="50" t="str">
        <f aca="false">IF(N108="L","Baixa",IF(N108="A","Média",IF(N108="","","Alta")))</f>
        <v/>
      </c>
      <c r="R108" s="50" t="str">
        <f aca="false">IF(P108="L","Baixa",IF(P108="A","Média",IF(P108="H","Alta","")))</f>
        <v/>
      </c>
      <c r="S108" s="46" t="str">
        <f aca="false">IF(J108="C",0.6,IF(OR(ISBLANK(I108),ISBLANK(N108)),"",IF(I108="ALI",IF(N108="L",7,IF(N108="A",10,15)),IF(I108="AIE",IF(N108="L",5,IF(N108="A",7,10)),IF(I108="SE",IF(N108="L",4,IF(N108="A",5,7)),IF(OR(I108="EE",I108="CE"),IF(N108="L",3,IF(N108="A",4,6))))))))</f>
        <v/>
      </c>
      <c r="T108" s="51" t="str">
        <f aca="false">IF(OR(ISBLANK(I108),ISBLANK(P108),I108="",P108=""),S108,IF(I108="ALI",IF(P108="L",7,IF(P108="A",10,15)),IF(I108="AIE",IF(P108="L",5,IF(P108="A",7,10)),IF(I108="SE",IF(P108="L",4,IF(P108="A",5,7)),IF(OR(I108="EE",I108="CE"),IF(P108="L",3,IF(P108="A",4,6)))))))</f>
        <v/>
      </c>
      <c r="U108" s="52" t="str">
        <f aca="false">IF(J108="","",IF(OR(J108="I",J108="C"),100%,IF(J108="E",40%,IF(J108="T",15%,50%))))</f>
        <v/>
      </c>
      <c r="V108" s="53" t="str">
        <f aca="false">IF(AND(S108&lt;&gt;"",U108&lt;&gt;""),S108*U108,"")</f>
        <v/>
      </c>
      <c r="W108" s="53" t="str">
        <f aca="false">IF(AND(T108&lt;&gt;"",U108&lt;&gt;""),T108*U108,"")</f>
        <v/>
      </c>
      <c r="X108" s="42"/>
      <c r="Y108" s="42"/>
      <c r="Z108" s="42"/>
      <c r="AA108" s="42"/>
      <c r="AB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3" t="str">
        <f aca="false">A109&amp;G109</f>
        <v/>
      </c>
      <c r="I109" s="44"/>
      <c r="J109" s="45"/>
      <c r="K109" s="46" t="str">
        <f aca="false">IF(OR(I109="ALI",I109="AIE"),IF(ISNA(VLOOKUP(H109,'Funções de Dados - Detalhe'!$C$7:$F$126,2,0)),"",VLOOKUP(H109,'Funções de Dados - Detalhe'!$C$7:$F$126,2,0)),IF(OR(I109="EE",I109="SE",I109="CE"),IF(ISNA(VLOOKUP(H109,'Funções de Transação - Detalhe'!$C$7:$F$126,2,0)), "",VLOOKUP(H109,'Funções de Transação - Detalhe'!$C$7:$F$126,2,0)),""))</f>
        <v/>
      </c>
      <c r="L109" s="46" t="str">
        <f aca="false">IF(OR(I109="ALI",I109="AIE"),IF(ISNA(VLOOKUP(H109,'Funções de Dados - Detalhe'!$C$7:$F$126,4,0)), "",VLOOKUP(H109,'Funções de Dados - Detalhe'!$C$7:$F$126,4,0)),IF(OR(I109="EE",I109="SE",I109="CE"),IF(ISNA(VLOOKUP(H109,'Funções de Transação - Detalhe'!$C$7:$F$126,4,0)), "",VLOOKUP(H109,'Funções de Transação - Detalhe'!$C$7:$F$126,4,0)),""))</f>
        <v/>
      </c>
      <c r="M109" s="47" t="str">
        <f aca="false">CONCATENATE(I109,N109)</f>
        <v/>
      </c>
      <c r="N109" s="48" t="str">
        <f aca="false">IF(OR(I109="ALI",I109="AIE"),"L", IF(OR(I109="EE",I109="SE",I109="CE"),"A",""))</f>
        <v/>
      </c>
      <c r="O109" s="47" t="str">
        <f aca="false">CONCATENATE(I109,P109)</f>
        <v/>
      </c>
      <c r="P109" s="49" t="str">
        <f aca="false">IF(OR(ISBLANK(K109),K109="",ISBLANK(L109),L109=""),IF(OR(I109="ALI",I109="AIE"),"",IF(OR(ISBLANK(I109),L109=""),"","A")),IF(I109="EE",IF(L109&gt;=3,IF(K109&gt;=5,"H","A"),IF(L109&gt;=2,IF(K109&gt;=16,"H",IF(K109&lt;=4,"L","A")),IF(K109&lt;=15,"L","A"))),IF(OR(I109="SE",I109="CE"),IF(L109&gt;=4,IF(K109&gt;=6,"H","A"),IF(L109&gt;=2,IF(K109&gt;=20,"H",IF(K109&lt;=5,"L","A")),IF(K109&lt;=19,"L","A"))),IF(OR(I109="ALI",I109="AIE"),IF(L109&gt;=6,IF(K109&gt;=20,"H","A"),IF(L109&gt;=2,IF(K109&gt;=51,"H",IF(K109&lt;=19,"L","A")),IF(K109&lt;=50,"L","A")))))))</f>
        <v/>
      </c>
      <c r="Q109" s="50" t="str">
        <f aca="false">IF(N109="L","Baixa",IF(N109="A","Média",IF(N109="","","Alta")))</f>
        <v/>
      </c>
      <c r="R109" s="50" t="str">
        <f aca="false">IF(P109="L","Baixa",IF(P109="A","Média",IF(P109="H","Alta","")))</f>
        <v/>
      </c>
      <c r="S109" s="46" t="str">
        <f aca="false">IF(J109="C",0.6,IF(OR(ISBLANK(I109),ISBLANK(N109)),"",IF(I109="ALI",IF(N109="L",7,IF(N109="A",10,15)),IF(I109="AIE",IF(N109="L",5,IF(N109="A",7,10)),IF(I109="SE",IF(N109="L",4,IF(N109="A",5,7)),IF(OR(I109="EE",I109="CE"),IF(N109="L",3,IF(N109="A",4,6))))))))</f>
        <v/>
      </c>
      <c r="T109" s="51" t="str">
        <f aca="false">IF(OR(ISBLANK(I109),ISBLANK(P109),I109="",P109=""),S109,IF(I109="ALI",IF(P109="L",7,IF(P109="A",10,15)),IF(I109="AIE",IF(P109="L",5,IF(P109="A",7,10)),IF(I109="SE",IF(P109="L",4,IF(P109="A",5,7)),IF(OR(I109="EE",I109="CE"),IF(P109="L",3,IF(P109="A",4,6)))))))</f>
        <v/>
      </c>
      <c r="U109" s="52" t="str">
        <f aca="false">IF(J109="","",IF(OR(J109="I",J109="C"),100%,IF(J109="E",40%,IF(J109="T",15%,50%))))</f>
        <v/>
      </c>
      <c r="V109" s="53" t="str">
        <f aca="false">IF(AND(S109&lt;&gt;"",U109&lt;&gt;""),S109*U109,"")</f>
        <v/>
      </c>
      <c r="W109" s="53" t="str">
        <f aca="false">IF(AND(T109&lt;&gt;"",U109&lt;&gt;""),T109*U109,"")</f>
        <v/>
      </c>
      <c r="X109" s="42"/>
      <c r="Y109" s="42"/>
      <c r="Z109" s="42"/>
      <c r="AA109" s="42"/>
      <c r="AB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3" t="str">
        <f aca="false">A110&amp;G110</f>
        <v/>
      </c>
      <c r="I110" s="44"/>
      <c r="J110" s="45"/>
      <c r="K110" s="46" t="str">
        <f aca="false">IF(OR(I110="ALI",I110="AIE"),IF(ISNA(VLOOKUP(H110,'Funções de Dados - Detalhe'!$C$7:$F$126,2,0)),"",VLOOKUP(H110,'Funções de Dados - Detalhe'!$C$7:$F$126,2,0)),IF(OR(I110="EE",I110="SE",I110="CE"),IF(ISNA(VLOOKUP(H110,'Funções de Transação - Detalhe'!$C$7:$F$126,2,0)), "",VLOOKUP(H110,'Funções de Transação - Detalhe'!$C$7:$F$126,2,0)),""))</f>
        <v/>
      </c>
      <c r="L110" s="46" t="str">
        <f aca="false">IF(OR(I110="ALI",I110="AIE"),IF(ISNA(VLOOKUP(H110,'Funções de Dados - Detalhe'!$C$7:$F$126,4,0)), "",VLOOKUP(H110,'Funções de Dados - Detalhe'!$C$7:$F$126,4,0)),IF(OR(I110="EE",I110="SE",I110="CE"),IF(ISNA(VLOOKUP(H110,'Funções de Transação - Detalhe'!$C$7:$F$126,4,0)), "",VLOOKUP(H110,'Funções de Transação - Detalhe'!$C$7:$F$126,4,0)),""))</f>
        <v/>
      </c>
      <c r="M110" s="47" t="str">
        <f aca="false">CONCATENATE(I110,N110)</f>
        <v/>
      </c>
      <c r="N110" s="48" t="str">
        <f aca="false">IF(OR(I110="ALI",I110="AIE"),"L", IF(OR(I110="EE",I110="SE",I110="CE"),"A",""))</f>
        <v/>
      </c>
      <c r="O110" s="47" t="str">
        <f aca="false">CONCATENATE(I110,P110)</f>
        <v/>
      </c>
      <c r="P110" s="49" t="str">
        <f aca="false">IF(OR(ISBLANK(K110),K110="",ISBLANK(L110),L110=""),IF(OR(I110="ALI",I110="AIE"),"",IF(OR(ISBLANK(I110),L110=""),"","A")),IF(I110="EE",IF(L110&gt;=3,IF(K110&gt;=5,"H","A"),IF(L110&gt;=2,IF(K110&gt;=16,"H",IF(K110&lt;=4,"L","A")),IF(K110&lt;=15,"L","A"))),IF(OR(I110="SE",I110="CE"),IF(L110&gt;=4,IF(K110&gt;=6,"H","A"),IF(L110&gt;=2,IF(K110&gt;=20,"H",IF(K110&lt;=5,"L","A")),IF(K110&lt;=19,"L","A"))),IF(OR(I110="ALI",I110="AIE"),IF(L110&gt;=6,IF(K110&gt;=20,"H","A"),IF(L110&gt;=2,IF(K110&gt;=51,"H",IF(K110&lt;=19,"L","A")),IF(K110&lt;=50,"L","A")))))))</f>
        <v/>
      </c>
      <c r="Q110" s="50" t="str">
        <f aca="false">IF(N110="L","Baixa",IF(N110="A","Média",IF(N110="","","Alta")))</f>
        <v/>
      </c>
      <c r="R110" s="50" t="str">
        <f aca="false">IF(P110="L","Baixa",IF(P110="A","Média",IF(P110="H","Alta","")))</f>
        <v/>
      </c>
      <c r="S110" s="46" t="str">
        <f aca="false">IF(J110="C",0.6,IF(OR(ISBLANK(I110),ISBLANK(N110)),"",IF(I110="ALI",IF(N110="L",7,IF(N110="A",10,15)),IF(I110="AIE",IF(N110="L",5,IF(N110="A",7,10)),IF(I110="SE",IF(N110="L",4,IF(N110="A",5,7)),IF(OR(I110="EE",I110="CE"),IF(N110="L",3,IF(N110="A",4,6))))))))</f>
        <v/>
      </c>
      <c r="T110" s="51" t="str">
        <f aca="false">IF(OR(ISBLANK(I110),ISBLANK(P110),I110="",P110=""),S110,IF(I110="ALI",IF(P110="L",7,IF(P110="A",10,15)),IF(I110="AIE",IF(P110="L",5,IF(P110="A",7,10)),IF(I110="SE",IF(P110="L",4,IF(P110="A",5,7)),IF(OR(I110="EE",I110="CE"),IF(P110="L",3,IF(P110="A",4,6)))))))</f>
        <v/>
      </c>
      <c r="U110" s="52" t="str">
        <f aca="false">IF(J110="","",IF(OR(J110="I",J110="C"),100%,IF(J110="E",40%,IF(J110="T",15%,50%))))</f>
        <v/>
      </c>
      <c r="V110" s="53" t="str">
        <f aca="false">IF(AND(S110&lt;&gt;"",U110&lt;&gt;""),S110*U110,"")</f>
        <v/>
      </c>
      <c r="W110" s="53" t="str">
        <f aca="false">IF(AND(T110&lt;&gt;"",U110&lt;&gt;""),T110*U110,"")</f>
        <v/>
      </c>
      <c r="X110" s="42"/>
      <c r="Y110" s="42"/>
      <c r="Z110" s="42"/>
      <c r="AA110" s="42"/>
      <c r="AB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3" t="str">
        <f aca="false">A111&amp;G111</f>
        <v/>
      </c>
      <c r="I111" s="44"/>
      <c r="J111" s="45"/>
      <c r="K111" s="46" t="str">
        <f aca="false">IF(OR(I111="ALI",I111="AIE"),IF(ISNA(VLOOKUP(H111,'Funções de Dados - Detalhe'!$C$7:$F$126,2,0)),"",VLOOKUP(H111,'Funções de Dados - Detalhe'!$C$7:$F$126,2,0)),IF(OR(I111="EE",I111="SE",I111="CE"),IF(ISNA(VLOOKUP(H111,'Funções de Transação - Detalhe'!$C$7:$F$126,2,0)), "",VLOOKUP(H111,'Funções de Transação - Detalhe'!$C$7:$F$126,2,0)),""))</f>
        <v/>
      </c>
      <c r="L111" s="46" t="str">
        <f aca="false">IF(OR(I111="ALI",I111="AIE"),IF(ISNA(VLOOKUP(H111,'Funções de Dados - Detalhe'!$C$7:$F$126,4,0)), "",VLOOKUP(H111,'Funções de Dados - Detalhe'!$C$7:$F$126,4,0)),IF(OR(I111="EE",I111="SE",I111="CE"),IF(ISNA(VLOOKUP(H111,'Funções de Transação - Detalhe'!$C$7:$F$126,4,0)), "",VLOOKUP(H111,'Funções de Transação - Detalhe'!$C$7:$F$126,4,0)),""))</f>
        <v/>
      </c>
      <c r="M111" s="47" t="str">
        <f aca="false">CONCATENATE(I111,N111)</f>
        <v/>
      </c>
      <c r="N111" s="48" t="str">
        <f aca="false">IF(OR(I111="ALI",I111="AIE"),"L", IF(OR(I111="EE",I111="SE",I111="CE"),"A",""))</f>
        <v/>
      </c>
      <c r="O111" s="47" t="str">
        <f aca="false">CONCATENATE(I111,P111)</f>
        <v/>
      </c>
      <c r="P111" s="49" t="str">
        <f aca="false">IF(OR(ISBLANK(K111),K111="",ISBLANK(L111),L111=""),IF(OR(I111="ALI",I111="AIE"),"",IF(OR(ISBLANK(I111),L111=""),"","A")),IF(I111="EE",IF(L111&gt;=3,IF(K111&gt;=5,"H","A"),IF(L111&gt;=2,IF(K111&gt;=16,"H",IF(K111&lt;=4,"L","A")),IF(K111&lt;=15,"L","A"))),IF(OR(I111="SE",I111="CE"),IF(L111&gt;=4,IF(K111&gt;=6,"H","A"),IF(L111&gt;=2,IF(K111&gt;=20,"H",IF(K111&lt;=5,"L","A")),IF(K111&lt;=19,"L","A"))),IF(OR(I111="ALI",I111="AIE"),IF(L111&gt;=6,IF(K111&gt;=20,"H","A"),IF(L111&gt;=2,IF(K111&gt;=51,"H",IF(K111&lt;=19,"L","A")),IF(K111&lt;=50,"L","A")))))))</f>
        <v/>
      </c>
      <c r="Q111" s="50" t="str">
        <f aca="false">IF(N111="L","Baixa",IF(N111="A","Média",IF(N111="","","Alta")))</f>
        <v/>
      </c>
      <c r="R111" s="50" t="str">
        <f aca="false">IF(P111="L","Baixa",IF(P111="A","Média",IF(P111="H","Alta","")))</f>
        <v/>
      </c>
      <c r="S111" s="46" t="str">
        <f aca="false">IF(J111="C",0.6,IF(OR(ISBLANK(I111),ISBLANK(N111)),"",IF(I111="ALI",IF(N111="L",7,IF(N111="A",10,15)),IF(I111="AIE",IF(N111="L",5,IF(N111="A",7,10)),IF(I111="SE",IF(N111="L",4,IF(N111="A",5,7)),IF(OR(I111="EE",I111="CE"),IF(N111="L",3,IF(N111="A",4,6))))))))</f>
        <v/>
      </c>
      <c r="T111" s="51" t="str">
        <f aca="false">IF(OR(ISBLANK(I111),ISBLANK(P111),I111="",P111=""),S111,IF(I111="ALI",IF(P111="L",7,IF(P111="A",10,15)),IF(I111="AIE",IF(P111="L",5,IF(P111="A",7,10)),IF(I111="SE",IF(P111="L",4,IF(P111="A",5,7)),IF(OR(I111="EE",I111="CE"),IF(P111="L",3,IF(P111="A",4,6)))))))</f>
        <v/>
      </c>
      <c r="U111" s="52" t="str">
        <f aca="false">IF(J111="","",IF(OR(J111="I",J111="C"),100%,IF(J111="E",40%,IF(J111="T",15%,50%))))</f>
        <v/>
      </c>
      <c r="V111" s="53" t="str">
        <f aca="false">IF(AND(S111&lt;&gt;"",U111&lt;&gt;""),S111*U111,"")</f>
        <v/>
      </c>
      <c r="W111" s="53" t="str">
        <f aca="false">IF(AND(T111&lt;&gt;"",U111&lt;&gt;""),T111*U111,"")</f>
        <v/>
      </c>
      <c r="X111" s="42"/>
      <c r="Y111" s="42"/>
      <c r="Z111" s="42"/>
      <c r="AA111" s="42"/>
      <c r="AB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3" t="str">
        <f aca="false">A112&amp;G112</f>
        <v/>
      </c>
      <c r="I112" s="44"/>
      <c r="J112" s="45"/>
      <c r="K112" s="46" t="str">
        <f aca="false">IF(OR(I112="ALI",I112="AIE"),IF(ISNA(VLOOKUP(H112,'Funções de Dados - Detalhe'!$C$7:$F$126,2,0)),"",VLOOKUP(H112,'Funções de Dados - Detalhe'!$C$7:$F$126,2,0)),IF(OR(I112="EE",I112="SE",I112="CE"),IF(ISNA(VLOOKUP(H112,'Funções de Transação - Detalhe'!$C$7:$F$126,2,0)), "",VLOOKUP(H112,'Funções de Transação - Detalhe'!$C$7:$F$126,2,0)),""))</f>
        <v/>
      </c>
      <c r="L112" s="46" t="str">
        <f aca="false">IF(OR(I112="ALI",I112="AIE"),IF(ISNA(VLOOKUP(H112,'Funções de Dados - Detalhe'!$C$7:$F$126,4,0)), "",VLOOKUP(H112,'Funções de Dados - Detalhe'!$C$7:$F$126,4,0)),IF(OR(I112="EE",I112="SE",I112="CE"),IF(ISNA(VLOOKUP(H112,'Funções de Transação - Detalhe'!$C$7:$F$126,4,0)), "",VLOOKUP(H112,'Funções de Transação - Detalhe'!$C$7:$F$126,4,0)),""))</f>
        <v/>
      </c>
      <c r="M112" s="47" t="str">
        <f aca="false">CONCATENATE(I112,N112)</f>
        <v/>
      </c>
      <c r="N112" s="48" t="str">
        <f aca="false">IF(OR(I112="ALI",I112="AIE"),"L", IF(OR(I112="EE",I112="SE",I112="CE"),"A",""))</f>
        <v/>
      </c>
      <c r="O112" s="47" t="str">
        <f aca="false">CONCATENATE(I112,P112)</f>
        <v/>
      </c>
      <c r="P112" s="49" t="str">
        <f aca="false">IF(OR(ISBLANK(K112),K112="",ISBLANK(L112),L112=""),IF(OR(I112="ALI",I112="AIE"),"",IF(OR(ISBLANK(I112),L112=""),"","A")),IF(I112="EE",IF(L112&gt;=3,IF(K112&gt;=5,"H","A"),IF(L112&gt;=2,IF(K112&gt;=16,"H",IF(K112&lt;=4,"L","A")),IF(K112&lt;=15,"L","A"))),IF(OR(I112="SE",I112="CE"),IF(L112&gt;=4,IF(K112&gt;=6,"H","A"),IF(L112&gt;=2,IF(K112&gt;=20,"H",IF(K112&lt;=5,"L","A")),IF(K112&lt;=19,"L","A"))),IF(OR(I112="ALI",I112="AIE"),IF(L112&gt;=6,IF(K112&gt;=20,"H","A"),IF(L112&gt;=2,IF(K112&gt;=51,"H",IF(K112&lt;=19,"L","A")),IF(K112&lt;=50,"L","A")))))))</f>
        <v/>
      </c>
      <c r="Q112" s="50" t="str">
        <f aca="false">IF(N112="L","Baixa",IF(N112="A","Média",IF(N112="","","Alta")))</f>
        <v/>
      </c>
      <c r="R112" s="50" t="str">
        <f aca="false">IF(P112="L","Baixa",IF(P112="A","Média",IF(P112="H","Alta","")))</f>
        <v/>
      </c>
      <c r="S112" s="46" t="str">
        <f aca="false">IF(J112="C",0.6,IF(OR(ISBLANK(I112),ISBLANK(N112)),"",IF(I112="ALI",IF(N112="L",7,IF(N112="A",10,15)),IF(I112="AIE",IF(N112="L",5,IF(N112="A",7,10)),IF(I112="SE",IF(N112="L",4,IF(N112="A",5,7)),IF(OR(I112="EE",I112="CE"),IF(N112="L",3,IF(N112="A",4,6))))))))</f>
        <v/>
      </c>
      <c r="T112" s="51" t="str">
        <f aca="false">IF(OR(ISBLANK(I112),ISBLANK(P112),I112="",P112=""),S112,IF(I112="ALI",IF(P112="L",7,IF(P112="A",10,15)),IF(I112="AIE",IF(P112="L",5,IF(P112="A",7,10)),IF(I112="SE",IF(P112="L",4,IF(P112="A",5,7)),IF(OR(I112="EE",I112="CE"),IF(P112="L",3,IF(P112="A",4,6)))))))</f>
        <v/>
      </c>
      <c r="U112" s="52" t="str">
        <f aca="false">IF(J112="","",IF(OR(J112="I",J112="C"),100%,IF(J112="E",40%,IF(J112="T",15%,50%))))</f>
        <v/>
      </c>
      <c r="V112" s="53" t="str">
        <f aca="false">IF(AND(S112&lt;&gt;"",U112&lt;&gt;""),S112*U112,"")</f>
        <v/>
      </c>
      <c r="W112" s="53" t="str">
        <f aca="false">IF(AND(T112&lt;&gt;"",U112&lt;&gt;""),T112*U112,"")</f>
        <v/>
      </c>
      <c r="X112" s="42"/>
      <c r="Y112" s="42"/>
      <c r="Z112" s="42"/>
      <c r="AA112" s="42"/>
      <c r="AB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3" t="str">
        <f aca="false">A113&amp;G113</f>
        <v/>
      </c>
      <c r="I113" s="44"/>
      <c r="J113" s="45"/>
      <c r="K113" s="46" t="str">
        <f aca="false">IF(OR(I113="ALI",I113="AIE"),IF(ISNA(VLOOKUP(H113,'Funções de Dados - Detalhe'!$C$7:$F$126,2,0)),"",VLOOKUP(H113,'Funções de Dados - Detalhe'!$C$7:$F$126,2,0)),IF(OR(I113="EE",I113="SE",I113="CE"),IF(ISNA(VLOOKUP(H113,'Funções de Transação - Detalhe'!$C$7:$F$126,2,0)), "",VLOOKUP(H113,'Funções de Transação - Detalhe'!$C$7:$F$126,2,0)),""))</f>
        <v/>
      </c>
      <c r="L113" s="46" t="str">
        <f aca="false">IF(OR(I113="ALI",I113="AIE"),IF(ISNA(VLOOKUP(H113,'Funções de Dados - Detalhe'!$C$7:$F$126,4,0)), "",VLOOKUP(H113,'Funções de Dados - Detalhe'!$C$7:$F$126,4,0)),IF(OR(I113="EE",I113="SE",I113="CE"),IF(ISNA(VLOOKUP(H113,'Funções de Transação - Detalhe'!$C$7:$F$126,4,0)), "",VLOOKUP(H113,'Funções de Transação - Detalhe'!$C$7:$F$126,4,0)),""))</f>
        <v/>
      </c>
      <c r="M113" s="47" t="str">
        <f aca="false">CONCATENATE(I113,N113)</f>
        <v/>
      </c>
      <c r="N113" s="48" t="str">
        <f aca="false">IF(OR(I113="ALI",I113="AIE"),"L", IF(OR(I113="EE",I113="SE",I113="CE"),"A",""))</f>
        <v/>
      </c>
      <c r="O113" s="47" t="str">
        <f aca="false">CONCATENATE(I113,P113)</f>
        <v/>
      </c>
      <c r="P113" s="49" t="str">
        <f aca="false">IF(OR(ISBLANK(K113),K113="",ISBLANK(L113),L113=""),IF(OR(I113="ALI",I113="AIE"),"",IF(OR(ISBLANK(I113),L113=""),"","A")),IF(I113="EE",IF(L113&gt;=3,IF(K113&gt;=5,"H","A"),IF(L113&gt;=2,IF(K113&gt;=16,"H",IF(K113&lt;=4,"L","A")),IF(K113&lt;=15,"L","A"))),IF(OR(I113="SE",I113="CE"),IF(L113&gt;=4,IF(K113&gt;=6,"H","A"),IF(L113&gt;=2,IF(K113&gt;=20,"H",IF(K113&lt;=5,"L","A")),IF(K113&lt;=19,"L","A"))),IF(OR(I113="ALI",I113="AIE"),IF(L113&gt;=6,IF(K113&gt;=20,"H","A"),IF(L113&gt;=2,IF(K113&gt;=51,"H",IF(K113&lt;=19,"L","A")),IF(K113&lt;=50,"L","A")))))))</f>
        <v/>
      </c>
      <c r="Q113" s="50" t="str">
        <f aca="false">IF(N113="L","Baixa",IF(N113="A","Média",IF(N113="","","Alta")))</f>
        <v/>
      </c>
      <c r="R113" s="50" t="str">
        <f aca="false">IF(P113="L","Baixa",IF(P113="A","Média",IF(P113="H","Alta","")))</f>
        <v/>
      </c>
      <c r="S113" s="46" t="str">
        <f aca="false">IF(J113="C",0.6,IF(OR(ISBLANK(I113),ISBLANK(N113)),"",IF(I113="ALI",IF(N113="L",7,IF(N113="A",10,15)),IF(I113="AIE",IF(N113="L",5,IF(N113="A",7,10)),IF(I113="SE",IF(N113="L",4,IF(N113="A",5,7)),IF(OR(I113="EE",I113="CE"),IF(N113="L",3,IF(N113="A",4,6))))))))</f>
        <v/>
      </c>
      <c r="T113" s="51" t="str">
        <f aca="false">IF(OR(ISBLANK(I113),ISBLANK(P113),I113="",P113=""),S113,IF(I113="ALI",IF(P113="L",7,IF(P113="A",10,15)),IF(I113="AIE",IF(P113="L",5,IF(P113="A",7,10)),IF(I113="SE",IF(P113="L",4,IF(P113="A",5,7)),IF(OR(I113="EE",I113="CE"),IF(P113="L",3,IF(P113="A",4,6)))))))</f>
        <v/>
      </c>
      <c r="U113" s="52" t="str">
        <f aca="false">IF(J113="","",IF(OR(J113="I",J113="C"),100%,IF(J113="E",40%,IF(J113="T",15%,50%))))</f>
        <v/>
      </c>
      <c r="V113" s="53" t="str">
        <f aca="false">IF(AND(S113&lt;&gt;"",U113&lt;&gt;""),S113*U113,"")</f>
        <v/>
      </c>
      <c r="W113" s="53" t="str">
        <f aca="false">IF(AND(T113&lt;&gt;"",U113&lt;&gt;""),T113*U113,"")</f>
        <v/>
      </c>
      <c r="X113" s="42"/>
      <c r="Y113" s="42"/>
      <c r="Z113" s="42"/>
      <c r="AA113" s="42"/>
      <c r="AB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3" t="str">
        <f aca="false">A114&amp;G114</f>
        <v/>
      </c>
      <c r="I114" s="44"/>
      <c r="J114" s="45"/>
      <c r="K114" s="46" t="str">
        <f aca="false">IF(OR(I114="ALI",I114="AIE"),IF(ISNA(VLOOKUP(H114,'Funções de Dados - Detalhe'!$C$7:$F$126,2,0)),"",VLOOKUP(H114,'Funções de Dados - Detalhe'!$C$7:$F$126,2,0)),IF(OR(I114="EE",I114="SE",I114="CE"),IF(ISNA(VLOOKUP(H114,'Funções de Transação - Detalhe'!$C$7:$F$126,2,0)), "",VLOOKUP(H114,'Funções de Transação - Detalhe'!$C$7:$F$126,2,0)),""))</f>
        <v/>
      </c>
      <c r="L114" s="46" t="str">
        <f aca="false">IF(OR(I114="ALI",I114="AIE"),IF(ISNA(VLOOKUP(H114,'Funções de Dados - Detalhe'!$C$7:$F$126,4,0)), "",VLOOKUP(H114,'Funções de Dados - Detalhe'!$C$7:$F$126,4,0)),IF(OR(I114="EE",I114="SE",I114="CE"),IF(ISNA(VLOOKUP(H114,'Funções de Transação - Detalhe'!$C$7:$F$126,4,0)), "",VLOOKUP(H114,'Funções de Transação - Detalhe'!$C$7:$F$126,4,0)),""))</f>
        <v/>
      </c>
      <c r="M114" s="47" t="str">
        <f aca="false">CONCATENATE(I114,N114)</f>
        <v/>
      </c>
      <c r="N114" s="48" t="str">
        <f aca="false">IF(OR(I114="ALI",I114="AIE"),"L", IF(OR(I114="EE",I114="SE",I114="CE"),"A",""))</f>
        <v/>
      </c>
      <c r="O114" s="47" t="str">
        <f aca="false">CONCATENATE(I114,P114)</f>
        <v/>
      </c>
      <c r="P114" s="49" t="str">
        <f aca="false">IF(OR(ISBLANK(K114),K114="",ISBLANK(L114),L114=""),IF(OR(I114="ALI",I114="AIE"),"",IF(OR(ISBLANK(I114),L114=""),"","A")),IF(I114="EE",IF(L114&gt;=3,IF(K114&gt;=5,"H","A"),IF(L114&gt;=2,IF(K114&gt;=16,"H",IF(K114&lt;=4,"L","A")),IF(K114&lt;=15,"L","A"))),IF(OR(I114="SE",I114="CE"),IF(L114&gt;=4,IF(K114&gt;=6,"H","A"),IF(L114&gt;=2,IF(K114&gt;=20,"H",IF(K114&lt;=5,"L","A")),IF(K114&lt;=19,"L","A"))),IF(OR(I114="ALI",I114="AIE"),IF(L114&gt;=6,IF(K114&gt;=20,"H","A"),IF(L114&gt;=2,IF(K114&gt;=51,"H",IF(K114&lt;=19,"L","A")),IF(K114&lt;=50,"L","A")))))))</f>
        <v/>
      </c>
      <c r="Q114" s="50" t="str">
        <f aca="false">IF(N114="L","Baixa",IF(N114="A","Média",IF(N114="","","Alta")))</f>
        <v/>
      </c>
      <c r="R114" s="50" t="str">
        <f aca="false">IF(P114="L","Baixa",IF(P114="A","Média",IF(P114="H","Alta","")))</f>
        <v/>
      </c>
      <c r="S114" s="46" t="str">
        <f aca="false">IF(J114="C",0.6,IF(OR(ISBLANK(I114),ISBLANK(N114)),"",IF(I114="ALI",IF(N114="L",7,IF(N114="A",10,15)),IF(I114="AIE",IF(N114="L",5,IF(N114="A",7,10)),IF(I114="SE",IF(N114="L",4,IF(N114="A",5,7)),IF(OR(I114="EE",I114="CE"),IF(N114="L",3,IF(N114="A",4,6))))))))</f>
        <v/>
      </c>
      <c r="T114" s="51" t="str">
        <f aca="false">IF(OR(ISBLANK(I114),ISBLANK(P114),I114="",P114=""),S114,IF(I114="ALI",IF(P114="L",7,IF(P114="A",10,15)),IF(I114="AIE",IF(P114="L",5,IF(P114="A",7,10)),IF(I114="SE",IF(P114="L",4,IF(P114="A",5,7)),IF(OR(I114="EE",I114="CE"),IF(P114="L",3,IF(P114="A",4,6)))))))</f>
        <v/>
      </c>
      <c r="U114" s="52" t="str">
        <f aca="false">IF(J114="","",IF(OR(J114="I",J114="C"),100%,IF(J114="E",40%,IF(J114="T",15%,50%))))</f>
        <v/>
      </c>
      <c r="V114" s="53" t="str">
        <f aca="false">IF(AND(S114&lt;&gt;"",U114&lt;&gt;""),S114*U114,"")</f>
        <v/>
      </c>
      <c r="W114" s="53" t="str">
        <f aca="false">IF(AND(T114&lt;&gt;"",U114&lt;&gt;""),T114*U114,"")</f>
        <v/>
      </c>
      <c r="X114" s="42"/>
      <c r="Y114" s="42"/>
      <c r="Z114" s="42"/>
      <c r="AA114" s="42"/>
      <c r="AB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3" t="str">
        <f aca="false">A115&amp;G115</f>
        <v/>
      </c>
      <c r="I115" s="44"/>
      <c r="J115" s="45"/>
      <c r="K115" s="46" t="str">
        <f aca="false">IF(OR(I115="ALI",I115="AIE"),IF(ISNA(VLOOKUP(H115,'Funções de Dados - Detalhe'!$C$7:$F$126,2,0)),"",VLOOKUP(H115,'Funções de Dados - Detalhe'!$C$7:$F$126,2,0)),IF(OR(I115="EE",I115="SE",I115="CE"),IF(ISNA(VLOOKUP(H115,'Funções de Transação - Detalhe'!$C$7:$F$126,2,0)), "",VLOOKUP(H115,'Funções de Transação - Detalhe'!$C$7:$F$126,2,0)),""))</f>
        <v/>
      </c>
      <c r="L115" s="46" t="str">
        <f aca="false">IF(OR(I115="ALI",I115="AIE"),IF(ISNA(VLOOKUP(H115,'Funções de Dados - Detalhe'!$C$7:$F$126,4,0)), "",VLOOKUP(H115,'Funções de Dados - Detalhe'!$C$7:$F$126,4,0)),IF(OR(I115="EE",I115="SE",I115="CE"),IF(ISNA(VLOOKUP(H115,'Funções de Transação - Detalhe'!$C$7:$F$126,4,0)), "",VLOOKUP(H115,'Funções de Transação - Detalhe'!$C$7:$F$126,4,0)),""))</f>
        <v/>
      </c>
      <c r="M115" s="47" t="str">
        <f aca="false">CONCATENATE(I115,N115)</f>
        <v/>
      </c>
      <c r="N115" s="48" t="str">
        <f aca="false">IF(OR(I115="ALI",I115="AIE"),"L", IF(OR(I115="EE",I115="SE",I115="CE"),"A",""))</f>
        <v/>
      </c>
      <c r="O115" s="47" t="str">
        <f aca="false">CONCATENATE(I115,P115)</f>
        <v/>
      </c>
      <c r="P115" s="49" t="str">
        <f aca="false">IF(OR(ISBLANK(K115),K115="",ISBLANK(L115),L115=""),IF(OR(I115="ALI",I115="AIE"),"",IF(OR(ISBLANK(I115),L115=""),"","A")),IF(I115="EE",IF(L115&gt;=3,IF(K115&gt;=5,"H","A"),IF(L115&gt;=2,IF(K115&gt;=16,"H",IF(K115&lt;=4,"L","A")),IF(K115&lt;=15,"L","A"))),IF(OR(I115="SE",I115="CE"),IF(L115&gt;=4,IF(K115&gt;=6,"H","A"),IF(L115&gt;=2,IF(K115&gt;=20,"H",IF(K115&lt;=5,"L","A")),IF(K115&lt;=19,"L","A"))),IF(OR(I115="ALI",I115="AIE"),IF(L115&gt;=6,IF(K115&gt;=20,"H","A"),IF(L115&gt;=2,IF(K115&gt;=51,"H",IF(K115&lt;=19,"L","A")),IF(K115&lt;=50,"L","A")))))))</f>
        <v/>
      </c>
      <c r="Q115" s="50" t="str">
        <f aca="false">IF(N115="L","Baixa",IF(N115="A","Média",IF(N115="","","Alta")))</f>
        <v/>
      </c>
      <c r="R115" s="50" t="str">
        <f aca="false">IF(P115="L","Baixa",IF(P115="A","Média",IF(P115="H","Alta","")))</f>
        <v/>
      </c>
      <c r="S115" s="46" t="str">
        <f aca="false">IF(J115="C",0.6,IF(OR(ISBLANK(I115),ISBLANK(N115)),"",IF(I115="ALI",IF(N115="L",7,IF(N115="A",10,15)),IF(I115="AIE",IF(N115="L",5,IF(N115="A",7,10)),IF(I115="SE",IF(N115="L",4,IF(N115="A",5,7)),IF(OR(I115="EE",I115="CE"),IF(N115="L",3,IF(N115="A",4,6))))))))</f>
        <v/>
      </c>
      <c r="T115" s="51" t="str">
        <f aca="false">IF(OR(ISBLANK(I115),ISBLANK(P115),I115="",P115=""),S115,IF(I115="ALI",IF(P115="L",7,IF(P115="A",10,15)),IF(I115="AIE",IF(P115="L",5,IF(P115="A",7,10)),IF(I115="SE",IF(P115="L",4,IF(P115="A",5,7)),IF(OR(I115="EE",I115="CE"),IF(P115="L",3,IF(P115="A",4,6)))))))</f>
        <v/>
      </c>
      <c r="U115" s="52" t="str">
        <f aca="false">IF(J115="","",IF(OR(J115="I",J115="C"),100%,IF(J115="E",40%,IF(J115="T",15%,50%))))</f>
        <v/>
      </c>
      <c r="V115" s="53" t="str">
        <f aca="false">IF(AND(S115&lt;&gt;"",U115&lt;&gt;""),S115*U115,"")</f>
        <v/>
      </c>
      <c r="W115" s="53" t="str">
        <f aca="false">IF(AND(T115&lt;&gt;"",U115&lt;&gt;""),T115*U115,"")</f>
        <v/>
      </c>
      <c r="X115" s="42"/>
      <c r="Y115" s="42"/>
      <c r="Z115" s="42"/>
      <c r="AA115" s="42"/>
      <c r="AB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3" t="str">
        <f aca="false">A116&amp;G116</f>
        <v/>
      </c>
      <c r="I116" s="44"/>
      <c r="J116" s="45"/>
      <c r="K116" s="46" t="str">
        <f aca="false">IF(OR(I116="ALI",I116="AIE"),IF(ISNA(VLOOKUP(H116,'Funções de Dados - Detalhe'!$C$7:$F$126,2,0)),"",VLOOKUP(H116,'Funções de Dados - Detalhe'!$C$7:$F$126,2,0)),IF(OR(I116="EE",I116="SE",I116="CE"),IF(ISNA(VLOOKUP(H116,'Funções de Transação - Detalhe'!$C$7:$F$126,2,0)), "",VLOOKUP(H116,'Funções de Transação - Detalhe'!$C$7:$F$126,2,0)),""))</f>
        <v/>
      </c>
      <c r="L116" s="46" t="str">
        <f aca="false">IF(OR(I116="ALI",I116="AIE"),IF(ISNA(VLOOKUP(H116,'Funções de Dados - Detalhe'!$C$7:$F$126,4,0)), "",VLOOKUP(H116,'Funções de Dados - Detalhe'!$C$7:$F$126,4,0)),IF(OR(I116="EE",I116="SE",I116="CE"),IF(ISNA(VLOOKUP(H116,'Funções de Transação - Detalhe'!$C$7:$F$126,4,0)), "",VLOOKUP(H116,'Funções de Transação - Detalhe'!$C$7:$F$126,4,0)),""))</f>
        <v/>
      </c>
      <c r="M116" s="47" t="str">
        <f aca="false">CONCATENATE(I116,N116)</f>
        <v/>
      </c>
      <c r="N116" s="48" t="str">
        <f aca="false">IF(OR(I116="ALI",I116="AIE"),"L", IF(OR(I116="EE",I116="SE",I116="CE"),"A",""))</f>
        <v/>
      </c>
      <c r="O116" s="47" t="str">
        <f aca="false">CONCATENATE(I116,P116)</f>
        <v/>
      </c>
      <c r="P116" s="49" t="str">
        <f aca="false">IF(OR(ISBLANK(K116),K116="",ISBLANK(L116),L116=""),IF(OR(I116="ALI",I116="AIE"),"",IF(OR(ISBLANK(I116),L116=""),"","A")),IF(I116="EE",IF(L116&gt;=3,IF(K116&gt;=5,"H","A"),IF(L116&gt;=2,IF(K116&gt;=16,"H",IF(K116&lt;=4,"L","A")),IF(K116&lt;=15,"L","A"))),IF(OR(I116="SE",I116="CE"),IF(L116&gt;=4,IF(K116&gt;=6,"H","A"),IF(L116&gt;=2,IF(K116&gt;=20,"H",IF(K116&lt;=5,"L","A")),IF(K116&lt;=19,"L","A"))),IF(OR(I116="ALI",I116="AIE"),IF(L116&gt;=6,IF(K116&gt;=20,"H","A"),IF(L116&gt;=2,IF(K116&gt;=51,"H",IF(K116&lt;=19,"L","A")),IF(K116&lt;=50,"L","A")))))))</f>
        <v/>
      </c>
      <c r="Q116" s="50" t="str">
        <f aca="false">IF(N116="L","Baixa",IF(N116="A","Média",IF(N116="","","Alta")))</f>
        <v/>
      </c>
      <c r="R116" s="50" t="str">
        <f aca="false">IF(P116="L","Baixa",IF(P116="A","Média",IF(P116="H","Alta","")))</f>
        <v/>
      </c>
      <c r="S116" s="46" t="str">
        <f aca="false">IF(J116="C",0.6,IF(OR(ISBLANK(I116),ISBLANK(N116)),"",IF(I116="ALI",IF(N116="L",7,IF(N116="A",10,15)),IF(I116="AIE",IF(N116="L",5,IF(N116="A",7,10)),IF(I116="SE",IF(N116="L",4,IF(N116="A",5,7)),IF(OR(I116="EE",I116="CE"),IF(N116="L",3,IF(N116="A",4,6))))))))</f>
        <v/>
      </c>
      <c r="T116" s="51" t="str">
        <f aca="false">IF(OR(ISBLANK(I116),ISBLANK(P116),I116="",P116=""),S116,IF(I116="ALI",IF(P116="L",7,IF(P116="A",10,15)),IF(I116="AIE",IF(P116="L",5,IF(P116="A",7,10)),IF(I116="SE",IF(P116="L",4,IF(P116="A",5,7)),IF(OR(I116="EE",I116="CE"),IF(P116="L",3,IF(P116="A",4,6)))))))</f>
        <v/>
      </c>
      <c r="U116" s="52" t="str">
        <f aca="false">IF(J116="","",IF(OR(J116="I",J116="C"),100%,IF(J116="E",40%,IF(J116="T",15%,50%))))</f>
        <v/>
      </c>
      <c r="V116" s="53" t="str">
        <f aca="false">IF(AND(S116&lt;&gt;"",U116&lt;&gt;""),S116*U116,"")</f>
        <v/>
      </c>
      <c r="W116" s="53" t="str">
        <f aca="false">IF(AND(T116&lt;&gt;"",U116&lt;&gt;""),T116*U116,"")</f>
        <v/>
      </c>
      <c r="X116" s="42"/>
      <c r="Y116" s="42"/>
      <c r="Z116" s="42"/>
      <c r="AA116" s="42"/>
      <c r="AB116" s="43"/>
    </row>
    <row r="117" customFormat="false" ht="18" hidden="false" customHeight="true" outlineLevel="0" collapsed="false">
      <c r="A117" s="42"/>
      <c r="B117" s="42"/>
      <c r="C117" s="42"/>
      <c r="D117" s="42"/>
      <c r="E117" s="42"/>
      <c r="F117" s="42"/>
      <c r="G117" s="42"/>
      <c r="H117" s="43" t="str">
        <f aca="false">A117&amp;G117</f>
        <v/>
      </c>
      <c r="I117" s="44"/>
      <c r="J117" s="45"/>
      <c r="K117" s="46" t="str">
        <f aca="false">IF(OR(I117="ALI",I117="AIE"),IF(ISNA(VLOOKUP(H117,'Funções de Dados - Detalhe'!$C$7:$F$126,2,0)),"",VLOOKUP(H117,'Funções de Dados - Detalhe'!$C$7:$F$126,2,0)),IF(OR(I117="EE",I117="SE",I117="CE"),IF(ISNA(VLOOKUP(H117,'Funções de Transação - Detalhe'!$C$7:$F$126,2,0)), "",VLOOKUP(H117,'Funções de Transação - Detalhe'!$C$7:$F$126,2,0)),""))</f>
        <v/>
      </c>
      <c r="L117" s="46" t="str">
        <f aca="false">IF(OR(I117="ALI",I117="AIE"),IF(ISNA(VLOOKUP(H117,'Funções de Dados - Detalhe'!$C$7:$F$126,4,0)), "",VLOOKUP(H117,'Funções de Dados - Detalhe'!$C$7:$F$126,4,0)),IF(OR(I117="EE",I117="SE",I117="CE"),IF(ISNA(VLOOKUP(H117,'Funções de Transação - Detalhe'!$C$7:$F$126,4,0)), "",VLOOKUP(H117,'Funções de Transação - Detalhe'!$C$7:$F$126,4,0)),""))</f>
        <v/>
      </c>
      <c r="M117" s="47" t="str">
        <f aca="false">CONCATENATE(I117,N117)</f>
        <v/>
      </c>
      <c r="N117" s="48" t="str">
        <f aca="false">IF(OR(I117="ALI",I117="AIE"),"L", IF(OR(I117="EE",I117="SE",I117="CE"),"A",""))</f>
        <v/>
      </c>
      <c r="O117" s="47" t="str">
        <f aca="false">CONCATENATE(I117,P117)</f>
        <v/>
      </c>
      <c r="P117" s="49" t="str">
        <f aca="false">IF(OR(ISBLANK(K117),K117="",ISBLANK(L117),L117=""),IF(OR(I117="ALI",I117="AIE"),"",IF(OR(ISBLANK(I117),L117=""),"","A")),IF(I117="EE",IF(L117&gt;=3,IF(K117&gt;=5,"H","A"),IF(L117&gt;=2,IF(K117&gt;=16,"H",IF(K117&lt;=4,"L","A")),IF(K117&lt;=15,"L","A"))),IF(OR(I117="SE",I117="CE"),IF(L117&gt;=4,IF(K117&gt;=6,"H","A"),IF(L117&gt;=2,IF(K117&gt;=20,"H",IF(K117&lt;=5,"L","A")),IF(K117&lt;=19,"L","A"))),IF(OR(I117="ALI",I117="AIE"),IF(L117&gt;=6,IF(K117&gt;=20,"H","A"),IF(L117&gt;=2,IF(K117&gt;=51,"H",IF(K117&lt;=19,"L","A")),IF(K117&lt;=50,"L","A")))))))</f>
        <v/>
      </c>
      <c r="Q117" s="50" t="str">
        <f aca="false">IF(N117="L","Baixa",IF(N117="A","Média",IF(N117="","","Alta")))</f>
        <v/>
      </c>
      <c r="R117" s="50" t="str">
        <f aca="false">IF(P117="L","Baixa",IF(P117="A","Média",IF(P117="H","Alta","")))</f>
        <v/>
      </c>
      <c r="S117" s="46" t="str">
        <f aca="false">IF(J117="C",0.6,IF(OR(ISBLANK(I117),ISBLANK(N117)),"",IF(I117="ALI",IF(N117="L",7,IF(N117="A",10,15)),IF(I117="AIE",IF(N117="L",5,IF(N117="A",7,10)),IF(I117="SE",IF(N117="L",4,IF(N117="A",5,7)),IF(OR(I117="EE",I117="CE"),IF(N117="L",3,IF(N117="A",4,6))))))))</f>
        <v/>
      </c>
      <c r="T117" s="51" t="str">
        <f aca="false">IF(OR(ISBLANK(I117),ISBLANK(P117),I117="",P117=""),S117,IF(I117="ALI",IF(P117="L",7,IF(P117="A",10,15)),IF(I117="AIE",IF(P117="L",5,IF(P117="A",7,10)),IF(I117="SE",IF(P117="L",4,IF(P117="A",5,7)),IF(OR(I117="EE",I117="CE"),IF(P117="L",3,IF(P117="A",4,6)))))))</f>
        <v/>
      </c>
      <c r="U117" s="52" t="str">
        <f aca="false">IF(J117="","",IF(OR(J117="I",J117="C"),100%,IF(J117="E",40%,IF(J117="T",15%,50%))))</f>
        <v/>
      </c>
      <c r="V117" s="53" t="str">
        <f aca="false">IF(AND(S117&lt;&gt;"",U117&lt;&gt;""),S117*U117,"")</f>
        <v/>
      </c>
      <c r="W117" s="53" t="str">
        <f aca="false">IF(AND(T117&lt;&gt;"",U117&lt;&gt;""),T117*U117,"")</f>
        <v/>
      </c>
      <c r="X117" s="42"/>
      <c r="Y117" s="42"/>
      <c r="Z117" s="42"/>
      <c r="AA117" s="42"/>
      <c r="AB117" s="43"/>
    </row>
    <row r="118" customFormat="false" ht="18" hidden="false" customHeight="true" outlineLevel="0" collapsed="false">
      <c r="A118" s="42"/>
      <c r="B118" s="42"/>
      <c r="C118" s="42"/>
      <c r="D118" s="42"/>
      <c r="E118" s="42"/>
      <c r="F118" s="42"/>
      <c r="G118" s="42"/>
      <c r="H118" s="43" t="str">
        <f aca="false">A118&amp;G118</f>
        <v/>
      </c>
      <c r="I118" s="44"/>
      <c r="J118" s="45"/>
      <c r="K118" s="46" t="str">
        <f aca="false">IF(OR(I118="ALI",I118="AIE"),IF(ISNA(VLOOKUP(H118,'Funções de Dados - Detalhe'!$C$7:$F$126,2,0)),"",VLOOKUP(H118,'Funções de Dados - Detalhe'!$C$7:$F$126,2,0)),IF(OR(I118="EE",I118="SE",I118="CE"),IF(ISNA(VLOOKUP(H118,'Funções de Transação - Detalhe'!$C$7:$F$126,2,0)), "",VLOOKUP(H118,'Funções de Transação - Detalhe'!$C$7:$F$126,2,0)),""))</f>
        <v/>
      </c>
      <c r="L118" s="46" t="str">
        <f aca="false">IF(OR(I118="ALI",I118="AIE"),IF(ISNA(VLOOKUP(H118,'Funções de Dados - Detalhe'!$C$7:$F$126,4,0)), "",VLOOKUP(H118,'Funções de Dados - Detalhe'!$C$7:$F$126,4,0)),IF(OR(I118="EE",I118="SE",I118="CE"),IF(ISNA(VLOOKUP(H118,'Funções de Transação - Detalhe'!$C$7:$F$126,4,0)), "",VLOOKUP(H118,'Funções de Transação - Detalhe'!$C$7:$F$126,4,0)),""))</f>
        <v/>
      </c>
      <c r="M118" s="47" t="str">
        <f aca="false">CONCATENATE(I118,N118)</f>
        <v/>
      </c>
      <c r="N118" s="48" t="str">
        <f aca="false">IF(OR(I118="ALI",I118="AIE"),"L", IF(OR(I118="EE",I118="SE",I118="CE"),"A",""))</f>
        <v/>
      </c>
      <c r="O118" s="47" t="str">
        <f aca="false">CONCATENATE(I118,P118)</f>
        <v/>
      </c>
      <c r="P118" s="49" t="str">
        <f aca="false">IF(OR(ISBLANK(K118),K118="",ISBLANK(L118),L118=""),IF(OR(I118="ALI",I118="AIE"),"",IF(OR(ISBLANK(I118),L118=""),"","A")),IF(I118="EE",IF(L118&gt;=3,IF(K118&gt;=5,"H","A"),IF(L118&gt;=2,IF(K118&gt;=16,"H",IF(K118&lt;=4,"L","A")),IF(K118&lt;=15,"L","A"))),IF(OR(I118="SE",I118="CE"),IF(L118&gt;=4,IF(K118&gt;=6,"H","A"),IF(L118&gt;=2,IF(K118&gt;=20,"H",IF(K118&lt;=5,"L","A")),IF(K118&lt;=19,"L","A"))),IF(OR(I118="ALI",I118="AIE"),IF(L118&gt;=6,IF(K118&gt;=20,"H","A"),IF(L118&gt;=2,IF(K118&gt;=51,"H",IF(K118&lt;=19,"L","A")),IF(K118&lt;=50,"L","A")))))))</f>
        <v/>
      </c>
      <c r="Q118" s="50" t="str">
        <f aca="false">IF(N118="L","Baixa",IF(N118="A","Média",IF(N118="","","Alta")))</f>
        <v/>
      </c>
      <c r="R118" s="50" t="str">
        <f aca="false">IF(P118="L","Baixa",IF(P118="A","Média",IF(P118="H","Alta","")))</f>
        <v/>
      </c>
      <c r="S118" s="46" t="str">
        <f aca="false">IF(J118="C",0.6,IF(OR(ISBLANK(I118),ISBLANK(N118)),"",IF(I118="ALI",IF(N118="L",7,IF(N118="A",10,15)),IF(I118="AIE",IF(N118="L",5,IF(N118="A",7,10)),IF(I118="SE",IF(N118="L",4,IF(N118="A",5,7)),IF(OR(I118="EE",I118="CE"),IF(N118="L",3,IF(N118="A",4,6))))))))</f>
        <v/>
      </c>
      <c r="T118" s="51" t="str">
        <f aca="false">IF(OR(ISBLANK(I118),ISBLANK(P118),I118="",P118=""),S118,IF(I118="ALI",IF(P118="L",7,IF(P118="A",10,15)),IF(I118="AIE",IF(P118="L",5,IF(P118="A",7,10)),IF(I118="SE",IF(P118="L",4,IF(P118="A",5,7)),IF(OR(I118="EE",I118="CE"),IF(P118="L",3,IF(P118="A",4,6)))))))</f>
        <v/>
      </c>
      <c r="U118" s="52" t="str">
        <f aca="false">IF(J118="","",IF(OR(J118="I",J118="C"),100%,IF(J118="E",40%,IF(J118="T",15%,50%))))</f>
        <v/>
      </c>
      <c r="V118" s="53" t="str">
        <f aca="false">IF(AND(S118&lt;&gt;"",U118&lt;&gt;""),S118*U118,"")</f>
        <v/>
      </c>
      <c r="W118" s="53" t="str">
        <f aca="false">IF(AND(T118&lt;&gt;"",U118&lt;&gt;""),T118*U118,"")</f>
        <v/>
      </c>
      <c r="X118" s="42"/>
      <c r="Y118" s="42"/>
      <c r="Z118" s="42"/>
      <c r="AA118" s="42"/>
      <c r="AB118" s="43"/>
    </row>
  </sheetData>
  <mergeCells count="231">
    <mergeCell ref="A1:L3"/>
    <mergeCell ref="A4:G4"/>
    <mergeCell ref="I4:AB4"/>
    <mergeCell ref="A5:G5"/>
    <mergeCell ref="I5:AB5"/>
    <mergeCell ref="A6:F6"/>
    <mergeCell ref="X6:AB6"/>
    <mergeCell ref="A7:F7"/>
    <mergeCell ref="X7:AA7"/>
    <mergeCell ref="A8:F8"/>
    <mergeCell ref="X8:AA8"/>
    <mergeCell ref="A9:F9"/>
    <mergeCell ref="X9:AA9"/>
    <mergeCell ref="A10:F10"/>
    <mergeCell ref="X10:AA10"/>
    <mergeCell ref="A11:F11"/>
    <mergeCell ref="X11:AA11"/>
    <mergeCell ref="A12:F12"/>
    <mergeCell ref="X12:AA12"/>
    <mergeCell ref="A13:F13"/>
    <mergeCell ref="X13:AA13"/>
    <mergeCell ref="A14:F14"/>
    <mergeCell ref="X14:AA14"/>
    <mergeCell ref="A15:F15"/>
    <mergeCell ref="X15:AA15"/>
    <mergeCell ref="A16:F16"/>
    <mergeCell ref="X16:AA16"/>
    <mergeCell ref="A17:F17"/>
    <mergeCell ref="X17:AA17"/>
    <mergeCell ref="A18:F18"/>
    <mergeCell ref="X18:AA18"/>
    <mergeCell ref="A19:F19"/>
    <mergeCell ref="X19:AA19"/>
    <mergeCell ref="A20:F20"/>
    <mergeCell ref="X20:AA20"/>
    <mergeCell ref="A21:F21"/>
    <mergeCell ref="X21:AA21"/>
    <mergeCell ref="A22:F22"/>
    <mergeCell ref="X22:AA22"/>
    <mergeCell ref="A23:F23"/>
    <mergeCell ref="X23:AA23"/>
    <mergeCell ref="A24:F24"/>
    <mergeCell ref="X24:AA24"/>
    <mergeCell ref="A25:F25"/>
    <mergeCell ref="X25:AA25"/>
    <mergeCell ref="A26:F26"/>
    <mergeCell ref="X26:AA26"/>
    <mergeCell ref="A27:F27"/>
    <mergeCell ref="X27:AA27"/>
    <mergeCell ref="A28:F28"/>
    <mergeCell ref="X28:AA28"/>
    <mergeCell ref="A29:F29"/>
    <mergeCell ref="X29:AA29"/>
    <mergeCell ref="A30:F30"/>
    <mergeCell ref="X30:AA30"/>
    <mergeCell ref="A31:F31"/>
    <mergeCell ref="X31:AA31"/>
    <mergeCell ref="A32:F32"/>
    <mergeCell ref="X32:AA32"/>
    <mergeCell ref="A33:F33"/>
    <mergeCell ref="X33:AA33"/>
    <mergeCell ref="A34:F34"/>
    <mergeCell ref="X34:AA34"/>
    <mergeCell ref="A35:F35"/>
    <mergeCell ref="X35:AA35"/>
    <mergeCell ref="A36:F36"/>
    <mergeCell ref="X36:AA36"/>
    <mergeCell ref="A37:F37"/>
    <mergeCell ref="X37:AA37"/>
    <mergeCell ref="A38:F38"/>
    <mergeCell ref="X38:AA38"/>
    <mergeCell ref="A39:F39"/>
    <mergeCell ref="X39:AA39"/>
    <mergeCell ref="A40:F40"/>
    <mergeCell ref="X40:AA40"/>
    <mergeCell ref="A41:F41"/>
    <mergeCell ref="X41:AA41"/>
    <mergeCell ref="A42:F42"/>
    <mergeCell ref="X42:AA42"/>
    <mergeCell ref="A43:F43"/>
    <mergeCell ref="X43:AA43"/>
    <mergeCell ref="A44:F44"/>
    <mergeCell ref="X44:AA44"/>
    <mergeCell ref="A45:F45"/>
    <mergeCell ref="X45:AA45"/>
    <mergeCell ref="A46:F46"/>
    <mergeCell ref="X46:AA46"/>
    <mergeCell ref="A47:F47"/>
    <mergeCell ref="X47:AA47"/>
    <mergeCell ref="A48:F48"/>
    <mergeCell ref="X48:AA48"/>
    <mergeCell ref="A49:F49"/>
    <mergeCell ref="X49:AA49"/>
    <mergeCell ref="A50:F50"/>
    <mergeCell ref="X50:AA50"/>
    <mergeCell ref="A51:F51"/>
    <mergeCell ref="X51:AA51"/>
    <mergeCell ref="A52:F52"/>
    <mergeCell ref="X52:AA52"/>
    <mergeCell ref="A53:F53"/>
    <mergeCell ref="X53:AA53"/>
    <mergeCell ref="A54:F54"/>
    <mergeCell ref="X54:AA54"/>
    <mergeCell ref="A55:F55"/>
    <mergeCell ref="X55:AA55"/>
    <mergeCell ref="A56:F56"/>
    <mergeCell ref="X56:AA56"/>
    <mergeCell ref="A57:F57"/>
    <mergeCell ref="X57:AA57"/>
    <mergeCell ref="A58:F58"/>
    <mergeCell ref="X58:AA58"/>
    <mergeCell ref="A59:F59"/>
    <mergeCell ref="X59:AA59"/>
    <mergeCell ref="A60:F60"/>
    <mergeCell ref="X60:AA60"/>
    <mergeCell ref="A61:F61"/>
    <mergeCell ref="X61:AA61"/>
    <mergeCell ref="A62:F62"/>
    <mergeCell ref="X62:AA62"/>
    <mergeCell ref="A63:F63"/>
    <mergeCell ref="X63:AA63"/>
    <mergeCell ref="A64:F64"/>
    <mergeCell ref="X64:AA64"/>
    <mergeCell ref="A65:F65"/>
    <mergeCell ref="X65:AA65"/>
    <mergeCell ref="A66:F66"/>
    <mergeCell ref="X66:AA66"/>
    <mergeCell ref="A67:F67"/>
    <mergeCell ref="X67:AA67"/>
    <mergeCell ref="A68:F68"/>
    <mergeCell ref="X68:AA68"/>
    <mergeCell ref="A69:F69"/>
    <mergeCell ref="X69:AA69"/>
    <mergeCell ref="A70:F70"/>
    <mergeCell ref="X70:AA70"/>
    <mergeCell ref="A71:F71"/>
    <mergeCell ref="X71:AA71"/>
    <mergeCell ref="A72:F72"/>
    <mergeCell ref="X72:AA72"/>
    <mergeCell ref="A73:F73"/>
    <mergeCell ref="X73:AA73"/>
    <mergeCell ref="A74:F74"/>
    <mergeCell ref="X74:AA74"/>
    <mergeCell ref="A75:F75"/>
    <mergeCell ref="X75:AA75"/>
    <mergeCell ref="A76:F76"/>
    <mergeCell ref="X76:AA76"/>
    <mergeCell ref="A77:F77"/>
    <mergeCell ref="X77:AA77"/>
    <mergeCell ref="A78:F78"/>
    <mergeCell ref="X78:AA78"/>
    <mergeCell ref="A79:F79"/>
    <mergeCell ref="X79:AA79"/>
    <mergeCell ref="A80:F80"/>
    <mergeCell ref="X80:AA80"/>
    <mergeCell ref="A81:F81"/>
    <mergeCell ref="X81:AA81"/>
    <mergeCell ref="A82:F82"/>
    <mergeCell ref="X82:AA82"/>
    <mergeCell ref="A83:F83"/>
    <mergeCell ref="X83:AA83"/>
    <mergeCell ref="A84:F84"/>
    <mergeCell ref="X84:AA84"/>
    <mergeCell ref="A85:F85"/>
    <mergeCell ref="X85:AA85"/>
    <mergeCell ref="A86:F86"/>
    <mergeCell ref="X86:AA86"/>
    <mergeCell ref="A87:F87"/>
    <mergeCell ref="X87:AA87"/>
    <mergeCell ref="A88:F88"/>
    <mergeCell ref="X88:AA88"/>
    <mergeCell ref="A89:F89"/>
    <mergeCell ref="X89:AA89"/>
    <mergeCell ref="A90:F90"/>
    <mergeCell ref="X90:AA90"/>
    <mergeCell ref="A91:F91"/>
    <mergeCell ref="X91:AA91"/>
    <mergeCell ref="A92:F92"/>
    <mergeCell ref="X92:AA92"/>
    <mergeCell ref="A93:F93"/>
    <mergeCell ref="X93:AA93"/>
    <mergeCell ref="A94:F94"/>
    <mergeCell ref="X94:AA94"/>
    <mergeCell ref="A95:F95"/>
    <mergeCell ref="X95:AA95"/>
    <mergeCell ref="A96:F96"/>
    <mergeCell ref="X96:AA96"/>
    <mergeCell ref="A97:F97"/>
    <mergeCell ref="X97:AA97"/>
    <mergeCell ref="A98:F98"/>
    <mergeCell ref="X98:AA98"/>
    <mergeCell ref="A99:F99"/>
    <mergeCell ref="X99:AA99"/>
    <mergeCell ref="A100:F100"/>
    <mergeCell ref="X100:AA100"/>
    <mergeCell ref="A101:F101"/>
    <mergeCell ref="X101:AA101"/>
    <mergeCell ref="A102:F102"/>
    <mergeCell ref="X102:AA102"/>
    <mergeCell ref="A103:F103"/>
    <mergeCell ref="X103:AA103"/>
    <mergeCell ref="A104:F104"/>
    <mergeCell ref="X104:AA104"/>
    <mergeCell ref="A105:F105"/>
    <mergeCell ref="X105:AA105"/>
    <mergeCell ref="A106:F106"/>
    <mergeCell ref="X106:AA106"/>
    <mergeCell ref="A107:F107"/>
    <mergeCell ref="X107:AA107"/>
    <mergeCell ref="A108:F108"/>
    <mergeCell ref="X108:AA108"/>
    <mergeCell ref="A109:F109"/>
    <mergeCell ref="X109:AA109"/>
    <mergeCell ref="A110:F110"/>
    <mergeCell ref="X110:AA110"/>
    <mergeCell ref="A111:F111"/>
    <mergeCell ref="X111:AA111"/>
    <mergeCell ref="A112:F112"/>
    <mergeCell ref="X112:AA112"/>
    <mergeCell ref="A113:F113"/>
    <mergeCell ref="X113:AA113"/>
    <mergeCell ref="A114:F114"/>
    <mergeCell ref="X114:AA114"/>
    <mergeCell ref="A115:F115"/>
    <mergeCell ref="X115:AA115"/>
    <mergeCell ref="A116:F116"/>
    <mergeCell ref="X116:AA116"/>
    <mergeCell ref="A117:F117"/>
    <mergeCell ref="X117:AA117"/>
    <mergeCell ref="A118:F118"/>
    <mergeCell ref="X118:AA118"/>
  </mergeCells>
  <conditionalFormatting sqref="J7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conditionalFormatting sqref="J8:J118">
    <cfRule type="cellIs" priority="5" operator="equal" aboveAverage="0" equalAverage="0" bottom="0" percent="0" rank="0" text="" dxfId="3">
      <formula>"I"</formula>
    </cfRule>
    <cfRule type="cellIs" priority="6" operator="equal" aboveAverage="0" equalAverage="0" bottom="0" percent="0" rank="0" text="" dxfId="4">
      <formula>"A"</formula>
    </cfRule>
    <cfRule type="cellIs" priority="7" operator="equal" aboveAverage="0" equalAverage="0" bottom="0" percent="0" rank="0" text="" dxfId="5">
      <formula>"E"</formula>
    </cfRule>
  </conditionalFormatting>
  <conditionalFormatting sqref="J7:J118">
    <cfRule type="cellIs" priority="8" operator="equal" aboveAverage="0" equalAverage="0" bottom="0" percent="0" rank="0" text="" dxfId="6">
      <formula>"T"</formula>
    </cfRule>
  </conditionalFormatting>
  <dataValidations count="3">
    <dataValidation allowBlank="true" operator="between" showDropDown="false" showErrorMessage="true" showInputMessage="true" sqref="G7:G118" type="list">
      <formula1>#ref!</formula1>
      <formula2>0</formula2>
    </dataValidation>
    <dataValidation allowBlank="true" operator="between" prompt="ALI, AIE, EE, SE, CE" promptTitle="Tipo da Função" showDropDown="false" showErrorMessage="true" showInputMessage="true" sqref="I7:I118" type="list">
      <formula1>"ALI,AIE,EE,CE,SE"</formula1>
      <formula2>0</formula2>
    </dataValidation>
    <dataValidation allowBlank="true" operator="between" prompt="I - Inclusão  &#10;A - Alteração  &#10;E - Exclusão  &#10;C - Cosmético&#10;T - Teste" promptTitle="Tipo da Manutenção na Função" showDropDown="false" showErrorMessage="true" showInputMessage="true" sqref="J7:J118" type="list">
      <formula1>"I,A,E,C,T"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D7" activeCellId="0" sqref="D7"/>
    </sheetView>
  </sheetViews>
  <sheetFormatPr defaultRowHeight="12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6.71"/>
    <col collapsed="false" customWidth="true" hidden="true" outlineLevel="0" max="3" min="3" style="25" width="39.01"/>
    <col collapsed="false" customWidth="true" hidden="false" outlineLevel="0" max="4" min="4" style="26" width="10.58"/>
    <col collapsed="false" customWidth="true" hidden="false" outlineLevel="0" max="5" min="5" style="25" width="25.86"/>
    <col collapsed="false" customWidth="true" hidden="false" outlineLevel="0" max="6" min="6" style="25" width="10.14"/>
    <col collapsed="false" customWidth="true" hidden="false" outlineLevel="0" max="7" min="7" style="25" width="29.71"/>
    <col collapsed="false" customWidth="true" hidden="false" outlineLevel="0" max="8" min="8" style="25" width="43"/>
    <col collapsed="false" customWidth="true" hidden="false" outlineLevel="0" max="9" min="9" style="25" width="9.71"/>
    <col collapsed="false" customWidth="true" hidden="false" outlineLevel="0" max="10" min="10" style="25" width="51.42"/>
    <col collapsed="false" customWidth="true" hidden="false" outlineLevel="0" max="1025" min="11" style="25" width="9.14"/>
  </cols>
  <sheetData>
    <row r="1" s="1" customFormat="true" ht="15" hidden="false" customHeight="true" outlineLevel="0" collapsed="false">
      <c r="A1" s="55" t="s">
        <v>33</v>
      </c>
      <c r="B1" s="55"/>
      <c r="C1" s="55"/>
      <c r="D1" s="55"/>
      <c r="E1" s="55"/>
      <c r="F1" s="55"/>
      <c r="G1" s="55"/>
      <c r="H1" s="55"/>
      <c r="I1" s="55"/>
      <c r="J1" s="55"/>
    </row>
    <row r="2" s="1" customFormat="true" ht="15" hidden="false" customHeight="true" outlineLevel="0" collapsed="false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="1" customFormat="true" ht="15" hidden="false" customHeight="true" outlineLevel="0" collapsed="false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 </v>
      </c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 </v>
      </c>
      <c r="I5" s="3"/>
      <c r="J5" s="3"/>
    </row>
    <row r="6" s="35" customFormat="true" ht="13.9" hidden="false" customHeight="true" outlineLevel="0" collapsed="false">
      <c r="A6" s="57" t="s">
        <v>34</v>
      </c>
      <c r="B6" s="58" t="s">
        <v>16</v>
      </c>
      <c r="C6" s="58" t="s">
        <v>35</v>
      </c>
      <c r="D6" s="57" t="s">
        <v>36</v>
      </c>
      <c r="E6" s="57" t="s">
        <v>37</v>
      </c>
      <c r="F6" s="57" t="s">
        <v>38</v>
      </c>
      <c r="G6" s="57" t="s">
        <v>39</v>
      </c>
      <c r="H6" s="59" t="s">
        <v>40</v>
      </c>
      <c r="I6" s="60" t="s">
        <v>41</v>
      </c>
      <c r="J6" s="59" t="s">
        <v>13</v>
      </c>
    </row>
    <row r="7" customFormat="false" ht="18" hidden="false" customHeight="true" outlineLevel="0" collapsed="false">
      <c r="A7" s="61"/>
      <c r="B7" s="61"/>
      <c r="C7" s="62" t="str">
        <f aca="false">A7&amp;B7</f>
        <v/>
      </c>
      <c r="D7" s="63" t="str">
        <f aca="false">IF(COUNTBLANK($E7:$E21) = (ROW(E21)-ROW($E7)+1),"",ROW(E21)-ROW($E7)+1-COUNTBLANK($E7:$E21))</f>
        <v/>
      </c>
      <c r="E7" s="4"/>
      <c r="F7" s="64" t="str">
        <f aca="false">IF(COUNTBLANK($G7:$G21) = (ROW(G21)-ROW($G7)+1),"",ROW(G21)-ROW($G7)+1-COUNTBLANK($G7:$G21))</f>
        <v/>
      </c>
      <c r="G7" s="65"/>
      <c r="H7" s="66"/>
      <c r="I7" s="66"/>
      <c r="J7" s="67"/>
    </row>
    <row r="8" customFormat="false" ht="18" hidden="false" customHeight="true" outlineLevel="0" collapsed="false">
      <c r="A8" s="61"/>
      <c r="B8" s="61"/>
      <c r="C8" s="62"/>
      <c r="D8" s="63"/>
      <c r="E8" s="4"/>
      <c r="F8" s="64"/>
      <c r="G8" s="68"/>
      <c r="H8" s="66"/>
      <c r="I8" s="66"/>
      <c r="J8" s="67"/>
    </row>
    <row r="9" customFormat="false" ht="18" hidden="false" customHeight="true" outlineLevel="0" collapsed="false">
      <c r="A9" s="61"/>
      <c r="B9" s="61"/>
      <c r="C9" s="62"/>
      <c r="D9" s="63"/>
      <c r="E9" s="4"/>
      <c r="F9" s="64"/>
      <c r="G9" s="68"/>
      <c r="H9" s="66"/>
      <c r="I9" s="66"/>
      <c r="J9" s="67"/>
    </row>
    <row r="10" customFormat="false" ht="18" hidden="false" customHeight="true" outlineLevel="0" collapsed="false">
      <c r="A10" s="61"/>
      <c r="B10" s="61"/>
      <c r="C10" s="62"/>
      <c r="D10" s="63"/>
      <c r="E10" s="4"/>
      <c r="F10" s="64"/>
      <c r="G10" s="68"/>
      <c r="H10" s="66"/>
      <c r="I10" s="66"/>
      <c r="J10" s="67"/>
    </row>
    <row r="11" customFormat="false" ht="18" hidden="false" customHeight="true" outlineLevel="0" collapsed="false">
      <c r="A11" s="61"/>
      <c r="B11" s="61"/>
      <c r="C11" s="62"/>
      <c r="D11" s="63"/>
      <c r="E11" s="4"/>
      <c r="F11" s="64"/>
      <c r="G11" s="68"/>
      <c r="H11" s="66"/>
      <c r="I11" s="66"/>
      <c r="J11" s="67"/>
    </row>
    <row r="12" customFormat="false" ht="18" hidden="false" customHeight="true" outlineLevel="0" collapsed="false">
      <c r="A12" s="61"/>
      <c r="B12" s="61"/>
      <c r="C12" s="62"/>
      <c r="D12" s="63"/>
      <c r="E12" s="4"/>
      <c r="F12" s="64"/>
      <c r="G12" s="68"/>
      <c r="H12" s="66"/>
      <c r="I12" s="66"/>
      <c r="J12" s="67"/>
    </row>
    <row r="13" customFormat="false" ht="18" hidden="false" customHeight="true" outlineLevel="0" collapsed="false">
      <c r="A13" s="61"/>
      <c r="B13" s="61"/>
      <c r="C13" s="62"/>
      <c r="D13" s="63"/>
      <c r="E13" s="4"/>
      <c r="F13" s="64"/>
      <c r="G13" s="68"/>
      <c r="H13" s="66"/>
      <c r="I13" s="66"/>
      <c r="J13" s="67"/>
    </row>
    <row r="14" customFormat="false" ht="18" hidden="false" customHeight="true" outlineLevel="0" collapsed="false">
      <c r="A14" s="61"/>
      <c r="B14" s="61"/>
      <c r="C14" s="62"/>
      <c r="D14" s="63"/>
      <c r="E14" s="4"/>
      <c r="F14" s="64"/>
      <c r="G14" s="68"/>
      <c r="H14" s="66"/>
      <c r="I14" s="66"/>
      <c r="J14" s="67"/>
    </row>
    <row r="15" customFormat="false" ht="18" hidden="false" customHeight="true" outlineLevel="0" collapsed="false">
      <c r="A15" s="61"/>
      <c r="B15" s="61"/>
      <c r="C15" s="62"/>
      <c r="D15" s="63"/>
      <c r="E15" s="4"/>
      <c r="F15" s="64"/>
      <c r="G15" s="68"/>
      <c r="H15" s="66"/>
      <c r="I15" s="66"/>
      <c r="J15" s="67"/>
    </row>
    <row r="16" customFormat="false" ht="18" hidden="false" customHeight="true" outlineLevel="0" collapsed="false">
      <c r="A16" s="61"/>
      <c r="B16" s="61"/>
      <c r="C16" s="62"/>
      <c r="D16" s="63"/>
      <c r="E16" s="4"/>
      <c r="F16" s="64"/>
      <c r="G16" s="68"/>
      <c r="H16" s="66"/>
      <c r="I16" s="66"/>
      <c r="J16" s="67"/>
    </row>
    <row r="17" customFormat="false" ht="18" hidden="false" customHeight="true" outlineLevel="0" collapsed="false">
      <c r="A17" s="61"/>
      <c r="B17" s="61"/>
      <c r="C17" s="62"/>
      <c r="D17" s="63"/>
      <c r="E17" s="4"/>
      <c r="F17" s="64"/>
      <c r="G17" s="68"/>
      <c r="H17" s="66"/>
      <c r="I17" s="66"/>
      <c r="J17" s="67"/>
    </row>
    <row r="18" customFormat="false" ht="18" hidden="false" customHeight="true" outlineLevel="0" collapsed="false">
      <c r="A18" s="61"/>
      <c r="B18" s="61"/>
      <c r="C18" s="62"/>
      <c r="D18" s="63"/>
      <c r="E18" s="4"/>
      <c r="F18" s="64"/>
      <c r="G18" s="68"/>
      <c r="H18" s="66"/>
      <c r="I18" s="66"/>
      <c r="J18" s="67"/>
    </row>
    <row r="19" customFormat="false" ht="18" hidden="false" customHeight="true" outlineLevel="0" collapsed="false">
      <c r="A19" s="61"/>
      <c r="B19" s="61"/>
      <c r="C19" s="62"/>
      <c r="D19" s="63"/>
      <c r="E19" s="4"/>
      <c r="F19" s="64"/>
      <c r="G19" s="68"/>
      <c r="H19" s="66"/>
      <c r="I19" s="66"/>
      <c r="J19" s="67"/>
    </row>
    <row r="20" customFormat="false" ht="18" hidden="false" customHeight="true" outlineLevel="0" collapsed="false">
      <c r="A20" s="61"/>
      <c r="B20" s="61"/>
      <c r="C20" s="62"/>
      <c r="D20" s="63"/>
      <c r="E20" s="4"/>
      <c r="F20" s="64"/>
      <c r="G20" s="68"/>
      <c r="H20" s="66"/>
      <c r="I20" s="66"/>
      <c r="J20" s="67"/>
    </row>
    <row r="21" customFormat="false" ht="18" hidden="false" customHeight="true" outlineLevel="0" collapsed="false">
      <c r="A21" s="61"/>
      <c r="B21" s="61"/>
      <c r="C21" s="62"/>
      <c r="D21" s="63"/>
      <c r="E21" s="4"/>
      <c r="F21" s="64"/>
      <c r="G21" s="69"/>
      <c r="H21" s="66"/>
      <c r="I21" s="66"/>
      <c r="J21" s="67"/>
    </row>
    <row r="22" customFormat="false" ht="18" hidden="false" customHeight="true" outlineLevel="0" collapsed="false">
      <c r="A22" s="61"/>
      <c r="B22" s="61"/>
      <c r="C22" s="62" t="str">
        <f aca="false">A22&amp;B22</f>
        <v/>
      </c>
      <c r="D22" s="63" t="str">
        <f aca="false">IF(COUNTBLANK($E22:$E36) = (ROW(E36)-ROW($E22)+1),"",ROW(E36)-ROW($E22)+1-COUNTBLANK($E22:$E36))</f>
        <v/>
      </c>
      <c r="E22" s="4"/>
      <c r="F22" s="64" t="str">
        <f aca="false">IF(COUNTBLANK($G22:$G36) = (ROW(G36)-ROW($G22)+1),"",ROW(G36)-ROW($G22)+1-COUNTBLANK($G22:$G36))</f>
        <v/>
      </c>
      <c r="G22" s="68"/>
      <c r="H22" s="66"/>
      <c r="I22" s="66"/>
      <c r="J22" s="67"/>
    </row>
    <row r="23" customFormat="false" ht="18" hidden="false" customHeight="true" outlineLevel="0" collapsed="false">
      <c r="A23" s="61"/>
      <c r="B23" s="61"/>
      <c r="C23" s="62"/>
      <c r="D23" s="63"/>
      <c r="E23" s="4"/>
      <c r="F23" s="64"/>
      <c r="G23" s="68"/>
      <c r="H23" s="66"/>
      <c r="I23" s="66"/>
      <c r="J23" s="67"/>
    </row>
    <row r="24" customFormat="false" ht="18" hidden="false" customHeight="true" outlineLevel="0" collapsed="false">
      <c r="A24" s="61"/>
      <c r="B24" s="61"/>
      <c r="C24" s="62"/>
      <c r="D24" s="63"/>
      <c r="E24" s="4"/>
      <c r="F24" s="64"/>
      <c r="G24" s="68"/>
      <c r="H24" s="66"/>
      <c r="I24" s="66"/>
      <c r="J24" s="67"/>
    </row>
    <row r="25" customFormat="false" ht="18" hidden="false" customHeight="true" outlineLevel="0" collapsed="false">
      <c r="A25" s="61"/>
      <c r="B25" s="61"/>
      <c r="C25" s="62"/>
      <c r="D25" s="63"/>
      <c r="E25" s="4"/>
      <c r="F25" s="64"/>
      <c r="G25" s="68"/>
      <c r="H25" s="66"/>
      <c r="I25" s="66"/>
      <c r="J25" s="67"/>
    </row>
    <row r="26" customFormat="false" ht="18" hidden="false" customHeight="true" outlineLevel="0" collapsed="false">
      <c r="A26" s="61"/>
      <c r="B26" s="61"/>
      <c r="C26" s="62"/>
      <c r="D26" s="63"/>
      <c r="E26" s="4"/>
      <c r="F26" s="64"/>
      <c r="G26" s="68"/>
      <c r="H26" s="66"/>
      <c r="I26" s="66"/>
      <c r="J26" s="67"/>
    </row>
    <row r="27" customFormat="false" ht="18" hidden="false" customHeight="true" outlineLevel="0" collapsed="false">
      <c r="A27" s="61"/>
      <c r="B27" s="61"/>
      <c r="C27" s="62"/>
      <c r="D27" s="63"/>
      <c r="E27" s="4"/>
      <c r="F27" s="64"/>
      <c r="G27" s="68"/>
      <c r="H27" s="66"/>
      <c r="I27" s="66"/>
      <c r="J27" s="67"/>
    </row>
    <row r="28" customFormat="false" ht="18" hidden="false" customHeight="true" outlineLevel="0" collapsed="false">
      <c r="A28" s="61"/>
      <c r="B28" s="61"/>
      <c r="C28" s="62"/>
      <c r="D28" s="63"/>
      <c r="E28" s="4"/>
      <c r="F28" s="64"/>
      <c r="G28" s="68"/>
      <c r="H28" s="66"/>
      <c r="I28" s="66"/>
      <c r="J28" s="67"/>
    </row>
    <row r="29" customFormat="false" ht="18" hidden="false" customHeight="true" outlineLevel="0" collapsed="false">
      <c r="A29" s="61"/>
      <c r="B29" s="61"/>
      <c r="C29" s="62"/>
      <c r="D29" s="63"/>
      <c r="E29" s="4"/>
      <c r="F29" s="64"/>
      <c r="G29" s="68"/>
      <c r="H29" s="66"/>
      <c r="I29" s="66"/>
      <c r="J29" s="67"/>
    </row>
    <row r="30" customFormat="false" ht="18" hidden="false" customHeight="true" outlineLevel="0" collapsed="false">
      <c r="A30" s="61"/>
      <c r="B30" s="61"/>
      <c r="C30" s="62"/>
      <c r="D30" s="63"/>
      <c r="E30" s="4"/>
      <c r="F30" s="64"/>
      <c r="G30" s="68"/>
      <c r="H30" s="66"/>
      <c r="I30" s="66"/>
      <c r="J30" s="67"/>
    </row>
    <row r="31" customFormat="false" ht="18" hidden="false" customHeight="true" outlineLevel="0" collapsed="false">
      <c r="A31" s="61"/>
      <c r="B31" s="61"/>
      <c r="C31" s="62"/>
      <c r="D31" s="63"/>
      <c r="E31" s="4"/>
      <c r="F31" s="64"/>
      <c r="G31" s="68"/>
      <c r="H31" s="66"/>
      <c r="I31" s="66"/>
      <c r="J31" s="67"/>
    </row>
    <row r="32" customFormat="false" ht="18" hidden="false" customHeight="true" outlineLevel="0" collapsed="false">
      <c r="A32" s="61"/>
      <c r="B32" s="61"/>
      <c r="C32" s="62"/>
      <c r="D32" s="63"/>
      <c r="E32" s="4"/>
      <c r="F32" s="64"/>
      <c r="G32" s="68"/>
      <c r="H32" s="66"/>
      <c r="I32" s="66"/>
      <c r="J32" s="67"/>
    </row>
    <row r="33" customFormat="false" ht="18" hidden="false" customHeight="true" outlineLevel="0" collapsed="false">
      <c r="A33" s="61"/>
      <c r="B33" s="61"/>
      <c r="C33" s="62"/>
      <c r="D33" s="63"/>
      <c r="E33" s="4"/>
      <c r="F33" s="64"/>
      <c r="G33" s="68"/>
      <c r="H33" s="66"/>
      <c r="I33" s="66"/>
      <c r="J33" s="67"/>
    </row>
    <row r="34" customFormat="false" ht="18" hidden="false" customHeight="true" outlineLevel="0" collapsed="false">
      <c r="A34" s="61"/>
      <c r="B34" s="61"/>
      <c r="C34" s="62"/>
      <c r="D34" s="63"/>
      <c r="E34" s="4"/>
      <c r="F34" s="64"/>
      <c r="G34" s="68"/>
      <c r="H34" s="66"/>
      <c r="I34" s="66"/>
      <c r="J34" s="67"/>
    </row>
    <row r="35" customFormat="false" ht="18" hidden="false" customHeight="true" outlineLevel="0" collapsed="false">
      <c r="A35" s="61"/>
      <c r="B35" s="61"/>
      <c r="C35" s="62"/>
      <c r="D35" s="63"/>
      <c r="E35" s="4"/>
      <c r="F35" s="64"/>
      <c r="G35" s="68"/>
      <c r="H35" s="66"/>
      <c r="I35" s="66"/>
      <c r="J35" s="67"/>
    </row>
    <row r="36" customFormat="false" ht="18" hidden="false" customHeight="true" outlineLevel="0" collapsed="false">
      <c r="A36" s="61"/>
      <c r="B36" s="61"/>
      <c r="C36" s="62"/>
      <c r="D36" s="63"/>
      <c r="E36" s="4"/>
      <c r="F36" s="64"/>
      <c r="G36" s="69"/>
      <c r="H36" s="66"/>
      <c r="I36" s="66"/>
      <c r="J36" s="67"/>
    </row>
    <row r="37" customFormat="false" ht="18" hidden="false" customHeight="true" outlineLevel="0" collapsed="false">
      <c r="A37" s="61"/>
      <c r="B37" s="61"/>
      <c r="C37" s="62" t="str">
        <f aca="false">A37&amp;B37</f>
        <v/>
      </c>
      <c r="D37" s="63" t="str">
        <f aca="false">IF(COUNTBLANK($E37:$E51) = (ROW(E51)-ROW($E37)+1),"",ROW(E51)-ROW($E37)+1-COUNTBLANK($E37:$E51))</f>
        <v/>
      </c>
      <c r="E37" s="4"/>
      <c r="F37" s="64" t="str">
        <f aca="false">IF(COUNTBLANK($G37:$G51) = (ROW(G51)-ROW($G37)+1),"",ROW(G51)-ROW($G37)+1-COUNTBLANK($G37:$G51))</f>
        <v/>
      </c>
      <c r="G37" s="68"/>
      <c r="H37" s="66"/>
      <c r="I37" s="66"/>
      <c r="J37" s="67"/>
    </row>
    <row r="38" customFormat="false" ht="18" hidden="false" customHeight="true" outlineLevel="0" collapsed="false">
      <c r="A38" s="61"/>
      <c r="B38" s="61"/>
      <c r="C38" s="62"/>
      <c r="D38" s="63"/>
      <c r="E38" s="4"/>
      <c r="F38" s="64"/>
      <c r="G38" s="68"/>
      <c r="H38" s="66"/>
      <c r="I38" s="66"/>
      <c r="J38" s="67"/>
    </row>
    <row r="39" customFormat="false" ht="18" hidden="false" customHeight="true" outlineLevel="0" collapsed="false">
      <c r="A39" s="61"/>
      <c r="B39" s="61"/>
      <c r="C39" s="62"/>
      <c r="D39" s="63"/>
      <c r="E39" s="4"/>
      <c r="F39" s="64"/>
      <c r="G39" s="68"/>
      <c r="H39" s="66"/>
      <c r="I39" s="66"/>
      <c r="J39" s="67"/>
    </row>
    <row r="40" customFormat="false" ht="18" hidden="false" customHeight="true" outlineLevel="0" collapsed="false">
      <c r="A40" s="61"/>
      <c r="B40" s="61"/>
      <c r="C40" s="62"/>
      <c r="D40" s="63"/>
      <c r="E40" s="4"/>
      <c r="F40" s="64"/>
      <c r="G40" s="68"/>
      <c r="H40" s="66"/>
      <c r="I40" s="66"/>
      <c r="J40" s="67"/>
    </row>
    <row r="41" customFormat="false" ht="18" hidden="false" customHeight="true" outlineLevel="0" collapsed="false">
      <c r="A41" s="61"/>
      <c r="B41" s="61"/>
      <c r="C41" s="62"/>
      <c r="D41" s="63"/>
      <c r="E41" s="4"/>
      <c r="F41" s="64"/>
      <c r="G41" s="68"/>
      <c r="H41" s="66"/>
      <c r="I41" s="66"/>
      <c r="J41" s="67"/>
    </row>
    <row r="42" customFormat="false" ht="18" hidden="false" customHeight="true" outlineLevel="0" collapsed="false">
      <c r="A42" s="61"/>
      <c r="B42" s="61"/>
      <c r="C42" s="62"/>
      <c r="D42" s="63"/>
      <c r="E42" s="4"/>
      <c r="F42" s="64"/>
      <c r="G42" s="68"/>
      <c r="H42" s="66"/>
      <c r="I42" s="66"/>
      <c r="J42" s="67"/>
    </row>
    <row r="43" customFormat="false" ht="18" hidden="false" customHeight="true" outlineLevel="0" collapsed="false">
      <c r="A43" s="61"/>
      <c r="B43" s="61"/>
      <c r="C43" s="62"/>
      <c r="D43" s="63"/>
      <c r="E43" s="4"/>
      <c r="F43" s="64"/>
      <c r="G43" s="68"/>
      <c r="H43" s="66"/>
      <c r="I43" s="66"/>
      <c r="J43" s="67"/>
    </row>
    <row r="44" customFormat="false" ht="18" hidden="false" customHeight="true" outlineLevel="0" collapsed="false">
      <c r="A44" s="61"/>
      <c r="B44" s="61"/>
      <c r="C44" s="62"/>
      <c r="D44" s="63"/>
      <c r="E44" s="4"/>
      <c r="F44" s="64"/>
      <c r="G44" s="68"/>
      <c r="H44" s="66"/>
      <c r="I44" s="66"/>
      <c r="J44" s="67"/>
    </row>
    <row r="45" customFormat="false" ht="18" hidden="false" customHeight="true" outlineLevel="0" collapsed="false">
      <c r="A45" s="61"/>
      <c r="B45" s="61"/>
      <c r="C45" s="62"/>
      <c r="D45" s="63"/>
      <c r="E45" s="4"/>
      <c r="F45" s="64"/>
      <c r="G45" s="68"/>
      <c r="H45" s="66"/>
      <c r="I45" s="66"/>
      <c r="J45" s="67"/>
    </row>
    <row r="46" customFormat="false" ht="18" hidden="false" customHeight="true" outlineLevel="0" collapsed="false">
      <c r="A46" s="61"/>
      <c r="B46" s="61"/>
      <c r="C46" s="62"/>
      <c r="D46" s="63"/>
      <c r="E46" s="4"/>
      <c r="F46" s="64"/>
      <c r="G46" s="68"/>
      <c r="H46" s="66"/>
      <c r="I46" s="66"/>
      <c r="J46" s="67"/>
    </row>
    <row r="47" customFormat="false" ht="18" hidden="false" customHeight="true" outlineLevel="0" collapsed="false">
      <c r="A47" s="61"/>
      <c r="B47" s="61"/>
      <c r="C47" s="62"/>
      <c r="D47" s="63"/>
      <c r="E47" s="4"/>
      <c r="F47" s="64"/>
      <c r="G47" s="68"/>
      <c r="H47" s="66"/>
      <c r="I47" s="66"/>
      <c r="J47" s="67"/>
    </row>
    <row r="48" customFormat="false" ht="18" hidden="false" customHeight="true" outlineLevel="0" collapsed="false">
      <c r="A48" s="61"/>
      <c r="B48" s="61"/>
      <c r="C48" s="62"/>
      <c r="D48" s="63"/>
      <c r="E48" s="4"/>
      <c r="F48" s="64"/>
      <c r="G48" s="68"/>
      <c r="H48" s="66"/>
      <c r="I48" s="66"/>
      <c r="J48" s="67"/>
    </row>
    <row r="49" customFormat="false" ht="18" hidden="false" customHeight="true" outlineLevel="0" collapsed="false">
      <c r="A49" s="61"/>
      <c r="B49" s="61"/>
      <c r="C49" s="62"/>
      <c r="D49" s="63"/>
      <c r="E49" s="4"/>
      <c r="F49" s="64"/>
      <c r="G49" s="68"/>
      <c r="H49" s="66"/>
      <c r="I49" s="66"/>
      <c r="J49" s="67"/>
    </row>
    <row r="50" customFormat="false" ht="18" hidden="false" customHeight="true" outlineLevel="0" collapsed="false">
      <c r="A50" s="61"/>
      <c r="B50" s="61"/>
      <c r="C50" s="62"/>
      <c r="D50" s="63"/>
      <c r="E50" s="4"/>
      <c r="F50" s="64"/>
      <c r="G50" s="68"/>
      <c r="H50" s="66"/>
      <c r="I50" s="66"/>
      <c r="J50" s="67"/>
    </row>
    <row r="51" customFormat="false" ht="18" hidden="false" customHeight="true" outlineLevel="0" collapsed="false">
      <c r="A51" s="61"/>
      <c r="B51" s="61"/>
      <c r="C51" s="62"/>
      <c r="D51" s="63"/>
      <c r="E51" s="4"/>
      <c r="F51" s="64"/>
      <c r="G51" s="69"/>
      <c r="H51" s="66"/>
      <c r="I51" s="66"/>
      <c r="J51" s="67"/>
    </row>
    <row r="52" customFormat="false" ht="18" hidden="false" customHeight="true" outlineLevel="0" collapsed="false">
      <c r="A52" s="61"/>
      <c r="B52" s="61"/>
      <c r="C52" s="62" t="str">
        <f aca="false">A52&amp;B52</f>
        <v/>
      </c>
      <c r="D52" s="63" t="str">
        <f aca="false">IF(COUNTBLANK($E52:$E66) = (ROW(E66)-ROW($E52)+1),"",ROW(E66)-ROW($E52)+1-COUNTBLANK($E52:$E66))</f>
        <v/>
      </c>
      <c r="E52" s="4"/>
      <c r="F52" s="64" t="str">
        <f aca="false">IF(COUNTBLANK($G52:$G66) = (ROW(G66)-ROW($G52)+1),"",ROW(G66)-ROW($G52)+1-COUNTBLANK($G52:$G66))</f>
        <v/>
      </c>
      <c r="G52" s="68"/>
      <c r="H52" s="66"/>
      <c r="I52" s="66"/>
      <c r="J52" s="67"/>
    </row>
    <row r="53" customFormat="false" ht="18" hidden="false" customHeight="true" outlineLevel="0" collapsed="false">
      <c r="A53" s="61"/>
      <c r="B53" s="61"/>
      <c r="C53" s="62"/>
      <c r="D53" s="63"/>
      <c r="E53" s="4"/>
      <c r="F53" s="64"/>
      <c r="G53" s="68"/>
      <c r="H53" s="66"/>
      <c r="I53" s="66"/>
      <c r="J53" s="67"/>
    </row>
    <row r="54" customFormat="false" ht="18" hidden="false" customHeight="true" outlineLevel="0" collapsed="false">
      <c r="A54" s="61"/>
      <c r="B54" s="61"/>
      <c r="C54" s="62"/>
      <c r="D54" s="63"/>
      <c r="E54" s="4"/>
      <c r="F54" s="64"/>
      <c r="G54" s="68"/>
      <c r="H54" s="66"/>
      <c r="I54" s="66"/>
      <c r="J54" s="67"/>
    </row>
    <row r="55" customFormat="false" ht="18" hidden="false" customHeight="true" outlineLevel="0" collapsed="false">
      <c r="A55" s="61"/>
      <c r="B55" s="61"/>
      <c r="C55" s="62"/>
      <c r="D55" s="63"/>
      <c r="E55" s="4"/>
      <c r="F55" s="64"/>
      <c r="G55" s="68"/>
      <c r="H55" s="66"/>
      <c r="I55" s="66"/>
      <c r="J55" s="67"/>
    </row>
    <row r="56" customFormat="false" ht="18" hidden="false" customHeight="true" outlineLevel="0" collapsed="false">
      <c r="A56" s="61"/>
      <c r="B56" s="61"/>
      <c r="C56" s="62"/>
      <c r="D56" s="63"/>
      <c r="E56" s="4"/>
      <c r="F56" s="64"/>
      <c r="G56" s="68"/>
      <c r="H56" s="66"/>
      <c r="I56" s="66"/>
      <c r="J56" s="67"/>
    </row>
    <row r="57" customFormat="false" ht="18" hidden="false" customHeight="true" outlineLevel="0" collapsed="false">
      <c r="A57" s="61"/>
      <c r="B57" s="61"/>
      <c r="C57" s="62"/>
      <c r="D57" s="63"/>
      <c r="E57" s="4"/>
      <c r="F57" s="64"/>
      <c r="G57" s="68"/>
      <c r="H57" s="66"/>
      <c r="I57" s="66"/>
      <c r="J57" s="67"/>
    </row>
    <row r="58" customFormat="false" ht="18" hidden="false" customHeight="true" outlineLevel="0" collapsed="false">
      <c r="A58" s="61"/>
      <c r="B58" s="61"/>
      <c r="C58" s="62"/>
      <c r="D58" s="63"/>
      <c r="E58" s="4"/>
      <c r="F58" s="64"/>
      <c r="G58" s="68"/>
      <c r="H58" s="66"/>
      <c r="I58" s="66"/>
      <c r="J58" s="67"/>
    </row>
    <row r="59" customFormat="false" ht="18" hidden="false" customHeight="true" outlineLevel="0" collapsed="false">
      <c r="A59" s="61"/>
      <c r="B59" s="61"/>
      <c r="C59" s="62"/>
      <c r="D59" s="63"/>
      <c r="E59" s="4"/>
      <c r="F59" s="64"/>
      <c r="G59" s="68"/>
      <c r="H59" s="66"/>
      <c r="I59" s="66"/>
      <c r="J59" s="67"/>
    </row>
    <row r="60" customFormat="false" ht="18" hidden="false" customHeight="true" outlineLevel="0" collapsed="false">
      <c r="A60" s="61"/>
      <c r="B60" s="61"/>
      <c r="C60" s="62"/>
      <c r="D60" s="63"/>
      <c r="E60" s="4"/>
      <c r="F60" s="64"/>
      <c r="G60" s="68"/>
      <c r="H60" s="66"/>
      <c r="I60" s="66"/>
      <c r="J60" s="67"/>
    </row>
    <row r="61" customFormat="false" ht="18" hidden="false" customHeight="true" outlineLevel="0" collapsed="false">
      <c r="A61" s="61"/>
      <c r="B61" s="61"/>
      <c r="C61" s="62"/>
      <c r="D61" s="63"/>
      <c r="E61" s="4"/>
      <c r="F61" s="64"/>
      <c r="G61" s="68"/>
      <c r="H61" s="66"/>
      <c r="I61" s="66"/>
      <c r="J61" s="67"/>
    </row>
    <row r="62" customFormat="false" ht="18" hidden="false" customHeight="true" outlineLevel="0" collapsed="false">
      <c r="A62" s="61"/>
      <c r="B62" s="61"/>
      <c r="C62" s="62"/>
      <c r="D62" s="63"/>
      <c r="E62" s="4"/>
      <c r="F62" s="64"/>
      <c r="G62" s="68"/>
      <c r="H62" s="66"/>
      <c r="I62" s="66"/>
      <c r="J62" s="67"/>
    </row>
    <row r="63" customFormat="false" ht="18" hidden="false" customHeight="true" outlineLevel="0" collapsed="false">
      <c r="A63" s="61"/>
      <c r="B63" s="61"/>
      <c r="C63" s="62"/>
      <c r="D63" s="63"/>
      <c r="E63" s="4"/>
      <c r="F63" s="64"/>
      <c r="G63" s="68"/>
      <c r="H63" s="66"/>
      <c r="I63" s="66"/>
      <c r="J63" s="67"/>
    </row>
    <row r="64" customFormat="false" ht="18" hidden="false" customHeight="true" outlineLevel="0" collapsed="false">
      <c r="A64" s="61"/>
      <c r="B64" s="61"/>
      <c r="C64" s="62"/>
      <c r="D64" s="63"/>
      <c r="E64" s="4"/>
      <c r="F64" s="64"/>
      <c r="G64" s="68"/>
      <c r="H64" s="66"/>
      <c r="I64" s="66"/>
      <c r="J64" s="67"/>
    </row>
    <row r="65" customFormat="false" ht="18" hidden="false" customHeight="true" outlineLevel="0" collapsed="false">
      <c r="A65" s="61"/>
      <c r="B65" s="61"/>
      <c r="C65" s="62"/>
      <c r="D65" s="63"/>
      <c r="E65" s="4"/>
      <c r="F65" s="64"/>
      <c r="G65" s="68"/>
      <c r="H65" s="66"/>
      <c r="I65" s="66"/>
      <c r="J65" s="67"/>
    </row>
    <row r="66" customFormat="false" ht="18" hidden="false" customHeight="true" outlineLevel="0" collapsed="false">
      <c r="A66" s="61"/>
      <c r="B66" s="61"/>
      <c r="C66" s="62"/>
      <c r="D66" s="63"/>
      <c r="E66" s="4"/>
      <c r="F66" s="64"/>
      <c r="G66" s="69"/>
      <c r="H66" s="66"/>
      <c r="I66" s="66"/>
      <c r="J66" s="67"/>
    </row>
    <row r="67" customFormat="false" ht="18" hidden="false" customHeight="true" outlineLevel="0" collapsed="false">
      <c r="A67" s="61"/>
      <c r="B67" s="61"/>
      <c r="C67" s="62" t="str">
        <f aca="false">A67&amp;B67</f>
        <v/>
      </c>
      <c r="D67" s="63" t="str">
        <f aca="false">IF(COUNTBLANK($E67:$E81) = (ROW(E81)-ROW($E67)+1),"",ROW(E81)-ROW($E67)+1-COUNTBLANK($E67:$E81))</f>
        <v/>
      </c>
      <c r="E67" s="4"/>
      <c r="F67" s="64" t="str">
        <f aca="false">IF(COUNTBLANK($G67:$G81) = (ROW(G81)-ROW($G67)+1),"",ROW(G81)-ROW($G67)+1-COUNTBLANK($G67:$G81))</f>
        <v/>
      </c>
      <c r="G67" s="68"/>
      <c r="H67" s="66"/>
      <c r="I67" s="66"/>
      <c r="J67" s="67"/>
    </row>
    <row r="68" customFormat="false" ht="18" hidden="false" customHeight="true" outlineLevel="0" collapsed="false">
      <c r="A68" s="61"/>
      <c r="B68" s="61"/>
      <c r="C68" s="62"/>
      <c r="D68" s="63"/>
      <c r="E68" s="4"/>
      <c r="F68" s="64"/>
      <c r="G68" s="68"/>
      <c r="H68" s="66"/>
      <c r="I68" s="66"/>
      <c r="J68" s="67"/>
    </row>
    <row r="69" customFormat="false" ht="18" hidden="false" customHeight="true" outlineLevel="0" collapsed="false">
      <c r="A69" s="61"/>
      <c r="B69" s="61"/>
      <c r="C69" s="62"/>
      <c r="D69" s="63"/>
      <c r="E69" s="4"/>
      <c r="F69" s="64"/>
      <c r="G69" s="68"/>
      <c r="H69" s="66"/>
      <c r="I69" s="66"/>
      <c r="J69" s="67"/>
    </row>
    <row r="70" customFormat="false" ht="18" hidden="false" customHeight="true" outlineLevel="0" collapsed="false">
      <c r="A70" s="61"/>
      <c r="B70" s="61"/>
      <c r="C70" s="62"/>
      <c r="D70" s="63"/>
      <c r="E70" s="4"/>
      <c r="F70" s="64"/>
      <c r="G70" s="68"/>
      <c r="H70" s="66"/>
      <c r="I70" s="66"/>
      <c r="J70" s="67"/>
    </row>
    <row r="71" customFormat="false" ht="18" hidden="false" customHeight="true" outlineLevel="0" collapsed="false">
      <c r="A71" s="61"/>
      <c r="B71" s="61"/>
      <c r="C71" s="62"/>
      <c r="D71" s="63"/>
      <c r="E71" s="4"/>
      <c r="F71" s="64"/>
      <c r="G71" s="68"/>
      <c r="H71" s="66"/>
      <c r="I71" s="66"/>
      <c r="J71" s="67"/>
    </row>
    <row r="72" customFormat="false" ht="18" hidden="false" customHeight="true" outlineLevel="0" collapsed="false">
      <c r="A72" s="61"/>
      <c r="B72" s="61"/>
      <c r="C72" s="62"/>
      <c r="D72" s="63"/>
      <c r="E72" s="4"/>
      <c r="F72" s="64"/>
      <c r="G72" s="68"/>
      <c r="H72" s="66"/>
      <c r="I72" s="66"/>
      <c r="J72" s="67"/>
    </row>
    <row r="73" customFormat="false" ht="18" hidden="false" customHeight="true" outlineLevel="0" collapsed="false">
      <c r="A73" s="61"/>
      <c r="B73" s="61"/>
      <c r="C73" s="62"/>
      <c r="D73" s="63"/>
      <c r="E73" s="4"/>
      <c r="F73" s="64"/>
      <c r="G73" s="68"/>
      <c r="H73" s="66"/>
      <c r="I73" s="66"/>
      <c r="J73" s="67"/>
    </row>
    <row r="74" customFormat="false" ht="18" hidden="false" customHeight="true" outlineLevel="0" collapsed="false">
      <c r="A74" s="61"/>
      <c r="B74" s="61"/>
      <c r="C74" s="62"/>
      <c r="D74" s="63"/>
      <c r="E74" s="4"/>
      <c r="F74" s="64"/>
      <c r="G74" s="68"/>
      <c r="H74" s="66"/>
      <c r="I74" s="66"/>
      <c r="J74" s="67"/>
    </row>
    <row r="75" customFormat="false" ht="18" hidden="false" customHeight="true" outlineLevel="0" collapsed="false">
      <c r="A75" s="61"/>
      <c r="B75" s="61"/>
      <c r="C75" s="62"/>
      <c r="D75" s="63"/>
      <c r="E75" s="4"/>
      <c r="F75" s="64"/>
      <c r="G75" s="68"/>
      <c r="H75" s="66"/>
      <c r="I75" s="66"/>
      <c r="J75" s="67"/>
    </row>
    <row r="76" customFormat="false" ht="18" hidden="false" customHeight="true" outlineLevel="0" collapsed="false">
      <c r="A76" s="61"/>
      <c r="B76" s="61"/>
      <c r="C76" s="62"/>
      <c r="D76" s="63"/>
      <c r="E76" s="4"/>
      <c r="F76" s="64"/>
      <c r="G76" s="68"/>
      <c r="H76" s="66"/>
      <c r="I76" s="66"/>
      <c r="J76" s="67"/>
    </row>
    <row r="77" customFormat="false" ht="18" hidden="false" customHeight="true" outlineLevel="0" collapsed="false">
      <c r="A77" s="61"/>
      <c r="B77" s="61"/>
      <c r="C77" s="62"/>
      <c r="D77" s="63"/>
      <c r="E77" s="4"/>
      <c r="F77" s="64"/>
      <c r="G77" s="68"/>
      <c r="H77" s="66"/>
      <c r="I77" s="66"/>
      <c r="J77" s="67"/>
    </row>
    <row r="78" customFormat="false" ht="18" hidden="false" customHeight="true" outlineLevel="0" collapsed="false">
      <c r="A78" s="61"/>
      <c r="B78" s="61"/>
      <c r="C78" s="62"/>
      <c r="D78" s="63"/>
      <c r="E78" s="4"/>
      <c r="F78" s="64"/>
      <c r="G78" s="68"/>
      <c r="H78" s="66"/>
      <c r="I78" s="66"/>
      <c r="J78" s="67"/>
    </row>
    <row r="79" customFormat="false" ht="18" hidden="false" customHeight="true" outlineLevel="0" collapsed="false">
      <c r="A79" s="61"/>
      <c r="B79" s="61"/>
      <c r="C79" s="62"/>
      <c r="D79" s="63"/>
      <c r="E79" s="4"/>
      <c r="F79" s="64"/>
      <c r="G79" s="68"/>
      <c r="H79" s="66"/>
      <c r="I79" s="66"/>
      <c r="J79" s="67"/>
    </row>
    <row r="80" customFormat="false" ht="18" hidden="false" customHeight="true" outlineLevel="0" collapsed="false">
      <c r="A80" s="61"/>
      <c r="B80" s="61"/>
      <c r="C80" s="62"/>
      <c r="D80" s="63"/>
      <c r="E80" s="4"/>
      <c r="F80" s="64"/>
      <c r="G80" s="68"/>
      <c r="H80" s="66"/>
      <c r="I80" s="66"/>
      <c r="J80" s="67"/>
    </row>
    <row r="81" customFormat="false" ht="18" hidden="false" customHeight="true" outlineLevel="0" collapsed="false">
      <c r="A81" s="61"/>
      <c r="B81" s="61"/>
      <c r="C81" s="62"/>
      <c r="D81" s="63"/>
      <c r="E81" s="4"/>
      <c r="F81" s="64"/>
      <c r="G81" s="69"/>
      <c r="H81" s="66"/>
      <c r="I81" s="66"/>
      <c r="J81" s="67"/>
    </row>
    <row r="82" customFormat="false" ht="18" hidden="false" customHeight="true" outlineLevel="0" collapsed="false">
      <c r="A82" s="61"/>
      <c r="B82" s="61"/>
      <c r="C82" s="62" t="str">
        <f aca="false">A82&amp;B82</f>
        <v/>
      </c>
      <c r="D82" s="63" t="str">
        <f aca="false">IF(COUNTBLANK($E82:$E96) = (ROW(E96)-ROW($E82)+1),"",ROW(E96)-ROW($E82)+1-COUNTBLANK($E82:$E96))</f>
        <v/>
      </c>
      <c r="E82" s="4"/>
      <c r="F82" s="64" t="str">
        <f aca="false">IF(COUNTBLANK($G82:$G96) = (ROW(G96)-ROW($G82)+1),"",ROW(G96)-ROW($G82)+1-COUNTBLANK($G82:$G96))</f>
        <v/>
      </c>
      <c r="G82" s="68"/>
      <c r="H82" s="66"/>
      <c r="I82" s="66"/>
      <c r="J82" s="67"/>
    </row>
    <row r="83" customFormat="false" ht="18" hidden="false" customHeight="true" outlineLevel="0" collapsed="false">
      <c r="A83" s="61"/>
      <c r="B83" s="61"/>
      <c r="C83" s="62"/>
      <c r="D83" s="63"/>
      <c r="E83" s="4"/>
      <c r="F83" s="64"/>
      <c r="G83" s="68"/>
      <c r="H83" s="66"/>
      <c r="I83" s="66"/>
      <c r="J83" s="67"/>
    </row>
    <row r="84" customFormat="false" ht="18" hidden="false" customHeight="true" outlineLevel="0" collapsed="false">
      <c r="A84" s="61"/>
      <c r="B84" s="61"/>
      <c r="C84" s="62"/>
      <c r="D84" s="63"/>
      <c r="E84" s="4"/>
      <c r="F84" s="64"/>
      <c r="G84" s="68"/>
      <c r="H84" s="66"/>
      <c r="I84" s="66"/>
      <c r="J84" s="67"/>
    </row>
    <row r="85" customFormat="false" ht="18" hidden="false" customHeight="true" outlineLevel="0" collapsed="false">
      <c r="A85" s="61"/>
      <c r="B85" s="61"/>
      <c r="C85" s="62"/>
      <c r="D85" s="63"/>
      <c r="E85" s="4"/>
      <c r="F85" s="64"/>
      <c r="G85" s="68"/>
      <c r="H85" s="66"/>
      <c r="I85" s="66"/>
      <c r="J85" s="67"/>
    </row>
    <row r="86" customFormat="false" ht="18" hidden="false" customHeight="true" outlineLevel="0" collapsed="false">
      <c r="A86" s="61"/>
      <c r="B86" s="61"/>
      <c r="C86" s="62"/>
      <c r="D86" s="63"/>
      <c r="E86" s="4"/>
      <c r="F86" s="64"/>
      <c r="G86" s="68"/>
      <c r="H86" s="66"/>
      <c r="I86" s="66"/>
      <c r="J86" s="67"/>
    </row>
    <row r="87" customFormat="false" ht="18" hidden="false" customHeight="true" outlineLevel="0" collapsed="false">
      <c r="A87" s="61"/>
      <c r="B87" s="61"/>
      <c r="C87" s="62"/>
      <c r="D87" s="63"/>
      <c r="E87" s="4"/>
      <c r="F87" s="64"/>
      <c r="G87" s="68"/>
      <c r="H87" s="66"/>
      <c r="I87" s="66"/>
      <c r="J87" s="67"/>
    </row>
    <row r="88" customFormat="false" ht="18" hidden="false" customHeight="true" outlineLevel="0" collapsed="false">
      <c r="A88" s="61"/>
      <c r="B88" s="61"/>
      <c r="C88" s="62"/>
      <c r="D88" s="63"/>
      <c r="E88" s="4"/>
      <c r="F88" s="64"/>
      <c r="G88" s="68"/>
      <c r="H88" s="66"/>
      <c r="I88" s="66"/>
      <c r="J88" s="67"/>
    </row>
    <row r="89" customFormat="false" ht="18" hidden="false" customHeight="true" outlineLevel="0" collapsed="false">
      <c r="A89" s="61"/>
      <c r="B89" s="61"/>
      <c r="C89" s="62"/>
      <c r="D89" s="63"/>
      <c r="E89" s="4"/>
      <c r="F89" s="64"/>
      <c r="G89" s="68"/>
      <c r="H89" s="66"/>
      <c r="I89" s="66"/>
      <c r="J89" s="67"/>
    </row>
    <row r="90" customFormat="false" ht="18" hidden="false" customHeight="true" outlineLevel="0" collapsed="false">
      <c r="A90" s="61"/>
      <c r="B90" s="61"/>
      <c r="C90" s="62"/>
      <c r="D90" s="63"/>
      <c r="E90" s="4"/>
      <c r="F90" s="64"/>
      <c r="G90" s="68"/>
      <c r="H90" s="66"/>
      <c r="I90" s="66"/>
      <c r="J90" s="67"/>
    </row>
    <row r="91" customFormat="false" ht="18" hidden="false" customHeight="true" outlineLevel="0" collapsed="false">
      <c r="A91" s="61"/>
      <c r="B91" s="61"/>
      <c r="C91" s="62"/>
      <c r="D91" s="63"/>
      <c r="E91" s="4"/>
      <c r="F91" s="64"/>
      <c r="G91" s="68"/>
      <c r="H91" s="66"/>
      <c r="I91" s="66"/>
      <c r="J91" s="67"/>
    </row>
    <row r="92" customFormat="false" ht="18" hidden="false" customHeight="true" outlineLevel="0" collapsed="false">
      <c r="A92" s="61"/>
      <c r="B92" s="61"/>
      <c r="C92" s="62"/>
      <c r="D92" s="63"/>
      <c r="E92" s="4"/>
      <c r="F92" s="64"/>
      <c r="G92" s="68"/>
      <c r="H92" s="66"/>
      <c r="I92" s="66"/>
      <c r="J92" s="67"/>
    </row>
    <row r="93" customFormat="false" ht="18" hidden="false" customHeight="true" outlineLevel="0" collapsed="false">
      <c r="A93" s="61"/>
      <c r="B93" s="61"/>
      <c r="C93" s="62"/>
      <c r="D93" s="63"/>
      <c r="E93" s="4"/>
      <c r="F93" s="64"/>
      <c r="G93" s="68"/>
      <c r="H93" s="66"/>
      <c r="I93" s="66"/>
      <c r="J93" s="67"/>
    </row>
    <row r="94" customFormat="false" ht="18" hidden="false" customHeight="true" outlineLevel="0" collapsed="false">
      <c r="A94" s="61"/>
      <c r="B94" s="61"/>
      <c r="C94" s="62"/>
      <c r="D94" s="63"/>
      <c r="E94" s="4"/>
      <c r="F94" s="64"/>
      <c r="G94" s="68"/>
      <c r="H94" s="66"/>
      <c r="I94" s="66"/>
      <c r="J94" s="67"/>
    </row>
    <row r="95" customFormat="false" ht="18" hidden="false" customHeight="true" outlineLevel="0" collapsed="false">
      <c r="A95" s="61"/>
      <c r="B95" s="61"/>
      <c r="C95" s="62"/>
      <c r="D95" s="63"/>
      <c r="E95" s="4"/>
      <c r="F95" s="64"/>
      <c r="G95" s="68"/>
      <c r="H95" s="66"/>
      <c r="I95" s="66"/>
      <c r="J95" s="67"/>
    </row>
    <row r="96" customFormat="false" ht="18" hidden="false" customHeight="true" outlineLevel="0" collapsed="false">
      <c r="A96" s="61"/>
      <c r="B96" s="61"/>
      <c r="C96" s="62"/>
      <c r="D96" s="63"/>
      <c r="E96" s="4"/>
      <c r="F96" s="64"/>
      <c r="G96" s="69"/>
      <c r="H96" s="66"/>
      <c r="I96" s="66"/>
      <c r="J96" s="67"/>
    </row>
    <row r="97" customFormat="false" ht="18" hidden="false" customHeight="true" outlineLevel="0" collapsed="false">
      <c r="A97" s="61"/>
      <c r="B97" s="61"/>
      <c r="C97" s="62" t="str">
        <f aca="false">A97&amp;B97</f>
        <v/>
      </c>
      <c r="D97" s="63" t="str">
        <f aca="false">IF(COUNTBLANK($E97:$E111) = (ROW(E111)-ROW($E97)+1),"",ROW(E111)-ROW($E97)+1-COUNTBLANK($E97:$E111))</f>
        <v/>
      </c>
      <c r="E97" s="4"/>
      <c r="F97" s="64" t="str">
        <f aca="false">IF(COUNTBLANK($G97:$G111) = (ROW(G111)-ROW($G97)+1),"",ROW(G111)-ROW($G97)+1-COUNTBLANK($G97:$G111))</f>
        <v/>
      </c>
      <c r="G97" s="68"/>
      <c r="H97" s="66"/>
      <c r="I97" s="66"/>
      <c r="J97" s="67"/>
    </row>
    <row r="98" customFormat="false" ht="18" hidden="false" customHeight="true" outlineLevel="0" collapsed="false">
      <c r="A98" s="61"/>
      <c r="B98" s="61"/>
      <c r="C98" s="62"/>
      <c r="D98" s="63"/>
      <c r="E98" s="4"/>
      <c r="F98" s="64"/>
      <c r="G98" s="68"/>
      <c r="H98" s="66"/>
      <c r="I98" s="66"/>
      <c r="J98" s="67"/>
    </row>
    <row r="99" customFormat="false" ht="18" hidden="false" customHeight="true" outlineLevel="0" collapsed="false">
      <c r="A99" s="61"/>
      <c r="B99" s="61"/>
      <c r="C99" s="62"/>
      <c r="D99" s="63"/>
      <c r="E99" s="4"/>
      <c r="F99" s="64"/>
      <c r="G99" s="68"/>
      <c r="H99" s="66"/>
      <c r="I99" s="66"/>
      <c r="J99" s="67"/>
    </row>
    <row r="100" customFormat="false" ht="18" hidden="false" customHeight="true" outlineLevel="0" collapsed="false">
      <c r="A100" s="61"/>
      <c r="B100" s="61"/>
      <c r="C100" s="62"/>
      <c r="D100" s="63"/>
      <c r="E100" s="4"/>
      <c r="F100" s="64"/>
      <c r="G100" s="68"/>
      <c r="H100" s="66"/>
      <c r="I100" s="66"/>
      <c r="J100" s="67"/>
    </row>
    <row r="101" customFormat="false" ht="18" hidden="false" customHeight="true" outlineLevel="0" collapsed="false">
      <c r="A101" s="61"/>
      <c r="B101" s="61"/>
      <c r="C101" s="62"/>
      <c r="D101" s="63"/>
      <c r="E101" s="4"/>
      <c r="F101" s="64"/>
      <c r="G101" s="68"/>
      <c r="H101" s="66"/>
      <c r="I101" s="66"/>
      <c r="J101" s="67"/>
    </row>
    <row r="102" customFormat="false" ht="18" hidden="false" customHeight="true" outlineLevel="0" collapsed="false">
      <c r="A102" s="61"/>
      <c r="B102" s="61"/>
      <c r="C102" s="62"/>
      <c r="D102" s="63"/>
      <c r="E102" s="4"/>
      <c r="F102" s="64"/>
      <c r="G102" s="68"/>
      <c r="H102" s="66"/>
      <c r="I102" s="66"/>
      <c r="J102" s="67"/>
    </row>
    <row r="103" customFormat="false" ht="18" hidden="false" customHeight="true" outlineLevel="0" collapsed="false">
      <c r="A103" s="61"/>
      <c r="B103" s="61"/>
      <c r="C103" s="62"/>
      <c r="D103" s="63"/>
      <c r="E103" s="4"/>
      <c r="F103" s="64"/>
      <c r="G103" s="68"/>
      <c r="H103" s="66"/>
      <c r="I103" s="66"/>
      <c r="J103" s="67"/>
    </row>
    <row r="104" customFormat="false" ht="18" hidden="false" customHeight="true" outlineLevel="0" collapsed="false">
      <c r="A104" s="61"/>
      <c r="B104" s="61"/>
      <c r="C104" s="62"/>
      <c r="D104" s="63"/>
      <c r="E104" s="4"/>
      <c r="F104" s="64"/>
      <c r="G104" s="68"/>
      <c r="H104" s="66"/>
      <c r="I104" s="66"/>
      <c r="J104" s="67"/>
    </row>
    <row r="105" customFormat="false" ht="18" hidden="false" customHeight="true" outlineLevel="0" collapsed="false">
      <c r="A105" s="61"/>
      <c r="B105" s="61"/>
      <c r="C105" s="62"/>
      <c r="D105" s="63"/>
      <c r="E105" s="4"/>
      <c r="F105" s="64"/>
      <c r="G105" s="68"/>
      <c r="H105" s="66"/>
      <c r="I105" s="66"/>
      <c r="J105" s="67"/>
    </row>
    <row r="106" customFormat="false" ht="18" hidden="false" customHeight="true" outlineLevel="0" collapsed="false">
      <c r="A106" s="61"/>
      <c r="B106" s="61"/>
      <c r="C106" s="62"/>
      <c r="D106" s="63"/>
      <c r="E106" s="4"/>
      <c r="F106" s="64"/>
      <c r="G106" s="68"/>
      <c r="H106" s="66"/>
      <c r="I106" s="66"/>
      <c r="J106" s="67"/>
    </row>
    <row r="107" customFormat="false" ht="18" hidden="false" customHeight="true" outlineLevel="0" collapsed="false">
      <c r="A107" s="61"/>
      <c r="B107" s="61"/>
      <c r="C107" s="62"/>
      <c r="D107" s="63"/>
      <c r="E107" s="4"/>
      <c r="F107" s="64"/>
      <c r="G107" s="68"/>
      <c r="H107" s="66"/>
      <c r="I107" s="66"/>
      <c r="J107" s="67"/>
    </row>
    <row r="108" customFormat="false" ht="18" hidden="false" customHeight="true" outlineLevel="0" collapsed="false">
      <c r="A108" s="61"/>
      <c r="B108" s="61"/>
      <c r="C108" s="62"/>
      <c r="D108" s="63"/>
      <c r="E108" s="4"/>
      <c r="F108" s="64"/>
      <c r="G108" s="68"/>
      <c r="H108" s="66"/>
      <c r="I108" s="66"/>
      <c r="J108" s="67"/>
    </row>
    <row r="109" customFormat="false" ht="18" hidden="false" customHeight="true" outlineLevel="0" collapsed="false">
      <c r="A109" s="61"/>
      <c r="B109" s="61"/>
      <c r="C109" s="62"/>
      <c r="D109" s="63"/>
      <c r="E109" s="4"/>
      <c r="F109" s="64"/>
      <c r="G109" s="68"/>
      <c r="H109" s="66"/>
      <c r="I109" s="66"/>
      <c r="J109" s="67"/>
    </row>
    <row r="110" customFormat="false" ht="18" hidden="false" customHeight="true" outlineLevel="0" collapsed="false">
      <c r="A110" s="61"/>
      <c r="B110" s="61"/>
      <c r="C110" s="62"/>
      <c r="D110" s="63"/>
      <c r="E110" s="4"/>
      <c r="F110" s="64"/>
      <c r="G110" s="68"/>
      <c r="H110" s="66"/>
      <c r="I110" s="66"/>
      <c r="J110" s="67"/>
    </row>
    <row r="111" customFormat="false" ht="18" hidden="false" customHeight="true" outlineLevel="0" collapsed="false">
      <c r="A111" s="61"/>
      <c r="B111" s="61"/>
      <c r="C111" s="62"/>
      <c r="D111" s="63"/>
      <c r="E111" s="4"/>
      <c r="F111" s="64"/>
      <c r="G111" s="69"/>
      <c r="H111" s="66"/>
      <c r="I111" s="66"/>
      <c r="J111" s="67"/>
    </row>
    <row r="112" customFormat="false" ht="18" hidden="false" customHeight="true" outlineLevel="0" collapsed="false">
      <c r="A112" s="61"/>
      <c r="B112" s="61"/>
      <c r="C112" s="62" t="str">
        <f aca="false">A112&amp;B112</f>
        <v/>
      </c>
      <c r="D112" s="63" t="str">
        <f aca="false">IF(COUNTBLANK($E112:$E126) = (ROW(E126)-ROW($E112)+1),"",ROW(E126)-ROW($E112)+1-COUNTBLANK($E112:$E126))</f>
        <v/>
      </c>
      <c r="E112" s="4"/>
      <c r="F112" s="64" t="str">
        <f aca="false">IF(COUNTBLANK($G112:$G126) = (ROW(G126)-ROW($G112)+1),"",ROW(G126)-ROW($G112)+1-COUNTBLANK($G112:$G126))</f>
        <v/>
      </c>
      <c r="G112" s="68"/>
      <c r="H112" s="66"/>
      <c r="I112" s="66"/>
      <c r="J112" s="67"/>
    </row>
    <row r="113" customFormat="false" ht="18" hidden="false" customHeight="true" outlineLevel="0" collapsed="false">
      <c r="A113" s="61"/>
      <c r="B113" s="61"/>
      <c r="C113" s="62"/>
      <c r="D113" s="63"/>
      <c r="E113" s="4"/>
      <c r="F113" s="64"/>
      <c r="G113" s="68"/>
      <c r="H113" s="66"/>
      <c r="I113" s="66"/>
      <c r="J113" s="67"/>
    </row>
    <row r="114" customFormat="false" ht="18" hidden="false" customHeight="true" outlineLevel="0" collapsed="false">
      <c r="A114" s="61"/>
      <c r="B114" s="61"/>
      <c r="C114" s="62"/>
      <c r="D114" s="63"/>
      <c r="E114" s="4"/>
      <c r="F114" s="64"/>
      <c r="G114" s="68"/>
      <c r="H114" s="66"/>
      <c r="I114" s="66"/>
      <c r="J114" s="67"/>
    </row>
    <row r="115" customFormat="false" ht="18" hidden="false" customHeight="true" outlineLevel="0" collapsed="false">
      <c r="A115" s="61"/>
      <c r="B115" s="61"/>
      <c r="C115" s="62"/>
      <c r="D115" s="63"/>
      <c r="E115" s="4"/>
      <c r="F115" s="64"/>
      <c r="G115" s="68"/>
      <c r="H115" s="66"/>
      <c r="I115" s="66"/>
      <c r="J115" s="67"/>
    </row>
    <row r="116" customFormat="false" ht="18" hidden="false" customHeight="true" outlineLevel="0" collapsed="false">
      <c r="A116" s="61"/>
      <c r="B116" s="61"/>
      <c r="C116" s="62"/>
      <c r="D116" s="63"/>
      <c r="E116" s="4"/>
      <c r="F116" s="64"/>
      <c r="G116" s="68"/>
      <c r="H116" s="66"/>
      <c r="I116" s="66"/>
      <c r="J116" s="67"/>
    </row>
    <row r="117" customFormat="false" ht="12.75" hidden="false" customHeight="true" outlineLevel="0" collapsed="false">
      <c r="A117" s="61"/>
      <c r="B117" s="61"/>
      <c r="C117" s="62"/>
      <c r="D117" s="63"/>
      <c r="E117" s="4"/>
      <c r="F117" s="64"/>
      <c r="G117" s="68"/>
      <c r="H117" s="66"/>
      <c r="I117" s="66"/>
      <c r="J117" s="67"/>
    </row>
    <row r="118" customFormat="false" ht="12.75" hidden="false" customHeight="true" outlineLevel="0" collapsed="false">
      <c r="A118" s="61"/>
      <c r="B118" s="61"/>
      <c r="C118" s="62"/>
      <c r="D118" s="63"/>
      <c r="E118" s="4"/>
      <c r="F118" s="64"/>
      <c r="G118" s="68"/>
      <c r="H118" s="66"/>
      <c r="I118" s="66"/>
      <c r="J118" s="67"/>
    </row>
    <row r="119" customFormat="false" ht="12.75" hidden="false" customHeight="true" outlineLevel="0" collapsed="false">
      <c r="A119" s="61"/>
      <c r="B119" s="61"/>
      <c r="C119" s="62"/>
      <c r="D119" s="63"/>
      <c r="E119" s="4"/>
      <c r="F119" s="64"/>
      <c r="G119" s="68"/>
      <c r="H119" s="66"/>
      <c r="I119" s="66"/>
      <c r="J119" s="67"/>
    </row>
    <row r="120" customFormat="false" ht="12.75" hidden="false" customHeight="true" outlineLevel="0" collapsed="false">
      <c r="A120" s="61"/>
      <c r="B120" s="61"/>
      <c r="C120" s="62"/>
      <c r="D120" s="63"/>
      <c r="E120" s="4"/>
      <c r="F120" s="64"/>
      <c r="G120" s="68"/>
      <c r="H120" s="66"/>
      <c r="I120" s="66"/>
      <c r="J120" s="67"/>
    </row>
    <row r="121" customFormat="false" ht="12.75" hidden="false" customHeight="true" outlineLevel="0" collapsed="false">
      <c r="A121" s="61"/>
      <c r="B121" s="61"/>
      <c r="C121" s="62"/>
      <c r="D121" s="63"/>
      <c r="E121" s="4"/>
      <c r="F121" s="64"/>
      <c r="G121" s="68"/>
      <c r="H121" s="66"/>
      <c r="I121" s="66"/>
      <c r="J121" s="67"/>
    </row>
    <row r="122" customFormat="false" ht="12.75" hidden="false" customHeight="true" outlineLevel="0" collapsed="false">
      <c r="A122" s="61"/>
      <c r="B122" s="61"/>
      <c r="C122" s="62"/>
      <c r="D122" s="63"/>
      <c r="E122" s="4"/>
      <c r="F122" s="64"/>
      <c r="G122" s="68"/>
      <c r="H122" s="66"/>
      <c r="I122" s="66"/>
      <c r="J122" s="67"/>
    </row>
    <row r="123" customFormat="false" ht="12.75" hidden="false" customHeight="true" outlineLevel="0" collapsed="false">
      <c r="A123" s="61"/>
      <c r="B123" s="61"/>
      <c r="C123" s="62"/>
      <c r="D123" s="63"/>
      <c r="E123" s="4"/>
      <c r="F123" s="64"/>
      <c r="G123" s="68"/>
      <c r="H123" s="66"/>
      <c r="I123" s="66"/>
      <c r="J123" s="67"/>
    </row>
    <row r="124" customFormat="false" ht="12.75" hidden="false" customHeight="true" outlineLevel="0" collapsed="false">
      <c r="A124" s="61"/>
      <c r="B124" s="61"/>
      <c r="C124" s="62"/>
      <c r="D124" s="63"/>
      <c r="E124" s="4"/>
      <c r="F124" s="64"/>
      <c r="G124" s="68"/>
      <c r="H124" s="66"/>
      <c r="I124" s="66"/>
      <c r="J124" s="67"/>
    </row>
    <row r="125" customFormat="false" ht="12.75" hidden="false" customHeight="true" outlineLevel="0" collapsed="false">
      <c r="A125" s="61"/>
      <c r="B125" s="61"/>
      <c r="C125" s="62"/>
      <c r="D125" s="63"/>
      <c r="E125" s="4"/>
      <c r="F125" s="64"/>
      <c r="G125" s="68"/>
      <c r="H125" s="66"/>
      <c r="I125" s="66"/>
      <c r="J125" s="67"/>
    </row>
    <row r="126" customFormat="false" ht="12.75" hidden="false" customHeight="true" outlineLevel="0" collapsed="false">
      <c r="A126" s="61"/>
      <c r="B126" s="61"/>
      <c r="C126" s="62"/>
      <c r="D126" s="63"/>
      <c r="E126" s="4"/>
      <c r="F126" s="64"/>
      <c r="G126" s="68"/>
      <c r="H126" s="66"/>
      <c r="I126" s="66"/>
      <c r="J126" s="67"/>
    </row>
  </sheetData>
  <mergeCells count="45">
    <mergeCell ref="A1:J3"/>
    <mergeCell ref="A4:G4"/>
    <mergeCell ref="H4:J4"/>
    <mergeCell ref="A5:G5"/>
    <mergeCell ref="H5:J5"/>
    <mergeCell ref="A7:A21"/>
    <mergeCell ref="B7:B21"/>
    <mergeCell ref="C7:C21"/>
    <mergeCell ref="D7:D21"/>
    <mergeCell ref="F7:F21"/>
    <mergeCell ref="A22:A36"/>
    <mergeCell ref="B22:B36"/>
    <mergeCell ref="C22:C36"/>
    <mergeCell ref="D22:D36"/>
    <mergeCell ref="F22:F36"/>
    <mergeCell ref="A37:A51"/>
    <mergeCell ref="B37:B51"/>
    <mergeCell ref="C37:C51"/>
    <mergeCell ref="D37:D51"/>
    <mergeCell ref="F37:F51"/>
    <mergeCell ref="A52:A66"/>
    <mergeCell ref="B52:B66"/>
    <mergeCell ref="C52:C66"/>
    <mergeCell ref="D52:D66"/>
    <mergeCell ref="F52:F66"/>
    <mergeCell ref="A67:A81"/>
    <mergeCell ref="B67:B81"/>
    <mergeCell ref="C67:C81"/>
    <mergeCell ref="D67:D81"/>
    <mergeCell ref="F67:F81"/>
    <mergeCell ref="A82:A96"/>
    <mergeCell ref="B82:B96"/>
    <mergeCell ref="C82:C96"/>
    <mergeCell ref="D82:D96"/>
    <mergeCell ref="F82:F96"/>
    <mergeCell ref="A97:A111"/>
    <mergeCell ref="B97:B111"/>
    <mergeCell ref="C97:C111"/>
    <mergeCell ref="D97:D111"/>
    <mergeCell ref="F97:F111"/>
    <mergeCell ref="A112:A126"/>
    <mergeCell ref="B112:B126"/>
    <mergeCell ref="C112:C126"/>
    <mergeCell ref="D112:D126"/>
    <mergeCell ref="F112:F126"/>
  </mergeCells>
  <dataValidations count="2">
    <dataValidation allowBlank="true" operator="between" showDropDown="false" showErrorMessage="true" showInputMessage="true" sqref="B7:B126" type="list">
      <formula1>#ref!</formula1>
      <formula2>0</formula2>
    </dataValidation>
    <dataValidation allowBlank="true" operator="between" showDropDown="false" showErrorMessage="true" showInputMessage="true" sqref="A7:A126" type="list">
      <formula1>Planilha!$A$7:$A10002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25" activePane="bottomLeft" state="frozen"/>
      <selection pane="topLeft" activeCell="A1" activeCellId="0" sqref="A1"/>
      <selection pane="bottomLeft" activeCell="E20" activeCellId="0" sqref="E20"/>
    </sheetView>
  </sheetViews>
  <sheetFormatPr defaultRowHeight="12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8.42"/>
    <col collapsed="false" customWidth="true" hidden="true" outlineLevel="0" max="3" min="3" style="25" width="39.57"/>
    <col collapsed="false" customWidth="true" hidden="false" outlineLevel="0" max="4" min="4" style="25" width="12.42"/>
    <col collapsed="false" customWidth="true" hidden="false" outlineLevel="0" max="5" min="5" style="25" width="27.99"/>
    <col collapsed="false" customWidth="true" hidden="false" outlineLevel="0" max="6" min="6" style="25" width="6.71"/>
    <col collapsed="false" customWidth="true" hidden="false" outlineLevel="0" max="7" min="7" style="25" width="39.01"/>
    <col collapsed="false" customWidth="true" hidden="false" outlineLevel="0" max="8" min="8" style="25" width="34"/>
    <col collapsed="false" customWidth="true" hidden="false" outlineLevel="0" max="9" min="9" style="25" width="36.57"/>
    <col collapsed="false" customWidth="true" hidden="false" outlineLevel="0" max="10" min="10" style="25" width="42.86"/>
    <col collapsed="false" customWidth="true" hidden="false" outlineLevel="0" max="1025" min="11" style="25" width="9.14"/>
  </cols>
  <sheetData>
    <row r="1" s="1" customFormat="true" ht="15" hidden="false" customHeight="true" outlineLevel="0" collapsed="false">
      <c r="A1" s="70" t="s">
        <v>42</v>
      </c>
      <c r="B1" s="70"/>
      <c r="C1" s="70"/>
      <c r="D1" s="70"/>
      <c r="E1" s="70"/>
      <c r="F1" s="70"/>
      <c r="G1" s="70"/>
      <c r="H1" s="70"/>
      <c r="I1" s="70"/>
      <c r="J1" s="70"/>
    </row>
    <row r="2" s="1" customFormat="true" ht="15" hidden="false" customHeight="true" outlineLevel="0" collapsed="false">
      <c r="A2" s="70"/>
      <c r="B2" s="70"/>
      <c r="C2" s="70"/>
      <c r="D2" s="70"/>
      <c r="E2" s="70"/>
      <c r="F2" s="70"/>
      <c r="G2" s="70"/>
      <c r="H2" s="70"/>
      <c r="I2" s="70"/>
      <c r="J2" s="70"/>
    </row>
    <row r="3" s="1" customFormat="true" ht="15" hidden="false" customHeight="true" outlineLevel="0" collapsed="false">
      <c r="A3" s="70"/>
      <c r="B3" s="70"/>
      <c r="C3" s="70"/>
      <c r="D3" s="70"/>
      <c r="E3" s="70"/>
      <c r="F3" s="70"/>
      <c r="G3" s="70"/>
      <c r="H3" s="70"/>
      <c r="I3" s="70"/>
      <c r="J3" s="70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 t="str">
        <f aca="false">Identificação!A5&amp;" : "&amp;Identificação!F5</f>
        <v>Projeto/Fase : </v>
      </c>
      <c r="H4" s="3"/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</v>
      </c>
      <c r="B5" s="56"/>
      <c r="C5" s="56"/>
      <c r="D5" s="56"/>
      <c r="E5" s="56"/>
      <c r="F5" s="56"/>
      <c r="G5" s="3" t="str">
        <f aca="false">Identificação!A8&amp;" : "&amp;Identificação!F8</f>
        <v>Revisor : </v>
      </c>
      <c r="H5" s="3"/>
      <c r="I5" s="3"/>
      <c r="J5" s="3"/>
    </row>
    <row r="6" s="35" customFormat="true" ht="13.9" hidden="false" customHeight="true" outlineLevel="0" collapsed="false">
      <c r="A6" s="57" t="s">
        <v>43</v>
      </c>
      <c r="B6" s="58" t="s">
        <v>16</v>
      </c>
      <c r="C6" s="58" t="s">
        <v>35</v>
      </c>
      <c r="D6" s="57" t="s">
        <v>36</v>
      </c>
      <c r="E6" s="57" t="s">
        <v>37</v>
      </c>
      <c r="F6" s="57" t="s">
        <v>44</v>
      </c>
      <c r="G6" s="71" t="s">
        <v>45</v>
      </c>
      <c r="H6" s="60" t="s">
        <v>40</v>
      </c>
      <c r="I6" s="60" t="s">
        <v>41</v>
      </c>
      <c r="J6" s="60" t="s">
        <v>13</v>
      </c>
    </row>
    <row r="7" customFormat="false" ht="18" hidden="false" customHeight="true" outlineLevel="0" collapsed="false">
      <c r="A7" s="72"/>
      <c r="B7" s="61"/>
      <c r="C7" s="73" t="str">
        <f aca="false">A7&amp;B7</f>
        <v/>
      </c>
      <c r="D7" s="74" t="str">
        <f aca="false">IF(COUNTBLANK($E7:$E21) = (ROW(E21)-ROW($E7)+1),"",ROW(E21)-ROW($E7)+1-COUNTBLANK($E7:$E21))</f>
        <v/>
      </c>
      <c r="E7" s="75"/>
      <c r="F7" s="64" t="str">
        <f aca="false">IF(COUNTBLANK($G7:$G21) = (ROW(G21)-ROW($G7)+1),"",ROW(G21)-ROW($G7)+1-COUNTBLANK($G7:$G21))</f>
        <v/>
      </c>
      <c r="G7" s="75"/>
      <c r="H7" s="76"/>
      <c r="J7" s="77"/>
    </row>
    <row r="8" customFormat="false" ht="18" hidden="false" customHeight="true" outlineLevel="0" collapsed="false">
      <c r="A8" s="72"/>
      <c r="B8" s="61"/>
      <c r="C8" s="73"/>
      <c r="D8" s="74"/>
      <c r="E8" s="78"/>
      <c r="F8" s="64"/>
      <c r="G8" s="75"/>
      <c r="H8" s="76"/>
      <c r="I8" s="76"/>
      <c r="J8" s="77"/>
    </row>
    <row r="9" customFormat="false" ht="18" hidden="false" customHeight="true" outlineLevel="0" collapsed="false">
      <c r="A9" s="72"/>
      <c r="B9" s="61"/>
      <c r="C9" s="73"/>
      <c r="D9" s="74"/>
      <c r="E9" s="78"/>
      <c r="F9" s="64"/>
      <c r="G9" s="78"/>
      <c r="H9" s="76"/>
      <c r="I9" s="76"/>
      <c r="J9" s="77"/>
    </row>
    <row r="10" customFormat="false" ht="18" hidden="false" customHeight="true" outlineLevel="0" collapsed="false">
      <c r="A10" s="72"/>
      <c r="B10" s="61"/>
      <c r="C10" s="73"/>
      <c r="D10" s="74"/>
      <c r="E10" s="78"/>
      <c r="F10" s="64"/>
      <c r="G10" s="78"/>
      <c r="H10" s="76"/>
      <c r="I10" s="76"/>
      <c r="J10" s="77"/>
    </row>
    <row r="11" customFormat="false" ht="18" hidden="false" customHeight="true" outlineLevel="0" collapsed="false">
      <c r="A11" s="72"/>
      <c r="B11" s="61"/>
      <c r="C11" s="73"/>
      <c r="D11" s="74"/>
      <c r="E11" s="78"/>
      <c r="F11" s="64"/>
      <c r="G11" s="78"/>
      <c r="H11" s="76"/>
      <c r="I11" s="76"/>
      <c r="J11" s="77"/>
    </row>
    <row r="12" customFormat="false" ht="18" hidden="false" customHeight="true" outlineLevel="0" collapsed="false">
      <c r="A12" s="72"/>
      <c r="B12" s="61"/>
      <c r="C12" s="73"/>
      <c r="D12" s="74"/>
      <c r="E12" s="78"/>
      <c r="F12" s="64"/>
      <c r="G12" s="78"/>
      <c r="H12" s="76"/>
      <c r="I12" s="76"/>
      <c r="J12" s="77"/>
    </row>
    <row r="13" customFormat="false" ht="18" hidden="false" customHeight="true" outlineLevel="0" collapsed="false">
      <c r="A13" s="72"/>
      <c r="B13" s="61"/>
      <c r="C13" s="73"/>
      <c r="D13" s="74"/>
      <c r="E13" s="78"/>
      <c r="F13" s="64"/>
      <c r="G13" s="78"/>
      <c r="H13" s="76"/>
      <c r="I13" s="76"/>
      <c r="J13" s="77"/>
    </row>
    <row r="14" customFormat="false" ht="18" hidden="false" customHeight="true" outlineLevel="0" collapsed="false">
      <c r="A14" s="72"/>
      <c r="B14" s="61"/>
      <c r="C14" s="73"/>
      <c r="D14" s="74"/>
      <c r="E14" s="78"/>
      <c r="F14" s="64"/>
      <c r="G14" s="78"/>
      <c r="H14" s="76"/>
      <c r="I14" s="76"/>
      <c r="J14" s="77"/>
    </row>
    <row r="15" customFormat="false" ht="18" hidden="false" customHeight="true" outlineLevel="0" collapsed="false">
      <c r="A15" s="72"/>
      <c r="B15" s="61"/>
      <c r="C15" s="73"/>
      <c r="D15" s="74"/>
      <c r="E15" s="78"/>
      <c r="F15" s="64"/>
      <c r="G15" s="78"/>
      <c r="H15" s="76"/>
      <c r="I15" s="76"/>
      <c r="J15" s="77"/>
    </row>
    <row r="16" customFormat="false" ht="18" hidden="false" customHeight="true" outlineLevel="0" collapsed="false">
      <c r="A16" s="72"/>
      <c r="B16" s="61"/>
      <c r="C16" s="73"/>
      <c r="D16" s="74"/>
      <c r="E16" s="78"/>
      <c r="F16" s="64"/>
      <c r="G16" s="78"/>
      <c r="H16" s="76"/>
      <c r="I16" s="76"/>
      <c r="J16" s="77"/>
    </row>
    <row r="17" customFormat="false" ht="18" hidden="false" customHeight="true" outlineLevel="0" collapsed="false">
      <c r="A17" s="72"/>
      <c r="B17" s="61"/>
      <c r="C17" s="73"/>
      <c r="D17" s="74"/>
      <c r="E17" s="78"/>
      <c r="F17" s="64"/>
      <c r="G17" s="78"/>
      <c r="H17" s="76"/>
      <c r="I17" s="76"/>
      <c r="J17" s="77"/>
    </row>
    <row r="18" customFormat="false" ht="18" hidden="false" customHeight="true" outlineLevel="0" collapsed="false">
      <c r="A18" s="72"/>
      <c r="B18" s="61"/>
      <c r="C18" s="73"/>
      <c r="D18" s="74"/>
      <c r="E18" s="78"/>
      <c r="F18" s="64"/>
      <c r="G18" s="78"/>
      <c r="H18" s="76"/>
      <c r="I18" s="76"/>
      <c r="J18" s="77"/>
    </row>
    <row r="19" customFormat="false" ht="18" hidden="false" customHeight="true" outlineLevel="0" collapsed="false">
      <c r="A19" s="72"/>
      <c r="B19" s="61"/>
      <c r="C19" s="73"/>
      <c r="D19" s="74"/>
      <c r="E19" s="78"/>
      <c r="F19" s="64"/>
      <c r="G19" s="78"/>
      <c r="H19" s="76"/>
      <c r="I19" s="76"/>
      <c r="J19" s="77"/>
    </row>
    <row r="20" customFormat="false" ht="18" hidden="false" customHeight="true" outlineLevel="0" collapsed="false">
      <c r="A20" s="72"/>
      <c r="B20" s="61"/>
      <c r="C20" s="73"/>
      <c r="D20" s="74"/>
      <c r="E20" s="78"/>
      <c r="F20" s="64"/>
      <c r="G20" s="79"/>
      <c r="H20" s="80"/>
      <c r="I20" s="76"/>
      <c r="J20" s="77"/>
    </row>
    <row r="21" customFormat="false" ht="18" hidden="false" customHeight="true" outlineLevel="0" collapsed="false">
      <c r="A21" s="72"/>
      <c r="B21" s="61"/>
      <c r="C21" s="73"/>
      <c r="D21" s="74"/>
      <c r="E21" s="78"/>
      <c r="F21" s="64"/>
      <c r="G21" s="4"/>
      <c r="H21" s="76"/>
      <c r="I21" s="76"/>
      <c r="J21" s="77"/>
    </row>
    <row r="22" customFormat="false" ht="18" hidden="false" customHeight="true" outlineLevel="0" collapsed="false">
      <c r="A22" s="72"/>
      <c r="B22" s="61"/>
      <c r="C22" s="73"/>
      <c r="D22" s="81"/>
      <c r="E22" s="4"/>
      <c r="F22" s="82"/>
      <c r="G22" s="75"/>
      <c r="H22" s="83"/>
      <c r="I22" s="84"/>
      <c r="J22" s="77"/>
    </row>
    <row r="23" customFormat="false" ht="18" hidden="false" customHeight="true" outlineLevel="0" collapsed="false">
      <c r="A23" s="72"/>
      <c r="B23" s="61"/>
      <c r="C23" s="73"/>
      <c r="D23" s="81"/>
      <c r="E23" s="85"/>
      <c r="F23" s="82"/>
      <c r="G23" s="78"/>
      <c r="H23" s="76"/>
      <c r="I23" s="76"/>
      <c r="J23" s="77"/>
    </row>
    <row r="24" customFormat="false" ht="18" hidden="false" customHeight="true" outlineLevel="0" collapsed="false">
      <c r="A24" s="72"/>
      <c r="B24" s="61"/>
      <c r="C24" s="73"/>
      <c r="D24" s="81"/>
      <c r="E24" s="4"/>
      <c r="F24" s="82"/>
      <c r="G24" s="78"/>
      <c r="H24" s="76"/>
      <c r="I24" s="76"/>
      <c r="J24" s="77"/>
    </row>
    <row r="25" customFormat="false" ht="18" hidden="false" customHeight="true" outlineLevel="0" collapsed="false">
      <c r="A25" s="72"/>
      <c r="B25" s="61"/>
      <c r="C25" s="73"/>
      <c r="D25" s="81"/>
      <c r="E25" s="4"/>
      <c r="F25" s="82"/>
      <c r="G25" s="78"/>
      <c r="H25" s="76"/>
      <c r="I25" s="76"/>
      <c r="J25" s="77"/>
    </row>
    <row r="26" customFormat="false" ht="18" hidden="false" customHeight="true" outlineLevel="0" collapsed="false">
      <c r="A26" s="72"/>
      <c r="B26" s="61"/>
      <c r="C26" s="73"/>
      <c r="D26" s="81"/>
      <c r="E26" s="4"/>
      <c r="F26" s="82"/>
      <c r="G26" s="78"/>
      <c r="H26" s="76"/>
      <c r="I26" s="76"/>
      <c r="J26" s="77"/>
    </row>
    <row r="27" customFormat="false" ht="18" hidden="false" customHeight="true" outlineLevel="0" collapsed="false">
      <c r="A27" s="72"/>
      <c r="B27" s="61"/>
      <c r="C27" s="73"/>
      <c r="D27" s="81"/>
      <c r="E27" s="4"/>
      <c r="F27" s="82"/>
      <c r="G27" s="78"/>
      <c r="H27" s="76"/>
      <c r="I27" s="76"/>
      <c r="J27" s="77"/>
    </row>
    <row r="28" customFormat="false" ht="18" hidden="false" customHeight="true" outlineLevel="0" collapsed="false">
      <c r="A28" s="72"/>
      <c r="B28" s="61"/>
      <c r="C28" s="73"/>
      <c r="D28" s="81"/>
      <c r="E28" s="4"/>
      <c r="F28" s="82"/>
      <c r="G28" s="78"/>
      <c r="H28" s="76"/>
      <c r="I28" s="76"/>
      <c r="J28" s="77"/>
    </row>
    <row r="29" customFormat="false" ht="18" hidden="false" customHeight="true" outlineLevel="0" collapsed="false">
      <c r="A29" s="72"/>
      <c r="B29" s="61"/>
      <c r="C29" s="73"/>
      <c r="D29" s="81"/>
      <c r="E29" s="4"/>
      <c r="F29" s="82"/>
      <c r="G29" s="78"/>
      <c r="H29" s="76"/>
      <c r="I29" s="76"/>
      <c r="J29" s="77"/>
    </row>
    <row r="30" customFormat="false" ht="18" hidden="false" customHeight="true" outlineLevel="0" collapsed="false">
      <c r="A30" s="72"/>
      <c r="B30" s="61"/>
      <c r="C30" s="73"/>
      <c r="D30" s="81"/>
      <c r="E30" s="4"/>
      <c r="F30" s="82"/>
      <c r="G30" s="78"/>
      <c r="H30" s="76"/>
      <c r="I30" s="76"/>
      <c r="J30" s="77"/>
    </row>
    <row r="31" customFormat="false" ht="18" hidden="false" customHeight="true" outlineLevel="0" collapsed="false">
      <c r="A31" s="72"/>
      <c r="B31" s="61"/>
      <c r="C31" s="73"/>
      <c r="D31" s="81"/>
      <c r="E31" s="4"/>
      <c r="F31" s="82"/>
      <c r="G31" s="78"/>
      <c r="H31" s="76"/>
      <c r="I31" s="76"/>
      <c r="J31" s="77"/>
    </row>
    <row r="32" customFormat="false" ht="18" hidden="false" customHeight="true" outlineLevel="0" collapsed="false">
      <c r="A32" s="72"/>
      <c r="B32" s="61"/>
      <c r="C32" s="73"/>
      <c r="D32" s="81"/>
      <c r="E32" s="4"/>
      <c r="F32" s="82"/>
      <c r="G32" s="78"/>
      <c r="H32" s="76"/>
      <c r="I32" s="76"/>
      <c r="J32" s="77"/>
    </row>
    <row r="33" customFormat="false" ht="18" hidden="false" customHeight="true" outlineLevel="0" collapsed="false">
      <c r="A33" s="72"/>
      <c r="B33" s="61"/>
      <c r="C33" s="73"/>
      <c r="D33" s="81"/>
      <c r="E33" s="4"/>
      <c r="F33" s="82"/>
      <c r="G33" s="78"/>
      <c r="H33" s="76"/>
      <c r="I33" s="76"/>
      <c r="J33" s="77"/>
    </row>
    <row r="34" customFormat="false" ht="18" hidden="false" customHeight="true" outlineLevel="0" collapsed="false">
      <c r="A34" s="72"/>
      <c r="B34" s="61"/>
      <c r="C34" s="73"/>
      <c r="D34" s="81"/>
      <c r="E34" s="4"/>
      <c r="F34" s="82"/>
      <c r="G34" s="78"/>
      <c r="H34" s="76"/>
      <c r="I34" s="76"/>
      <c r="J34" s="77"/>
    </row>
    <row r="35" customFormat="false" ht="18" hidden="false" customHeight="true" outlineLevel="0" collapsed="false">
      <c r="A35" s="72"/>
      <c r="B35" s="61"/>
      <c r="C35" s="73"/>
      <c r="D35" s="81"/>
      <c r="E35" s="4"/>
      <c r="F35" s="82"/>
      <c r="G35" s="78"/>
      <c r="H35" s="76"/>
      <c r="I35" s="76"/>
      <c r="J35" s="77"/>
    </row>
    <row r="36" customFormat="false" ht="18" hidden="false" customHeight="true" outlineLevel="0" collapsed="false">
      <c r="A36" s="72"/>
      <c r="B36" s="61"/>
      <c r="C36" s="73"/>
      <c r="D36" s="81"/>
      <c r="E36" s="10"/>
      <c r="F36" s="82"/>
      <c r="G36" s="79"/>
      <c r="H36" s="76"/>
      <c r="I36" s="76"/>
      <c r="J36" s="77"/>
    </row>
    <row r="37" customFormat="false" ht="18" hidden="false" customHeight="true" outlineLevel="0" collapsed="false">
      <c r="A37" s="72"/>
      <c r="B37" s="61"/>
      <c r="C37" s="73"/>
      <c r="D37" s="64"/>
      <c r="E37" s="4"/>
      <c r="F37" s="64"/>
      <c r="G37" s="78"/>
      <c r="H37" s="83"/>
      <c r="I37" s="76"/>
      <c r="J37" s="77"/>
    </row>
    <row r="38" customFormat="false" ht="18" hidden="false" customHeight="true" outlineLevel="0" collapsed="false">
      <c r="A38" s="72"/>
      <c r="B38" s="61"/>
      <c r="C38" s="73"/>
      <c r="D38" s="64"/>
      <c r="E38" s="4"/>
      <c r="F38" s="64"/>
      <c r="G38" s="78"/>
      <c r="H38" s="76"/>
      <c r="I38" s="76"/>
      <c r="J38" s="77"/>
    </row>
    <row r="39" customFormat="false" ht="18" hidden="false" customHeight="true" outlineLevel="0" collapsed="false">
      <c r="A39" s="72"/>
      <c r="B39" s="61"/>
      <c r="C39" s="73"/>
      <c r="D39" s="64"/>
      <c r="E39" s="4"/>
      <c r="F39" s="64"/>
      <c r="G39" s="78"/>
      <c r="H39" s="76"/>
      <c r="I39" s="76"/>
      <c r="J39" s="77"/>
    </row>
    <row r="40" customFormat="false" ht="18" hidden="false" customHeight="true" outlineLevel="0" collapsed="false">
      <c r="A40" s="72"/>
      <c r="B40" s="61"/>
      <c r="C40" s="73"/>
      <c r="D40" s="64"/>
      <c r="E40" s="4"/>
      <c r="F40" s="64"/>
      <c r="G40" s="78"/>
      <c r="H40" s="76"/>
      <c r="I40" s="76"/>
      <c r="J40" s="77"/>
    </row>
    <row r="41" customFormat="false" ht="18" hidden="false" customHeight="true" outlineLevel="0" collapsed="false">
      <c r="A41" s="72"/>
      <c r="B41" s="61"/>
      <c r="C41" s="73"/>
      <c r="D41" s="64"/>
      <c r="E41" s="4"/>
      <c r="F41" s="64"/>
      <c r="G41" s="78"/>
      <c r="H41" s="76"/>
      <c r="I41" s="76"/>
      <c r="J41" s="77"/>
    </row>
    <row r="42" customFormat="false" ht="18" hidden="false" customHeight="true" outlineLevel="0" collapsed="false">
      <c r="A42" s="72"/>
      <c r="B42" s="61"/>
      <c r="C42" s="73"/>
      <c r="D42" s="64"/>
      <c r="E42" s="4"/>
      <c r="F42" s="64"/>
      <c r="G42" s="78"/>
      <c r="H42" s="76"/>
      <c r="I42" s="76"/>
      <c r="J42" s="77"/>
    </row>
    <row r="43" customFormat="false" ht="18" hidden="false" customHeight="true" outlineLevel="0" collapsed="false">
      <c r="A43" s="72"/>
      <c r="B43" s="61"/>
      <c r="C43" s="73"/>
      <c r="D43" s="64"/>
      <c r="E43" s="4"/>
      <c r="F43" s="64"/>
      <c r="G43" s="78"/>
      <c r="H43" s="76"/>
      <c r="I43" s="76"/>
      <c r="J43" s="77"/>
    </row>
    <row r="44" customFormat="false" ht="18" hidden="false" customHeight="true" outlineLevel="0" collapsed="false">
      <c r="A44" s="72"/>
      <c r="B44" s="61"/>
      <c r="C44" s="73"/>
      <c r="D44" s="64"/>
      <c r="E44" s="4"/>
      <c r="F44" s="64"/>
      <c r="G44" s="78"/>
      <c r="H44" s="76"/>
      <c r="I44" s="76"/>
      <c r="J44" s="77"/>
    </row>
    <row r="45" customFormat="false" ht="18" hidden="false" customHeight="true" outlineLevel="0" collapsed="false">
      <c r="A45" s="72"/>
      <c r="B45" s="61"/>
      <c r="C45" s="73"/>
      <c r="D45" s="64"/>
      <c r="E45" s="4"/>
      <c r="F45" s="64"/>
      <c r="G45" s="78"/>
      <c r="H45" s="76"/>
      <c r="I45" s="76"/>
      <c r="J45" s="77"/>
    </row>
    <row r="46" customFormat="false" ht="18" hidden="false" customHeight="true" outlineLevel="0" collapsed="false">
      <c r="A46" s="72"/>
      <c r="B46" s="61"/>
      <c r="C46" s="73"/>
      <c r="D46" s="64"/>
      <c r="E46" s="4"/>
      <c r="F46" s="64"/>
      <c r="G46" s="78"/>
      <c r="H46" s="76"/>
      <c r="I46" s="76"/>
      <c r="J46" s="77"/>
    </row>
    <row r="47" customFormat="false" ht="18" hidden="false" customHeight="true" outlineLevel="0" collapsed="false">
      <c r="A47" s="72"/>
      <c r="B47" s="61"/>
      <c r="C47" s="73"/>
      <c r="D47" s="64"/>
      <c r="E47" s="4"/>
      <c r="F47" s="64"/>
      <c r="G47" s="78"/>
      <c r="H47" s="76"/>
      <c r="I47" s="76"/>
      <c r="J47" s="77"/>
    </row>
    <row r="48" customFormat="false" ht="18" hidden="false" customHeight="true" outlineLevel="0" collapsed="false">
      <c r="A48" s="72"/>
      <c r="B48" s="61"/>
      <c r="C48" s="73"/>
      <c r="D48" s="64"/>
      <c r="E48" s="4"/>
      <c r="F48" s="64"/>
      <c r="G48" s="78"/>
      <c r="H48" s="76"/>
      <c r="I48" s="76"/>
      <c r="J48" s="77"/>
    </row>
    <row r="49" customFormat="false" ht="18" hidden="false" customHeight="true" outlineLevel="0" collapsed="false">
      <c r="A49" s="72"/>
      <c r="B49" s="61"/>
      <c r="C49" s="73"/>
      <c r="D49" s="64"/>
      <c r="E49" s="4"/>
      <c r="F49" s="64"/>
      <c r="G49" s="78"/>
      <c r="H49" s="76"/>
      <c r="I49" s="76"/>
      <c r="J49" s="77"/>
    </row>
    <row r="50" customFormat="false" ht="18" hidden="false" customHeight="true" outlineLevel="0" collapsed="false">
      <c r="A50" s="72"/>
      <c r="B50" s="61"/>
      <c r="C50" s="73"/>
      <c r="D50" s="64"/>
      <c r="E50" s="4"/>
      <c r="F50" s="64"/>
      <c r="G50" s="78"/>
      <c r="H50" s="76"/>
      <c r="I50" s="76"/>
      <c r="J50" s="77"/>
    </row>
    <row r="51" customFormat="false" ht="18" hidden="false" customHeight="true" outlineLevel="0" collapsed="false">
      <c r="A51" s="72"/>
      <c r="B51" s="61"/>
      <c r="C51" s="73"/>
      <c r="D51" s="64"/>
      <c r="E51" s="10"/>
      <c r="F51" s="64"/>
      <c r="G51" s="79"/>
      <c r="H51" s="76"/>
      <c r="I51" s="76"/>
      <c r="J51" s="77"/>
    </row>
    <row r="52" customFormat="false" ht="18" hidden="false" customHeight="true" outlineLevel="0" collapsed="false">
      <c r="A52" s="72"/>
      <c r="B52" s="61"/>
      <c r="C52" s="73"/>
      <c r="D52" s="82"/>
      <c r="E52" s="4"/>
      <c r="F52" s="86"/>
      <c r="G52" s="78"/>
      <c r="H52" s="83"/>
      <c r="I52" s="76"/>
      <c r="J52" s="77"/>
    </row>
    <row r="53" customFormat="false" ht="18" hidden="false" customHeight="true" outlineLevel="0" collapsed="false">
      <c r="A53" s="72"/>
      <c r="B53" s="61"/>
      <c r="C53" s="73"/>
      <c r="D53" s="82"/>
      <c r="E53" s="4"/>
      <c r="F53" s="86"/>
      <c r="G53" s="78"/>
      <c r="H53" s="76"/>
      <c r="I53" s="76"/>
      <c r="J53" s="77"/>
    </row>
    <row r="54" customFormat="false" ht="18" hidden="false" customHeight="true" outlineLevel="0" collapsed="false">
      <c r="A54" s="72"/>
      <c r="B54" s="61"/>
      <c r="C54" s="73"/>
      <c r="D54" s="82"/>
      <c r="E54" s="4"/>
      <c r="F54" s="86"/>
      <c r="G54" s="78"/>
      <c r="H54" s="76"/>
      <c r="I54" s="76"/>
      <c r="J54" s="77"/>
    </row>
    <row r="55" customFormat="false" ht="18" hidden="false" customHeight="true" outlineLevel="0" collapsed="false">
      <c r="A55" s="72"/>
      <c r="B55" s="61"/>
      <c r="C55" s="73"/>
      <c r="D55" s="82"/>
      <c r="E55" s="4"/>
      <c r="F55" s="86"/>
      <c r="G55" s="78"/>
      <c r="H55" s="76"/>
      <c r="I55" s="76"/>
      <c r="J55" s="77"/>
    </row>
    <row r="56" customFormat="false" ht="18" hidden="false" customHeight="true" outlineLevel="0" collapsed="false">
      <c r="A56" s="72"/>
      <c r="B56" s="61"/>
      <c r="C56" s="73"/>
      <c r="D56" s="82"/>
      <c r="E56" s="4"/>
      <c r="F56" s="86"/>
      <c r="G56" s="78"/>
      <c r="H56" s="76"/>
      <c r="I56" s="76"/>
      <c r="J56" s="77"/>
    </row>
    <row r="57" customFormat="false" ht="18" hidden="false" customHeight="true" outlineLevel="0" collapsed="false">
      <c r="A57" s="72"/>
      <c r="B57" s="61"/>
      <c r="C57" s="73"/>
      <c r="D57" s="82"/>
      <c r="E57" s="4"/>
      <c r="F57" s="86"/>
      <c r="G57" s="78"/>
      <c r="H57" s="76"/>
      <c r="I57" s="76"/>
      <c r="J57" s="77"/>
    </row>
    <row r="58" customFormat="false" ht="18" hidden="false" customHeight="true" outlineLevel="0" collapsed="false">
      <c r="A58" s="72"/>
      <c r="B58" s="61"/>
      <c r="C58" s="73"/>
      <c r="D58" s="82"/>
      <c r="E58" s="4"/>
      <c r="F58" s="86"/>
      <c r="G58" s="78"/>
      <c r="H58" s="76"/>
      <c r="I58" s="76"/>
      <c r="J58" s="77"/>
    </row>
    <row r="59" customFormat="false" ht="18" hidden="false" customHeight="true" outlineLevel="0" collapsed="false">
      <c r="A59" s="72"/>
      <c r="B59" s="61"/>
      <c r="C59" s="73"/>
      <c r="D59" s="82"/>
      <c r="E59" s="4"/>
      <c r="F59" s="86"/>
      <c r="G59" s="78"/>
      <c r="H59" s="76"/>
      <c r="I59" s="76"/>
      <c r="J59" s="77"/>
    </row>
    <row r="60" customFormat="false" ht="18" hidden="false" customHeight="true" outlineLevel="0" collapsed="false">
      <c r="A60" s="72"/>
      <c r="B60" s="61"/>
      <c r="C60" s="73"/>
      <c r="D60" s="82"/>
      <c r="E60" s="4"/>
      <c r="F60" s="86"/>
      <c r="G60" s="78"/>
      <c r="H60" s="76"/>
      <c r="I60" s="76"/>
      <c r="J60" s="77"/>
    </row>
    <row r="61" customFormat="false" ht="18" hidden="false" customHeight="true" outlineLevel="0" collapsed="false">
      <c r="A61" s="72"/>
      <c r="B61" s="61"/>
      <c r="C61" s="73"/>
      <c r="D61" s="82"/>
      <c r="E61" s="4"/>
      <c r="F61" s="86"/>
      <c r="G61" s="78"/>
      <c r="H61" s="76"/>
      <c r="I61" s="76"/>
      <c r="J61" s="77"/>
    </row>
    <row r="62" customFormat="false" ht="18" hidden="false" customHeight="true" outlineLevel="0" collapsed="false">
      <c r="A62" s="72"/>
      <c r="B62" s="61"/>
      <c r="C62" s="73"/>
      <c r="D62" s="82"/>
      <c r="E62" s="4"/>
      <c r="F62" s="86"/>
      <c r="G62" s="78"/>
      <c r="H62" s="76"/>
      <c r="I62" s="76"/>
      <c r="J62" s="77"/>
    </row>
    <row r="63" customFormat="false" ht="18" hidden="false" customHeight="true" outlineLevel="0" collapsed="false">
      <c r="A63" s="72"/>
      <c r="B63" s="61"/>
      <c r="C63" s="73"/>
      <c r="D63" s="82"/>
      <c r="E63" s="4"/>
      <c r="F63" s="86"/>
      <c r="G63" s="78"/>
      <c r="H63" s="76"/>
      <c r="I63" s="76"/>
      <c r="J63" s="77"/>
    </row>
    <row r="64" customFormat="false" ht="18" hidden="false" customHeight="true" outlineLevel="0" collapsed="false">
      <c r="A64" s="72"/>
      <c r="B64" s="61"/>
      <c r="C64" s="73"/>
      <c r="D64" s="82"/>
      <c r="E64" s="4"/>
      <c r="F64" s="86"/>
      <c r="G64" s="78"/>
      <c r="H64" s="76"/>
      <c r="I64" s="76"/>
      <c r="J64" s="77"/>
    </row>
    <row r="65" customFormat="false" ht="18" hidden="false" customHeight="true" outlineLevel="0" collapsed="false">
      <c r="A65" s="72"/>
      <c r="B65" s="61"/>
      <c r="C65" s="73"/>
      <c r="D65" s="82"/>
      <c r="E65" s="4"/>
      <c r="F65" s="86"/>
      <c r="G65" s="78"/>
      <c r="H65" s="76"/>
      <c r="I65" s="76"/>
      <c r="J65" s="77"/>
    </row>
    <row r="66" customFormat="false" ht="18" hidden="false" customHeight="true" outlineLevel="0" collapsed="false">
      <c r="A66" s="72"/>
      <c r="B66" s="61"/>
      <c r="C66" s="73"/>
      <c r="D66" s="82"/>
      <c r="E66" s="10"/>
      <c r="F66" s="86"/>
      <c r="G66" s="79"/>
      <c r="H66" s="76"/>
      <c r="I66" s="76"/>
      <c r="J66" s="77"/>
    </row>
    <row r="67" customFormat="false" ht="18" hidden="false" customHeight="true" outlineLevel="0" collapsed="false">
      <c r="A67" s="72"/>
      <c r="B67" s="61"/>
      <c r="C67" s="73"/>
      <c r="D67" s="82"/>
      <c r="E67" s="4"/>
      <c r="F67" s="86"/>
      <c r="G67" s="78"/>
      <c r="H67" s="76"/>
      <c r="I67" s="76"/>
      <c r="J67" s="77"/>
    </row>
    <row r="68" customFormat="false" ht="18" hidden="false" customHeight="true" outlineLevel="0" collapsed="false">
      <c r="A68" s="72"/>
      <c r="B68" s="61"/>
      <c r="C68" s="73"/>
      <c r="D68" s="82"/>
      <c r="E68" s="4"/>
      <c r="F68" s="86"/>
      <c r="G68" s="78"/>
      <c r="H68" s="76"/>
      <c r="I68" s="76"/>
      <c r="J68" s="77"/>
    </row>
    <row r="69" customFormat="false" ht="18" hidden="false" customHeight="true" outlineLevel="0" collapsed="false">
      <c r="A69" s="72"/>
      <c r="B69" s="61"/>
      <c r="C69" s="73"/>
      <c r="D69" s="82"/>
      <c r="E69" s="4"/>
      <c r="F69" s="86"/>
      <c r="G69" s="78"/>
      <c r="H69" s="76"/>
      <c r="I69" s="76"/>
      <c r="J69" s="77"/>
    </row>
    <row r="70" customFormat="false" ht="18" hidden="false" customHeight="true" outlineLevel="0" collapsed="false">
      <c r="A70" s="72"/>
      <c r="B70" s="61"/>
      <c r="C70" s="73"/>
      <c r="D70" s="82"/>
      <c r="E70" s="4"/>
      <c r="F70" s="86"/>
      <c r="G70" s="78"/>
      <c r="H70" s="76"/>
      <c r="I70" s="76"/>
      <c r="J70" s="77"/>
    </row>
    <row r="71" customFormat="false" ht="18" hidden="false" customHeight="true" outlineLevel="0" collapsed="false">
      <c r="A71" s="72"/>
      <c r="B71" s="61"/>
      <c r="C71" s="73"/>
      <c r="D71" s="82"/>
      <c r="E71" s="4"/>
      <c r="F71" s="86"/>
      <c r="G71" s="78"/>
      <c r="H71" s="76"/>
      <c r="I71" s="76"/>
      <c r="J71" s="77"/>
    </row>
    <row r="72" customFormat="false" ht="18" hidden="false" customHeight="true" outlineLevel="0" collapsed="false">
      <c r="A72" s="72"/>
      <c r="B72" s="61"/>
      <c r="C72" s="73"/>
      <c r="D72" s="82"/>
      <c r="E72" s="4"/>
      <c r="F72" s="86"/>
      <c r="G72" s="78"/>
      <c r="H72" s="76"/>
      <c r="I72" s="76"/>
      <c r="J72" s="77"/>
    </row>
    <row r="73" customFormat="false" ht="18" hidden="false" customHeight="true" outlineLevel="0" collapsed="false">
      <c r="A73" s="72"/>
      <c r="B73" s="61"/>
      <c r="C73" s="73"/>
      <c r="D73" s="82"/>
      <c r="E73" s="4"/>
      <c r="F73" s="86"/>
      <c r="G73" s="78"/>
      <c r="H73" s="76"/>
      <c r="I73" s="76"/>
      <c r="J73" s="77"/>
    </row>
    <row r="74" customFormat="false" ht="18" hidden="false" customHeight="true" outlineLevel="0" collapsed="false">
      <c r="A74" s="72"/>
      <c r="B74" s="61"/>
      <c r="C74" s="73"/>
      <c r="D74" s="82"/>
      <c r="E74" s="4"/>
      <c r="F74" s="86"/>
      <c r="G74" s="78"/>
      <c r="H74" s="76"/>
      <c r="I74" s="76"/>
      <c r="J74" s="77"/>
    </row>
    <row r="75" customFormat="false" ht="18" hidden="false" customHeight="true" outlineLevel="0" collapsed="false">
      <c r="A75" s="72"/>
      <c r="B75" s="61"/>
      <c r="C75" s="73"/>
      <c r="D75" s="82"/>
      <c r="E75" s="4"/>
      <c r="F75" s="86"/>
      <c r="G75" s="78"/>
      <c r="H75" s="76"/>
      <c r="I75" s="76"/>
      <c r="J75" s="77"/>
    </row>
    <row r="76" customFormat="false" ht="18" hidden="false" customHeight="true" outlineLevel="0" collapsed="false">
      <c r="A76" s="72"/>
      <c r="B76" s="61"/>
      <c r="C76" s="73"/>
      <c r="D76" s="82"/>
      <c r="E76" s="4"/>
      <c r="F76" s="86"/>
      <c r="G76" s="78"/>
      <c r="H76" s="76"/>
      <c r="I76" s="76"/>
      <c r="J76" s="77"/>
    </row>
    <row r="77" customFormat="false" ht="18" hidden="false" customHeight="true" outlineLevel="0" collapsed="false">
      <c r="A77" s="72"/>
      <c r="B77" s="61"/>
      <c r="C77" s="73"/>
      <c r="D77" s="82"/>
      <c r="E77" s="4"/>
      <c r="F77" s="86"/>
      <c r="G77" s="78"/>
      <c r="H77" s="76"/>
      <c r="I77" s="76"/>
      <c r="J77" s="77"/>
    </row>
    <row r="78" customFormat="false" ht="18" hidden="false" customHeight="true" outlineLevel="0" collapsed="false">
      <c r="A78" s="72"/>
      <c r="B78" s="61"/>
      <c r="C78" s="73"/>
      <c r="D78" s="82"/>
      <c r="E78" s="4"/>
      <c r="F78" s="86"/>
      <c r="G78" s="78"/>
      <c r="H78" s="76"/>
      <c r="I78" s="76"/>
      <c r="J78" s="77"/>
    </row>
    <row r="79" customFormat="false" ht="18" hidden="false" customHeight="true" outlineLevel="0" collapsed="false">
      <c r="A79" s="72"/>
      <c r="B79" s="61"/>
      <c r="C79" s="73"/>
      <c r="D79" s="82"/>
      <c r="E79" s="4"/>
      <c r="F79" s="86"/>
      <c r="G79" s="78"/>
      <c r="H79" s="76"/>
      <c r="I79" s="76"/>
      <c r="J79" s="77"/>
    </row>
    <row r="80" customFormat="false" ht="18" hidden="false" customHeight="true" outlineLevel="0" collapsed="false">
      <c r="A80" s="72"/>
      <c r="B80" s="61"/>
      <c r="C80" s="73"/>
      <c r="D80" s="82"/>
      <c r="E80" s="4"/>
      <c r="F80" s="86"/>
      <c r="G80" s="78"/>
      <c r="H80" s="76"/>
      <c r="I80" s="76"/>
      <c r="J80" s="77"/>
    </row>
    <row r="81" customFormat="false" ht="18" hidden="false" customHeight="true" outlineLevel="0" collapsed="false">
      <c r="A81" s="72"/>
      <c r="B81" s="61"/>
      <c r="C81" s="73"/>
      <c r="D81" s="82"/>
      <c r="E81" s="10"/>
      <c r="F81" s="86"/>
      <c r="G81" s="79"/>
      <c r="H81" s="76"/>
      <c r="I81" s="76"/>
      <c r="J81" s="77"/>
    </row>
    <row r="82" customFormat="false" ht="18" hidden="false" customHeight="true" outlineLevel="0" collapsed="false">
      <c r="A82" s="72"/>
      <c r="B82" s="61"/>
      <c r="C82" s="73" t="str">
        <f aca="false">A82&amp;B82</f>
        <v/>
      </c>
      <c r="D82" s="82" t="str">
        <f aca="false">IF(COUNTBLANK($E82:$E96) = (ROW(E96)-ROW($E82)+1),"",ROW(E96)-ROW($E82)+1-COUNTBLANK($E82:$E96))</f>
        <v/>
      </c>
      <c r="E82" s="4"/>
      <c r="F82" s="86" t="str">
        <f aca="false">IF(COUNTBLANK($G82:$G96) = (ROW(G96)-ROW($G82)+1),"",ROW(G96)-ROW($G82)+1-COUNTBLANK($G82:$G96))</f>
        <v/>
      </c>
      <c r="G82" s="78"/>
      <c r="H82" s="76"/>
      <c r="I82" s="76"/>
      <c r="J82" s="77"/>
    </row>
    <row r="83" customFormat="false" ht="18" hidden="false" customHeight="true" outlineLevel="0" collapsed="false">
      <c r="A83" s="72"/>
      <c r="B83" s="61"/>
      <c r="C83" s="73"/>
      <c r="D83" s="82"/>
      <c r="E83" s="4"/>
      <c r="F83" s="86"/>
      <c r="G83" s="78"/>
      <c r="H83" s="76"/>
      <c r="I83" s="76"/>
      <c r="J83" s="77"/>
    </row>
    <row r="84" customFormat="false" ht="18" hidden="false" customHeight="true" outlineLevel="0" collapsed="false">
      <c r="A84" s="72"/>
      <c r="B84" s="61"/>
      <c r="C84" s="73"/>
      <c r="D84" s="82"/>
      <c r="E84" s="4"/>
      <c r="F84" s="86"/>
      <c r="G84" s="78"/>
      <c r="H84" s="76"/>
      <c r="I84" s="76"/>
      <c r="J84" s="77"/>
    </row>
    <row r="85" customFormat="false" ht="18" hidden="false" customHeight="true" outlineLevel="0" collapsed="false">
      <c r="A85" s="72"/>
      <c r="B85" s="61"/>
      <c r="C85" s="73"/>
      <c r="D85" s="82"/>
      <c r="E85" s="4"/>
      <c r="F85" s="86"/>
      <c r="G85" s="78"/>
      <c r="H85" s="76"/>
      <c r="I85" s="76"/>
      <c r="J85" s="77"/>
    </row>
    <row r="86" customFormat="false" ht="18" hidden="false" customHeight="true" outlineLevel="0" collapsed="false">
      <c r="A86" s="72"/>
      <c r="B86" s="61"/>
      <c r="C86" s="73"/>
      <c r="D86" s="82"/>
      <c r="E86" s="4"/>
      <c r="F86" s="86"/>
      <c r="G86" s="78"/>
      <c r="H86" s="76"/>
      <c r="I86" s="76"/>
      <c r="J86" s="77"/>
    </row>
    <row r="87" customFormat="false" ht="18" hidden="false" customHeight="true" outlineLevel="0" collapsed="false">
      <c r="A87" s="72"/>
      <c r="B87" s="61"/>
      <c r="C87" s="73"/>
      <c r="D87" s="82"/>
      <c r="E87" s="4"/>
      <c r="F87" s="86"/>
      <c r="G87" s="78"/>
      <c r="H87" s="76"/>
      <c r="I87" s="76"/>
      <c r="J87" s="77"/>
    </row>
    <row r="88" customFormat="false" ht="18" hidden="false" customHeight="true" outlineLevel="0" collapsed="false">
      <c r="A88" s="72"/>
      <c r="B88" s="61"/>
      <c r="C88" s="73"/>
      <c r="D88" s="82"/>
      <c r="E88" s="4"/>
      <c r="F88" s="86"/>
      <c r="G88" s="78"/>
      <c r="H88" s="76"/>
      <c r="I88" s="76"/>
      <c r="J88" s="77"/>
    </row>
    <row r="89" customFormat="false" ht="18" hidden="false" customHeight="true" outlineLevel="0" collapsed="false">
      <c r="A89" s="72"/>
      <c r="B89" s="61"/>
      <c r="C89" s="73"/>
      <c r="D89" s="82"/>
      <c r="E89" s="4"/>
      <c r="F89" s="86"/>
      <c r="G89" s="78"/>
      <c r="H89" s="76"/>
      <c r="I89" s="76"/>
      <c r="J89" s="77"/>
    </row>
    <row r="90" customFormat="false" ht="18" hidden="false" customHeight="true" outlineLevel="0" collapsed="false">
      <c r="A90" s="72"/>
      <c r="B90" s="61"/>
      <c r="C90" s="73"/>
      <c r="D90" s="82"/>
      <c r="E90" s="4"/>
      <c r="F90" s="86"/>
      <c r="G90" s="78"/>
      <c r="H90" s="76"/>
      <c r="I90" s="76"/>
      <c r="J90" s="77"/>
    </row>
    <row r="91" customFormat="false" ht="18" hidden="false" customHeight="true" outlineLevel="0" collapsed="false">
      <c r="A91" s="72"/>
      <c r="B91" s="61"/>
      <c r="C91" s="73"/>
      <c r="D91" s="82"/>
      <c r="E91" s="4"/>
      <c r="F91" s="86"/>
      <c r="G91" s="78"/>
      <c r="H91" s="76"/>
      <c r="I91" s="76"/>
      <c r="J91" s="77"/>
    </row>
    <row r="92" customFormat="false" ht="18" hidden="false" customHeight="true" outlineLevel="0" collapsed="false">
      <c r="A92" s="72"/>
      <c r="B92" s="61"/>
      <c r="C92" s="73"/>
      <c r="D92" s="82"/>
      <c r="E92" s="4"/>
      <c r="F92" s="86"/>
      <c r="G92" s="78"/>
      <c r="H92" s="76"/>
      <c r="I92" s="76"/>
      <c r="J92" s="77"/>
    </row>
    <row r="93" customFormat="false" ht="18" hidden="false" customHeight="true" outlineLevel="0" collapsed="false">
      <c r="A93" s="72"/>
      <c r="B93" s="61"/>
      <c r="C93" s="73"/>
      <c r="D93" s="82"/>
      <c r="E93" s="4"/>
      <c r="F93" s="86"/>
      <c r="G93" s="78"/>
      <c r="H93" s="76"/>
      <c r="I93" s="76"/>
      <c r="J93" s="77"/>
    </row>
    <row r="94" customFormat="false" ht="18" hidden="false" customHeight="true" outlineLevel="0" collapsed="false">
      <c r="A94" s="72"/>
      <c r="B94" s="61"/>
      <c r="C94" s="73"/>
      <c r="D94" s="82"/>
      <c r="E94" s="4"/>
      <c r="F94" s="86"/>
      <c r="G94" s="78"/>
      <c r="H94" s="76"/>
      <c r="I94" s="76"/>
      <c r="J94" s="77"/>
    </row>
    <row r="95" customFormat="false" ht="18" hidden="false" customHeight="true" outlineLevel="0" collapsed="false">
      <c r="A95" s="72"/>
      <c r="B95" s="61"/>
      <c r="C95" s="73"/>
      <c r="D95" s="82"/>
      <c r="E95" s="4"/>
      <c r="F95" s="86"/>
      <c r="G95" s="78"/>
      <c r="H95" s="76"/>
      <c r="I95" s="76"/>
      <c r="J95" s="77"/>
    </row>
    <row r="96" customFormat="false" ht="18" hidden="false" customHeight="true" outlineLevel="0" collapsed="false">
      <c r="A96" s="72"/>
      <c r="B96" s="61"/>
      <c r="C96" s="73"/>
      <c r="D96" s="82"/>
      <c r="E96" s="10"/>
      <c r="F96" s="86"/>
      <c r="G96" s="79"/>
      <c r="H96" s="76"/>
      <c r="I96" s="76"/>
      <c r="J96" s="77"/>
    </row>
    <row r="97" customFormat="false" ht="18" hidden="false" customHeight="true" outlineLevel="0" collapsed="false">
      <c r="A97" s="72"/>
      <c r="B97" s="61"/>
      <c r="C97" s="73" t="str">
        <f aca="false">A97&amp;B97</f>
        <v/>
      </c>
      <c r="D97" s="82" t="str">
        <f aca="false">IF(COUNTBLANK($E97:$E111) = (ROW(E111)-ROW($E97)+1),"",ROW(E111)-ROW($E97)+1-COUNTBLANK($E97:$E111))</f>
        <v/>
      </c>
      <c r="E97" s="4"/>
      <c r="F97" s="86" t="str">
        <f aca="false">IF(COUNTBLANK($G97:$G111) = (ROW(G111)-ROW($G97)+1),"",ROW(G111)-ROW($G97)+1-COUNTBLANK($G97:$G111))</f>
        <v/>
      </c>
      <c r="G97" s="78"/>
      <c r="H97" s="76"/>
      <c r="I97" s="76"/>
      <c r="J97" s="77"/>
    </row>
    <row r="98" customFormat="false" ht="18" hidden="false" customHeight="true" outlineLevel="0" collapsed="false">
      <c r="A98" s="72"/>
      <c r="B98" s="61"/>
      <c r="C98" s="73"/>
      <c r="D98" s="82"/>
      <c r="E98" s="4"/>
      <c r="F98" s="86"/>
      <c r="G98" s="78"/>
      <c r="H98" s="76"/>
      <c r="I98" s="76"/>
      <c r="J98" s="77"/>
    </row>
    <row r="99" customFormat="false" ht="18" hidden="false" customHeight="true" outlineLevel="0" collapsed="false">
      <c r="A99" s="72"/>
      <c r="B99" s="61"/>
      <c r="C99" s="73"/>
      <c r="D99" s="82"/>
      <c r="E99" s="4"/>
      <c r="F99" s="86"/>
      <c r="G99" s="78"/>
      <c r="H99" s="76"/>
      <c r="I99" s="76"/>
      <c r="J99" s="77"/>
    </row>
    <row r="100" customFormat="false" ht="18" hidden="false" customHeight="true" outlineLevel="0" collapsed="false">
      <c r="A100" s="72"/>
      <c r="B100" s="61"/>
      <c r="C100" s="73"/>
      <c r="D100" s="82"/>
      <c r="E100" s="4"/>
      <c r="F100" s="86"/>
      <c r="G100" s="78"/>
      <c r="H100" s="76"/>
      <c r="I100" s="76"/>
      <c r="J100" s="77"/>
    </row>
    <row r="101" customFormat="false" ht="18" hidden="false" customHeight="true" outlineLevel="0" collapsed="false">
      <c r="A101" s="72"/>
      <c r="B101" s="61"/>
      <c r="C101" s="73"/>
      <c r="D101" s="82"/>
      <c r="E101" s="4"/>
      <c r="F101" s="86"/>
      <c r="G101" s="78"/>
      <c r="H101" s="76"/>
      <c r="I101" s="76"/>
      <c r="J101" s="77"/>
    </row>
    <row r="102" customFormat="false" ht="18" hidden="false" customHeight="true" outlineLevel="0" collapsed="false">
      <c r="A102" s="72"/>
      <c r="B102" s="61"/>
      <c r="C102" s="73"/>
      <c r="D102" s="82"/>
      <c r="E102" s="4"/>
      <c r="F102" s="86"/>
      <c r="G102" s="78"/>
      <c r="H102" s="76"/>
      <c r="I102" s="76"/>
      <c r="J102" s="77"/>
    </row>
    <row r="103" customFormat="false" ht="18" hidden="false" customHeight="true" outlineLevel="0" collapsed="false">
      <c r="A103" s="72"/>
      <c r="B103" s="61"/>
      <c r="C103" s="73"/>
      <c r="D103" s="82"/>
      <c r="E103" s="4"/>
      <c r="F103" s="86"/>
      <c r="G103" s="78"/>
      <c r="H103" s="76"/>
      <c r="I103" s="76"/>
      <c r="J103" s="77"/>
    </row>
    <row r="104" customFormat="false" ht="18" hidden="false" customHeight="true" outlineLevel="0" collapsed="false">
      <c r="A104" s="72"/>
      <c r="B104" s="61"/>
      <c r="C104" s="73"/>
      <c r="D104" s="82"/>
      <c r="E104" s="4"/>
      <c r="F104" s="86"/>
      <c r="G104" s="78"/>
      <c r="H104" s="76"/>
      <c r="I104" s="76"/>
      <c r="J104" s="77"/>
    </row>
    <row r="105" customFormat="false" ht="18" hidden="false" customHeight="true" outlineLevel="0" collapsed="false">
      <c r="A105" s="72"/>
      <c r="B105" s="61"/>
      <c r="C105" s="73"/>
      <c r="D105" s="82"/>
      <c r="E105" s="4"/>
      <c r="F105" s="86"/>
      <c r="G105" s="78"/>
      <c r="H105" s="76"/>
      <c r="I105" s="76"/>
      <c r="J105" s="77"/>
    </row>
    <row r="106" customFormat="false" ht="18" hidden="false" customHeight="true" outlineLevel="0" collapsed="false">
      <c r="A106" s="72"/>
      <c r="B106" s="61"/>
      <c r="C106" s="73"/>
      <c r="D106" s="82"/>
      <c r="E106" s="4"/>
      <c r="F106" s="86"/>
      <c r="G106" s="78"/>
      <c r="H106" s="76"/>
      <c r="I106" s="76"/>
      <c r="J106" s="77"/>
    </row>
    <row r="107" customFormat="false" ht="18" hidden="false" customHeight="true" outlineLevel="0" collapsed="false">
      <c r="A107" s="72"/>
      <c r="B107" s="61"/>
      <c r="C107" s="73"/>
      <c r="D107" s="82"/>
      <c r="E107" s="4"/>
      <c r="F107" s="86"/>
      <c r="G107" s="78"/>
      <c r="H107" s="76"/>
      <c r="I107" s="76"/>
      <c r="J107" s="77"/>
    </row>
    <row r="108" customFormat="false" ht="18" hidden="false" customHeight="true" outlineLevel="0" collapsed="false">
      <c r="A108" s="72"/>
      <c r="B108" s="61"/>
      <c r="C108" s="73"/>
      <c r="D108" s="82"/>
      <c r="E108" s="4"/>
      <c r="F108" s="86"/>
      <c r="G108" s="78"/>
      <c r="H108" s="76"/>
      <c r="I108" s="76"/>
      <c r="J108" s="77"/>
    </row>
    <row r="109" customFormat="false" ht="18" hidden="false" customHeight="true" outlineLevel="0" collapsed="false">
      <c r="A109" s="72"/>
      <c r="B109" s="61"/>
      <c r="C109" s="73"/>
      <c r="D109" s="82"/>
      <c r="E109" s="4"/>
      <c r="F109" s="86"/>
      <c r="G109" s="78"/>
      <c r="H109" s="76"/>
      <c r="I109" s="76"/>
      <c r="J109" s="77"/>
    </row>
    <row r="110" customFormat="false" ht="18" hidden="false" customHeight="true" outlineLevel="0" collapsed="false">
      <c r="A110" s="72"/>
      <c r="B110" s="61"/>
      <c r="C110" s="73"/>
      <c r="D110" s="82"/>
      <c r="E110" s="4"/>
      <c r="F110" s="86"/>
      <c r="G110" s="78"/>
      <c r="H110" s="76"/>
      <c r="I110" s="76"/>
      <c r="J110" s="77"/>
    </row>
    <row r="111" customFormat="false" ht="18" hidden="false" customHeight="true" outlineLevel="0" collapsed="false">
      <c r="A111" s="72"/>
      <c r="B111" s="61"/>
      <c r="C111" s="73"/>
      <c r="D111" s="82"/>
      <c r="E111" s="10"/>
      <c r="F111" s="86"/>
      <c r="G111" s="79"/>
      <c r="H111" s="76"/>
      <c r="I111" s="76"/>
      <c r="J111" s="77"/>
    </row>
    <row r="112" customFormat="false" ht="18" hidden="false" customHeight="true" outlineLevel="0" collapsed="false">
      <c r="A112" s="72"/>
      <c r="B112" s="61"/>
      <c r="C112" s="73" t="str">
        <f aca="false">A112&amp;B112</f>
        <v/>
      </c>
      <c r="D112" s="87" t="str">
        <f aca="false">IF(COUNTBLANK($E112:$E126) = (ROW(E126)-ROW($E112)+1),"",ROW(E126)-ROW($E112)+1-COUNTBLANK($E112:$E126))</f>
        <v/>
      </c>
      <c r="E112" s="4"/>
      <c r="F112" s="64" t="str">
        <f aca="false">IF(COUNTBLANK($G112:$G126) = (ROW(G126)-ROW($G112)+1),"",ROW(G126)-ROW($G112)+1-COUNTBLANK($G112:$G126))</f>
        <v/>
      </c>
      <c r="G112" s="78"/>
      <c r="H112" s="76"/>
      <c r="I112" s="76"/>
      <c r="J112" s="77"/>
    </row>
    <row r="113" customFormat="false" ht="18" hidden="false" customHeight="true" outlineLevel="0" collapsed="false">
      <c r="A113" s="72"/>
      <c r="B113" s="61"/>
      <c r="C113" s="73"/>
      <c r="D113" s="87"/>
      <c r="E113" s="4"/>
      <c r="F113" s="64"/>
      <c r="G113" s="78"/>
      <c r="H113" s="76"/>
      <c r="I113" s="76"/>
      <c r="J113" s="77"/>
    </row>
    <row r="114" customFormat="false" ht="18" hidden="false" customHeight="true" outlineLevel="0" collapsed="false">
      <c r="A114" s="72"/>
      <c r="B114" s="61"/>
      <c r="C114" s="73"/>
      <c r="D114" s="87"/>
      <c r="E114" s="4"/>
      <c r="F114" s="64"/>
      <c r="G114" s="78"/>
      <c r="H114" s="76"/>
      <c r="I114" s="76"/>
      <c r="J114" s="77"/>
    </row>
    <row r="115" customFormat="false" ht="18" hidden="false" customHeight="true" outlineLevel="0" collapsed="false">
      <c r="A115" s="72"/>
      <c r="B115" s="61"/>
      <c r="C115" s="73"/>
      <c r="D115" s="87"/>
      <c r="E115" s="4"/>
      <c r="F115" s="64"/>
      <c r="G115" s="78"/>
      <c r="H115" s="76"/>
      <c r="I115" s="76"/>
      <c r="J115" s="77"/>
    </row>
    <row r="116" customFormat="false" ht="18" hidden="false" customHeight="true" outlineLevel="0" collapsed="false">
      <c r="A116" s="72"/>
      <c r="B116" s="61"/>
      <c r="C116" s="73"/>
      <c r="D116" s="87"/>
      <c r="E116" s="4"/>
      <c r="F116" s="64"/>
      <c r="G116" s="78"/>
      <c r="H116" s="76"/>
      <c r="I116" s="76"/>
      <c r="J116" s="77"/>
    </row>
    <row r="117" customFormat="false" ht="17.25" hidden="false" customHeight="true" outlineLevel="0" collapsed="false">
      <c r="A117" s="72"/>
      <c r="B117" s="61"/>
      <c r="C117" s="73"/>
      <c r="D117" s="87"/>
      <c r="E117" s="4"/>
      <c r="F117" s="64"/>
      <c r="G117" s="78"/>
      <c r="H117" s="76"/>
      <c r="I117" s="76"/>
      <c r="J117" s="77"/>
    </row>
    <row r="118" customFormat="false" ht="17.25" hidden="false" customHeight="true" outlineLevel="0" collapsed="false">
      <c r="A118" s="72"/>
      <c r="B118" s="61"/>
      <c r="C118" s="73"/>
      <c r="D118" s="87"/>
      <c r="E118" s="4"/>
      <c r="F118" s="64"/>
      <c r="G118" s="78"/>
      <c r="H118" s="76"/>
      <c r="I118" s="76"/>
      <c r="J118" s="77"/>
    </row>
    <row r="119" customFormat="false" ht="18" hidden="false" customHeight="true" outlineLevel="0" collapsed="false">
      <c r="A119" s="72"/>
      <c r="B119" s="61"/>
      <c r="C119" s="73"/>
      <c r="D119" s="87"/>
      <c r="E119" s="4"/>
      <c r="F119" s="64"/>
      <c r="G119" s="78"/>
      <c r="H119" s="76"/>
      <c r="I119" s="76"/>
      <c r="J119" s="77"/>
    </row>
    <row r="120" customFormat="false" ht="16.5" hidden="false" customHeight="true" outlineLevel="0" collapsed="false">
      <c r="A120" s="72"/>
      <c r="B120" s="61"/>
      <c r="C120" s="73"/>
      <c r="D120" s="87"/>
      <c r="E120" s="4"/>
      <c r="F120" s="64"/>
      <c r="G120" s="78"/>
      <c r="H120" s="76"/>
      <c r="I120" s="76"/>
      <c r="J120" s="77"/>
    </row>
    <row r="121" customFormat="false" ht="16.5" hidden="false" customHeight="true" outlineLevel="0" collapsed="false">
      <c r="A121" s="72"/>
      <c r="B121" s="61"/>
      <c r="C121" s="73"/>
      <c r="D121" s="87"/>
      <c r="E121" s="4"/>
      <c r="F121" s="64"/>
      <c r="G121" s="78"/>
      <c r="H121" s="76"/>
      <c r="I121" s="76"/>
      <c r="J121" s="77"/>
    </row>
    <row r="122" customFormat="false" ht="16.5" hidden="false" customHeight="true" outlineLevel="0" collapsed="false">
      <c r="A122" s="72"/>
      <c r="B122" s="61"/>
      <c r="C122" s="73"/>
      <c r="D122" s="87"/>
      <c r="E122" s="4"/>
      <c r="F122" s="64"/>
      <c r="G122" s="78"/>
      <c r="H122" s="76"/>
      <c r="I122" s="76"/>
      <c r="J122" s="77"/>
    </row>
    <row r="123" customFormat="false" ht="18.75" hidden="false" customHeight="true" outlineLevel="0" collapsed="false">
      <c r="A123" s="72"/>
      <c r="B123" s="61"/>
      <c r="C123" s="73"/>
      <c r="D123" s="87"/>
      <c r="E123" s="4"/>
      <c r="F123" s="64"/>
      <c r="G123" s="78"/>
      <c r="H123" s="76"/>
      <c r="I123" s="76"/>
      <c r="J123" s="77"/>
    </row>
    <row r="124" customFormat="false" ht="17.25" hidden="false" customHeight="true" outlineLevel="0" collapsed="false">
      <c r="A124" s="72"/>
      <c r="B124" s="61"/>
      <c r="C124" s="73"/>
      <c r="D124" s="87"/>
      <c r="E124" s="4"/>
      <c r="F124" s="64"/>
      <c r="G124" s="78"/>
      <c r="H124" s="76"/>
      <c r="I124" s="76"/>
      <c r="J124" s="77"/>
    </row>
    <row r="125" customFormat="false" ht="15.75" hidden="false" customHeight="true" outlineLevel="0" collapsed="false">
      <c r="A125" s="72"/>
      <c r="B125" s="61"/>
      <c r="C125" s="73"/>
      <c r="D125" s="87"/>
      <c r="E125" s="4"/>
      <c r="F125" s="64"/>
      <c r="G125" s="78"/>
      <c r="H125" s="76"/>
      <c r="I125" s="76"/>
      <c r="J125" s="77"/>
    </row>
    <row r="126" customFormat="false" ht="16.5" hidden="false" customHeight="true" outlineLevel="0" collapsed="false">
      <c r="A126" s="72"/>
      <c r="B126" s="61"/>
      <c r="C126" s="73"/>
      <c r="D126" s="87"/>
      <c r="E126" s="4"/>
      <c r="F126" s="64"/>
      <c r="G126" s="78"/>
      <c r="H126" s="76"/>
      <c r="I126" s="76"/>
      <c r="J126" s="77"/>
    </row>
  </sheetData>
  <mergeCells count="45">
    <mergeCell ref="A1:J3"/>
    <mergeCell ref="A4:F4"/>
    <mergeCell ref="G4:J4"/>
    <mergeCell ref="A5:F5"/>
    <mergeCell ref="G5:J5"/>
    <mergeCell ref="A7:A21"/>
    <mergeCell ref="B7:B21"/>
    <mergeCell ref="C7:C21"/>
    <mergeCell ref="D7:D21"/>
    <mergeCell ref="F7:F21"/>
    <mergeCell ref="A22:A36"/>
    <mergeCell ref="B22:B36"/>
    <mergeCell ref="C22:C36"/>
    <mergeCell ref="D22:D36"/>
    <mergeCell ref="F22:F36"/>
    <mergeCell ref="A37:A51"/>
    <mergeCell ref="B37:B51"/>
    <mergeCell ref="C37:C51"/>
    <mergeCell ref="D37:D51"/>
    <mergeCell ref="F37:F51"/>
    <mergeCell ref="A52:A66"/>
    <mergeCell ref="B52:B66"/>
    <mergeCell ref="C52:C66"/>
    <mergeCell ref="D52:D66"/>
    <mergeCell ref="F52:F66"/>
    <mergeCell ref="A67:A81"/>
    <mergeCell ref="B67:B81"/>
    <mergeCell ref="C67:C81"/>
    <mergeCell ref="D67:D81"/>
    <mergeCell ref="F67:F81"/>
    <mergeCell ref="A82:A96"/>
    <mergeCell ref="B82:B96"/>
    <mergeCell ref="C82:C96"/>
    <mergeCell ref="D82:D96"/>
    <mergeCell ref="F82:F96"/>
    <mergeCell ref="A97:A111"/>
    <mergeCell ref="B97:B111"/>
    <mergeCell ref="C97:C111"/>
    <mergeCell ref="D97:D111"/>
    <mergeCell ref="F97:F111"/>
    <mergeCell ref="A112:A126"/>
    <mergeCell ref="B112:B126"/>
    <mergeCell ref="C112:C126"/>
    <mergeCell ref="D112:D126"/>
    <mergeCell ref="F112:F126"/>
  </mergeCells>
  <dataValidations count="2">
    <dataValidation allowBlank="true" operator="between" showDropDown="false" showErrorMessage="true" showInputMessage="true" sqref="B7:B126" type="list">
      <formula1>#ref!</formula1>
      <formula2>0</formula2>
    </dataValidation>
    <dataValidation allowBlank="true" operator="between" showDropDown="false" showErrorMessage="true" showInputMessage="true" sqref="A7:A126" type="list">
      <formula1>Planilha!$A$7:$A10002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6" topLeftCell="A7" activePane="bottomLeft" state="frozen"/>
      <selection pane="topLeft" activeCell="C1" activeCellId="0" sqref="C1"/>
      <selection pane="bottomLeft" activeCell="T116" activeCellId="0" sqref="T116"/>
    </sheetView>
  </sheetViews>
  <sheetFormatPr defaultRowHeight="12" zeroHeight="false" outlineLevelRow="0" outlineLevelCol="0"/>
  <cols>
    <col collapsed="false" customWidth="true" hidden="false" outlineLevel="0" max="5" min="1" style="25" width="7.71"/>
    <col collapsed="false" customWidth="true" hidden="false" outlineLevel="0" max="6" min="6" style="25" width="27.58"/>
    <col collapsed="false" customWidth="true" hidden="false" outlineLevel="0" max="7" min="7" style="25" width="28.42"/>
    <col collapsed="false" customWidth="true" hidden="false" outlineLevel="0" max="8" min="8" style="25" width="5.57"/>
    <col collapsed="false" customWidth="true" hidden="false" outlineLevel="0" max="9" min="9" style="25" width="7"/>
    <col collapsed="false" customWidth="true" hidden="true" outlineLevel="0" max="11" min="10" style="25" width="6.15"/>
    <col collapsed="false" customWidth="true" hidden="false" outlineLevel="0" max="12" min="12" style="25" width="13.14"/>
    <col collapsed="false" customWidth="true" hidden="false" outlineLevel="0" max="13" min="13" style="25" width="9.71"/>
    <col collapsed="false" customWidth="true" hidden="false" outlineLevel="0" max="14" min="14" style="25" width="7.57"/>
    <col collapsed="false" customWidth="true" hidden="false" outlineLevel="0" max="15" min="15" style="25" width="9.42"/>
    <col collapsed="false" customWidth="true" hidden="false" outlineLevel="0" max="16" min="16" style="25" width="11.14"/>
    <col collapsed="false" customWidth="true" hidden="true" outlineLevel="0" max="17" min="17" style="25" width="14.15"/>
    <col collapsed="false" customWidth="true" hidden="false" outlineLevel="0" max="18" min="18" style="25" width="13.86"/>
    <col collapsed="false" customWidth="true" hidden="false" outlineLevel="0" max="19" min="19" style="25" width="7"/>
    <col collapsed="false" customWidth="true" hidden="false" outlineLevel="0" max="20" min="20" style="25" width="55.14"/>
    <col collapsed="false" customWidth="true" hidden="true" outlineLevel="0" max="21" min="21" style="25" width="16.71"/>
    <col collapsed="false" customWidth="true" hidden="false" outlineLevel="0" max="1025" min="22" style="25" width="9.14"/>
  </cols>
  <sheetData>
    <row r="1" s="1" customFormat="true" ht="15" hidden="false" customHeight="true" outlineLevel="0" collapsed="false">
      <c r="A1" s="88" t="s">
        <v>46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32"/>
      <c r="N1" s="32"/>
      <c r="O1" s="32"/>
      <c r="P1" s="32"/>
      <c r="Q1" s="32"/>
      <c r="R1" s="32"/>
      <c r="S1" s="32"/>
      <c r="T1" s="32"/>
      <c r="U1" s="32"/>
    </row>
    <row r="2" s="1" customFormat="true" ht="15" hidden="false" customHeight="true" outlineLevel="0" collapsed="false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32"/>
      <c r="N2" s="32"/>
      <c r="O2" s="32"/>
      <c r="P2" s="32"/>
      <c r="Q2" s="32"/>
      <c r="R2" s="32"/>
      <c r="S2" s="32"/>
      <c r="T2" s="32"/>
      <c r="U2" s="32"/>
    </row>
    <row r="3" s="1" customFormat="true" ht="15" hidden="false" customHeight="true" outlineLevel="0" collapsed="false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32"/>
      <c r="N3" s="32"/>
      <c r="O3" s="32"/>
      <c r="P3" s="32"/>
      <c r="Q3" s="32"/>
      <c r="R3" s="32"/>
      <c r="S3" s="32"/>
      <c r="T3" s="32"/>
      <c r="U3" s="32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 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 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="35" customFormat="true" ht="13.5" hidden="false" customHeight="true" outlineLevel="0" collapsed="false">
      <c r="A6" s="89" t="s">
        <v>15</v>
      </c>
      <c r="B6" s="89"/>
      <c r="C6" s="89"/>
      <c r="D6" s="89"/>
      <c r="E6" s="89"/>
      <c r="F6" s="89"/>
      <c r="G6" s="36" t="s">
        <v>16</v>
      </c>
      <c r="H6" s="60" t="s">
        <v>18</v>
      </c>
      <c r="I6" s="60" t="s">
        <v>47</v>
      </c>
      <c r="J6" s="40" t="s">
        <v>48</v>
      </c>
      <c r="K6" s="40" t="s">
        <v>49</v>
      </c>
      <c r="L6" s="40" t="s">
        <v>50</v>
      </c>
      <c r="M6" s="40" t="s">
        <v>51</v>
      </c>
      <c r="N6" s="40" t="s">
        <v>52</v>
      </c>
      <c r="O6" s="40" t="s">
        <v>18</v>
      </c>
      <c r="P6" s="90" t="s">
        <v>53</v>
      </c>
      <c r="Q6" s="40" t="s">
        <v>54</v>
      </c>
      <c r="R6" s="40" t="s">
        <v>55</v>
      </c>
      <c r="S6" s="90" t="s">
        <v>56</v>
      </c>
      <c r="T6" s="40" t="s">
        <v>13</v>
      </c>
      <c r="U6" s="40"/>
    </row>
    <row r="7" customFormat="false" ht="18.6" hidden="false" customHeight="true" outlineLevel="0" collapsed="false">
      <c r="A7" s="42"/>
      <c r="B7" s="42"/>
      <c r="C7" s="42"/>
      <c r="D7" s="42"/>
      <c r="E7" s="42"/>
      <c r="F7" s="42"/>
      <c r="G7" s="42"/>
      <c r="H7" s="44"/>
      <c r="I7" s="44"/>
      <c r="J7" s="91"/>
      <c r="K7" s="92"/>
      <c r="L7" s="93"/>
      <c r="M7" s="94"/>
      <c r="N7" s="95"/>
      <c r="O7" s="96"/>
      <c r="P7" s="97"/>
      <c r="Q7" s="98"/>
      <c r="R7" s="99"/>
      <c r="S7" s="100"/>
      <c r="T7" s="42"/>
      <c r="U7" s="43"/>
    </row>
    <row r="8" customFormat="false" ht="18" hidden="false" customHeight="true" outlineLevel="0" collapsed="false">
      <c r="A8" s="101"/>
      <c r="B8" s="101"/>
      <c r="C8" s="101"/>
      <c r="D8" s="101"/>
      <c r="E8" s="101"/>
      <c r="F8" s="101"/>
      <c r="G8" s="42"/>
      <c r="H8" s="44"/>
      <c r="I8" s="44"/>
      <c r="J8" s="91" t="str">
        <f aca="false">CONCATENATE(H8,K8)</f>
        <v/>
      </c>
      <c r="K8" s="92" t="str">
        <f aca="false">IF(OR(H8="ALI",H8="AIE"),"L", IF(OR(H8="EE",H8="SE",H8="CE"),"A",""))</f>
        <v/>
      </c>
      <c r="L8" s="93"/>
      <c r="M8" s="94" t="str">
        <f aca="false">IF(K8="L","Baixa",IF(K8="A","Média",IF(K8="","","Alta")))</f>
        <v/>
      </c>
      <c r="N8" s="95" t="str">
        <f aca="false">IF(ISBLANK(H8),"",IF(H8="ALI",IF(K8="L",7,IF(K8="A",10,15)),IF(H8="AIE",IF(K8="L",5,IF(K8="A",7,10)),IF(H8="SE",IF(K8="L",4,IF(K8="A",5,7)),IF(OR(H8="EE",H8="CE"),IF(K8="L",3,IF(K8="A",4,6)))))))</f>
        <v/>
      </c>
      <c r="O8" s="96"/>
      <c r="P8" s="97"/>
      <c r="Q8" s="98" t="str">
        <f aca="false">O8&amp;I8</f>
        <v/>
      </c>
      <c r="R8" s="99" t="str">
        <f aca="false">IF(OR(Q8="AI",Q8="AA"),75%,IF(Q8="DI",140%,IF(Q8="DA",115%,IF(Q8="DE",40%,""))))</f>
        <v/>
      </c>
      <c r="S8" s="100" t="str">
        <f aca="false">IF(OR(Q8="AII",Q8="AIA"),0.6,IF(AND(N8&lt;&gt;"",R8&lt;&gt;"",P8&lt;&gt;""),N8*R8*P8,""))</f>
        <v/>
      </c>
      <c r="T8" s="42"/>
      <c r="U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4"/>
      <c r="I9" s="44"/>
      <c r="J9" s="91" t="str">
        <f aca="false">CONCATENATE(H9,K9)</f>
        <v/>
      </c>
      <c r="K9" s="92" t="str">
        <f aca="false">IF(OR(H9="ALI",H9="AIE"),"L", IF(OR(H9="EE",H9="SE",H9="CE"),"A",""))</f>
        <v/>
      </c>
      <c r="L9" s="93"/>
      <c r="M9" s="94" t="str">
        <f aca="false">IF(K9="L","Baixa",IF(K9="A","Média",IF(K9="","","Alta")))</f>
        <v/>
      </c>
      <c r="N9" s="95" t="str">
        <f aca="false">IF(ISBLANK(H9),"",IF(H9="ALI",IF(K9="L",7,IF(K9="A",10,15)),IF(H9="AIE",IF(K9="L",5,IF(K9="A",7,10)),IF(H9="SE",IF(K9="L",4,IF(K9="A",5,7)),IF(OR(H9="EE",H9="CE"),IF(K9="L",3,IF(K9="A",4,6)))))))</f>
        <v/>
      </c>
      <c r="O9" s="96"/>
      <c r="P9" s="97"/>
      <c r="Q9" s="98" t="str">
        <f aca="false">O9&amp;I9</f>
        <v/>
      </c>
      <c r="R9" s="99" t="str">
        <f aca="false">IF(OR(Q9="AI",Q9="AA"),75%,IF(Q9="DI",140%,IF(Q9="DA",115%,IF(Q9="DE",40%,""))))</f>
        <v/>
      </c>
      <c r="S9" s="100" t="str">
        <f aca="false">IF(OR(Q9="AII",Q9="AIA"),0.6,IF(AND(N9&lt;&gt;"",R9&lt;&gt;"",P9&lt;&gt;""),N9*R9*P9,""))</f>
        <v/>
      </c>
      <c r="T9" s="42"/>
      <c r="U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4"/>
      <c r="I10" s="44"/>
      <c r="J10" s="91" t="str">
        <f aca="false">CONCATENATE(H10,K10)</f>
        <v/>
      </c>
      <c r="K10" s="92" t="str">
        <f aca="false">IF(OR(H10="ALI",H10="AIE"),"L", IF(OR(H10="EE",H10="SE",H10="CE"),"A",""))</f>
        <v/>
      </c>
      <c r="L10" s="93"/>
      <c r="M10" s="94" t="str">
        <f aca="false">IF(K10="L","Baixa",IF(K10="A","Média",IF(K10="","","Alta")))</f>
        <v/>
      </c>
      <c r="N10" s="95" t="str">
        <f aca="false">IF(ISBLANK(H10),"",IF(H10="ALI",IF(K10="L",7,IF(K10="A",10,15)),IF(H10="AIE",IF(K10="L",5,IF(K10="A",7,10)),IF(H10="SE",IF(K10="L",4,IF(K10="A",5,7)),IF(OR(H10="EE",H10="CE"),IF(K10="L",3,IF(K10="A",4,6)))))))</f>
        <v/>
      </c>
      <c r="O10" s="96"/>
      <c r="P10" s="97"/>
      <c r="Q10" s="98" t="str">
        <f aca="false">O10&amp;I10</f>
        <v/>
      </c>
      <c r="R10" s="99" t="str">
        <f aca="false">IF(OR(Q10="AI",Q10="AA"),75%,IF(Q10="DI",140%,IF(Q10="DA",115%,IF(Q10="DE",40%,""))))</f>
        <v/>
      </c>
      <c r="S10" s="100" t="str">
        <f aca="false">IF(OR(Q10="AII",Q10="AIA"),0.6,IF(AND(N10&lt;&gt;"",R10&lt;&gt;"",P10&lt;&gt;""),N10*R10*P10,""))</f>
        <v/>
      </c>
      <c r="T10" s="42"/>
      <c r="U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4"/>
      <c r="I11" s="44"/>
      <c r="J11" s="91" t="str">
        <f aca="false">CONCATENATE(H11,K11)</f>
        <v/>
      </c>
      <c r="K11" s="92" t="str">
        <f aca="false">IF(OR(H11="ALI",H11="AIE"),"L", IF(OR(H11="EE",H11="SE",H11="CE"),"A",""))</f>
        <v/>
      </c>
      <c r="L11" s="93"/>
      <c r="M11" s="94" t="str">
        <f aca="false">IF(K11="L","Baixa",IF(K11="A","Média",IF(K11="","","Alta")))</f>
        <v/>
      </c>
      <c r="N11" s="95" t="str">
        <f aca="false">IF(ISBLANK(H11),"",IF(H11="ALI",IF(K11="L",7,IF(K11="A",10,15)),IF(H11="AIE",IF(K11="L",5,IF(K11="A",7,10)),IF(H11="SE",IF(K11="L",4,IF(K11="A",5,7)),IF(OR(H11="EE",H11="CE"),IF(K11="L",3,IF(K11="A",4,6)))))))</f>
        <v/>
      </c>
      <c r="O11" s="96"/>
      <c r="P11" s="97"/>
      <c r="Q11" s="98" t="str">
        <f aca="false">O11&amp;I11</f>
        <v/>
      </c>
      <c r="R11" s="99" t="str">
        <f aca="false">IF(OR(Q11="AI",Q11="AA"),75%,IF(Q11="DI",140%,IF(Q11="DA",115%,IF(Q11="DE",40%,""))))</f>
        <v/>
      </c>
      <c r="S11" s="100" t="str">
        <f aca="false">IF(OR(Q11="AII",Q11="AIA"),0.6,IF(AND(N11&lt;&gt;"",R11&lt;&gt;"",P11&lt;&gt;""),N11*R11*P11,""))</f>
        <v/>
      </c>
      <c r="T11" s="42"/>
      <c r="U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4"/>
      <c r="I12" s="44"/>
      <c r="J12" s="91" t="str">
        <f aca="false">CONCATENATE(H12,I12)</f>
        <v/>
      </c>
      <c r="K12" s="92" t="str">
        <f aca="false">IF(OR(H12="ALI",H12="AIE"),"L", IF(OR(H12="EE",H12="SE",H12="CE"),"A",""))</f>
        <v/>
      </c>
      <c r="L12" s="93"/>
      <c r="M12" s="94" t="str">
        <f aca="false">IF(K12="L","Baixa",IF(K12="A","Média",IF(K12="","","Alta")))</f>
        <v/>
      </c>
      <c r="N12" s="95" t="str">
        <f aca="false">IF(ISBLANK(H12),"",IF(H12="ALI",IF(K12="L",7,IF(K12="A",10,15)),IF(H12="AIE",IF(K12="L",5,IF(K12="A",7,10)),IF(H12="SE",IF(K12="L",4,IF(K12="A",5,7)),IF(OR(H12="EE",H12="CE"),IF(K12="L",3,IF(K12="A",4,6)))))))</f>
        <v/>
      </c>
      <c r="O12" s="96"/>
      <c r="P12" s="97"/>
      <c r="Q12" s="98" t="str">
        <f aca="false">O12&amp;I12</f>
        <v/>
      </c>
      <c r="R12" s="99" t="str">
        <f aca="false">IF(OR(Q12="AI",Q12="AA"),75%,IF(Q12="DI",140%,IF(Q12="DA",115%,IF(Q12="DE",40%,""))))</f>
        <v/>
      </c>
      <c r="S12" s="100" t="str">
        <f aca="false">IF(OR(Q12="AII",Q12="AIA"),0.6,IF(AND(N12&lt;&gt;"",R12&lt;&gt;"",P12&lt;&gt;""),N12*R12*P12,""))</f>
        <v/>
      </c>
      <c r="T12" s="42"/>
      <c r="U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4"/>
      <c r="I13" s="44"/>
      <c r="J13" s="91" t="str">
        <f aca="false">CONCATENATE(H13,I13)</f>
        <v/>
      </c>
      <c r="K13" s="92" t="str">
        <f aca="false">IF(OR(H13="ALI",H13="AIE"),"L", IF(OR(H13="EE",H13="SE",H13="CE"),"A",""))</f>
        <v/>
      </c>
      <c r="L13" s="93"/>
      <c r="M13" s="94" t="str">
        <f aca="false">IF(K13="L","Baixa",IF(K13="A","Média",IF(K13="","","Alta")))</f>
        <v/>
      </c>
      <c r="N13" s="95" t="str">
        <f aca="false">IF(ISBLANK(H13),"",IF(H13="ALI",IF(K13="L",7,IF(K13="A",10,15)),IF(H13="AIE",IF(K13="L",5,IF(K13="A",7,10)),IF(H13="SE",IF(K13="L",4,IF(K13="A",5,7)),IF(OR(H13="EE",H13="CE"),IF(K13="L",3,IF(K13="A",4,6)))))))</f>
        <v/>
      </c>
      <c r="O13" s="96"/>
      <c r="P13" s="97"/>
      <c r="Q13" s="98" t="str">
        <f aca="false">O13&amp;I13</f>
        <v/>
      </c>
      <c r="R13" s="99" t="str">
        <f aca="false">IF(OR(Q13="AI",Q13="AA"),75%,IF(Q13="DI",140%,IF(Q13="DA",115%,IF(Q13="DE",40%,""))))</f>
        <v/>
      </c>
      <c r="S13" s="100" t="str">
        <f aca="false">IF(OR(Q13="AII",Q13="AIA"),0.6,IF(AND(N13&lt;&gt;"",R13&lt;&gt;"",P13&lt;&gt;""),N13*R13*P13,""))</f>
        <v/>
      </c>
      <c r="T13" s="42"/>
      <c r="U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4"/>
      <c r="I14" s="44"/>
      <c r="J14" s="91" t="str">
        <f aca="false">CONCATENATE(H14,I14)</f>
        <v/>
      </c>
      <c r="K14" s="92" t="str">
        <f aca="false">IF(OR(H14="ALI",H14="AIE"),"L", IF(OR(H14="EE",H14="SE",H14="CE"),"A",""))</f>
        <v/>
      </c>
      <c r="L14" s="93"/>
      <c r="M14" s="94" t="str">
        <f aca="false">IF(K14="L","Baixa",IF(K14="A","Média",IF(K14="","","Alta")))</f>
        <v/>
      </c>
      <c r="N14" s="95" t="str">
        <f aca="false">IF(ISBLANK(H14),"",IF(H14="ALI",IF(K14="L",7,IF(K14="A",10,15)),IF(H14="AIE",IF(K14="L",5,IF(K14="A",7,10)),IF(H14="SE",IF(K14="L",4,IF(K14="A",5,7)),IF(OR(H14="EE",H14="CE"),IF(K14="L",3,IF(K14="A",4,6)))))))</f>
        <v/>
      </c>
      <c r="O14" s="96"/>
      <c r="P14" s="97"/>
      <c r="Q14" s="98" t="str">
        <f aca="false">O14&amp;I14</f>
        <v/>
      </c>
      <c r="R14" s="99" t="str">
        <f aca="false">IF(OR(Q14="AI",Q14="AA"),75%,IF(Q14="DI",140%,IF(Q14="DA",115%,IF(Q14="DE",40%,""))))</f>
        <v/>
      </c>
      <c r="S14" s="100" t="str">
        <f aca="false">IF(OR(Q14="AII",Q14="AIA"),0.6,IF(AND(N14&lt;&gt;"",R14&lt;&gt;"",P14&lt;&gt;""),N14*R14*P14,""))</f>
        <v/>
      </c>
      <c r="T14" s="42"/>
      <c r="U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4"/>
      <c r="I15" s="44"/>
      <c r="J15" s="91" t="str">
        <f aca="false">CONCATENATE(H15,I15)</f>
        <v/>
      </c>
      <c r="K15" s="92" t="str">
        <f aca="false">IF(OR(H15="ALI",H15="AIE"),"L", IF(OR(H15="EE",H15="SE",H15="CE"),"A",""))</f>
        <v/>
      </c>
      <c r="L15" s="93"/>
      <c r="M15" s="94" t="str">
        <f aca="false">IF(K15="L","Baixa",IF(K15="A","Média",IF(K15="","","Alta")))</f>
        <v/>
      </c>
      <c r="N15" s="95" t="str">
        <f aca="false">IF(ISBLANK(H15),"",IF(H15="ALI",IF(K15="L",7,IF(K15="A",10,15)),IF(H15="AIE",IF(K15="L",5,IF(K15="A",7,10)),IF(H15="SE",IF(K15="L",4,IF(K15="A",5,7)),IF(OR(H15="EE",H15="CE"),IF(K15="L",3,IF(K15="A",4,6)))))))</f>
        <v/>
      </c>
      <c r="O15" s="96"/>
      <c r="P15" s="97"/>
      <c r="Q15" s="98" t="str">
        <f aca="false">O15&amp;I15</f>
        <v/>
      </c>
      <c r="R15" s="99" t="str">
        <f aca="false">IF(OR(Q15="AI",Q15="AA"),75%,IF(Q15="DI",140%,IF(Q15="DA",115%,IF(Q15="DE",40%,""))))</f>
        <v/>
      </c>
      <c r="S15" s="100" t="str">
        <f aca="false">IF(OR(Q15="AII",Q15="AIA"),0.6,IF(AND(N15&lt;&gt;"",R15&lt;&gt;"",P15&lt;&gt;""),N15*R15*P15,""))</f>
        <v/>
      </c>
      <c r="T15" s="42"/>
      <c r="U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4"/>
      <c r="I16" s="44"/>
      <c r="J16" s="91" t="str">
        <f aca="false">CONCATENATE(H16,I16)</f>
        <v/>
      </c>
      <c r="K16" s="92" t="str">
        <f aca="false">IF(OR(H16="ALI",H16="AIE"),"L", IF(OR(H16="EE",H16="SE",H16="CE"),"A",""))</f>
        <v/>
      </c>
      <c r="L16" s="93"/>
      <c r="M16" s="94" t="str">
        <f aca="false">IF(K16="L","Baixa",IF(K16="A","Média",IF(K16="","","Alta")))</f>
        <v/>
      </c>
      <c r="N16" s="95" t="str">
        <f aca="false">IF(ISBLANK(H16),"",IF(H16="ALI",IF(K16="L",7,IF(K16="A",10,15)),IF(H16="AIE",IF(K16="L",5,IF(K16="A",7,10)),IF(H16="SE",IF(K16="L",4,IF(K16="A",5,7)),IF(OR(H16="EE",H16="CE"),IF(K16="L",3,IF(K16="A",4,6)))))))</f>
        <v/>
      </c>
      <c r="O16" s="96"/>
      <c r="P16" s="97"/>
      <c r="Q16" s="98" t="str">
        <f aca="false">O16&amp;I16</f>
        <v/>
      </c>
      <c r="R16" s="99" t="str">
        <f aca="false">IF(OR(Q16="AI",Q16="AA"),75%,IF(Q16="DI",140%,IF(Q16="DA",115%,IF(Q16="DE",40%,""))))</f>
        <v/>
      </c>
      <c r="S16" s="100" t="str">
        <f aca="false">IF(OR(Q16="AII",Q16="AIA"),0.6,IF(AND(N16&lt;&gt;"",R16&lt;&gt;"",P16&lt;&gt;""),N16*R16*P16,""))</f>
        <v/>
      </c>
      <c r="T16" s="42"/>
      <c r="U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4"/>
      <c r="I17" s="44"/>
      <c r="J17" s="91" t="str">
        <f aca="false">CONCATENATE(H17,I17)</f>
        <v/>
      </c>
      <c r="K17" s="92" t="str">
        <f aca="false">IF(OR(H17="ALI",H17="AIE"),"L", IF(OR(H17="EE",H17="SE",H17="CE"),"A",""))</f>
        <v/>
      </c>
      <c r="L17" s="93"/>
      <c r="M17" s="94" t="str">
        <f aca="false">IF(K17="L","Baixa",IF(K17="A","Média",IF(K17="","","Alta")))</f>
        <v/>
      </c>
      <c r="N17" s="95" t="str">
        <f aca="false">IF(ISBLANK(H17),"",IF(H17="ALI",IF(K17="L",7,IF(K17="A",10,15)),IF(H17="AIE",IF(K17="L",5,IF(K17="A",7,10)),IF(H17="SE",IF(K17="L",4,IF(K17="A",5,7)),IF(OR(H17="EE",H17="CE"),IF(K17="L",3,IF(K17="A",4,6)))))))</f>
        <v/>
      </c>
      <c r="O17" s="96"/>
      <c r="P17" s="97"/>
      <c r="Q17" s="98" t="str">
        <f aca="false">O17&amp;I17</f>
        <v/>
      </c>
      <c r="R17" s="99" t="str">
        <f aca="false">IF(OR(Q17="AI",Q17="AA"),75%,IF(Q17="DI",140%,IF(Q17="DA",115%,IF(Q17="DE",40%,""))))</f>
        <v/>
      </c>
      <c r="S17" s="100" t="str">
        <f aca="false">IF(OR(Q17="AII",Q17="AIA"),0.6,IF(AND(N17&lt;&gt;"",R17&lt;&gt;"",P17&lt;&gt;""),N17*R17*P17,""))</f>
        <v/>
      </c>
      <c r="T17" s="42"/>
      <c r="U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4"/>
      <c r="I18" s="44"/>
      <c r="J18" s="91" t="str">
        <f aca="false">CONCATENATE(H18,I18)</f>
        <v/>
      </c>
      <c r="K18" s="92" t="str">
        <f aca="false">IF(OR(H18="ALI",H18="AIE"),"L", IF(OR(H18="EE",H18="SE",H18="CE"),"A",""))</f>
        <v/>
      </c>
      <c r="L18" s="93"/>
      <c r="M18" s="94" t="str">
        <f aca="false">IF(K18="L","Baixa",IF(K18="A","Média",IF(K18="","","Alta")))</f>
        <v/>
      </c>
      <c r="N18" s="95" t="str">
        <f aca="false">IF(ISBLANK(H18),"",IF(H18="ALI",IF(K18="L",7,IF(K18="A",10,15)),IF(H18="AIE",IF(K18="L",5,IF(K18="A",7,10)),IF(H18="SE",IF(K18="L",4,IF(K18="A",5,7)),IF(OR(H18="EE",H18="CE"),IF(K18="L",3,IF(K18="A",4,6)))))))</f>
        <v/>
      </c>
      <c r="O18" s="96"/>
      <c r="P18" s="97"/>
      <c r="Q18" s="98" t="str">
        <f aca="false">O18&amp;I18</f>
        <v/>
      </c>
      <c r="R18" s="99" t="str">
        <f aca="false">IF(OR(Q18="AI",Q18="AA"),75%,IF(Q18="DI",140%,IF(Q18="DA",115%,IF(Q18="DE",40%,""))))</f>
        <v/>
      </c>
      <c r="S18" s="100" t="str">
        <f aca="false">IF(OR(Q18="AII",Q18="AIA"),0.6,IF(AND(N18&lt;&gt;"",R18&lt;&gt;"",P18&lt;&gt;""),N18*R18*P18,""))</f>
        <v/>
      </c>
      <c r="T18" s="42"/>
      <c r="U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4"/>
      <c r="I19" s="44"/>
      <c r="J19" s="91" t="str">
        <f aca="false">CONCATENATE(H19,I19)</f>
        <v/>
      </c>
      <c r="K19" s="92" t="str">
        <f aca="false">IF(OR(H19="ALI",H19="AIE"),"L", IF(OR(H19="EE",H19="SE",H19="CE"),"A",""))</f>
        <v/>
      </c>
      <c r="L19" s="93"/>
      <c r="M19" s="94" t="str">
        <f aca="false">IF(K19="L","Baixa",IF(K19="A","Média",IF(K19="","","Alta")))</f>
        <v/>
      </c>
      <c r="N19" s="95" t="str">
        <f aca="false">IF(ISBLANK(H19),"",IF(H19="ALI",IF(K19="L",7,IF(K19="A",10,15)),IF(H19="AIE",IF(K19="L",5,IF(K19="A",7,10)),IF(H19="SE",IF(K19="L",4,IF(K19="A",5,7)),IF(OR(H19="EE",H19="CE"),IF(K19="L",3,IF(K19="A",4,6)))))))</f>
        <v/>
      </c>
      <c r="O19" s="96"/>
      <c r="P19" s="97"/>
      <c r="Q19" s="98" t="str">
        <f aca="false">O19&amp;I19</f>
        <v/>
      </c>
      <c r="R19" s="99" t="str">
        <f aca="false">IF(OR(Q19="AI",Q19="AA"),75%,IF(Q19="DI",140%,IF(Q19="DA",115%,IF(Q19="DE",40%,""))))</f>
        <v/>
      </c>
      <c r="S19" s="100" t="str">
        <f aca="false">IF(OR(Q19="AII",Q19="AIA"),0.6,IF(AND(N19&lt;&gt;"",R19&lt;&gt;"",P19&lt;&gt;""),N19*R19*P19,""))</f>
        <v/>
      </c>
      <c r="T19" s="42"/>
      <c r="U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4"/>
      <c r="I20" s="44"/>
      <c r="J20" s="91" t="str">
        <f aca="false">CONCATENATE(H20,I20)</f>
        <v/>
      </c>
      <c r="K20" s="92" t="str">
        <f aca="false">IF(OR(H20="ALI",H20="AIE"),"L", IF(OR(H20="EE",H20="SE",H20="CE"),"A",""))</f>
        <v/>
      </c>
      <c r="L20" s="93"/>
      <c r="M20" s="94" t="str">
        <f aca="false">IF(K20="L","Baixa",IF(K20="A","Média",IF(K20="","","Alta")))</f>
        <v/>
      </c>
      <c r="N20" s="95" t="str">
        <f aca="false">IF(ISBLANK(H20),"",IF(H20="ALI",IF(K20="L",7,IF(K20="A",10,15)),IF(H20="AIE",IF(K20="L",5,IF(K20="A",7,10)),IF(H20="SE",IF(K20="L",4,IF(K20="A",5,7)),IF(OR(H20="EE",H20="CE"),IF(K20="L",3,IF(K20="A",4,6)))))))</f>
        <v/>
      </c>
      <c r="O20" s="96"/>
      <c r="P20" s="97"/>
      <c r="Q20" s="98" t="str">
        <f aca="false">O20&amp;I20</f>
        <v/>
      </c>
      <c r="R20" s="99" t="str">
        <f aca="false">IF(OR(Q20="AI",Q20="AA"),75%,IF(Q20="DI",140%,IF(Q20="DA",115%,IF(Q20="DE",40%,""))))</f>
        <v/>
      </c>
      <c r="S20" s="100" t="str">
        <f aca="false">IF(OR(Q20="AII",Q20="AIA"),0.6,IF(AND(N20&lt;&gt;"",R20&lt;&gt;"",P20&lt;&gt;""),N20*R20*P20,""))</f>
        <v/>
      </c>
      <c r="T20" s="42"/>
      <c r="U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4"/>
      <c r="I21" s="44"/>
      <c r="J21" s="91" t="str">
        <f aca="false">CONCATENATE(H21,I21)</f>
        <v/>
      </c>
      <c r="K21" s="92" t="str">
        <f aca="false">IF(OR(H21="ALI",H21="AIE"),"L", IF(OR(H21="EE",H21="SE",H21="CE"),"A",""))</f>
        <v/>
      </c>
      <c r="L21" s="93"/>
      <c r="M21" s="94" t="str">
        <f aca="false">IF(K21="L","Baixa",IF(K21="A","Média",IF(K21="","","Alta")))</f>
        <v/>
      </c>
      <c r="N21" s="95" t="str">
        <f aca="false">IF(ISBLANK(H21),"",IF(H21="ALI",IF(K21="L",7,IF(K21="A",10,15)),IF(H21="AIE",IF(K21="L",5,IF(K21="A",7,10)),IF(H21="SE",IF(K21="L",4,IF(K21="A",5,7)),IF(OR(H21="EE",H21="CE"),IF(K21="L",3,IF(K21="A",4,6)))))))</f>
        <v/>
      </c>
      <c r="O21" s="96"/>
      <c r="P21" s="97"/>
      <c r="Q21" s="98" t="str">
        <f aca="false">O21&amp;I21</f>
        <v/>
      </c>
      <c r="R21" s="99" t="str">
        <f aca="false">IF(OR(Q21="AI",Q21="AA"),75%,IF(Q21="DI",140%,IF(Q21="DA",115%,IF(Q21="DE",40%,""))))</f>
        <v/>
      </c>
      <c r="S21" s="100" t="str">
        <f aca="false">IF(OR(Q21="AII",Q21="AIA"),0.6,IF(AND(N21&lt;&gt;"",R21&lt;&gt;"",P21&lt;&gt;""),N21*R21*P21,""))</f>
        <v/>
      </c>
      <c r="T21" s="42"/>
      <c r="U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4"/>
      <c r="I22" s="44"/>
      <c r="J22" s="91" t="str">
        <f aca="false">CONCATENATE(H22,I22)</f>
        <v/>
      </c>
      <c r="K22" s="92" t="str">
        <f aca="false">IF(OR(H22="ALI",H22="AIE"),"L", IF(OR(H22="EE",H22="SE",H22="CE"),"A",""))</f>
        <v/>
      </c>
      <c r="L22" s="93"/>
      <c r="M22" s="94" t="str">
        <f aca="false">IF(K22="L","Baixa",IF(K22="A","Média",IF(K22="","","Alta")))</f>
        <v/>
      </c>
      <c r="N22" s="95" t="str">
        <f aca="false">IF(ISBLANK(H22),"",IF(H22="ALI",IF(K22="L",7,IF(K22="A",10,15)),IF(H22="AIE",IF(K22="L",5,IF(K22="A",7,10)),IF(H22="SE",IF(K22="L",4,IF(K22="A",5,7)),IF(OR(H22="EE",H22="CE"),IF(K22="L",3,IF(K22="A",4,6)))))))</f>
        <v/>
      </c>
      <c r="O22" s="96"/>
      <c r="P22" s="97"/>
      <c r="Q22" s="98" t="str">
        <f aca="false">O22&amp;I22</f>
        <v/>
      </c>
      <c r="R22" s="99" t="str">
        <f aca="false">IF(OR(Q22="AI",Q22="AA"),75%,IF(Q22="DI",140%,IF(Q22="DA",115%,IF(Q22="DE",40%,""))))</f>
        <v/>
      </c>
      <c r="S22" s="100" t="str">
        <f aca="false">IF(OR(Q22="AII",Q22="AIA"),0.6,IF(AND(N22&lt;&gt;"",R22&lt;&gt;"",P22&lt;&gt;""),N22*R22*P22,""))</f>
        <v/>
      </c>
      <c r="T22" s="42"/>
      <c r="U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4"/>
      <c r="I23" s="44"/>
      <c r="J23" s="91" t="str">
        <f aca="false">CONCATENATE(H23,I23)</f>
        <v/>
      </c>
      <c r="K23" s="92" t="str">
        <f aca="false">IF(OR(H23="ALI",H23="AIE"),"L", IF(OR(H23="EE",H23="SE",H23="CE"),"A",""))</f>
        <v/>
      </c>
      <c r="L23" s="93"/>
      <c r="M23" s="94" t="str">
        <f aca="false">IF(K23="L","Baixa",IF(K23="A","Média",IF(K23="","","Alta")))</f>
        <v/>
      </c>
      <c r="N23" s="95" t="str">
        <f aca="false">IF(ISBLANK(H23),"",IF(H23="ALI",IF(K23="L",7,IF(K23="A",10,15)),IF(H23="AIE",IF(K23="L",5,IF(K23="A",7,10)),IF(H23="SE",IF(K23="L",4,IF(K23="A",5,7)),IF(OR(H23="EE",H23="CE"),IF(K23="L",3,IF(K23="A",4,6)))))))</f>
        <v/>
      </c>
      <c r="O23" s="96"/>
      <c r="P23" s="97"/>
      <c r="Q23" s="98" t="str">
        <f aca="false">O23&amp;I23</f>
        <v/>
      </c>
      <c r="R23" s="99" t="str">
        <f aca="false">IF(OR(Q23="AI",Q23="AA"),75%,IF(Q23="DI",140%,IF(Q23="DA",115%,IF(Q23="DE",40%,""))))</f>
        <v/>
      </c>
      <c r="S23" s="100" t="str">
        <f aca="false">IF(OR(Q23="AII",Q23="AIA"),0.6,IF(AND(N23&lt;&gt;"",R23&lt;&gt;"",P23&lt;&gt;""),N23*R23*P23,""))</f>
        <v/>
      </c>
      <c r="T23" s="42"/>
      <c r="U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4"/>
      <c r="I24" s="44"/>
      <c r="J24" s="91" t="str">
        <f aca="false">CONCATENATE(H24,I24)</f>
        <v/>
      </c>
      <c r="K24" s="92" t="str">
        <f aca="false">IF(OR(H24="ALI",H24="AIE"),"L", IF(OR(H24="EE",H24="SE",H24="CE"),"A",""))</f>
        <v/>
      </c>
      <c r="L24" s="93"/>
      <c r="M24" s="94" t="str">
        <f aca="false">IF(K24="L","Baixa",IF(K24="A","Média",IF(K24="","","Alta")))</f>
        <v/>
      </c>
      <c r="N24" s="95" t="str">
        <f aca="false">IF(ISBLANK(H24),"",IF(H24="ALI",IF(K24="L",7,IF(K24="A",10,15)),IF(H24="AIE",IF(K24="L",5,IF(K24="A",7,10)),IF(H24="SE",IF(K24="L",4,IF(K24="A",5,7)),IF(OR(H24="EE",H24="CE"),IF(K24="L",3,IF(K24="A",4,6)))))))</f>
        <v/>
      </c>
      <c r="O24" s="96"/>
      <c r="P24" s="97"/>
      <c r="Q24" s="98" t="str">
        <f aca="false">O24&amp;I24</f>
        <v/>
      </c>
      <c r="R24" s="99" t="str">
        <f aca="false">IF(OR(Q24="AI",Q24="AA"),75%,IF(Q24="DI",140%,IF(Q24="DA",115%,IF(Q24="DE",40%,""))))</f>
        <v/>
      </c>
      <c r="S24" s="100" t="str">
        <f aca="false">IF(OR(Q24="AII",Q24="AIA"),0.6,IF(AND(N24&lt;&gt;"",R24&lt;&gt;"",P24&lt;&gt;""),N24*R24*P24,""))</f>
        <v/>
      </c>
      <c r="T24" s="42"/>
      <c r="U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4"/>
      <c r="I25" s="44"/>
      <c r="J25" s="91" t="str">
        <f aca="false">CONCATENATE(H25,I25)</f>
        <v/>
      </c>
      <c r="K25" s="92" t="str">
        <f aca="false">IF(OR(H25="ALI",H25="AIE"),"L", IF(OR(H25="EE",H25="SE",H25="CE"),"A",""))</f>
        <v/>
      </c>
      <c r="L25" s="93"/>
      <c r="M25" s="94" t="str">
        <f aca="false">IF(K25="L","Baixa",IF(K25="A","Média",IF(K25="","","Alta")))</f>
        <v/>
      </c>
      <c r="N25" s="95" t="str">
        <f aca="false">IF(ISBLANK(H25),"",IF(H25="ALI",IF(K25="L",7,IF(K25="A",10,15)),IF(H25="AIE",IF(K25="L",5,IF(K25="A",7,10)),IF(H25="SE",IF(K25="L",4,IF(K25="A",5,7)),IF(OR(H25="EE",H25="CE"),IF(K25="L",3,IF(K25="A",4,6)))))))</f>
        <v/>
      </c>
      <c r="O25" s="96"/>
      <c r="P25" s="97"/>
      <c r="Q25" s="98" t="str">
        <f aca="false">O25&amp;I25</f>
        <v/>
      </c>
      <c r="R25" s="99" t="str">
        <f aca="false">IF(OR(Q25="AI",Q25="AA"),75%,IF(Q25="DI",140%,IF(Q25="DA",115%,IF(Q25="DE",40%,""))))</f>
        <v/>
      </c>
      <c r="S25" s="100" t="str">
        <f aca="false">IF(OR(Q25="AII",Q25="AIA"),0.6,IF(AND(N25&lt;&gt;"",R25&lt;&gt;"",P25&lt;&gt;""),N25*R25*P25,""))</f>
        <v/>
      </c>
      <c r="T25" s="42"/>
      <c r="U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4"/>
      <c r="I26" s="44"/>
      <c r="J26" s="91" t="str">
        <f aca="false">CONCATENATE(H26,I26)</f>
        <v/>
      </c>
      <c r="K26" s="92" t="str">
        <f aca="false">IF(OR(H26="ALI",H26="AIE"),"L", IF(OR(H26="EE",H26="SE",H26="CE"),"A",""))</f>
        <v/>
      </c>
      <c r="L26" s="93"/>
      <c r="M26" s="94" t="str">
        <f aca="false">IF(K26="L","Baixa",IF(K26="A","Média",IF(K26="","","Alta")))</f>
        <v/>
      </c>
      <c r="N26" s="95" t="str">
        <f aca="false">IF(ISBLANK(H26),"",IF(H26="ALI",IF(K26="L",7,IF(K26="A",10,15)),IF(H26="AIE",IF(K26="L",5,IF(K26="A",7,10)),IF(H26="SE",IF(K26="L",4,IF(K26="A",5,7)),IF(OR(H26="EE",H26="CE"),IF(K26="L",3,IF(K26="A",4,6)))))))</f>
        <v/>
      </c>
      <c r="O26" s="96"/>
      <c r="P26" s="97"/>
      <c r="Q26" s="98" t="str">
        <f aca="false">O26&amp;I26</f>
        <v/>
      </c>
      <c r="R26" s="99" t="str">
        <f aca="false">IF(OR(Q26="AI",Q26="AA"),75%,IF(Q26="DI",140%,IF(Q26="DA",115%,IF(Q26="DE",40%,""))))</f>
        <v/>
      </c>
      <c r="S26" s="100" t="str">
        <f aca="false">IF(OR(Q26="AII",Q26="AIA"),0.6,IF(AND(N26&lt;&gt;"",R26&lt;&gt;"",P26&lt;&gt;""),N26*R26*P26,""))</f>
        <v/>
      </c>
      <c r="T26" s="42"/>
      <c r="U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4"/>
      <c r="I27" s="44"/>
      <c r="J27" s="91" t="str">
        <f aca="false">CONCATENATE(H27,I27)</f>
        <v/>
      </c>
      <c r="K27" s="92" t="str">
        <f aca="false">IF(OR(H27="ALI",H27="AIE"),"L", IF(OR(H27="EE",H27="SE",H27="CE"),"A",""))</f>
        <v/>
      </c>
      <c r="L27" s="93"/>
      <c r="M27" s="94" t="str">
        <f aca="false">IF(K27="L","Baixa",IF(K27="A","Média",IF(K27="","","Alta")))</f>
        <v/>
      </c>
      <c r="N27" s="95" t="str">
        <f aca="false">IF(ISBLANK(H27),"",IF(H27="ALI",IF(K27="L",7,IF(K27="A",10,15)),IF(H27="AIE",IF(K27="L",5,IF(K27="A",7,10)),IF(H27="SE",IF(K27="L",4,IF(K27="A",5,7)),IF(OR(H27="EE",H27="CE"),IF(K27="L",3,IF(K27="A",4,6)))))))</f>
        <v/>
      </c>
      <c r="O27" s="96"/>
      <c r="P27" s="97"/>
      <c r="Q27" s="98" t="str">
        <f aca="false">O27&amp;I27</f>
        <v/>
      </c>
      <c r="R27" s="99" t="str">
        <f aca="false">IF(OR(Q27="AI",Q27="AA"),75%,IF(Q27="DI",140%,IF(Q27="DA",115%,IF(Q27="DE",40%,""))))</f>
        <v/>
      </c>
      <c r="S27" s="100" t="str">
        <f aca="false">IF(OR(Q27="AII",Q27="AIA"),0.6,IF(AND(N27&lt;&gt;"",R27&lt;&gt;"",P27&lt;&gt;""),N27*R27*P27,""))</f>
        <v/>
      </c>
      <c r="T27" s="42"/>
      <c r="U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4"/>
      <c r="I28" s="44"/>
      <c r="J28" s="91" t="str">
        <f aca="false">CONCATENATE(H28,I28)</f>
        <v/>
      </c>
      <c r="K28" s="92" t="str">
        <f aca="false">IF(OR(H28="ALI",H28="AIE"),"L", IF(OR(H28="EE",H28="SE",H28="CE"),"A",""))</f>
        <v/>
      </c>
      <c r="L28" s="93"/>
      <c r="M28" s="94" t="str">
        <f aca="false">IF(K28="L","Baixa",IF(K28="A","Média",IF(K28="","","Alta")))</f>
        <v/>
      </c>
      <c r="N28" s="95" t="str">
        <f aca="false">IF(ISBLANK(H28),"",IF(H28="ALI",IF(K28="L",7,IF(K28="A",10,15)),IF(H28="AIE",IF(K28="L",5,IF(K28="A",7,10)),IF(H28="SE",IF(K28="L",4,IF(K28="A",5,7)),IF(OR(H28="EE",H28="CE"),IF(K28="L",3,IF(K28="A",4,6)))))))</f>
        <v/>
      </c>
      <c r="O28" s="96"/>
      <c r="P28" s="97"/>
      <c r="Q28" s="98" t="str">
        <f aca="false">O28&amp;I28</f>
        <v/>
      </c>
      <c r="R28" s="99" t="str">
        <f aca="false">IF(OR(Q28="AI",Q28="AA"),75%,IF(Q28="DI",140%,IF(Q28="DA",115%,IF(Q28="DE",40%,""))))</f>
        <v/>
      </c>
      <c r="S28" s="100" t="str">
        <f aca="false">IF(OR(Q28="AII",Q28="AIA"),0.6,IF(AND(N28&lt;&gt;"",R28&lt;&gt;"",P28&lt;&gt;""),N28*R28*P28,""))</f>
        <v/>
      </c>
      <c r="T28" s="42"/>
      <c r="U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4"/>
      <c r="I29" s="44"/>
      <c r="J29" s="91" t="str">
        <f aca="false">CONCATENATE(H29,I29)</f>
        <v/>
      </c>
      <c r="K29" s="92" t="str">
        <f aca="false">IF(OR(H29="ALI",H29="AIE"),"L", IF(OR(H29="EE",H29="SE",H29="CE"),"A",""))</f>
        <v/>
      </c>
      <c r="L29" s="93"/>
      <c r="M29" s="94" t="str">
        <f aca="false">IF(K29="L","Baixa",IF(K29="A","Média",IF(K29="","","Alta")))</f>
        <v/>
      </c>
      <c r="N29" s="95" t="str">
        <f aca="false">IF(ISBLANK(H29),"",IF(H29="ALI",IF(K29="L",7,IF(K29="A",10,15)),IF(H29="AIE",IF(K29="L",5,IF(K29="A",7,10)),IF(H29="SE",IF(K29="L",4,IF(K29="A",5,7)),IF(OR(H29="EE",H29="CE"),IF(K29="L",3,IF(K29="A",4,6)))))))</f>
        <v/>
      </c>
      <c r="O29" s="96"/>
      <c r="P29" s="97"/>
      <c r="Q29" s="98" t="str">
        <f aca="false">O29&amp;I29</f>
        <v/>
      </c>
      <c r="R29" s="99" t="str">
        <f aca="false">IF(OR(Q29="AI",Q29="AA"),75%,IF(Q29="DI",140%,IF(Q29="DA",115%,IF(Q29="DE",40%,""))))</f>
        <v/>
      </c>
      <c r="S29" s="100" t="str">
        <f aca="false">IF(OR(Q29="AII",Q29="AIA"),0.6,IF(AND(N29&lt;&gt;"",R29&lt;&gt;"",P29&lt;&gt;""),N29*R29*P29,""))</f>
        <v/>
      </c>
      <c r="T29" s="42"/>
      <c r="U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4"/>
      <c r="I30" s="44"/>
      <c r="J30" s="91" t="str">
        <f aca="false">CONCATENATE(H30,I30)</f>
        <v/>
      </c>
      <c r="K30" s="92" t="str">
        <f aca="false">IF(OR(H30="ALI",H30="AIE"),"L", IF(OR(H30="EE",H30="SE",H30="CE"),"A",""))</f>
        <v/>
      </c>
      <c r="L30" s="93"/>
      <c r="M30" s="94" t="str">
        <f aca="false">IF(K30="L","Baixa",IF(K30="A","Média",IF(K30="","","Alta")))</f>
        <v/>
      </c>
      <c r="N30" s="95" t="str">
        <f aca="false">IF(ISBLANK(H30),"",IF(H30="ALI",IF(K30="L",7,IF(K30="A",10,15)),IF(H30="AIE",IF(K30="L",5,IF(K30="A",7,10)),IF(H30="SE",IF(K30="L",4,IF(K30="A",5,7)),IF(OR(H30="EE",H30="CE"),IF(K30="L",3,IF(K30="A",4,6)))))))</f>
        <v/>
      </c>
      <c r="O30" s="96"/>
      <c r="P30" s="97"/>
      <c r="Q30" s="98" t="str">
        <f aca="false">O30&amp;I30</f>
        <v/>
      </c>
      <c r="R30" s="99" t="str">
        <f aca="false">IF(OR(Q30="AI",Q30="AA"),75%,IF(Q30="DI",140%,IF(Q30="DA",115%,IF(Q30="DE",40%,""))))</f>
        <v/>
      </c>
      <c r="S30" s="100" t="str">
        <f aca="false">IF(OR(Q30="AII",Q30="AIA"),0.6,IF(AND(N30&lt;&gt;"",R30&lt;&gt;"",P30&lt;&gt;""),N30*R30*P30,""))</f>
        <v/>
      </c>
      <c r="T30" s="42"/>
      <c r="U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4"/>
      <c r="I31" s="44"/>
      <c r="J31" s="91" t="str">
        <f aca="false">CONCATENATE(H31,I31)</f>
        <v/>
      </c>
      <c r="K31" s="92" t="str">
        <f aca="false">IF(OR(H31="ALI",H31="AIE"),"L", IF(OR(H31="EE",H31="SE",H31="CE"),"A",""))</f>
        <v/>
      </c>
      <c r="L31" s="93"/>
      <c r="M31" s="94" t="str">
        <f aca="false">IF(K31="L","Baixa",IF(K31="A","Média",IF(K31="","","Alta")))</f>
        <v/>
      </c>
      <c r="N31" s="95" t="str">
        <f aca="false">IF(ISBLANK(H31),"",IF(H31="ALI",IF(K31="L",7,IF(K31="A",10,15)),IF(H31="AIE",IF(K31="L",5,IF(K31="A",7,10)),IF(H31="SE",IF(K31="L",4,IF(K31="A",5,7)),IF(OR(H31="EE",H31="CE"),IF(K31="L",3,IF(K31="A",4,6)))))))</f>
        <v/>
      </c>
      <c r="O31" s="96"/>
      <c r="P31" s="97"/>
      <c r="Q31" s="98" t="str">
        <f aca="false">O31&amp;I31</f>
        <v/>
      </c>
      <c r="R31" s="99" t="str">
        <f aca="false">IF(OR(Q31="AI",Q31="AA"),75%,IF(Q31="DI",140%,IF(Q31="DA",115%,IF(Q31="DE",40%,""))))</f>
        <v/>
      </c>
      <c r="S31" s="100" t="str">
        <f aca="false">IF(OR(Q31="AII",Q31="AIA"),0.6,IF(AND(N31&lt;&gt;"",R31&lt;&gt;"",P31&lt;&gt;""),N31*R31*P31,""))</f>
        <v/>
      </c>
      <c r="T31" s="42"/>
      <c r="U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4"/>
      <c r="I32" s="44"/>
      <c r="J32" s="91" t="str">
        <f aca="false">CONCATENATE(H32,I32)</f>
        <v/>
      </c>
      <c r="K32" s="92" t="str">
        <f aca="false">IF(OR(H32="ALI",H32="AIE"),"L", IF(OR(H32="EE",H32="SE",H32="CE"),"A",""))</f>
        <v/>
      </c>
      <c r="L32" s="93"/>
      <c r="M32" s="94" t="str">
        <f aca="false">IF(K32="L","Baixa",IF(K32="A","Média",IF(K32="","","Alta")))</f>
        <v/>
      </c>
      <c r="N32" s="95" t="str">
        <f aca="false">IF(ISBLANK(H32),"",IF(H32="ALI",IF(K32="L",7,IF(K32="A",10,15)),IF(H32="AIE",IF(K32="L",5,IF(K32="A",7,10)),IF(H32="SE",IF(K32="L",4,IF(K32="A",5,7)),IF(OR(H32="EE",H32="CE"),IF(K32="L",3,IF(K32="A",4,6)))))))</f>
        <v/>
      </c>
      <c r="O32" s="96"/>
      <c r="P32" s="97"/>
      <c r="Q32" s="98" t="str">
        <f aca="false">O32&amp;I32</f>
        <v/>
      </c>
      <c r="R32" s="99" t="str">
        <f aca="false">IF(OR(Q32="AI",Q32="AA"),75%,IF(Q32="DI",140%,IF(Q32="DA",115%,IF(Q32="DE",40%,""))))</f>
        <v/>
      </c>
      <c r="S32" s="100" t="str">
        <f aca="false">IF(OR(Q32="AII",Q32="AIA"),0.6,IF(AND(N32&lt;&gt;"",R32&lt;&gt;"",P32&lt;&gt;""),N32*R32*P32,""))</f>
        <v/>
      </c>
      <c r="T32" s="42"/>
      <c r="U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4"/>
      <c r="I33" s="44"/>
      <c r="J33" s="91" t="str">
        <f aca="false">CONCATENATE(H33,I33)</f>
        <v/>
      </c>
      <c r="K33" s="92" t="str">
        <f aca="false">IF(OR(H33="ALI",H33="AIE"),"L", IF(OR(H33="EE",H33="SE",H33="CE"),"A",""))</f>
        <v/>
      </c>
      <c r="L33" s="93"/>
      <c r="M33" s="94" t="str">
        <f aca="false">IF(K33="L","Baixa",IF(K33="A","Média",IF(K33="","","Alta")))</f>
        <v/>
      </c>
      <c r="N33" s="95" t="str">
        <f aca="false">IF(ISBLANK(H33),"",IF(H33="ALI",IF(K33="L",7,IF(K33="A",10,15)),IF(H33="AIE",IF(K33="L",5,IF(K33="A",7,10)),IF(H33="SE",IF(K33="L",4,IF(K33="A",5,7)),IF(OR(H33="EE",H33="CE"),IF(K33="L",3,IF(K33="A",4,6)))))))</f>
        <v/>
      </c>
      <c r="O33" s="96"/>
      <c r="P33" s="97"/>
      <c r="Q33" s="98" t="str">
        <f aca="false">O33&amp;I33</f>
        <v/>
      </c>
      <c r="R33" s="99" t="str">
        <f aca="false">IF(OR(Q33="AI",Q33="AA"),75%,IF(Q33="DI",140%,IF(Q33="DA",115%,IF(Q33="DE",40%,""))))</f>
        <v/>
      </c>
      <c r="S33" s="100" t="str">
        <f aca="false">IF(OR(Q33="AII",Q33="AIA"),0.6,IF(AND(N33&lt;&gt;"",R33&lt;&gt;"",P33&lt;&gt;""),N33*R33*P33,""))</f>
        <v/>
      </c>
      <c r="T33" s="42"/>
      <c r="U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4"/>
      <c r="I34" s="44"/>
      <c r="J34" s="91" t="str">
        <f aca="false">CONCATENATE(H34,I34)</f>
        <v/>
      </c>
      <c r="K34" s="92" t="str">
        <f aca="false">IF(OR(H34="ALI",H34="AIE"),"L", IF(OR(H34="EE",H34="SE",H34="CE"),"A",""))</f>
        <v/>
      </c>
      <c r="L34" s="93"/>
      <c r="M34" s="94" t="str">
        <f aca="false">IF(K34="L","Baixa",IF(K34="A","Média",IF(K34="","","Alta")))</f>
        <v/>
      </c>
      <c r="N34" s="95" t="str">
        <f aca="false">IF(ISBLANK(H34),"",IF(H34="ALI",IF(K34="L",7,IF(K34="A",10,15)),IF(H34="AIE",IF(K34="L",5,IF(K34="A",7,10)),IF(H34="SE",IF(K34="L",4,IF(K34="A",5,7)),IF(OR(H34="EE",H34="CE"),IF(K34="L",3,IF(K34="A",4,6)))))))</f>
        <v/>
      </c>
      <c r="O34" s="96"/>
      <c r="P34" s="97"/>
      <c r="Q34" s="98" t="str">
        <f aca="false">O34&amp;I34</f>
        <v/>
      </c>
      <c r="R34" s="99" t="str">
        <f aca="false">IF(OR(Q34="AI",Q34="AA"),75%,IF(Q34="DI",140%,IF(Q34="DA",115%,IF(Q34="DE",40%,""))))</f>
        <v/>
      </c>
      <c r="S34" s="100" t="str">
        <f aca="false">IF(OR(Q34="AII",Q34="AIA"),0.6,IF(AND(N34&lt;&gt;"",R34&lt;&gt;"",P34&lt;&gt;""),N34*R34*P34,""))</f>
        <v/>
      </c>
      <c r="T34" s="42"/>
      <c r="U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4"/>
      <c r="I35" s="44"/>
      <c r="J35" s="91" t="str">
        <f aca="false">CONCATENATE(H35,I35)</f>
        <v/>
      </c>
      <c r="K35" s="92" t="str">
        <f aca="false">IF(OR(H35="ALI",H35="AIE"),"L", IF(OR(H35="EE",H35="SE",H35="CE"),"A",""))</f>
        <v/>
      </c>
      <c r="L35" s="93"/>
      <c r="M35" s="94" t="str">
        <f aca="false">IF(K35="L","Baixa",IF(K35="A","Média",IF(K35="","","Alta")))</f>
        <v/>
      </c>
      <c r="N35" s="95" t="str">
        <f aca="false">IF(ISBLANK(H35),"",IF(H35="ALI",IF(K35="L",7,IF(K35="A",10,15)),IF(H35="AIE",IF(K35="L",5,IF(K35="A",7,10)),IF(H35="SE",IF(K35="L",4,IF(K35="A",5,7)),IF(OR(H35="EE",H35="CE"),IF(K35="L",3,IF(K35="A",4,6)))))))</f>
        <v/>
      </c>
      <c r="O35" s="96"/>
      <c r="P35" s="97"/>
      <c r="Q35" s="98" t="str">
        <f aca="false">O35&amp;I35</f>
        <v/>
      </c>
      <c r="R35" s="99" t="str">
        <f aca="false">IF(OR(Q35="AI",Q35="AA"),75%,IF(Q35="DI",140%,IF(Q35="DA",115%,IF(Q35="DE",40%,""))))</f>
        <v/>
      </c>
      <c r="S35" s="100" t="str">
        <f aca="false">IF(OR(Q35="AII",Q35="AIA"),0.6,IF(AND(N35&lt;&gt;"",R35&lt;&gt;"",P35&lt;&gt;""),N35*R35*P35,""))</f>
        <v/>
      </c>
      <c r="T35" s="42"/>
      <c r="U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4"/>
      <c r="I36" s="44"/>
      <c r="J36" s="91" t="str">
        <f aca="false">CONCATENATE(H36,I36)</f>
        <v/>
      </c>
      <c r="K36" s="92" t="str">
        <f aca="false">IF(OR(H36="ALI",H36="AIE"),"L", IF(OR(H36="EE",H36="SE",H36="CE"),"A",""))</f>
        <v/>
      </c>
      <c r="L36" s="93"/>
      <c r="M36" s="94" t="str">
        <f aca="false">IF(K36="L","Baixa",IF(K36="A","Média",IF(K36="","","Alta")))</f>
        <v/>
      </c>
      <c r="N36" s="95" t="str">
        <f aca="false">IF(ISBLANK(H36),"",IF(H36="ALI",IF(K36="L",7,IF(K36="A",10,15)),IF(H36="AIE",IF(K36="L",5,IF(K36="A",7,10)),IF(H36="SE",IF(K36="L",4,IF(K36="A",5,7)),IF(OR(H36="EE",H36="CE"),IF(K36="L",3,IF(K36="A",4,6)))))))</f>
        <v/>
      </c>
      <c r="O36" s="96"/>
      <c r="P36" s="97"/>
      <c r="Q36" s="98" t="str">
        <f aca="false">O36&amp;I36</f>
        <v/>
      </c>
      <c r="R36" s="99" t="str">
        <f aca="false">IF(OR(Q36="AI",Q36="AA"),75%,IF(Q36="DI",140%,IF(Q36="DA",115%,IF(Q36="DE",40%,""))))</f>
        <v/>
      </c>
      <c r="S36" s="100" t="str">
        <f aca="false">IF(OR(Q36="AII",Q36="AIA"),0.6,IF(AND(N36&lt;&gt;"",R36&lt;&gt;"",P36&lt;&gt;""),N36*R36*P36,""))</f>
        <v/>
      </c>
      <c r="T36" s="42"/>
      <c r="U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4"/>
      <c r="I37" s="44"/>
      <c r="J37" s="91" t="str">
        <f aca="false">CONCATENATE(H37,I37)</f>
        <v/>
      </c>
      <c r="K37" s="92" t="str">
        <f aca="false">IF(OR(H37="ALI",H37="AIE"),"L", IF(OR(H37="EE",H37="SE",H37="CE"),"A",""))</f>
        <v/>
      </c>
      <c r="L37" s="93"/>
      <c r="M37" s="94" t="str">
        <f aca="false">IF(K37="L","Baixa",IF(K37="A","Média",IF(K37="","","Alta")))</f>
        <v/>
      </c>
      <c r="N37" s="95" t="str">
        <f aca="false">IF(ISBLANK(H37),"",IF(H37="ALI",IF(K37="L",7,IF(K37="A",10,15)),IF(H37="AIE",IF(K37="L",5,IF(K37="A",7,10)),IF(H37="SE",IF(K37="L",4,IF(K37="A",5,7)),IF(OR(H37="EE",H37="CE"),IF(K37="L",3,IF(K37="A",4,6)))))))</f>
        <v/>
      </c>
      <c r="O37" s="96"/>
      <c r="P37" s="97"/>
      <c r="Q37" s="98" t="str">
        <f aca="false">O37&amp;I37</f>
        <v/>
      </c>
      <c r="R37" s="99" t="str">
        <f aca="false">IF(OR(Q37="AI",Q37="AA"),75%,IF(Q37="DI",140%,IF(Q37="DA",115%,IF(Q37="DE",40%,""))))</f>
        <v/>
      </c>
      <c r="S37" s="100" t="str">
        <f aca="false">IF(OR(Q37="AII",Q37="AIA"),0.6,IF(AND(N37&lt;&gt;"",R37&lt;&gt;"",P37&lt;&gt;""),N37*R37*P37,""))</f>
        <v/>
      </c>
      <c r="T37" s="42"/>
      <c r="U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4"/>
      <c r="I38" s="44"/>
      <c r="J38" s="91" t="str">
        <f aca="false">CONCATENATE(H38,I38)</f>
        <v/>
      </c>
      <c r="K38" s="92" t="str">
        <f aca="false">IF(OR(H38="ALI",H38="AIE"),"L", IF(OR(H38="EE",H38="SE",H38="CE"),"A",""))</f>
        <v/>
      </c>
      <c r="L38" s="93"/>
      <c r="M38" s="94" t="str">
        <f aca="false">IF(K38="L","Baixa",IF(K38="A","Média",IF(K38="","","Alta")))</f>
        <v/>
      </c>
      <c r="N38" s="95" t="str">
        <f aca="false">IF(ISBLANK(H38),"",IF(H38="ALI",IF(K38="L",7,IF(K38="A",10,15)),IF(H38="AIE",IF(K38="L",5,IF(K38="A",7,10)),IF(H38="SE",IF(K38="L",4,IF(K38="A",5,7)),IF(OR(H38="EE",H38="CE"),IF(K38="L",3,IF(K38="A",4,6)))))))</f>
        <v/>
      </c>
      <c r="O38" s="96"/>
      <c r="P38" s="97"/>
      <c r="Q38" s="98" t="str">
        <f aca="false">O38&amp;I38</f>
        <v/>
      </c>
      <c r="R38" s="99" t="str">
        <f aca="false">IF(OR(Q38="AI",Q38="AA"),75%,IF(Q38="DI",140%,IF(Q38="DA",115%,IF(Q38="DE",40%,""))))</f>
        <v/>
      </c>
      <c r="S38" s="100" t="str">
        <f aca="false">IF(OR(Q38="AII",Q38="AIA"),0.6,IF(AND(N38&lt;&gt;"",R38&lt;&gt;"",P38&lt;&gt;""),N38*R38*P38,""))</f>
        <v/>
      </c>
      <c r="T38" s="42"/>
      <c r="U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4"/>
      <c r="I39" s="44"/>
      <c r="J39" s="91" t="str">
        <f aca="false">CONCATENATE(H39,I39)</f>
        <v/>
      </c>
      <c r="K39" s="92" t="str">
        <f aca="false">IF(OR(H39="ALI",H39="AIE"),"L", IF(OR(H39="EE",H39="SE",H39="CE"),"A",""))</f>
        <v/>
      </c>
      <c r="L39" s="93"/>
      <c r="M39" s="94" t="str">
        <f aca="false">IF(K39="L","Baixa",IF(K39="A","Média",IF(K39="","","Alta")))</f>
        <v/>
      </c>
      <c r="N39" s="95" t="str">
        <f aca="false">IF(ISBLANK(H39),"",IF(H39="ALI",IF(K39="L",7,IF(K39="A",10,15)),IF(H39="AIE",IF(K39="L",5,IF(K39="A",7,10)),IF(H39="SE",IF(K39="L",4,IF(K39="A",5,7)),IF(OR(H39="EE",H39="CE"),IF(K39="L",3,IF(K39="A",4,6)))))))</f>
        <v/>
      </c>
      <c r="O39" s="96"/>
      <c r="P39" s="97"/>
      <c r="Q39" s="98" t="str">
        <f aca="false">O39&amp;I39</f>
        <v/>
      </c>
      <c r="R39" s="99" t="str">
        <f aca="false">IF(OR(Q39="AI",Q39="AA"),75%,IF(Q39="DI",140%,IF(Q39="DA",115%,IF(Q39="DE",40%,""))))</f>
        <v/>
      </c>
      <c r="S39" s="100" t="str">
        <f aca="false">IF(OR(Q39="AII",Q39="AIA"),0.6,IF(AND(N39&lt;&gt;"",R39&lt;&gt;"",P39&lt;&gt;""),N39*R39*P39,""))</f>
        <v/>
      </c>
      <c r="T39" s="42"/>
      <c r="U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4"/>
      <c r="I40" s="44"/>
      <c r="J40" s="91" t="str">
        <f aca="false">CONCATENATE(H40,I40)</f>
        <v/>
      </c>
      <c r="K40" s="92" t="str">
        <f aca="false">IF(OR(H40="ALI",H40="AIE"),"L", IF(OR(H40="EE",H40="SE",H40="CE"),"A",""))</f>
        <v/>
      </c>
      <c r="L40" s="93"/>
      <c r="M40" s="94" t="str">
        <f aca="false">IF(K40="L","Baixa",IF(K40="A","Média",IF(K40="","","Alta")))</f>
        <v/>
      </c>
      <c r="N40" s="95" t="str">
        <f aca="false">IF(ISBLANK(H40),"",IF(H40="ALI",IF(K40="L",7,IF(K40="A",10,15)),IF(H40="AIE",IF(K40="L",5,IF(K40="A",7,10)),IF(H40="SE",IF(K40="L",4,IF(K40="A",5,7)),IF(OR(H40="EE",H40="CE"),IF(K40="L",3,IF(K40="A",4,6)))))))</f>
        <v/>
      </c>
      <c r="O40" s="96"/>
      <c r="P40" s="97"/>
      <c r="Q40" s="98" t="str">
        <f aca="false">O40&amp;I40</f>
        <v/>
      </c>
      <c r="R40" s="99" t="str">
        <f aca="false">IF(OR(Q40="AI",Q40="AA"),75%,IF(Q40="DI",140%,IF(Q40="DA",115%,IF(Q40="DE",40%,""))))</f>
        <v/>
      </c>
      <c r="S40" s="100" t="str">
        <f aca="false">IF(OR(Q40="AII",Q40="AIA"),0.6,IF(AND(N40&lt;&gt;"",R40&lt;&gt;"",P40&lt;&gt;""),N40*R40*P40,""))</f>
        <v/>
      </c>
      <c r="T40" s="42"/>
      <c r="U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4"/>
      <c r="I41" s="44"/>
      <c r="J41" s="91" t="str">
        <f aca="false">CONCATENATE(H41,I41)</f>
        <v/>
      </c>
      <c r="K41" s="92" t="str">
        <f aca="false">IF(OR(H41="ALI",H41="AIE"),"L", IF(OR(H41="EE",H41="SE",H41="CE"),"A",""))</f>
        <v/>
      </c>
      <c r="L41" s="93"/>
      <c r="M41" s="94" t="str">
        <f aca="false">IF(K41="L","Baixa",IF(K41="A","Média",IF(K41="","","Alta")))</f>
        <v/>
      </c>
      <c r="N41" s="95" t="str">
        <f aca="false">IF(ISBLANK(H41),"",IF(H41="ALI",IF(K41="L",7,IF(K41="A",10,15)),IF(H41="AIE",IF(K41="L",5,IF(K41="A",7,10)),IF(H41="SE",IF(K41="L",4,IF(K41="A",5,7)),IF(OR(H41="EE",H41="CE"),IF(K41="L",3,IF(K41="A",4,6)))))))</f>
        <v/>
      </c>
      <c r="O41" s="96"/>
      <c r="P41" s="97"/>
      <c r="Q41" s="98" t="str">
        <f aca="false">O41&amp;I41</f>
        <v/>
      </c>
      <c r="R41" s="99" t="str">
        <f aca="false">IF(OR(Q41="AI",Q41="AA"),75%,IF(Q41="DI",140%,IF(Q41="DA",115%,IF(Q41="DE",40%,""))))</f>
        <v/>
      </c>
      <c r="S41" s="100" t="str">
        <f aca="false">IF(OR(Q41="AII",Q41="AIA"),0.6,IF(AND(N41&lt;&gt;"",R41&lt;&gt;"",P41&lt;&gt;""),N41*R41*P41,""))</f>
        <v/>
      </c>
      <c r="T41" s="42"/>
      <c r="U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4"/>
      <c r="I42" s="44"/>
      <c r="J42" s="91" t="str">
        <f aca="false">CONCATENATE(H42,I42)</f>
        <v/>
      </c>
      <c r="K42" s="92" t="str">
        <f aca="false">IF(OR(H42="ALI",H42="AIE"),"L", IF(OR(H42="EE",H42="SE",H42="CE"),"A",""))</f>
        <v/>
      </c>
      <c r="L42" s="93"/>
      <c r="M42" s="94" t="str">
        <f aca="false">IF(K42="L","Baixa",IF(K42="A","Média",IF(K42="","","Alta")))</f>
        <v/>
      </c>
      <c r="N42" s="95" t="str">
        <f aca="false">IF(ISBLANK(H42),"",IF(H42="ALI",IF(K42="L",7,IF(K42="A",10,15)),IF(H42="AIE",IF(K42="L",5,IF(K42="A",7,10)),IF(H42="SE",IF(K42="L",4,IF(K42="A",5,7)),IF(OR(H42="EE",H42="CE"),IF(K42="L",3,IF(K42="A",4,6)))))))</f>
        <v/>
      </c>
      <c r="O42" s="96"/>
      <c r="P42" s="97"/>
      <c r="Q42" s="98" t="str">
        <f aca="false">O42&amp;I42</f>
        <v/>
      </c>
      <c r="R42" s="99" t="str">
        <f aca="false">IF(OR(Q42="AI",Q42="AA"),75%,IF(Q42="DI",140%,IF(Q42="DA",115%,IF(Q42="DE",40%,""))))</f>
        <v/>
      </c>
      <c r="S42" s="100" t="str">
        <f aca="false">IF(OR(Q42="AII",Q42="AIA"),0.6,IF(AND(N42&lt;&gt;"",R42&lt;&gt;"",P42&lt;&gt;""),N42*R42*P42,""))</f>
        <v/>
      </c>
      <c r="T42" s="42"/>
      <c r="U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4"/>
      <c r="I43" s="44"/>
      <c r="J43" s="91" t="str">
        <f aca="false">CONCATENATE(H43,I43)</f>
        <v/>
      </c>
      <c r="K43" s="92" t="str">
        <f aca="false">IF(OR(H43="ALI",H43="AIE"),"L", IF(OR(H43="EE",H43="SE",H43="CE"),"A",""))</f>
        <v/>
      </c>
      <c r="L43" s="93"/>
      <c r="M43" s="94" t="str">
        <f aca="false">IF(K43="L","Baixa",IF(K43="A","Média",IF(K43="","","Alta")))</f>
        <v/>
      </c>
      <c r="N43" s="95" t="str">
        <f aca="false">IF(ISBLANK(H43),"",IF(H43="ALI",IF(K43="L",7,IF(K43="A",10,15)),IF(H43="AIE",IF(K43="L",5,IF(K43="A",7,10)),IF(H43="SE",IF(K43="L",4,IF(K43="A",5,7)),IF(OR(H43="EE",H43="CE"),IF(K43="L",3,IF(K43="A",4,6)))))))</f>
        <v/>
      </c>
      <c r="O43" s="96"/>
      <c r="P43" s="97"/>
      <c r="Q43" s="98" t="str">
        <f aca="false">O43&amp;I43</f>
        <v/>
      </c>
      <c r="R43" s="99" t="str">
        <f aca="false">IF(OR(Q43="AI",Q43="AA"),75%,IF(Q43="DI",140%,IF(Q43="DA",115%,IF(Q43="DE",40%,""))))</f>
        <v/>
      </c>
      <c r="S43" s="100" t="str">
        <f aca="false">IF(OR(Q43="AII",Q43="AIA"),0.6,IF(AND(N43&lt;&gt;"",R43&lt;&gt;"",P43&lt;&gt;""),N43*R43*P43,""))</f>
        <v/>
      </c>
      <c r="T43" s="42"/>
      <c r="U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4"/>
      <c r="I44" s="44"/>
      <c r="J44" s="91" t="str">
        <f aca="false">CONCATENATE(H44,I44)</f>
        <v/>
      </c>
      <c r="K44" s="92" t="str">
        <f aca="false">IF(OR(H44="ALI",H44="AIE"),"L", IF(OR(H44="EE",H44="SE",H44="CE"),"A",""))</f>
        <v/>
      </c>
      <c r="L44" s="93"/>
      <c r="M44" s="94" t="str">
        <f aca="false">IF(K44="L","Baixa",IF(K44="A","Média",IF(K44="","","Alta")))</f>
        <v/>
      </c>
      <c r="N44" s="95" t="str">
        <f aca="false">IF(ISBLANK(H44),"",IF(H44="ALI",IF(K44="L",7,IF(K44="A",10,15)),IF(H44="AIE",IF(K44="L",5,IF(K44="A",7,10)),IF(H44="SE",IF(K44="L",4,IF(K44="A",5,7)),IF(OR(H44="EE",H44="CE"),IF(K44="L",3,IF(K44="A",4,6)))))))</f>
        <v/>
      </c>
      <c r="O44" s="96"/>
      <c r="P44" s="97"/>
      <c r="Q44" s="98" t="str">
        <f aca="false">O44&amp;I44</f>
        <v/>
      </c>
      <c r="R44" s="99" t="str">
        <f aca="false">IF(OR(Q44="AI",Q44="AA"),75%,IF(Q44="DI",140%,IF(Q44="DA",115%,IF(Q44="DE",40%,""))))</f>
        <v/>
      </c>
      <c r="S44" s="100" t="str">
        <f aca="false">IF(OR(Q44="AII",Q44="AIA"),0.6,IF(AND(N44&lt;&gt;"",R44&lt;&gt;"",P44&lt;&gt;""),N44*R44*P44,""))</f>
        <v/>
      </c>
      <c r="T44" s="42"/>
      <c r="U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4"/>
      <c r="I45" s="44"/>
      <c r="J45" s="91" t="str">
        <f aca="false">CONCATENATE(H45,I45)</f>
        <v/>
      </c>
      <c r="K45" s="92" t="str">
        <f aca="false">IF(OR(H45="ALI",H45="AIE"),"L", IF(OR(H45="EE",H45="SE",H45="CE"),"A",""))</f>
        <v/>
      </c>
      <c r="L45" s="93"/>
      <c r="M45" s="94" t="str">
        <f aca="false">IF(K45="L","Baixa",IF(K45="A","Média",IF(K45="","","Alta")))</f>
        <v/>
      </c>
      <c r="N45" s="95" t="str">
        <f aca="false">IF(ISBLANK(H45),"",IF(H45="ALI",IF(K45="L",7,IF(K45="A",10,15)),IF(H45="AIE",IF(K45="L",5,IF(K45="A",7,10)),IF(H45="SE",IF(K45="L",4,IF(K45="A",5,7)),IF(OR(H45="EE",H45="CE"),IF(K45="L",3,IF(K45="A",4,6)))))))</f>
        <v/>
      </c>
      <c r="O45" s="96"/>
      <c r="P45" s="97"/>
      <c r="Q45" s="98" t="str">
        <f aca="false">O45&amp;I45</f>
        <v/>
      </c>
      <c r="R45" s="99" t="str">
        <f aca="false">IF(OR(Q45="AI",Q45="AA"),75%,IF(Q45="DI",140%,IF(Q45="DA",115%,IF(Q45="DE",40%,""))))</f>
        <v/>
      </c>
      <c r="S45" s="100" t="str">
        <f aca="false">IF(OR(Q45="AII",Q45="AIA"),0.6,IF(AND(N45&lt;&gt;"",R45&lt;&gt;"",P45&lt;&gt;""),N45*R45*P45,""))</f>
        <v/>
      </c>
      <c r="T45" s="42"/>
      <c r="U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4"/>
      <c r="I46" s="44"/>
      <c r="J46" s="91" t="str">
        <f aca="false">CONCATENATE(H46,I46)</f>
        <v/>
      </c>
      <c r="K46" s="92" t="str">
        <f aca="false">IF(OR(H46="ALI",H46="AIE"),"L", IF(OR(H46="EE",H46="SE",H46="CE"),"A",""))</f>
        <v/>
      </c>
      <c r="L46" s="93"/>
      <c r="M46" s="94" t="str">
        <f aca="false">IF(K46="L","Baixa",IF(K46="A","Média",IF(K46="","","Alta")))</f>
        <v/>
      </c>
      <c r="N46" s="95" t="str">
        <f aca="false">IF(ISBLANK(H46),"",IF(H46="ALI",IF(K46="L",7,IF(K46="A",10,15)),IF(H46="AIE",IF(K46="L",5,IF(K46="A",7,10)),IF(H46="SE",IF(K46="L",4,IF(K46="A",5,7)),IF(OR(H46="EE",H46="CE"),IF(K46="L",3,IF(K46="A",4,6)))))))</f>
        <v/>
      </c>
      <c r="O46" s="96"/>
      <c r="P46" s="97"/>
      <c r="Q46" s="98" t="str">
        <f aca="false">O46&amp;I46</f>
        <v/>
      </c>
      <c r="R46" s="99" t="str">
        <f aca="false">IF(OR(Q46="AI",Q46="AA"),75%,IF(Q46="DI",140%,IF(Q46="DA",115%,IF(Q46="DE",40%,""))))</f>
        <v/>
      </c>
      <c r="S46" s="100" t="str">
        <f aca="false">IF(OR(Q46="AII",Q46="AIA"),0.6,IF(AND(N46&lt;&gt;"",R46&lt;&gt;"",P46&lt;&gt;""),N46*R46*P46,""))</f>
        <v/>
      </c>
      <c r="T46" s="42"/>
      <c r="U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4"/>
      <c r="I47" s="44"/>
      <c r="J47" s="91" t="str">
        <f aca="false">CONCATENATE(H47,I47)</f>
        <v/>
      </c>
      <c r="K47" s="92" t="str">
        <f aca="false">IF(OR(H47="ALI",H47="AIE"),"L", IF(OR(H47="EE",H47="SE",H47="CE"),"A",""))</f>
        <v/>
      </c>
      <c r="L47" s="93"/>
      <c r="M47" s="94" t="str">
        <f aca="false">IF(K47="L","Baixa",IF(K47="A","Média",IF(K47="","","Alta")))</f>
        <v/>
      </c>
      <c r="N47" s="95" t="str">
        <f aca="false">IF(ISBLANK(H47),"",IF(H47="ALI",IF(K47="L",7,IF(K47="A",10,15)),IF(H47="AIE",IF(K47="L",5,IF(K47="A",7,10)),IF(H47="SE",IF(K47="L",4,IF(K47="A",5,7)),IF(OR(H47="EE",H47="CE"),IF(K47="L",3,IF(K47="A",4,6)))))))</f>
        <v/>
      </c>
      <c r="O47" s="96"/>
      <c r="P47" s="97"/>
      <c r="Q47" s="98" t="str">
        <f aca="false">O47&amp;I47</f>
        <v/>
      </c>
      <c r="R47" s="99" t="str">
        <f aca="false">IF(OR(Q47="AI",Q47="AA"),75%,IF(Q47="DI",140%,IF(Q47="DA",115%,IF(Q47="DE",40%,""))))</f>
        <v/>
      </c>
      <c r="S47" s="100" t="str">
        <f aca="false">IF(OR(Q47="AII",Q47="AIA"),0.6,IF(AND(N47&lt;&gt;"",R47&lt;&gt;"",P47&lt;&gt;""),N47*R47*P47,""))</f>
        <v/>
      </c>
      <c r="T47" s="42"/>
      <c r="U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4"/>
      <c r="I48" s="44"/>
      <c r="J48" s="91" t="str">
        <f aca="false">CONCATENATE(H48,I48)</f>
        <v/>
      </c>
      <c r="K48" s="92" t="str">
        <f aca="false">IF(OR(H48="ALI",H48="AIE"),"L", IF(OR(H48="EE",H48="SE",H48="CE"),"A",""))</f>
        <v/>
      </c>
      <c r="L48" s="93"/>
      <c r="M48" s="94" t="str">
        <f aca="false">IF(K48="L","Baixa",IF(K48="A","Média",IF(K48="","","Alta")))</f>
        <v/>
      </c>
      <c r="N48" s="95" t="str">
        <f aca="false">IF(ISBLANK(H48),"",IF(H48="ALI",IF(K48="L",7,IF(K48="A",10,15)),IF(H48="AIE",IF(K48="L",5,IF(K48="A",7,10)),IF(H48="SE",IF(K48="L",4,IF(K48="A",5,7)),IF(OR(H48="EE",H48="CE"),IF(K48="L",3,IF(K48="A",4,6)))))))</f>
        <v/>
      </c>
      <c r="O48" s="96"/>
      <c r="P48" s="97"/>
      <c r="Q48" s="98" t="str">
        <f aca="false">O48&amp;I48</f>
        <v/>
      </c>
      <c r="R48" s="99" t="str">
        <f aca="false">IF(OR(Q48="AI",Q48="AA"),75%,IF(Q48="DI",140%,IF(Q48="DA",115%,IF(Q48="DE",40%,""))))</f>
        <v/>
      </c>
      <c r="S48" s="100" t="str">
        <f aca="false">IF(OR(Q48="AII",Q48="AIA"),0.6,IF(AND(N48&lt;&gt;"",R48&lt;&gt;"",P48&lt;&gt;""),N48*R48*P48,""))</f>
        <v/>
      </c>
      <c r="T48" s="42"/>
      <c r="U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4"/>
      <c r="I49" s="44"/>
      <c r="J49" s="91" t="str">
        <f aca="false">CONCATENATE(H49,I49)</f>
        <v/>
      </c>
      <c r="K49" s="92" t="str">
        <f aca="false">IF(OR(H49="ALI",H49="AIE"),"L", IF(OR(H49="EE",H49="SE",H49="CE"),"A",""))</f>
        <v/>
      </c>
      <c r="L49" s="93"/>
      <c r="M49" s="94" t="str">
        <f aca="false">IF(K49="L","Baixa",IF(K49="A","Média",IF(K49="","","Alta")))</f>
        <v/>
      </c>
      <c r="N49" s="95" t="str">
        <f aca="false">IF(ISBLANK(H49),"",IF(H49="ALI",IF(K49="L",7,IF(K49="A",10,15)),IF(H49="AIE",IF(K49="L",5,IF(K49="A",7,10)),IF(H49="SE",IF(K49="L",4,IF(K49="A",5,7)),IF(OR(H49="EE",H49="CE"),IF(K49="L",3,IF(K49="A",4,6)))))))</f>
        <v/>
      </c>
      <c r="O49" s="96"/>
      <c r="P49" s="97"/>
      <c r="Q49" s="98" t="str">
        <f aca="false">O49&amp;I49</f>
        <v/>
      </c>
      <c r="R49" s="99" t="str">
        <f aca="false">IF(OR(Q49="AI",Q49="AA"),75%,IF(Q49="DI",140%,IF(Q49="DA",115%,IF(Q49="DE",40%,""))))</f>
        <v/>
      </c>
      <c r="S49" s="100" t="str">
        <f aca="false">IF(OR(Q49="AII",Q49="AIA"),0.6,IF(AND(N49&lt;&gt;"",R49&lt;&gt;"",P49&lt;&gt;""),N49*R49*P49,""))</f>
        <v/>
      </c>
      <c r="T49" s="42"/>
      <c r="U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4"/>
      <c r="I50" s="44"/>
      <c r="J50" s="91" t="str">
        <f aca="false">CONCATENATE(H50,I50)</f>
        <v/>
      </c>
      <c r="K50" s="92" t="str">
        <f aca="false">IF(OR(H50="ALI",H50="AIE"),"L", IF(OR(H50="EE",H50="SE",H50="CE"),"A",""))</f>
        <v/>
      </c>
      <c r="L50" s="93"/>
      <c r="M50" s="94" t="str">
        <f aca="false">IF(K50="L","Baixa",IF(K50="A","Média",IF(K50="","","Alta")))</f>
        <v/>
      </c>
      <c r="N50" s="95" t="str">
        <f aca="false">IF(ISBLANK(H50),"",IF(H50="ALI",IF(K50="L",7,IF(K50="A",10,15)),IF(H50="AIE",IF(K50="L",5,IF(K50="A",7,10)),IF(H50="SE",IF(K50="L",4,IF(K50="A",5,7)),IF(OR(H50="EE",H50="CE"),IF(K50="L",3,IF(K50="A",4,6)))))))</f>
        <v/>
      </c>
      <c r="O50" s="96"/>
      <c r="P50" s="97"/>
      <c r="Q50" s="98" t="str">
        <f aca="false">O50&amp;I50</f>
        <v/>
      </c>
      <c r="R50" s="99" t="str">
        <f aca="false">IF(OR(Q50="AI",Q50="AA"),75%,IF(Q50="DI",140%,IF(Q50="DA",115%,IF(Q50="DE",40%,""))))</f>
        <v/>
      </c>
      <c r="S50" s="100" t="str">
        <f aca="false">IF(OR(Q50="AII",Q50="AIA"),0.6,IF(AND(N50&lt;&gt;"",R50&lt;&gt;"",P50&lt;&gt;""),N50*R50*P50,""))</f>
        <v/>
      </c>
      <c r="T50" s="42"/>
      <c r="U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4"/>
      <c r="I51" s="44"/>
      <c r="J51" s="91" t="str">
        <f aca="false">CONCATENATE(H51,I51)</f>
        <v/>
      </c>
      <c r="K51" s="92" t="str">
        <f aca="false">IF(OR(H51="ALI",H51="AIE"),"L", IF(OR(H51="EE",H51="SE",H51="CE"),"A",""))</f>
        <v/>
      </c>
      <c r="L51" s="93"/>
      <c r="M51" s="94" t="str">
        <f aca="false">IF(K51="L","Baixa",IF(K51="A","Média",IF(K51="","","Alta")))</f>
        <v/>
      </c>
      <c r="N51" s="95" t="str">
        <f aca="false">IF(ISBLANK(H51),"",IF(H51="ALI",IF(K51="L",7,IF(K51="A",10,15)),IF(H51="AIE",IF(K51="L",5,IF(K51="A",7,10)),IF(H51="SE",IF(K51="L",4,IF(K51="A",5,7)),IF(OR(H51="EE",H51="CE"),IF(K51="L",3,IF(K51="A",4,6)))))))</f>
        <v/>
      </c>
      <c r="O51" s="96"/>
      <c r="P51" s="97"/>
      <c r="Q51" s="98" t="str">
        <f aca="false">O51&amp;I51</f>
        <v/>
      </c>
      <c r="R51" s="99" t="str">
        <f aca="false">IF(OR(Q51="AI",Q51="AA"),75%,IF(Q51="DI",140%,IF(Q51="DA",115%,IF(Q51="DE",40%,""))))</f>
        <v/>
      </c>
      <c r="S51" s="100" t="str">
        <f aca="false">IF(OR(Q51="AII",Q51="AIA"),0.6,IF(AND(N51&lt;&gt;"",R51&lt;&gt;"",P51&lt;&gt;""),N51*R51*P51,""))</f>
        <v/>
      </c>
      <c r="T51" s="42"/>
      <c r="U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4"/>
      <c r="I52" s="44"/>
      <c r="J52" s="91" t="str">
        <f aca="false">CONCATENATE(H52,I52)</f>
        <v/>
      </c>
      <c r="K52" s="92" t="str">
        <f aca="false">IF(OR(H52="ALI",H52="AIE"),"L", IF(OR(H52="EE",H52="SE",H52="CE"),"A",""))</f>
        <v/>
      </c>
      <c r="L52" s="93"/>
      <c r="M52" s="94" t="str">
        <f aca="false">IF(K52="L","Baixa",IF(K52="A","Média",IF(K52="","","Alta")))</f>
        <v/>
      </c>
      <c r="N52" s="95" t="str">
        <f aca="false">IF(ISBLANK(H52),"",IF(H52="ALI",IF(K52="L",7,IF(K52="A",10,15)),IF(H52="AIE",IF(K52="L",5,IF(K52="A",7,10)),IF(H52="SE",IF(K52="L",4,IF(K52="A",5,7)),IF(OR(H52="EE",H52="CE"),IF(K52="L",3,IF(K52="A",4,6)))))))</f>
        <v/>
      </c>
      <c r="O52" s="96"/>
      <c r="P52" s="97"/>
      <c r="Q52" s="98" t="str">
        <f aca="false">O52&amp;I52</f>
        <v/>
      </c>
      <c r="R52" s="99" t="str">
        <f aca="false">IF(OR(Q52="AI",Q52="AA"),75%,IF(Q52="DI",140%,IF(Q52="DA",115%,IF(Q52="DE",40%,""))))</f>
        <v/>
      </c>
      <c r="S52" s="100" t="str">
        <f aca="false">IF(OR(Q52="AII",Q52="AIA"),0.6,IF(AND(N52&lt;&gt;"",R52&lt;&gt;"",P52&lt;&gt;""),N52*R52*P52,""))</f>
        <v/>
      </c>
      <c r="T52" s="42"/>
      <c r="U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4"/>
      <c r="I53" s="44"/>
      <c r="J53" s="91" t="str">
        <f aca="false">CONCATENATE(H53,I53)</f>
        <v/>
      </c>
      <c r="K53" s="92" t="str">
        <f aca="false">IF(OR(H53="ALI",H53="AIE"),"L", IF(OR(H53="EE",H53="SE",H53="CE"),"A",""))</f>
        <v/>
      </c>
      <c r="L53" s="93"/>
      <c r="M53" s="94" t="str">
        <f aca="false">IF(K53="L","Baixa",IF(K53="A","Média",IF(K53="","","Alta")))</f>
        <v/>
      </c>
      <c r="N53" s="95" t="str">
        <f aca="false">IF(ISBLANK(H53),"",IF(H53="ALI",IF(K53="L",7,IF(K53="A",10,15)),IF(H53="AIE",IF(K53="L",5,IF(K53="A",7,10)),IF(H53="SE",IF(K53="L",4,IF(K53="A",5,7)),IF(OR(H53="EE",H53="CE"),IF(K53="L",3,IF(K53="A",4,6)))))))</f>
        <v/>
      </c>
      <c r="O53" s="96"/>
      <c r="P53" s="97"/>
      <c r="Q53" s="98" t="str">
        <f aca="false">O53&amp;I53</f>
        <v/>
      </c>
      <c r="R53" s="99" t="str">
        <f aca="false">IF(OR(Q53="AI",Q53="AA"),75%,IF(Q53="DI",140%,IF(Q53="DA",115%,IF(Q53="DE",40%,""))))</f>
        <v/>
      </c>
      <c r="S53" s="100" t="str">
        <f aca="false">IF(OR(Q53="AII",Q53="AIA"),0.6,IF(AND(N53&lt;&gt;"",R53&lt;&gt;"",P53&lt;&gt;""),N53*R53*P53,""))</f>
        <v/>
      </c>
      <c r="T53" s="42"/>
      <c r="U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4"/>
      <c r="I54" s="44"/>
      <c r="J54" s="91" t="str">
        <f aca="false">CONCATENATE(H54,I54)</f>
        <v/>
      </c>
      <c r="K54" s="92" t="str">
        <f aca="false">IF(OR(H54="ALI",H54="AIE"),"L", IF(OR(H54="EE",H54="SE",H54="CE"),"A",""))</f>
        <v/>
      </c>
      <c r="L54" s="93"/>
      <c r="M54" s="94" t="str">
        <f aca="false">IF(K54="L","Baixa",IF(K54="A","Média",IF(K54="","","Alta")))</f>
        <v/>
      </c>
      <c r="N54" s="95" t="str">
        <f aca="false">IF(ISBLANK(H54),"",IF(H54="ALI",IF(K54="L",7,IF(K54="A",10,15)),IF(H54="AIE",IF(K54="L",5,IF(K54="A",7,10)),IF(H54="SE",IF(K54="L",4,IF(K54="A",5,7)),IF(OR(H54="EE",H54="CE"),IF(K54="L",3,IF(K54="A",4,6)))))))</f>
        <v/>
      </c>
      <c r="O54" s="96"/>
      <c r="P54" s="97"/>
      <c r="Q54" s="98" t="str">
        <f aca="false">O54&amp;I54</f>
        <v/>
      </c>
      <c r="R54" s="99" t="str">
        <f aca="false">IF(OR(Q54="AI",Q54="AA"),75%,IF(Q54="DI",140%,IF(Q54="DA",115%,IF(Q54="DE",40%,""))))</f>
        <v/>
      </c>
      <c r="S54" s="100" t="str">
        <f aca="false">IF(OR(Q54="AII",Q54="AIA"),0.6,IF(AND(N54&lt;&gt;"",R54&lt;&gt;"",P54&lt;&gt;""),N54*R54*P54,""))</f>
        <v/>
      </c>
      <c r="T54" s="42"/>
      <c r="U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4"/>
      <c r="I55" s="44"/>
      <c r="J55" s="91" t="str">
        <f aca="false">CONCATENATE(H55,I55)</f>
        <v/>
      </c>
      <c r="K55" s="92" t="str">
        <f aca="false">IF(OR(H55="ALI",H55="AIE"),"L", IF(OR(H55="EE",H55="SE",H55="CE"),"A",""))</f>
        <v/>
      </c>
      <c r="L55" s="93"/>
      <c r="M55" s="94" t="str">
        <f aca="false">IF(K55="L","Baixa",IF(K55="A","Média",IF(K55="","","Alta")))</f>
        <v/>
      </c>
      <c r="N55" s="95" t="str">
        <f aca="false">IF(ISBLANK(H55),"",IF(H55="ALI",IF(K55="L",7,IF(K55="A",10,15)),IF(H55="AIE",IF(K55="L",5,IF(K55="A",7,10)),IF(H55="SE",IF(K55="L",4,IF(K55="A",5,7)),IF(OR(H55="EE",H55="CE"),IF(K55="L",3,IF(K55="A",4,6)))))))</f>
        <v/>
      </c>
      <c r="O55" s="96"/>
      <c r="P55" s="97"/>
      <c r="Q55" s="98" t="str">
        <f aca="false">O55&amp;I55</f>
        <v/>
      </c>
      <c r="R55" s="99" t="str">
        <f aca="false">IF(OR(Q55="AI",Q55="AA"),75%,IF(Q55="DI",140%,IF(Q55="DA",115%,IF(Q55="DE",40%,""))))</f>
        <v/>
      </c>
      <c r="S55" s="100" t="str">
        <f aca="false">IF(OR(Q55="AII",Q55="AIA"),0.6,IF(AND(N55&lt;&gt;"",R55&lt;&gt;"",P55&lt;&gt;""),N55*R55*P55,""))</f>
        <v/>
      </c>
      <c r="T55" s="42"/>
      <c r="U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4"/>
      <c r="I56" s="44"/>
      <c r="J56" s="91" t="str">
        <f aca="false">CONCATENATE(H56,I56)</f>
        <v/>
      </c>
      <c r="K56" s="92" t="str">
        <f aca="false">IF(OR(H56="ALI",H56="AIE"),"L", IF(OR(H56="EE",H56="SE",H56="CE"),"A",""))</f>
        <v/>
      </c>
      <c r="L56" s="93"/>
      <c r="M56" s="94" t="str">
        <f aca="false">IF(K56="L","Baixa",IF(K56="A","Média",IF(K56="","","Alta")))</f>
        <v/>
      </c>
      <c r="N56" s="95" t="str">
        <f aca="false">IF(ISBLANK(H56),"",IF(H56="ALI",IF(K56="L",7,IF(K56="A",10,15)),IF(H56="AIE",IF(K56="L",5,IF(K56="A",7,10)),IF(H56="SE",IF(K56="L",4,IF(K56="A",5,7)),IF(OR(H56="EE",H56="CE"),IF(K56="L",3,IF(K56="A",4,6)))))))</f>
        <v/>
      </c>
      <c r="O56" s="96"/>
      <c r="P56" s="97"/>
      <c r="Q56" s="98" t="str">
        <f aca="false">O56&amp;I56</f>
        <v/>
      </c>
      <c r="R56" s="99" t="str">
        <f aca="false">IF(OR(Q56="AI",Q56="AA"),75%,IF(Q56="DI",140%,IF(Q56="DA",115%,IF(Q56="DE",40%,""))))</f>
        <v/>
      </c>
      <c r="S56" s="100" t="str">
        <f aca="false">IF(OR(Q56="AII",Q56="AIA"),0.6,IF(AND(N56&lt;&gt;"",R56&lt;&gt;"",P56&lt;&gt;""),N56*R56*P56,""))</f>
        <v/>
      </c>
      <c r="T56" s="42"/>
      <c r="U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4"/>
      <c r="I57" s="44"/>
      <c r="J57" s="91" t="str">
        <f aca="false">CONCATENATE(H57,I57)</f>
        <v/>
      </c>
      <c r="K57" s="92" t="str">
        <f aca="false">IF(OR(H57="ALI",H57="AIE"),"L", IF(OR(H57="EE",H57="SE",H57="CE"),"A",""))</f>
        <v/>
      </c>
      <c r="L57" s="93"/>
      <c r="M57" s="94" t="str">
        <f aca="false">IF(K57="L","Baixa",IF(K57="A","Média",IF(K57="","","Alta")))</f>
        <v/>
      </c>
      <c r="N57" s="95" t="str">
        <f aca="false">IF(ISBLANK(H57),"",IF(H57="ALI",IF(K57="L",7,IF(K57="A",10,15)),IF(H57="AIE",IF(K57="L",5,IF(K57="A",7,10)),IF(H57="SE",IF(K57="L",4,IF(K57="A",5,7)),IF(OR(H57="EE",H57="CE"),IF(K57="L",3,IF(K57="A",4,6)))))))</f>
        <v/>
      </c>
      <c r="O57" s="96"/>
      <c r="P57" s="97"/>
      <c r="Q57" s="98" t="str">
        <f aca="false">O57&amp;I57</f>
        <v/>
      </c>
      <c r="R57" s="99" t="str">
        <f aca="false">IF(OR(Q57="AI",Q57="AA"),75%,IF(Q57="DI",140%,IF(Q57="DA",115%,IF(Q57="DE",40%,""))))</f>
        <v/>
      </c>
      <c r="S57" s="100" t="str">
        <f aca="false">IF(OR(Q57="AII",Q57="AIA"),0.6,IF(AND(N57&lt;&gt;"",R57&lt;&gt;"",P57&lt;&gt;""),N57*R57*P57,""))</f>
        <v/>
      </c>
      <c r="T57" s="42"/>
      <c r="U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4"/>
      <c r="I58" s="44"/>
      <c r="J58" s="91" t="str">
        <f aca="false">CONCATENATE(H58,I58)</f>
        <v/>
      </c>
      <c r="K58" s="92" t="str">
        <f aca="false">IF(OR(H58="ALI",H58="AIE"),"L", IF(OR(H58="EE",H58="SE",H58="CE"),"A",""))</f>
        <v/>
      </c>
      <c r="L58" s="93"/>
      <c r="M58" s="94" t="str">
        <f aca="false">IF(K58="L","Baixa",IF(K58="A","Média",IF(K58="","","Alta")))</f>
        <v/>
      </c>
      <c r="N58" s="95" t="str">
        <f aca="false">IF(ISBLANK(H58),"",IF(H58="ALI",IF(K58="L",7,IF(K58="A",10,15)),IF(H58="AIE",IF(K58="L",5,IF(K58="A",7,10)),IF(H58="SE",IF(K58="L",4,IF(K58="A",5,7)),IF(OR(H58="EE",H58="CE"),IF(K58="L",3,IF(K58="A",4,6)))))))</f>
        <v/>
      </c>
      <c r="O58" s="42"/>
      <c r="P58" s="97"/>
      <c r="Q58" s="98" t="str">
        <f aca="false">O58&amp;I58</f>
        <v/>
      </c>
      <c r="R58" s="99" t="str">
        <f aca="false">IF(OR(Q58="AI",Q58="AA"),75%,IF(Q58="DI",140%,IF(Q58="DA",115%,IF(Q58="DE",40%,""))))</f>
        <v/>
      </c>
      <c r="S58" s="100" t="str">
        <f aca="false">IF(OR(Q58="AII",Q58="AIA"),0.6,IF(AND(N58&lt;&gt;"",R58&lt;&gt;"",P58&lt;&gt;""),N58*R58*P58,""))</f>
        <v/>
      </c>
      <c r="T58" s="42"/>
      <c r="U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4"/>
      <c r="I59" s="44"/>
      <c r="J59" s="91" t="str">
        <f aca="false">CONCATENATE(H59,I59)</f>
        <v/>
      </c>
      <c r="K59" s="92" t="str">
        <f aca="false">IF(OR(H59="ALI",H59="AIE"),"L", IF(OR(H59="EE",H59="SE",H59="CE"),"A",""))</f>
        <v/>
      </c>
      <c r="L59" s="93"/>
      <c r="M59" s="94" t="str">
        <f aca="false">IF(K59="L","Baixa",IF(K59="A","Média",IF(K59="","","Alta")))</f>
        <v/>
      </c>
      <c r="N59" s="95" t="str">
        <f aca="false">IF(ISBLANK(H59),"",IF(H59="ALI",IF(K59="L",7,IF(K59="A",10,15)),IF(H59="AIE",IF(K59="L",5,IF(K59="A",7,10)),IF(H59="SE",IF(K59="L",4,IF(K59="A",5,7)),IF(OR(H59="EE",H59="CE"),IF(K59="L",3,IF(K59="A",4,6)))))))</f>
        <v/>
      </c>
      <c r="O59" s="42"/>
      <c r="P59" s="97"/>
      <c r="Q59" s="98" t="str">
        <f aca="false">O59&amp;I59</f>
        <v/>
      </c>
      <c r="R59" s="99" t="str">
        <f aca="false">IF(OR(Q59="AI",Q59="AA"),75%,IF(Q59="DI",140%,IF(Q59="DA",115%,IF(Q59="DE",40%,""))))</f>
        <v/>
      </c>
      <c r="S59" s="100" t="str">
        <f aca="false">IF(OR(Q59="AII",Q59="AIA"),0.6,IF(AND(N59&lt;&gt;"",R59&lt;&gt;"",P59&lt;&gt;""),N59*R59*P59,""))</f>
        <v/>
      </c>
      <c r="T59" s="42"/>
      <c r="U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4"/>
      <c r="I60" s="44"/>
      <c r="J60" s="91" t="str">
        <f aca="false">CONCATENATE(H60,I60)</f>
        <v/>
      </c>
      <c r="K60" s="92" t="str">
        <f aca="false">IF(OR(H60="ALI",H60="AIE"),"L", IF(OR(H60="EE",H60="SE",H60="CE"),"A",""))</f>
        <v/>
      </c>
      <c r="L60" s="93"/>
      <c r="M60" s="94" t="str">
        <f aca="false">IF(K60="L","Baixa",IF(K60="A","Média",IF(K60="","","Alta")))</f>
        <v/>
      </c>
      <c r="N60" s="95" t="str">
        <f aca="false">IF(ISBLANK(H60),"",IF(H60="ALI",IF(K60="L",7,IF(K60="A",10,15)),IF(H60="AIE",IF(K60="L",5,IF(K60="A",7,10)),IF(H60="SE",IF(K60="L",4,IF(K60="A",5,7)),IF(OR(H60="EE",H60="CE"),IF(K60="L",3,IF(K60="A",4,6)))))))</f>
        <v/>
      </c>
      <c r="O60" s="42"/>
      <c r="P60" s="97"/>
      <c r="Q60" s="98" t="str">
        <f aca="false">O60&amp;I60</f>
        <v/>
      </c>
      <c r="R60" s="99" t="str">
        <f aca="false">IF(OR(Q60="AI",Q60="AA"),75%,IF(Q60="DI",140%,IF(Q60="DA",115%,IF(Q60="DE",40%,""))))</f>
        <v/>
      </c>
      <c r="S60" s="100" t="str">
        <f aca="false">IF(OR(Q60="AII",Q60="AIA"),0.6,IF(AND(N60&lt;&gt;"",R60&lt;&gt;"",P60&lt;&gt;""),N60*R60*P60,""))</f>
        <v/>
      </c>
      <c r="T60" s="42"/>
      <c r="U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4"/>
      <c r="I61" s="44"/>
      <c r="J61" s="91" t="str">
        <f aca="false">CONCATENATE(H61,I61)</f>
        <v/>
      </c>
      <c r="K61" s="92" t="str">
        <f aca="false">IF(OR(H61="ALI",H61="AIE"),"L", IF(OR(H61="EE",H61="SE",H61="CE"),"A",""))</f>
        <v/>
      </c>
      <c r="L61" s="93"/>
      <c r="M61" s="94" t="str">
        <f aca="false">IF(K61="L","Baixa",IF(K61="A","Média",IF(K61="","","Alta")))</f>
        <v/>
      </c>
      <c r="N61" s="95" t="str">
        <f aca="false">IF(ISBLANK(H61),"",IF(H61="ALI",IF(K61="L",7,IF(K61="A",10,15)),IF(H61="AIE",IF(K61="L",5,IF(K61="A",7,10)),IF(H61="SE",IF(K61="L",4,IF(K61="A",5,7)),IF(OR(H61="EE",H61="CE"),IF(K61="L",3,IF(K61="A",4,6)))))))</f>
        <v/>
      </c>
      <c r="O61" s="42"/>
      <c r="P61" s="97"/>
      <c r="Q61" s="98" t="str">
        <f aca="false">O61&amp;I61</f>
        <v/>
      </c>
      <c r="R61" s="99" t="str">
        <f aca="false">IF(OR(Q61="AI",Q61="AA"),75%,IF(Q61="DI",140%,IF(Q61="DA",115%,IF(Q61="DE",40%,""))))</f>
        <v/>
      </c>
      <c r="S61" s="100" t="str">
        <f aca="false">IF(OR(Q61="AII",Q61="AIA"),0.6,IF(AND(N61&lt;&gt;"",R61&lt;&gt;"",P61&lt;&gt;""),N61*R61*P61,""))</f>
        <v/>
      </c>
      <c r="T61" s="42"/>
      <c r="U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4"/>
      <c r="I62" s="44"/>
      <c r="J62" s="91" t="str">
        <f aca="false">CONCATENATE(H62,I62)</f>
        <v/>
      </c>
      <c r="K62" s="92" t="str">
        <f aca="false">IF(OR(H62="ALI",H62="AIE"),"L", IF(OR(H62="EE",H62="SE",H62="CE"),"A",""))</f>
        <v/>
      </c>
      <c r="L62" s="93"/>
      <c r="M62" s="94" t="str">
        <f aca="false">IF(K62="L","Baixa",IF(K62="A","Média",IF(K62="","","Alta")))</f>
        <v/>
      </c>
      <c r="N62" s="95" t="str">
        <f aca="false">IF(ISBLANK(H62),"",IF(H62="ALI",IF(K62="L",7,IF(K62="A",10,15)),IF(H62="AIE",IF(K62="L",5,IF(K62="A",7,10)),IF(H62="SE",IF(K62="L",4,IF(K62="A",5,7)),IF(OR(H62="EE",H62="CE"),IF(K62="L",3,IF(K62="A",4,6)))))))</f>
        <v/>
      </c>
      <c r="O62" s="42"/>
      <c r="P62" s="97"/>
      <c r="Q62" s="98" t="str">
        <f aca="false">O62&amp;I62</f>
        <v/>
      </c>
      <c r="R62" s="99" t="str">
        <f aca="false">IF(OR(Q62="AI",Q62="AA"),75%,IF(Q62="DI",140%,IF(Q62="DA",115%,IF(Q62="DE",40%,""))))</f>
        <v/>
      </c>
      <c r="S62" s="100" t="str">
        <f aca="false">IF(OR(Q62="AII",Q62="AIA"),0.6,IF(AND(N62&lt;&gt;"",R62&lt;&gt;"",P62&lt;&gt;""),N62*R62*P62,""))</f>
        <v/>
      </c>
      <c r="T62" s="42"/>
      <c r="U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4"/>
      <c r="I63" s="44"/>
      <c r="J63" s="91" t="str">
        <f aca="false">CONCATENATE(H63,I63)</f>
        <v/>
      </c>
      <c r="K63" s="92" t="str">
        <f aca="false">IF(OR(H63="ALI",H63="AIE"),"L", IF(OR(H63="EE",H63="SE",H63="CE"),"A",""))</f>
        <v/>
      </c>
      <c r="L63" s="93"/>
      <c r="M63" s="94" t="str">
        <f aca="false">IF(K63="L","Baixa",IF(K63="A","Média",IF(K63="","","Alta")))</f>
        <v/>
      </c>
      <c r="N63" s="95" t="str">
        <f aca="false">IF(ISBLANK(H63),"",IF(H63="ALI",IF(K63="L",7,IF(K63="A",10,15)),IF(H63="AIE",IF(K63="L",5,IF(K63="A",7,10)),IF(H63="SE",IF(K63="L",4,IF(K63="A",5,7)),IF(OR(H63="EE",H63="CE"),IF(K63="L",3,IF(K63="A",4,6)))))))</f>
        <v/>
      </c>
      <c r="O63" s="42"/>
      <c r="P63" s="97"/>
      <c r="Q63" s="98" t="str">
        <f aca="false">O63&amp;I63</f>
        <v/>
      </c>
      <c r="R63" s="99" t="str">
        <f aca="false">IF(OR(Q63="AI",Q63="AA"),75%,IF(Q63="DI",140%,IF(Q63="DA",115%,IF(Q63="DE",40%,""))))</f>
        <v/>
      </c>
      <c r="S63" s="100" t="str">
        <f aca="false">IF(OR(Q63="AII",Q63="AIA"),0.6,IF(AND(N63&lt;&gt;"",R63&lt;&gt;"",P63&lt;&gt;""),N63*R63*P63,""))</f>
        <v/>
      </c>
      <c r="T63" s="42"/>
      <c r="U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4"/>
      <c r="I64" s="44"/>
      <c r="J64" s="91" t="str">
        <f aca="false">CONCATENATE(H64,I64)</f>
        <v/>
      </c>
      <c r="K64" s="92" t="str">
        <f aca="false">IF(OR(H64="ALI",H64="AIE"),"L", IF(OR(H64="EE",H64="SE",H64="CE"),"A",""))</f>
        <v/>
      </c>
      <c r="L64" s="93"/>
      <c r="M64" s="94" t="str">
        <f aca="false">IF(K64="L","Baixa",IF(K64="A","Média",IF(K64="","","Alta")))</f>
        <v/>
      </c>
      <c r="N64" s="95" t="str">
        <f aca="false">IF(ISBLANK(H64),"",IF(H64="ALI",IF(K64="L",7,IF(K64="A",10,15)),IF(H64="AIE",IF(K64="L",5,IF(K64="A",7,10)),IF(H64="SE",IF(K64="L",4,IF(K64="A",5,7)),IF(OR(H64="EE",H64="CE"),IF(K64="L",3,IF(K64="A",4,6)))))))</f>
        <v/>
      </c>
      <c r="O64" s="42"/>
      <c r="P64" s="97"/>
      <c r="Q64" s="98" t="str">
        <f aca="false">O64&amp;I64</f>
        <v/>
      </c>
      <c r="R64" s="99" t="str">
        <f aca="false">IF(OR(Q64="AI",Q64="AA"),75%,IF(Q64="DI",140%,IF(Q64="DA",115%,IF(Q64="DE",40%,""))))</f>
        <v/>
      </c>
      <c r="S64" s="100" t="str">
        <f aca="false">IF(OR(Q64="AII",Q64="AIA"),0.6,IF(AND(N64&lt;&gt;"",R64&lt;&gt;"",P64&lt;&gt;""),N64*R64*P64,""))</f>
        <v/>
      </c>
      <c r="T64" s="42"/>
      <c r="U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4"/>
      <c r="I65" s="44"/>
      <c r="J65" s="91" t="str">
        <f aca="false">CONCATENATE(H65,I65)</f>
        <v/>
      </c>
      <c r="K65" s="92" t="str">
        <f aca="false">IF(OR(H65="ALI",H65="AIE"),"L", IF(OR(H65="EE",H65="SE",H65="CE"),"A",""))</f>
        <v/>
      </c>
      <c r="L65" s="93"/>
      <c r="M65" s="94" t="str">
        <f aca="false">IF(K65="L","Baixa",IF(K65="A","Média",IF(K65="","","Alta")))</f>
        <v/>
      </c>
      <c r="N65" s="95" t="str">
        <f aca="false">IF(ISBLANK(H65),"",IF(H65="ALI",IF(K65="L",7,IF(K65="A",10,15)),IF(H65="AIE",IF(K65="L",5,IF(K65="A",7,10)),IF(H65="SE",IF(K65="L",4,IF(K65="A",5,7)),IF(OR(H65="EE",H65="CE"),IF(K65="L",3,IF(K65="A",4,6)))))))</f>
        <v/>
      </c>
      <c r="O65" s="44"/>
      <c r="P65" s="97"/>
      <c r="Q65" s="98" t="str">
        <f aca="false">O65&amp;I65</f>
        <v/>
      </c>
      <c r="R65" s="99" t="str">
        <f aca="false">IF(OR(Q65="AI",Q65="AA"),75%,IF(Q65="DI",140%,IF(Q65="DA",115%,IF(Q65="DE",40%,""))))</f>
        <v/>
      </c>
      <c r="S65" s="100" t="str">
        <f aca="false">IF(OR(Q65="AII",Q65="AIA"),0.6,IF(AND(N65&lt;&gt;"",R65&lt;&gt;"",P65&lt;&gt;""),N65*R65*P65,""))</f>
        <v/>
      </c>
      <c r="T65" s="42"/>
      <c r="U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4"/>
      <c r="I66" s="44"/>
      <c r="J66" s="91" t="str">
        <f aca="false">CONCATENATE(H66,I66)</f>
        <v/>
      </c>
      <c r="K66" s="92" t="str">
        <f aca="false">IF(OR(H66="ALI",H66="AIE"),"L", IF(OR(H66="EE",H66="SE",H66="CE"),"A",""))</f>
        <v/>
      </c>
      <c r="L66" s="93"/>
      <c r="M66" s="94" t="str">
        <f aca="false">IF(K66="L","Baixa",IF(K66="A","Média",IF(K66="","","Alta")))</f>
        <v/>
      </c>
      <c r="N66" s="95" t="str">
        <f aca="false">IF(ISBLANK(H66),"",IF(H66="ALI",IF(K66="L",7,IF(K66="A",10,15)),IF(H66="AIE",IF(K66="L",5,IF(K66="A",7,10)),IF(H66="SE",IF(K66="L",4,IF(K66="A",5,7)),IF(OR(H66="EE",H66="CE"),IF(K66="L",3,IF(K66="A",4,6)))))))</f>
        <v/>
      </c>
      <c r="O66" s="44"/>
      <c r="P66" s="97"/>
      <c r="Q66" s="98" t="str">
        <f aca="false">O66&amp;I66</f>
        <v/>
      </c>
      <c r="R66" s="99" t="str">
        <f aca="false">IF(OR(Q66="AI",Q66="AA"),75%,IF(Q66="DI",140%,IF(Q66="DA",115%,IF(Q66="DE",40%,""))))</f>
        <v/>
      </c>
      <c r="S66" s="100" t="str">
        <f aca="false">IF(OR(Q66="AII",Q66="AIA"),0.6,IF(AND(N66&lt;&gt;"",R66&lt;&gt;"",P66&lt;&gt;""),N66*R66*P66,""))</f>
        <v/>
      </c>
      <c r="T66" s="42"/>
      <c r="U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4"/>
      <c r="I67" s="44"/>
      <c r="J67" s="91" t="str">
        <f aca="false">CONCATENATE(H67,I67)</f>
        <v/>
      </c>
      <c r="K67" s="92" t="str">
        <f aca="false">IF(OR(H67="ALI",H67="AIE"),"L", IF(OR(H67="EE",H67="SE",H67="CE"),"A",""))</f>
        <v/>
      </c>
      <c r="L67" s="93"/>
      <c r="M67" s="94" t="str">
        <f aca="false">IF(K67="L","Baixa",IF(K67="A","Média",IF(K67="","","Alta")))</f>
        <v/>
      </c>
      <c r="N67" s="95" t="str">
        <f aca="false">IF(ISBLANK(H67),"",IF(H67="ALI",IF(K67="L",7,IF(K67="A",10,15)),IF(H67="AIE",IF(K67="L",5,IF(K67="A",7,10)),IF(H67="SE",IF(K67="L",4,IF(K67="A",5,7)),IF(OR(H67="EE",H67="CE"),IF(K67="L",3,IF(K67="A",4,6)))))))</f>
        <v/>
      </c>
      <c r="O67" s="44"/>
      <c r="P67" s="97"/>
      <c r="Q67" s="98" t="str">
        <f aca="false">O67&amp;I67</f>
        <v/>
      </c>
      <c r="R67" s="99" t="str">
        <f aca="false">IF(OR(Q67="AI",Q67="AA"),75%,IF(Q67="DI",140%,IF(Q67="DA",115%,IF(Q67="DE",40%,""))))</f>
        <v/>
      </c>
      <c r="S67" s="100" t="str">
        <f aca="false">IF(OR(Q67="AII",Q67="AIA"),0.6,IF(AND(N67&lt;&gt;"",R67&lt;&gt;"",P67&lt;&gt;""),N67*R67*P67,""))</f>
        <v/>
      </c>
      <c r="T67" s="42"/>
      <c r="U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4"/>
      <c r="I68" s="44"/>
      <c r="J68" s="91" t="str">
        <f aca="false">CONCATENATE(H68,I68)</f>
        <v/>
      </c>
      <c r="K68" s="92" t="str">
        <f aca="false">IF(OR(H68="ALI",H68="AIE"),"L", IF(OR(H68="EE",H68="SE",H68="CE"),"A",""))</f>
        <v/>
      </c>
      <c r="L68" s="93"/>
      <c r="M68" s="94" t="str">
        <f aca="false">IF(K68="L","Baixa",IF(K68="A","Média",IF(K68="","","Alta")))</f>
        <v/>
      </c>
      <c r="N68" s="95" t="str">
        <f aca="false">IF(ISBLANK(H68),"",IF(H68="ALI",IF(K68="L",7,IF(K68="A",10,15)),IF(H68="AIE",IF(K68="L",5,IF(K68="A",7,10)),IF(H68="SE",IF(K68="L",4,IF(K68="A",5,7)),IF(OR(H68="EE",H68="CE"),IF(K68="L",3,IF(K68="A",4,6)))))))</f>
        <v/>
      </c>
      <c r="O68" s="44"/>
      <c r="P68" s="97"/>
      <c r="Q68" s="98" t="str">
        <f aca="false">O68&amp;I68</f>
        <v/>
      </c>
      <c r="R68" s="99" t="str">
        <f aca="false">IF(OR(Q68="AI",Q68="AA"),75%,IF(Q68="DI",140%,IF(Q68="DA",115%,IF(Q68="DE",40%,""))))</f>
        <v/>
      </c>
      <c r="S68" s="100" t="str">
        <f aca="false">IF(OR(Q68="AII",Q68="AIA"),0.6,IF(AND(N68&lt;&gt;"",R68&lt;&gt;"",P68&lt;&gt;""),N68*R68*P68,""))</f>
        <v/>
      </c>
      <c r="T68" s="42"/>
      <c r="U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4"/>
      <c r="I69" s="44"/>
      <c r="J69" s="91" t="str">
        <f aca="false">CONCATENATE(H69,I69)</f>
        <v/>
      </c>
      <c r="K69" s="92" t="str">
        <f aca="false">IF(OR(H69="ALI",H69="AIE"),"L", IF(OR(H69="EE",H69="SE",H69="CE"),"A",""))</f>
        <v/>
      </c>
      <c r="L69" s="93"/>
      <c r="M69" s="94" t="str">
        <f aca="false">IF(K69="L","Baixa",IF(K69="A","Média",IF(K69="","","Alta")))</f>
        <v/>
      </c>
      <c r="N69" s="95" t="str">
        <f aca="false">IF(ISBLANK(H69),"",IF(H69="ALI",IF(K69="L",7,IF(K69="A",10,15)),IF(H69="AIE",IF(K69="L",5,IF(K69="A",7,10)),IF(H69="SE",IF(K69="L",4,IF(K69="A",5,7)),IF(OR(H69="EE",H69="CE"),IF(K69="L",3,IF(K69="A",4,6)))))))</f>
        <v/>
      </c>
      <c r="O69" s="44"/>
      <c r="P69" s="97"/>
      <c r="Q69" s="98" t="str">
        <f aca="false">O69&amp;I69</f>
        <v/>
      </c>
      <c r="R69" s="99" t="str">
        <f aca="false">IF(OR(Q69="AI",Q69="AA"),75%,IF(Q69="DI",140%,IF(Q69="DA",115%,IF(Q69="DE",40%,""))))</f>
        <v/>
      </c>
      <c r="S69" s="100" t="str">
        <f aca="false">IF(OR(Q69="AII",Q69="AIA"),0.6,IF(AND(N69&lt;&gt;"",R69&lt;&gt;"",P69&lt;&gt;""),N69*R69*P69,""))</f>
        <v/>
      </c>
      <c r="T69" s="42"/>
      <c r="U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4"/>
      <c r="I70" s="44"/>
      <c r="J70" s="91" t="str">
        <f aca="false">CONCATENATE(H70,I70)</f>
        <v/>
      </c>
      <c r="K70" s="92" t="str">
        <f aca="false">IF(OR(H70="ALI",H70="AIE"),"L", IF(OR(H70="EE",H70="SE",H70="CE"),"A",""))</f>
        <v/>
      </c>
      <c r="L70" s="93"/>
      <c r="M70" s="94" t="str">
        <f aca="false">IF(K70="L","Baixa",IF(K70="A","Média",IF(K70="","","Alta")))</f>
        <v/>
      </c>
      <c r="N70" s="95" t="str">
        <f aca="false">IF(ISBLANK(H70),"",IF(H70="ALI",IF(K70="L",7,IF(K70="A",10,15)),IF(H70="AIE",IF(K70="L",5,IF(K70="A",7,10)),IF(H70="SE",IF(K70="L",4,IF(K70="A",5,7)),IF(OR(H70="EE",H70="CE"),IF(K70="L",3,IF(K70="A",4,6)))))))</f>
        <v/>
      </c>
      <c r="O70" s="44"/>
      <c r="P70" s="97"/>
      <c r="Q70" s="98" t="str">
        <f aca="false">O70&amp;I70</f>
        <v/>
      </c>
      <c r="R70" s="99" t="str">
        <f aca="false">IF(OR(Q70="AI",Q70="AA"),75%,IF(Q70="DI",140%,IF(Q70="DA",115%,IF(Q70="DE",40%,""))))</f>
        <v/>
      </c>
      <c r="S70" s="100" t="str">
        <f aca="false">IF(OR(Q70="AII",Q70="AIA"),0.6,IF(AND(N70&lt;&gt;"",R70&lt;&gt;"",P70&lt;&gt;""),N70*R70*P70,""))</f>
        <v/>
      </c>
      <c r="T70" s="42"/>
      <c r="U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4"/>
      <c r="I71" s="44"/>
      <c r="J71" s="91" t="str">
        <f aca="false">CONCATENATE(H71,I71)</f>
        <v/>
      </c>
      <c r="K71" s="92" t="str">
        <f aca="false">IF(OR(H71="ALI",H71="AIE"),"L", IF(OR(H71="EE",H71="SE",H71="CE"),"A",""))</f>
        <v/>
      </c>
      <c r="L71" s="93"/>
      <c r="M71" s="94" t="str">
        <f aca="false">IF(K71="L","Baixa",IF(K71="A","Média",IF(K71="","","Alta")))</f>
        <v/>
      </c>
      <c r="N71" s="95" t="str">
        <f aca="false">IF(ISBLANK(H71),"",IF(H71="ALI",IF(K71="L",7,IF(K71="A",10,15)),IF(H71="AIE",IF(K71="L",5,IF(K71="A",7,10)),IF(H71="SE",IF(K71="L",4,IF(K71="A",5,7)),IF(OR(H71="EE",H71="CE"),IF(K71="L",3,IF(K71="A",4,6)))))))</f>
        <v/>
      </c>
      <c r="O71" s="44"/>
      <c r="P71" s="97"/>
      <c r="Q71" s="98" t="str">
        <f aca="false">O71&amp;I71</f>
        <v/>
      </c>
      <c r="R71" s="99" t="str">
        <f aca="false">IF(OR(Q71="AI",Q71="AA"),75%,IF(Q71="DI",140%,IF(Q71="DA",115%,IF(Q71="DE",40%,""))))</f>
        <v/>
      </c>
      <c r="S71" s="100" t="str">
        <f aca="false">IF(OR(Q71="AII",Q71="AIA"),0.6,IF(AND(N71&lt;&gt;"",R71&lt;&gt;"",P71&lt;&gt;""),N71*R71*P71,""))</f>
        <v/>
      </c>
      <c r="T71" s="42"/>
      <c r="U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4"/>
      <c r="I72" s="44"/>
      <c r="J72" s="91" t="str">
        <f aca="false">CONCATENATE(H72,I72)</f>
        <v/>
      </c>
      <c r="K72" s="92" t="str">
        <f aca="false">IF(OR(H72="ALI",H72="AIE"),"L", IF(OR(H72="EE",H72="SE",H72="CE"),"A",""))</f>
        <v/>
      </c>
      <c r="L72" s="93"/>
      <c r="M72" s="94" t="str">
        <f aca="false">IF(K72="L","Baixa",IF(K72="A","Média",IF(K72="","","Alta")))</f>
        <v/>
      </c>
      <c r="N72" s="95" t="str">
        <f aca="false">IF(ISBLANK(H72),"",IF(H72="ALI",IF(K72="L",7,IF(K72="A",10,15)),IF(H72="AIE",IF(K72="L",5,IF(K72="A",7,10)),IF(H72="SE",IF(K72="L",4,IF(K72="A",5,7)),IF(OR(H72="EE",H72="CE"),IF(K72="L",3,IF(K72="A",4,6)))))))</f>
        <v/>
      </c>
      <c r="O72" s="44"/>
      <c r="P72" s="97"/>
      <c r="Q72" s="98" t="str">
        <f aca="false">O72&amp;I72</f>
        <v/>
      </c>
      <c r="R72" s="99" t="str">
        <f aca="false">IF(OR(Q72="AI",Q72="AA"),75%,IF(Q72="DI",140%,IF(Q72="DA",115%,IF(Q72="DE",40%,""))))</f>
        <v/>
      </c>
      <c r="S72" s="100" t="str">
        <f aca="false">IF(OR(Q72="AII",Q72="AIA"),0.6,IF(AND(N72&lt;&gt;"",R72&lt;&gt;"",P72&lt;&gt;""),N72*R72*P72,""))</f>
        <v/>
      </c>
      <c r="T72" s="42"/>
      <c r="U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4"/>
      <c r="I73" s="44"/>
      <c r="J73" s="91" t="str">
        <f aca="false">CONCATENATE(H73,I73)</f>
        <v/>
      </c>
      <c r="K73" s="92" t="str">
        <f aca="false">IF(OR(H73="ALI",H73="AIE"),"L", IF(OR(H73="EE",H73="SE",H73="CE"),"A",""))</f>
        <v/>
      </c>
      <c r="L73" s="93"/>
      <c r="M73" s="94" t="str">
        <f aca="false">IF(K73="L","Baixa",IF(K73="A","Média",IF(K73="","","Alta")))</f>
        <v/>
      </c>
      <c r="N73" s="95" t="str">
        <f aca="false">IF(ISBLANK(H73),"",IF(H73="ALI",IF(K73="L",7,IF(K73="A",10,15)),IF(H73="AIE",IF(K73="L",5,IF(K73="A",7,10)),IF(H73="SE",IF(K73="L",4,IF(K73="A",5,7)),IF(OR(H73="EE",H73="CE"),IF(K73="L",3,IF(K73="A",4,6)))))))</f>
        <v/>
      </c>
      <c r="O73" s="44"/>
      <c r="P73" s="97"/>
      <c r="Q73" s="98" t="str">
        <f aca="false">O73&amp;I73</f>
        <v/>
      </c>
      <c r="R73" s="99" t="str">
        <f aca="false">IF(OR(Q73="AI",Q73="AA"),75%,IF(Q73="DI",140%,IF(Q73="DA",115%,IF(Q73="DE",40%,""))))</f>
        <v/>
      </c>
      <c r="S73" s="100" t="str">
        <f aca="false">IF(OR(Q73="AII",Q73="AIA"),0.6,IF(AND(N73&lt;&gt;"",R73&lt;&gt;"",P73&lt;&gt;""),N73*R73*P73,""))</f>
        <v/>
      </c>
      <c r="T73" s="42"/>
      <c r="U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4"/>
      <c r="I74" s="44"/>
      <c r="J74" s="91" t="str">
        <f aca="false">CONCATENATE(H74,I74)</f>
        <v/>
      </c>
      <c r="K74" s="92" t="str">
        <f aca="false">IF(OR(H74="ALI",H74="AIE"),"L", IF(OR(H74="EE",H74="SE",H74="CE"),"A",""))</f>
        <v/>
      </c>
      <c r="L74" s="93"/>
      <c r="M74" s="94" t="str">
        <f aca="false">IF(K74="L","Baixa",IF(K74="A","Média",IF(K74="","","Alta")))</f>
        <v/>
      </c>
      <c r="N74" s="95" t="str">
        <f aca="false">IF(ISBLANK(H74),"",IF(H74="ALI",IF(K74="L",7,IF(K74="A",10,15)),IF(H74="AIE",IF(K74="L",5,IF(K74="A",7,10)),IF(H74="SE",IF(K74="L",4,IF(K74="A",5,7)),IF(OR(H74="EE",H74="CE"),IF(K74="L",3,IF(K74="A",4,6)))))))</f>
        <v/>
      </c>
      <c r="O74" s="44"/>
      <c r="P74" s="97"/>
      <c r="Q74" s="98" t="str">
        <f aca="false">O74&amp;I74</f>
        <v/>
      </c>
      <c r="R74" s="99" t="str">
        <f aca="false">IF(OR(Q74="AI",Q74="AA"),75%,IF(Q74="DI",140%,IF(Q74="DA",115%,IF(Q74="DE",40%,""))))</f>
        <v/>
      </c>
      <c r="S74" s="100" t="str">
        <f aca="false">IF(OR(Q74="AII",Q74="AIA"),0.6,IF(AND(N74&lt;&gt;"",R74&lt;&gt;"",P74&lt;&gt;""),N74*R74*P74,""))</f>
        <v/>
      </c>
      <c r="T74" s="42"/>
      <c r="U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4"/>
      <c r="I75" s="44"/>
      <c r="J75" s="91" t="str">
        <f aca="false">CONCATENATE(H75,I75)</f>
        <v/>
      </c>
      <c r="K75" s="92" t="str">
        <f aca="false">IF(OR(H75="ALI",H75="AIE"),"L", IF(OR(H75="EE",H75="SE",H75="CE"),"A",""))</f>
        <v/>
      </c>
      <c r="L75" s="93"/>
      <c r="M75" s="94" t="str">
        <f aca="false">IF(K75="L","Baixa",IF(K75="A","Média",IF(K75="","","Alta")))</f>
        <v/>
      </c>
      <c r="N75" s="95" t="str">
        <f aca="false">IF(ISBLANK(H75),"",IF(H75="ALI",IF(K75="L",7,IF(K75="A",10,15)),IF(H75="AIE",IF(K75="L",5,IF(K75="A",7,10)),IF(H75="SE",IF(K75="L",4,IF(K75="A",5,7)),IF(OR(H75="EE",H75="CE"),IF(K75="L",3,IF(K75="A",4,6)))))))</f>
        <v/>
      </c>
      <c r="O75" s="44"/>
      <c r="P75" s="97"/>
      <c r="Q75" s="98" t="str">
        <f aca="false">O75&amp;I75</f>
        <v/>
      </c>
      <c r="R75" s="99" t="str">
        <f aca="false">IF(OR(Q75="AI",Q75="AA"),75%,IF(Q75="DI",140%,IF(Q75="DA",115%,IF(Q75="DE",40%,""))))</f>
        <v/>
      </c>
      <c r="S75" s="100" t="str">
        <f aca="false">IF(OR(Q75="AII",Q75="AIA"),0.6,IF(AND(N75&lt;&gt;"",R75&lt;&gt;"",P75&lt;&gt;""),N75*R75*P75,""))</f>
        <v/>
      </c>
      <c r="T75" s="42"/>
      <c r="U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4"/>
      <c r="I76" s="44"/>
      <c r="J76" s="91" t="str">
        <f aca="false">CONCATENATE(H76,I76)</f>
        <v/>
      </c>
      <c r="K76" s="92" t="str">
        <f aca="false">IF(OR(H76="ALI",H76="AIE"),"L", IF(OR(H76="EE",H76="SE",H76="CE"),"A",""))</f>
        <v/>
      </c>
      <c r="L76" s="93"/>
      <c r="M76" s="94" t="str">
        <f aca="false">IF(K76="L","Baixa",IF(K76="A","Média",IF(K76="","","Alta")))</f>
        <v/>
      </c>
      <c r="N76" s="95" t="str">
        <f aca="false">IF(ISBLANK(H76),"",IF(H76="ALI",IF(K76="L",7,IF(K76="A",10,15)),IF(H76="AIE",IF(K76="L",5,IF(K76="A",7,10)),IF(H76="SE",IF(K76="L",4,IF(K76="A",5,7)),IF(OR(H76="EE",H76="CE"),IF(K76="L",3,IF(K76="A",4,6)))))))</f>
        <v/>
      </c>
      <c r="O76" s="44"/>
      <c r="P76" s="97"/>
      <c r="Q76" s="98" t="str">
        <f aca="false">O76&amp;I76</f>
        <v/>
      </c>
      <c r="R76" s="99" t="str">
        <f aca="false">IF(OR(Q76="AI",Q76="AA"),75%,IF(Q76="DI",140%,IF(Q76="DA",115%,IF(Q76="DE",40%,""))))</f>
        <v/>
      </c>
      <c r="S76" s="100" t="str">
        <f aca="false">IF(OR(Q76="AII",Q76="AIA"),0.6,IF(AND(N76&lt;&gt;"",R76&lt;&gt;"",P76&lt;&gt;""),N76*R76*P76,""))</f>
        <v/>
      </c>
      <c r="T76" s="42"/>
      <c r="U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4"/>
      <c r="I77" s="44"/>
      <c r="J77" s="91" t="str">
        <f aca="false">CONCATENATE(H77,I77)</f>
        <v/>
      </c>
      <c r="K77" s="92" t="str">
        <f aca="false">IF(OR(H77="ALI",H77="AIE"),"L", IF(OR(H77="EE",H77="SE",H77="CE"),"A",""))</f>
        <v/>
      </c>
      <c r="L77" s="93"/>
      <c r="M77" s="94" t="str">
        <f aca="false">IF(K77="L","Baixa",IF(K77="A","Média",IF(K77="","","Alta")))</f>
        <v/>
      </c>
      <c r="N77" s="95" t="str">
        <f aca="false">IF(ISBLANK(H77),"",IF(H77="ALI",IF(K77="L",7,IF(K77="A",10,15)),IF(H77="AIE",IF(K77="L",5,IF(K77="A",7,10)),IF(H77="SE",IF(K77="L",4,IF(K77="A",5,7)),IF(OR(H77="EE",H77="CE"),IF(K77="L",3,IF(K77="A",4,6)))))))</f>
        <v/>
      </c>
      <c r="O77" s="44"/>
      <c r="P77" s="97"/>
      <c r="Q77" s="98" t="str">
        <f aca="false">O77&amp;I77</f>
        <v/>
      </c>
      <c r="R77" s="99" t="str">
        <f aca="false">IF(OR(Q77="AI",Q77="AA"),75%,IF(Q77="DI",140%,IF(Q77="DA",115%,IF(Q77="DE",40%,""))))</f>
        <v/>
      </c>
      <c r="S77" s="100" t="str">
        <f aca="false">IF(OR(Q77="AII",Q77="AIA"),0.6,IF(AND(N77&lt;&gt;"",R77&lt;&gt;"",P77&lt;&gt;""),N77*R77*P77,""))</f>
        <v/>
      </c>
      <c r="T77" s="42"/>
      <c r="U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4"/>
      <c r="I78" s="44"/>
      <c r="J78" s="91" t="str">
        <f aca="false">CONCATENATE(H78,I78)</f>
        <v/>
      </c>
      <c r="K78" s="92" t="str">
        <f aca="false">IF(OR(H78="ALI",H78="AIE"),"L", IF(OR(H78="EE",H78="SE",H78="CE"),"A",""))</f>
        <v/>
      </c>
      <c r="L78" s="93"/>
      <c r="M78" s="94" t="str">
        <f aca="false">IF(K78="L","Baixa",IF(K78="A","Média",IF(K78="","","Alta")))</f>
        <v/>
      </c>
      <c r="N78" s="95" t="str">
        <f aca="false">IF(ISBLANK(H78),"",IF(H78="ALI",IF(K78="L",7,IF(K78="A",10,15)),IF(H78="AIE",IF(K78="L",5,IF(K78="A",7,10)),IF(H78="SE",IF(K78="L",4,IF(K78="A",5,7)),IF(OR(H78="EE",H78="CE"),IF(K78="L",3,IF(K78="A",4,6)))))))</f>
        <v/>
      </c>
      <c r="O78" s="44"/>
      <c r="P78" s="97"/>
      <c r="Q78" s="98" t="str">
        <f aca="false">O78&amp;I78</f>
        <v/>
      </c>
      <c r="R78" s="99" t="str">
        <f aca="false">IF(OR(Q78="AI",Q78="AA"),75%,IF(Q78="DI",140%,IF(Q78="DA",115%,IF(Q78="DE",40%,""))))</f>
        <v/>
      </c>
      <c r="S78" s="100" t="str">
        <f aca="false">IF(OR(Q78="AII",Q78="AIA"),0.6,IF(AND(N78&lt;&gt;"",R78&lt;&gt;"",P78&lt;&gt;""),N78*R78*P78,""))</f>
        <v/>
      </c>
      <c r="T78" s="42"/>
      <c r="U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4"/>
      <c r="I79" s="44"/>
      <c r="J79" s="91" t="str">
        <f aca="false">CONCATENATE(H79,I79)</f>
        <v/>
      </c>
      <c r="K79" s="92" t="str">
        <f aca="false">IF(OR(H79="ALI",H79="AIE"),"L", IF(OR(H79="EE",H79="SE",H79="CE"),"A",""))</f>
        <v/>
      </c>
      <c r="L79" s="93"/>
      <c r="M79" s="94" t="str">
        <f aca="false">IF(K79="L","Baixa",IF(K79="A","Média",IF(K79="","","Alta")))</f>
        <v/>
      </c>
      <c r="N79" s="95" t="str">
        <f aca="false">IF(ISBLANK(H79),"",IF(H79="ALI",IF(K79="L",7,IF(K79="A",10,15)),IF(H79="AIE",IF(K79="L",5,IF(K79="A",7,10)),IF(H79="SE",IF(K79="L",4,IF(K79="A",5,7)),IF(OR(H79="EE",H79="CE"),IF(K79="L",3,IF(K79="A",4,6)))))))</f>
        <v/>
      </c>
      <c r="O79" s="44"/>
      <c r="P79" s="97"/>
      <c r="Q79" s="98" t="str">
        <f aca="false">O79&amp;I79</f>
        <v/>
      </c>
      <c r="R79" s="99" t="str">
        <f aca="false">IF(OR(Q79="AI",Q79="AA"),75%,IF(Q79="DI",140%,IF(Q79="DA",115%,IF(Q79="DE",40%,""))))</f>
        <v/>
      </c>
      <c r="S79" s="100" t="str">
        <f aca="false">IF(OR(Q79="AII",Q79="AIA"),0.6,IF(AND(N79&lt;&gt;"",R79&lt;&gt;"",P79&lt;&gt;""),N79*R79*P79,""))</f>
        <v/>
      </c>
      <c r="T79" s="42"/>
      <c r="U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4"/>
      <c r="I80" s="44"/>
      <c r="J80" s="91" t="str">
        <f aca="false">CONCATENATE(H80,I80)</f>
        <v/>
      </c>
      <c r="K80" s="92" t="str">
        <f aca="false">IF(OR(H80="ALI",H80="AIE"),"L", IF(OR(H80="EE",H80="SE",H80="CE"),"A",""))</f>
        <v/>
      </c>
      <c r="L80" s="93"/>
      <c r="M80" s="94" t="str">
        <f aca="false">IF(K80="L","Baixa",IF(K80="A","Média",IF(K80="","","Alta")))</f>
        <v/>
      </c>
      <c r="N80" s="95" t="str">
        <f aca="false">IF(ISBLANK(H80),"",IF(H80="ALI",IF(K80="L",7,IF(K80="A",10,15)),IF(H80="AIE",IF(K80="L",5,IF(K80="A",7,10)),IF(H80="SE",IF(K80="L",4,IF(K80="A",5,7)),IF(OR(H80="EE",H80="CE"),IF(K80="L",3,IF(K80="A",4,6)))))))</f>
        <v/>
      </c>
      <c r="O80" s="44"/>
      <c r="P80" s="97"/>
      <c r="Q80" s="98" t="str">
        <f aca="false">O80&amp;I80</f>
        <v/>
      </c>
      <c r="R80" s="99" t="str">
        <f aca="false">IF(OR(Q80="AI",Q80="AA"),75%,IF(Q80="DI",140%,IF(Q80="DA",115%,IF(Q80="DE",40%,""))))</f>
        <v/>
      </c>
      <c r="S80" s="100" t="str">
        <f aca="false">IF(OR(Q80="AII",Q80="AIA"),0.6,IF(AND(N80&lt;&gt;"",R80&lt;&gt;"",P80&lt;&gt;""),N80*R80*P80,""))</f>
        <v/>
      </c>
      <c r="T80" s="42"/>
      <c r="U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4"/>
      <c r="I81" s="44"/>
      <c r="J81" s="91" t="str">
        <f aca="false">CONCATENATE(H81,I81)</f>
        <v/>
      </c>
      <c r="K81" s="92" t="str">
        <f aca="false">IF(OR(H81="ALI",H81="AIE"),"L", IF(OR(H81="EE",H81="SE",H81="CE"),"A",""))</f>
        <v/>
      </c>
      <c r="L81" s="93"/>
      <c r="M81" s="94" t="str">
        <f aca="false">IF(K81="L","Baixa",IF(K81="A","Média",IF(K81="","","Alta")))</f>
        <v/>
      </c>
      <c r="N81" s="95" t="str">
        <f aca="false">IF(ISBLANK(H81),"",IF(H81="ALI",IF(K81="L",7,IF(K81="A",10,15)),IF(H81="AIE",IF(K81="L",5,IF(K81="A",7,10)),IF(H81="SE",IF(K81="L",4,IF(K81="A",5,7)),IF(OR(H81="EE",H81="CE"),IF(K81="L",3,IF(K81="A",4,6)))))))</f>
        <v/>
      </c>
      <c r="O81" s="44"/>
      <c r="P81" s="97"/>
      <c r="Q81" s="98" t="str">
        <f aca="false">O81&amp;I81</f>
        <v/>
      </c>
      <c r="R81" s="99" t="str">
        <f aca="false">IF(OR(Q81="AI",Q81="AA"),75%,IF(Q81="DI",140%,IF(Q81="DA",115%,IF(Q81="DE",40%,""))))</f>
        <v/>
      </c>
      <c r="S81" s="100" t="str">
        <f aca="false">IF(OR(Q81="AII",Q81="AIA"),0.6,IF(AND(N81&lt;&gt;"",R81&lt;&gt;"",P81&lt;&gt;""),N81*R81*P81,""))</f>
        <v/>
      </c>
      <c r="T81" s="42"/>
      <c r="U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4"/>
      <c r="I82" s="44"/>
      <c r="J82" s="91" t="str">
        <f aca="false">CONCATENATE(H82,I82)</f>
        <v/>
      </c>
      <c r="K82" s="92" t="str">
        <f aca="false">IF(OR(H82="ALI",H82="AIE"),"L", IF(OR(H82="EE",H82="SE",H82="CE"),"A",""))</f>
        <v/>
      </c>
      <c r="L82" s="93"/>
      <c r="M82" s="94" t="str">
        <f aca="false">IF(K82="L","Baixa",IF(K82="A","Média",IF(K82="","","Alta")))</f>
        <v/>
      </c>
      <c r="N82" s="95" t="str">
        <f aca="false">IF(ISBLANK(H82),"",IF(H82="ALI",IF(K82="L",7,IF(K82="A",10,15)),IF(H82="AIE",IF(K82="L",5,IF(K82="A",7,10)),IF(H82="SE",IF(K82="L",4,IF(K82="A",5,7)),IF(OR(H82="EE",H82="CE"),IF(K82="L",3,IF(K82="A",4,6)))))))</f>
        <v/>
      </c>
      <c r="O82" s="44"/>
      <c r="P82" s="97"/>
      <c r="Q82" s="98" t="str">
        <f aca="false">O82&amp;I82</f>
        <v/>
      </c>
      <c r="R82" s="99" t="str">
        <f aca="false">IF(OR(Q82="AI",Q82="AA"),75%,IF(Q82="DI",140%,IF(Q82="DA",115%,IF(Q82="DE",40%,""))))</f>
        <v/>
      </c>
      <c r="S82" s="100" t="str">
        <f aca="false">IF(OR(Q82="AII",Q82="AIA"),0.6,IF(AND(N82&lt;&gt;"",R82&lt;&gt;"",P82&lt;&gt;""),N82*R82*P82,""))</f>
        <v/>
      </c>
      <c r="T82" s="42"/>
      <c r="U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4"/>
      <c r="I83" s="44"/>
      <c r="J83" s="91" t="str">
        <f aca="false">CONCATENATE(H83,I83)</f>
        <v/>
      </c>
      <c r="K83" s="92" t="str">
        <f aca="false">IF(OR(H83="ALI",H83="AIE"),"L", IF(OR(H83="EE",H83="SE",H83="CE"),"A",""))</f>
        <v/>
      </c>
      <c r="L83" s="93"/>
      <c r="M83" s="94" t="str">
        <f aca="false">IF(K83="L","Baixa",IF(K83="A","Média",IF(K83="","","Alta")))</f>
        <v/>
      </c>
      <c r="N83" s="95" t="str">
        <f aca="false">IF(ISBLANK(H83),"",IF(H83="ALI",IF(K83="L",7,IF(K83="A",10,15)),IF(H83="AIE",IF(K83="L",5,IF(K83="A",7,10)),IF(H83="SE",IF(K83="L",4,IF(K83="A",5,7)),IF(OR(H83="EE",H83="CE"),IF(K83="L",3,IF(K83="A",4,6)))))))</f>
        <v/>
      </c>
      <c r="O83" s="44"/>
      <c r="P83" s="97"/>
      <c r="Q83" s="98" t="str">
        <f aca="false">O83&amp;I83</f>
        <v/>
      </c>
      <c r="R83" s="99" t="str">
        <f aca="false">IF(OR(Q83="AI",Q83="AA"),75%,IF(Q83="DI",140%,IF(Q83="DA",115%,IF(Q83="DE",40%,""))))</f>
        <v/>
      </c>
      <c r="S83" s="100" t="str">
        <f aca="false">IF(OR(Q83="AII",Q83="AIA"),0.6,IF(AND(N83&lt;&gt;"",R83&lt;&gt;"",P83&lt;&gt;""),N83*R83*P83,""))</f>
        <v/>
      </c>
      <c r="T83" s="42"/>
      <c r="U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4"/>
      <c r="I84" s="44"/>
      <c r="J84" s="91" t="str">
        <f aca="false">CONCATENATE(H84,I84)</f>
        <v/>
      </c>
      <c r="K84" s="92" t="str">
        <f aca="false">IF(OR(H84="ALI",H84="AIE"),"L", IF(OR(H84="EE",H84="SE",H84="CE"),"A",""))</f>
        <v/>
      </c>
      <c r="L84" s="93"/>
      <c r="M84" s="94" t="str">
        <f aca="false">IF(K84="L","Baixa",IF(K84="A","Média",IF(K84="","","Alta")))</f>
        <v/>
      </c>
      <c r="N84" s="95" t="str">
        <f aca="false">IF(ISBLANK(H84),"",IF(H84="ALI",IF(K84="L",7,IF(K84="A",10,15)),IF(H84="AIE",IF(K84="L",5,IF(K84="A",7,10)),IF(H84="SE",IF(K84="L",4,IF(K84="A",5,7)),IF(OR(H84="EE",H84="CE"),IF(K84="L",3,IF(K84="A",4,6)))))))</f>
        <v/>
      </c>
      <c r="O84" s="44"/>
      <c r="P84" s="97"/>
      <c r="Q84" s="98" t="str">
        <f aca="false">O84&amp;I84</f>
        <v/>
      </c>
      <c r="R84" s="99" t="str">
        <f aca="false">IF(OR(Q84="AI",Q84="AA"),75%,IF(Q84="DI",140%,IF(Q84="DA",115%,IF(Q84="DE",40%,""))))</f>
        <v/>
      </c>
      <c r="S84" s="100" t="str">
        <f aca="false">IF(OR(Q84="AII",Q84="AIA"),0.6,IF(AND(N84&lt;&gt;"",R84&lt;&gt;"",P84&lt;&gt;""),N84*R84*P84,""))</f>
        <v/>
      </c>
      <c r="T84" s="42"/>
      <c r="U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4"/>
      <c r="I85" s="44"/>
      <c r="J85" s="91" t="str">
        <f aca="false">CONCATENATE(H85,I85)</f>
        <v/>
      </c>
      <c r="K85" s="92" t="str">
        <f aca="false">IF(OR(H85="ALI",H85="AIE"),"L", IF(OR(H85="EE",H85="SE",H85="CE"),"A",""))</f>
        <v/>
      </c>
      <c r="L85" s="93"/>
      <c r="M85" s="94" t="str">
        <f aca="false">IF(K85="L","Baixa",IF(K85="A","Média",IF(K85="","","Alta")))</f>
        <v/>
      </c>
      <c r="N85" s="95" t="str">
        <f aca="false">IF(ISBLANK(H85),"",IF(H85="ALI",IF(K85="L",7,IF(K85="A",10,15)),IF(H85="AIE",IF(K85="L",5,IF(K85="A",7,10)),IF(H85="SE",IF(K85="L",4,IF(K85="A",5,7)),IF(OR(H85="EE",H85="CE"),IF(K85="L",3,IF(K85="A",4,6)))))))</f>
        <v/>
      </c>
      <c r="O85" s="44"/>
      <c r="P85" s="97"/>
      <c r="Q85" s="98" t="str">
        <f aca="false">O85&amp;I85</f>
        <v/>
      </c>
      <c r="R85" s="99" t="str">
        <f aca="false">IF(OR(Q85="AI",Q85="AA"),75%,IF(Q85="DI",140%,IF(Q85="DA",115%,IF(Q85="DE",40%,""))))</f>
        <v/>
      </c>
      <c r="S85" s="100" t="str">
        <f aca="false">IF(OR(Q85="AII",Q85="AIA"),0.6,IF(AND(N85&lt;&gt;"",R85&lt;&gt;"",P85&lt;&gt;""),N85*R85*P85,""))</f>
        <v/>
      </c>
      <c r="T85" s="42"/>
      <c r="U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4"/>
      <c r="I86" s="44"/>
      <c r="J86" s="91" t="str">
        <f aca="false">CONCATENATE(H86,I86)</f>
        <v/>
      </c>
      <c r="K86" s="92" t="str">
        <f aca="false">IF(OR(H86="ALI",H86="AIE"),"L", IF(OR(H86="EE",H86="SE",H86="CE"),"A",""))</f>
        <v/>
      </c>
      <c r="L86" s="93"/>
      <c r="M86" s="94" t="str">
        <f aca="false">IF(K86="L","Baixa",IF(K86="A","Média",IF(K86="","","Alta")))</f>
        <v/>
      </c>
      <c r="N86" s="95" t="str">
        <f aca="false">IF(ISBLANK(H86),"",IF(H86="ALI",IF(K86="L",7,IF(K86="A",10,15)),IF(H86="AIE",IF(K86="L",5,IF(K86="A",7,10)),IF(H86="SE",IF(K86="L",4,IF(K86="A",5,7)),IF(OR(H86="EE",H86="CE"),IF(K86="L",3,IF(K86="A",4,6)))))))</f>
        <v/>
      </c>
      <c r="O86" s="44"/>
      <c r="P86" s="97"/>
      <c r="Q86" s="98" t="str">
        <f aca="false">O86&amp;I86</f>
        <v/>
      </c>
      <c r="R86" s="99" t="str">
        <f aca="false">IF(OR(Q86="AI",Q86="AA"),75%,IF(Q86="DI",140%,IF(Q86="DA",115%,IF(Q86="DE",40%,""))))</f>
        <v/>
      </c>
      <c r="S86" s="100" t="str">
        <f aca="false">IF(OR(Q86="AII",Q86="AIA"),0.6,IF(AND(N86&lt;&gt;"",R86&lt;&gt;"",P86&lt;&gt;""),N86*R86*P86,""))</f>
        <v/>
      </c>
      <c r="T86" s="42"/>
      <c r="U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4"/>
      <c r="I87" s="44"/>
      <c r="J87" s="91" t="str">
        <f aca="false">CONCATENATE(H87,I87)</f>
        <v/>
      </c>
      <c r="K87" s="92" t="str">
        <f aca="false">IF(OR(H87="ALI",H87="AIE"),"L", IF(OR(H87="EE",H87="SE",H87="CE"),"A",""))</f>
        <v/>
      </c>
      <c r="L87" s="93"/>
      <c r="M87" s="94" t="str">
        <f aca="false">IF(K87="L","Baixa",IF(K87="A","Média",IF(K87="","","Alta")))</f>
        <v/>
      </c>
      <c r="N87" s="95" t="str">
        <f aca="false">IF(ISBLANK(H87),"",IF(H87="ALI",IF(K87="L",7,IF(K87="A",10,15)),IF(H87="AIE",IF(K87="L",5,IF(K87="A",7,10)),IF(H87="SE",IF(K87="L",4,IF(K87="A",5,7)),IF(OR(H87="EE",H87="CE"),IF(K87="L",3,IF(K87="A",4,6)))))))</f>
        <v/>
      </c>
      <c r="O87" s="44"/>
      <c r="P87" s="97"/>
      <c r="Q87" s="98" t="str">
        <f aca="false">O87&amp;I87</f>
        <v/>
      </c>
      <c r="R87" s="99" t="str">
        <f aca="false">IF(OR(Q87="AI",Q87="AA"),75%,IF(Q87="DI",140%,IF(Q87="DA",115%,IF(Q87="DE",40%,""))))</f>
        <v/>
      </c>
      <c r="S87" s="100" t="str">
        <f aca="false">IF(OR(Q87="AII",Q87="AIA"),0.6,IF(AND(N87&lt;&gt;"",R87&lt;&gt;"",P87&lt;&gt;""),N87*R87*P87,""))</f>
        <v/>
      </c>
      <c r="T87" s="42"/>
      <c r="U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4"/>
      <c r="I88" s="44"/>
      <c r="J88" s="91" t="str">
        <f aca="false">CONCATENATE(H88,I88)</f>
        <v/>
      </c>
      <c r="K88" s="92" t="str">
        <f aca="false">IF(OR(H88="ALI",H88="AIE"),"L", IF(OR(H88="EE",H88="SE",H88="CE"),"A",""))</f>
        <v/>
      </c>
      <c r="L88" s="93"/>
      <c r="M88" s="94" t="str">
        <f aca="false">IF(K88="L","Baixa",IF(K88="A","Média",IF(K88="","","Alta")))</f>
        <v/>
      </c>
      <c r="N88" s="95" t="str">
        <f aca="false">IF(ISBLANK(H88),"",IF(H88="ALI",IF(K88="L",7,IF(K88="A",10,15)),IF(H88="AIE",IF(K88="L",5,IF(K88="A",7,10)),IF(H88="SE",IF(K88="L",4,IF(K88="A",5,7)),IF(OR(H88="EE",H88="CE"),IF(K88="L",3,IF(K88="A",4,6)))))))</f>
        <v/>
      </c>
      <c r="O88" s="44"/>
      <c r="P88" s="97"/>
      <c r="Q88" s="98" t="str">
        <f aca="false">O88&amp;I88</f>
        <v/>
      </c>
      <c r="R88" s="99" t="str">
        <f aca="false">IF(OR(Q88="AI",Q88="AA"),75%,IF(Q88="DI",140%,IF(Q88="DA",115%,IF(Q88="DE",40%,""))))</f>
        <v/>
      </c>
      <c r="S88" s="100" t="str">
        <f aca="false">IF(OR(Q88="AII",Q88="AIA"),0.6,IF(AND(N88&lt;&gt;"",R88&lt;&gt;"",P88&lt;&gt;""),N88*R88*P88,""))</f>
        <v/>
      </c>
      <c r="T88" s="42"/>
      <c r="U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4"/>
      <c r="I89" s="44"/>
      <c r="J89" s="91" t="str">
        <f aca="false">CONCATENATE(H89,I89)</f>
        <v/>
      </c>
      <c r="K89" s="92" t="str">
        <f aca="false">IF(OR(H89="ALI",H89="AIE"),"L", IF(OR(H89="EE",H89="SE",H89="CE"),"A",""))</f>
        <v/>
      </c>
      <c r="L89" s="93"/>
      <c r="M89" s="94" t="str">
        <f aca="false">IF(K89="L","Baixa",IF(K89="A","Média",IF(K89="","","Alta")))</f>
        <v/>
      </c>
      <c r="N89" s="95" t="str">
        <f aca="false">IF(ISBLANK(H89),"",IF(H89="ALI",IF(K89="L",7,IF(K89="A",10,15)),IF(H89="AIE",IF(K89="L",5,IF(K89="A",7,10)),IF(H89="SE",IF(K89="L",4,IF(K89="A",5,7)),IF(OR(H89="EE",H89="CE"),IF(K89="L",3,IF(K89="A",4,6)))))))</f>
        <v/>
      </c>
      <c r="O89" s="44"/>
      <c r="P89" s="97"/>
      <c r="Q89" s="98" t="str">
        <f aca="false">O89&amp;I89</f>
        <v/>
      </c>
      <c r="R89" s="99" t="str">
        <f aca="false">IF(OR(Q89="AI",Q89="AA"),75%,IF(Q89="DI",140%,IF(Q89="DA",115%,IF(Q89="DE",40%,""))))</f>
        <v/>
      </c>
      <c r="S89" s="100" t="str">
        <f aca="false">IF(OR(Q89="AII",Q89="AIA"),0.6,IF(AND(N89&lt;&gt;"",R89&lt;&gt;"",P89&lt;&gt;""),N89*R89*P89,""))</f>
        <v/>
      </c>
      <c r="T89" s="42"/>
      <c r="U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4"/>
      <c r="I90" s="44"/>
      <c r="J90" s="91" t="str">
        <f aca="false">CONCATENATE(H90,I90)</f>
        <v/>
      </c>
      <c r="K90" s="92" t="str">
        <f aca="false">IF(OR(H90="ALI",H90="AIE"),"L", IF(OR(H90="EE",H90="SE",H90="CE"),"A",""))</f>
        <v/>
      </c>
      <c r="L90" s="93"/>
      <c r="M90" s="94" t="str">
        <f aca="false">IF(K90="L","Baixa",IF(K90="A","Média",IF(K90="","","Alta")))</f>
        <v/>
      </c>
      <c r="N90" s="95" t="str">
        <f aca="false">IF(ISBLANK(H90),"",IF(H90="ALI",IF(K90="L",7,IF(K90="A",10,15)),IF(H90="AIE",IF(K90="L",5,IF(K90="A",7,10)),IF(H90="SE",IF(K90="L",4,IF(K90="A",5,7)),IF(OR(H90="EE",H90="CE"),IF(K90="L",3,IF(K90="A",4,6)))))))</f>
        <v/>
      </c>
      <c r="O90" s="44"/>
      <c r="P90" s="97"/>
      <c r="Q90" s="98" t="str">
        <f aca="false">O90&amp;I90</f>
        <v/>
      </c>
      <c r="R90" s="99" t="str">
        <f aca="false">IF(OR(Q90="AI",Q90="AA"),75%,IF(Q90="DI",140%,IF(Q90="DA",115%,IF(Q90="DE",40%,""))))</f>
        <v/>
      </c>
      <c r="S90" s="100" t="str">
        <f aca="false">IF(OR(Q90="AII",Q90="AIA"),0.6,IF(AND(N90&lt;&gt;"",R90&lt;&gt;"",P90&lt;&gt;""),N90*R90*P90,""))</f>
        <v/>
      </c>
      <c r="T90" s="42"/>
      <c r="U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4"/>
      <c r="I91" s="44"/>
      <c r="J91" s="91" t="str">
        <f aca="false">CONCATENATE(H91,I91)</f>
        <v/>
      </c>
      <c r="K91" s="92" t="str">
        <f aca="false">IF(OR(H91="ALI",H91="AIE"),"L", IF(OR(H91="EE",H91="SE",H91="CE"),"A",""))</f>
        <v/>
      </c>
      <c r="L91" s="93"/>
      <c r="M91" s="94" t="str">
        <f aca="false">IF(K91="L","Baixa",IF(K91="A","Média",IF(K91="","","Alta")))</f>
        <v/>
      </c>
      <c r="N91" s="95" t="str">
        <f aca="false">IF(ISBLANK(H91),"",IF(H91="ALI",IF(K91="L",7,IF(K91="A",10,15)),IF(H91="AIE",IF(K91="L",5,IF(K91="A",7,10)),IF(H91="SE",IF(K91="L",4,IF(K91="A",5,7)),IF(OR(H91="EE",H91="CE"),IF(K91="L",3,IF(K91="A",4,6)))))))</f>
        <v/>
      </c>
      <c r="O91" s="44"/>
      <c r="P91" s="97"/>
      <c r="Q91" s="98" t="str">
        <f aca="false">O91&amp;I91</f>
        <v/>
      </c>
      <c r="R91" s="99" t="str">
        <f aca="false">IF(OR(Q91="AI",Q91="AA"),75%,IF(Q91="DI",140%,IF(Q91="DA",115%,IF(Q91="DE",40%,""))))</f>
        <v/>
      </c>
      <c r="S91" s="100" t="str">
        <f aca="false">IF(OR(Q91="AII",Q91="AIA"),0.6,IF(AND(N91&lt;&gt;"",R91&lt;&gt;"",P91&lt;&gt;""),N91*R91*P91,""))</f>
        <v/>
      </c>
      <c r="T91" s="42"/>
      <c r="U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4"/>
      <c r="I92" s="44"/>
      <c r="J92" s="91" t="str">
        <f aca="false">CONCATENATE(H92,I92)</f>
        <v/>
      </c>
      <c r="K92" s="92" t="str">
        <f aca="false">IF(OR(H92="ALI",H92="AIE"),"L", IF(OR(H92="EE",H92="SE",H92="CE"),"A",""))</f>
        <v/>
      </c>
      <c r="L92" s="93"/>
      <c r="M92" s="94" t="str">
        <f aca="false">IF(K92="L","Baixa",IF(K92="A","Média",IF(K92="","","Alta")))</f>
        <v/>
      </c>
      <c r="N92" s="95" t="str">
        <f aca="false">IF(ISBLANK(H92),"",IF(H92="ALI",IF(K92="L",7,IF(K92="A",10,15)),IF(H92="AIE",IF(K92="L",5,IF(K92="A",7,10)),IF(H92="SE",IF(K92="L",4,IF(K92="A",5,7)),IF(OR(H92="EE",H92="CE"),IF(K92="L",3,IF(K92="A",4,6)))))))</f>
        <v/>
      </c>
      <c r="O92" s="44"/>
      <c r="P92" s="97"/>
      <c r="Q92" s="98" t="str">
        <f aca="false">O92&amp;I92</f>
        <v/>
      </c>
      <c r="R92" s="99" t="str">
        <f aca="false">IF(OR(Q92="AI",Q92="AA"),75%,IF(Q92="DI",140%,IF(Q92="DA",115%,IF(Q92="DE",40%,""))))</f>
        <v/>
      </c>
      <c r="S92" s="100" t="str">
        <f aca="false">IF(OR(Q92="AII",Q92="AIA"),0.6,IF(AND(N92&lt;&gt;"",R92&lt;&gt;"",P92&lt;&gt;""),N92*R92*P92,""))</f>
        <v/>
      </c>
      <c r="T92" s="42"/>
      <c r="U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4"/>
      <c r="I93" s="44"/>
      <c r="J93" s="91" t="str">
        <f aca="false">CONCATENATE(H93,I93)</f>
        <v/>
      </c>
      <c r="K93" s="92" t="str">
        <f aca="false">IF(OR(H93="ALI",H93="AIE"),"L", IF(OR(H93="EE",H93="SE",H93="CE"),"A",""))</f>
        <v/>
      </c>
      <c r="L93" s="93"/>
      <c r="M93" s="94" t="str">
        <f aca="false">IF(K93="L","Baixa",IF(K93="A","Média",IF(K93="","","Alta")))</f>
        <v/>
      </c>
      <c r="N93" s="95" t="str">
        <f aca="false">IF(ISBLANK(H93),"",IF(H93="ALI",IF(K93="L",7,IF(K93="A",10,15)),IF(H93="AIE",IF(K93="L",5,IF(K93="A",7,10)),IF(H93="SE",IF(K93="L",4,IF(K93="A",5,7)),IF(OR(H93="EE",H93="CE"),IF(K93="L",3,IF(K93="A",4,6)))))))</f>
        <v/>
      </c>
      <c r="O93" s="44"/>
      <c r="P93" s="97"/>
      <c r="Q93" s="98" t="str">
        <f aca="false">O93&amp;I93</f>
        <v/>
      </c>
      <c r="R93" s="99" t="str">
        <f aca="false">IF(OR(Q93="AI",Q93="AA"),75%,IF(Q93="DI",140%,IF(Q93="DA",115%,IF(Q93="DE",40%,""))))</f>
        <v/>
      </c>
      <c r="S93" s="100" t="str">
        <f aca="false">IF(OR(Q93="AII",Q93="AIA"),0.6,IF(AND(N93&lt;&gt;"",R93&lt;&gt;"",P93&lt;&gt;""),N93*R93*P93,""))</f>
        <v/>
      </c>
      <c r="T93" s="42"/>
      <c r="U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4"/>
      <c r="I94" s="44"/>
      <c r="J94" s="91" t="str">
        <f aca="false">CONCATENATE(H94,I94)</f>
        <v/>
      </c>
      <c r="K94" s="92" t="str">
        <f aca="false">IF(OR(H94="ALI",H94="AIE"),"L", IF(OR(H94="EE",H94="SE",H94="CE"),"A",""))</f>
        <v/>
      </c>
      <c r="L94" s="93"/>
      <c r="M94" s="94" t="str">
        <f aca="false">IF(K94="L","Baixa",IF(K94="A","Média",IF(K94="","","Alta")))</f>
        <v/>
      </c>
      <c r="N94" s="95" t="str">
        <f aca="false">IF(ISBLANK(H94),"",IF(H94="ALI",IF(K94="L",7,IF(K94="A",10,15)),IF(H94="AIE",IF(K94="L",5,IF(K94="A",7,10)),IF(H94="SE",IF(K94="L",4,IF(K94="A",5,7)),IF(OR(H94="EE",H94="CE"),IF(K94="L",3,IF(K94="A",4,6)))))))</f>
        <v/>
      </c>
      <c r="O94" s="44"/>
      <c r="P94" s="97"/>
      <c r="Q94" s="98" t="str">
        <f aca="false">O94&amp;I94</f>
        <v/>
      </c>
      <c r="R94" s="99" t="str">
        <f aca="false">IF(OR(Q94="AI",Q94="AA"),75%,IF(Q94="DI",140%,IF(Q94="DA",115%,IF(Q94="DE",40%,""))))</f>
        <v/>
      </c>
      <c r="S94" s="100" t="str">
        <f aca="false">IF(OR(Q94="AII",Q94="AIA"),0.6,IF(AND(N94&lt;&gt;"",R94&lt;&gt;"",P94&lt;&gt;""),N94*R94*P94,""))</f>
        <v/>
      </c>
      <c r="T94" s="42"/>
      <c r="U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4"/>
      <c r="I95" s="44"/>
      <c r="J95" s="91" t="str">
        <f aca="false">CONCATENATE(H95,I95)</f>
        <v/>
      </c>
      <c r="K95" s="92" t="str">
        <f aca="false">IF(OR(H95="ALI",H95="AIE"),"L", IF(OR(H95="EE",H95="SE",H95="CE"),"A",""))</f>
        <v/>
      </c>
      <c r="L95" s="93"/>
      <c r="M95" s="94" t="str">
        <f aca="false">IF(K95="L","Baixa",IF(K95="A","Média",IF(K95="","","Alta")))</f>
        <v/>
      </c>
      <c r="N95" s="95" t="str">
        <f aca="false">IF(ISBLANK(H95),"",IF(H95="ALI",IF(K95="L",7,IF(K95="A",10,15)),IF(H95="AIE",IF(K95="L",5,IF(K95="A",7,10)),IF(H95="SE",IF(K95="L",4,IF(K95="A",5,7)),IF(OR(H95="EE",H95="CE"),IF(K95="L",3,IF(K95="A",4,6)))))))</f>
        <v/>
      </c>
      <c r="O95" s="44"/>
      <c r="P95" s="97"/>
      <c r="Q95" s="98" t="str">
        <f aca="false">O95&amp;I95</f>
        <v/>
      </c>
      <c r="R95" s="99" t="str">
        <f aca="false">IF(OR(Q95="AI",Q95="AA"),75%,IF(Q95="DI",140%,IF(Q95="DA",115%,IF(Q95="DE",40%,""))))</f>
        <v/>
      </c>
      <c r="S95" s="100" t="str">
        <f aca="false">IF(OR(Q95="AII",Q95="AIA"),0.6,IF(AND(N95&lt;&gt;"",R95&lt;&gt;"",P95&lt;&gt;""),N95*R95*P95,""))</f>
        <v/>
      </c>
      <c r="T95" s="42"/>
      <c r="U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4"/>
      <c r="I96" s="44"/>
      <c r="J96" s="91" t="str">
        <f aca="false">CONCATENATE(H96,I96)</f>
        <v/>
      </c>
      <c r="K96" s="92" t="str">
        <f aca="false">IF(OR(H96="ALI",H96="AIE"),"L", IF(OR(H96="EE",H96="SE",H96="CE"),"A",""))</f>
        <v/>
      </c>
      <c r="L96" s="93"/>
      <c r="M96" s="94" t="str">
        <f aca="false">IF(K96="L","Baixa",IF(K96="A","Média",IF(K96="","","Alta")))</f>
        <v/>
      </c>
      <c r="N96" s="95" t="str">
        <f aca="false">IF(ISBLANK(H96),"",IF(H96="ALI",IF(K96="L",7,IF(K96="A",10,15)),IF(H96="AIE",IF(K96="L",5,IF(K96="A",7,10)),IF(H96="SE",IF(K96="L",4,IF(K96="A",5,7)),IF(OR(H96="EE",H96="CE"),IF(K96="L",3,IF(K96="A",4,6)))))))</f>
        <v/>
      </c>
      <c r="O96" s="44"/>
      <c r="P96" s="97"/>
      <c r="Q96" s="98" t="str">
        <f aca="false">O96&amp;I96</f>
        <v/>
      </c>
      <c r="R96" s="99" t="str">
        <f aca="false">IF(OR(Q96="AI",Q96="AA"),75%,IF(Q96="DI",140%,IF(Q96="DA",115%,IF(Q96="DE",40%,""))))</f>
        <v/>
      </c>
      <c r="S96" s="100" t="str">
        <f aca="false">IF(OR(Q96="AII",Q96="AIA"),0.6,IF(AND(N96&lt;&gt;"",R96&lt;&gt;"",P96&lt;&gt;""),N96*R96*P96,""))</f>
        <v/>
      </c>
      <c r="T96" s="42"/>
      <c r="U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4"/>
      <c r="I97" s="44"/>
      <c r="J97" s="91" t="str">
        <f aca="false">CONCATENATE(H97,I97)</f>
        <v/>
      </c>
      <c r="K97" s="92" t="str">
        <f aca="false">IF(OR(H97="ALI",H97="AIE"),"L", IF(OR(H97="EE",H97="SE",H97="CE"),"A",""))</f>
        <v/>
      </c>
      <c r="L97" s="93"/>
      <c r="M97" s="94" t="str">
        <f aca="false">IF(K97="L","Baixa",IF(K97="A","Média",IF(K97="","","Alta")))</f>
        <v/>
      </c>
      <c r="N97" s="95" t="str">
        <f aca="false">IF(ISBLANK(H97),"",IF(H97="ALI",IF(K97="L",7,IF(K97="A",10,15)),IF(H97="AIE",IF(K97="L",5,IF(K97="A",7,10)),IF(H97="SE",IF(K97="L",4,IF(K97="A",5,7)),IF(OR(H97="EE",H97="CE"),IF(K97="L",3,IF(K97="A",4,6)))))))</f>
        <v/>
      </c>
      <c r="O97" s="44"/>
      <c r="P97" s="97"/>
      <c r="Q97" s="98" t="str">
        <f aca="false">O97&amp;I97</f>
        <v/>
      </c>
      <c r="R97" s="99" t="str">
        <f aca="false">IF(OR(Q97="AI",Q97="AA"),75%,IF(Q97="DI",140%,IF(Q97="DA",115%,IF(Q97="DE",40%,""))))</f>
        <v/>
      </c>
      <c r="S97" s="100" t="str">
        <f aca="false">IF(OR(Q97="AII",Q97="AIA"),0.6,IF(AND(N97&lt;&gt;"",R97&lt;&gt;"",P97&lt;&gt;""),N97*R97*P97,""))</f>
        <v/>
      </c>
      <c r="T97" s="42"/>
      <c r="U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4"/>
      <c r="I98" s="44"/>
      <c r="J98" s="91" t="str">
        <f aca="false">CONCATENATE(H98,I98)</f>
        <v/>
      </c>
      <c r="K98" s="92" t="str">
        <f aca="false">IF(OR(H98="ALI",H98="AIE"),"L", IF(OR(H98="EE",H98="SE",H98="CE"),"A",""))</f>
        <v/>
      </c>
      <c r="L98" s="93"/>
      <c r="M98" s="94" t="str">
        <f aca="false">IF(K98="L","Baixa",IF(K98="A","Média",IF(K98="","","Alta")))</f>
        <v/>
      </c>
      <c r="N98" s="95" t="str">
        <f aca="false">IF(ISBLANK(H98),"",IF(H98="ALI",IF(K98="L",7,IF(K98="A",10,15)),IF(H98="AIE",IF(K98="L",5,IF(K98="A",7,10)),IF(H98="SE",IF(K98="L",4,IF(K98="A",5,7)),IF(OR(H98="EE",H98="CE"),IF(K98="L",3,IF(K98="A",4,6)))))))</f>
        <v/>
      </c>
      <c r="O98" s="44"/>
      <c r="P98" s="97"/>
      <c r="Q98" s="98" t="str">
        <f aca="false">O98&amp;I98</f>
        <v/>
      </c>
      <c r="R98" s="99" t="str">
        <f aca="false">IF(OR(Q98="AI",Q98="AA"),75%,IF(Q98="DI",140%,IF(Q98="DA",115%,IF(Q98="DE",40%,""))))</f>
        <v/>
      </c>
      <c r="S98" s="100" t="str">
        <f aca="false">IF(OR(Q98="AII",Q98="AIA"),0.6,IF(AND(N98&lt;&gt;"",R98&lt;&gt;"",P98&lt;&gt;""),N98*R98*P98,""))</f>
        <v/>
      </c>
      <c r="T98" s="42"/>
      <c r="U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4"/>
      <c r="I99" s="44"/>
      <c r="J99" s="91" t="str">
        <f aca="false">CONCATENATE(H99,I99)</f>
        <v/>
      </c>
      <c r="K99" s="92" t="str">
        <f aca="false">IF(OR(H99="ALI",H99="AIE"),"L", IF(OR(H99="EE",H99="SE",H99="CE"),"A",""))</f>
        <v/>
      </c>
      <c r="L99" s="93"/>
      <c r="M99" s="94" t="str">
        <f aca="false">IF(K99="L","Baixa",IF(K99="A","Média",IF(K99="","","Alta")))</f>
        <v/>
      </c>
      <c r="N99" s="95" t="str">
        <f aca="false">IF(ISBLANK(H99),"",IF(H99="ALI",IF(K99="L",7,IF(K99="A",10,15)),IF(H99="AIE",IF(K99="L",5,IF(K99="A",7,10)),IF(H99="SE",IF(K99="L",4,IF(K99="A",5,7)),IF(OR(H99="EE",H99="CE"),IF(K99="L",3,IF(K99="A",4,6)))))))</f>
        <v/>
      </c>
      <c r="O99" s="44"/>
      <c r="P99" s="97"/>
      <c r="Q99" s="98" t="str">
        <f aca="false">O99&amp;I99</f>
        <v/>
      </c>
      <c r="R99" s="99" t="str">
        <f aca="false">IF(OR(Q99="AI",Q99="AA"),75%,IF(Q99="DI",140%,IF(Q99="DA",115%,IF(Q99="DE",40%,""))))</f>
        <v/>
      </c>
      <c r="S99" s="100" t="str">
        <f aca="false">IF(OR(Q99="AII",Q99="AIA"),0.6,IF(AND(N99&lt;&gt;"",R99&lt;&gt;"",P99&lt;&gt;""),N99*R99*P99,""))</f>
        <v/>
      </c>
      <c r="T99" s="42"/>
      <c r="U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4"/>
      <c r="I100" s="44"/>
      <c r="J100" s="91" t="str">
        <f aca="false">CONCATENATE(H100,I100)</f>
        <v/>
      </c>
      <c r="K100" s="92" t="str">
        <f aca="false">IF(OR(H100="ALI",H100="AIE"),"L", IF(OR(H100="EE",H100="SE",H100="CE"),"A",""))</f>
        <v/>
      </c>
      <c r="L100" s="93"/>
      <c r="M100" s="94" t="str">
        <f aca="false">IF(K100="L","Baixa",IF(K100="A","Média",IF(K100="","","Alta")))</f>
        <v/>
      </c>
      <c r="N100" s="95" t="str">
        <f aca="false">IF(ISBLANK(H100),"",IF(H100="ALI",IF(K100="L",7,IF(K100="A",10,15)),IF(H100="AIE",IF(K100="L",5,IF(K100="A",7,10)),IF(H100="SE",IF(K100="L",4,IF(K100="A",5,7)),IF(OR(H100="EE",H100="CE"),IF(K100="L",3,IF(K100="A",4,6)))))))</f>
        <v/>
      </c>
      <c r="O100" s="44"/>
      <c r="P100" s="97"/>
      <c r="Q100" s="98" t="str">
        <f aca="false">O100&amp;I100</f>
        <v/>
      </c>
      <c r="R100" s="99" t="str">
        <f aca="false">IF(OR(Q100="AI",Q100="AA"),75%,IF(Q100="DI",140%,IF(Q100="DA",115%,IF(Q100="DE",40%,""))))</f>
        <v/>
      </c>
      <c r="S100" s="100" t="str">
        <f aca="false">IF(OR(Q100="AII",Q100="AIA"),0.6,IF(AND(N100&lt;&gt;"",R100&lt;&gt;"",P100&lt;&gt;""),N100*R100*P100,""))</f>
        <v/>
      </c>
      <c r="T100" s="42"/>
      <c r="U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4"/>
      <c r="I101" s="44"/>
      <c r="J101" s="91" t="str">
        <f aca="false">CONCATENATE(H101,I101)</f>
        <v/>
      </c>
      <c r="K101" s="92" t="str">
        <f aca="false">IF(OR(H101="ALI",H101="AIE"),"L", IF(OR(H101="EE",H101="SE",H101="CE"),"A",""))</f>
        <v/>
      </c>
      <c r="L101" s="93"/>
      <c r="M101" s="94" t="str">
        <f aca="false">IF(K101="L","Baixa",IF(K101="A","Média",IF(K101="","","Alta")))</f>
        <v/>
      </c>
      <c r="N101" s="95" t="str">
        <f aca="false">IF(ISBLANK(H101),"",IF(H101="ALI",IF(K101="L",7,IF(K101="A",10,15)),IF(H101="AIE",IF(K101="L",5,IF(K101="A",7,10)),IF(H101="SE",IF(K101="L",4,IF(K101="A",5,7)),IF(OR(H101="EE",H101="CE"),IF(K101="L",3,IF(K101="A",4,6)))))))</f>
        <v/>
      </c>
      <c r="O101" s="44"/>
      <c r="P101" s="97"/>
      <c r="Q101" s="98" t="str">
        <f aca="false">O101&amp;I101</f>
        <v/>
      </c>
      <c r="R101" s="99" t="str">
        <f aca="false">IF(OR(Q101="AI",Q101="AA"),75%,IF(Q101="DI",140%,IF(Q101="DA",115%,IF(Q101="DE",40%,""))))</f>
        <v/>
      </c>
      <c r="S101" s="100" t="str">
        <f aca="false">IF(OR(Q101="AII",Q101="AIA"),0.6,IF(AND(N101&lt;&gt;"",R101&lt;&gt;"",P101&lt;&gt;""),N101*R101*P101,""))</f>
        <v/>
      </c>
      <c r="T101" s="42"/>
      <c r="U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4"/>
      <c r="I102" s="44"/>
      <c r="J102" s="91" t="str">
        <f aca="false">CONCATENATE(H102,I102)</f>
        <v/>
      </c>
      <c r="K102" s="92" t="str">
        <f aca="false">IF(OR(H102="ALI",H102="AIE"),"L", IF(OR(H102="EE",H102="SE",H102="CE"),"A",""))</f>
        <v/>
      </c>
      <c r="L102" s="93"/>
      <c r="M102" s="94" t="str">
        <f aca="false">IF(K102="L","Baixa",IF(K102="A","Média",IF(K102="","","Alta")))</f>
        <v/>
      </c>
      <c r="N102" s="95" t="str">
        <f aca="false">IF(ISBLANK(H102),"",IF(H102="ALI",IF(K102="L",7,IF(K102="A",10,15)),IF(H102="AIE",IF(K102="L",5,IF(K102="A",7,10)),IF(H102="SE",IF(K102="L",4,IF(K102="A",5,7)),IF(OR(H102="EE",H102="CE"),IF(K102="L",3,IF(K102="A",4,6)))))))</f>
        <v/>
      </c>
      <c r="O102" s="44"/>
      <c r="P102" s="97"/>
      <c r="Q102" s="98" t="str">
        <f aca="false">O102&amp;I102</f>
        <v/>
      </c>
      <c r="R102" s="99" t="str">
        <f aca="false">IF(OR(Q102="AI",Q102="AA"),75%,IF(Q102="DI",140%,IF(Q102="DA",115%,IF(Q102="DE",40%,""))))</f>
        <v/>
      </c>
      <c r="S102" s="100" t="str">
        <f aca="false">IF(OR(Q102="AII",Q102="AIA"),0.6,IF(AND(N102&lt;&gt;"",R102&lt;&gt;"",P102&lt;&gt;""),N102*R102*P102,""))</f>
        <v/>
      </c>
      <c r="T102" s="42"/>
      <c r="U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4"/>
      <c r="I103" s="44"/>
      <c r="J103" s="91" t="str">
        <f aca="false">CONCATENATE(H103,I103)</f>
        <v/>
      </c>
      <c r="K103" s="92" t="str">
        <f aca="false">IF(OR(H103="ALI",H103="AIE"),"L", IF(OR(H103="EE",H103="SE",H103="CE"),"A",""))</f>
        <v/>
      </c>
      <c r="L103" s="93"/>
      <c r="M103" s="94" t="str">
        <f aca="false">IF(K103="L","Baixa",IF(K103="A","Média",IF(K103="","","Alta")))</f>
        <v/>
      </c>
      <c r="N103" s="95" t="str">
        <f aca="false">IF(ISBLANK(H103),"",IF(H103="ALI",IF(K103="L",7,IF(K103="A",10,15)),IF(H103="AIE",IF(K103="L",5,IF(K103="A",7,10)),IF(H103="SE",IF(K103="L",4,IF(K103="A",5,7)),IF(OR(H103="EE",H103="CE"),IF(K103="L",3,IF(K103="A",4,6)))))))</f>
        <v/>
      </c>
      <c r="O103" s="44"/>
      <c r="P103" s="97"/>
      <c r="Q103" s="98" t="str">
        <f aca="false">O103&amp;I103</f>
        <v/>
      </c>
      <c r="R103" s="99" t="str">
        <f aca="false">IF(OR(Q103="AI",Q103="AA"),75%,IF(Q103="DI",140%,IF(Q103="DA",115%,IF(Q103="DE",40%,""))))</f>
        <v/>
      </c>
      <c r="S103" s="100" t="str">
        <f aca="false">IF(OR(Q103="AII",Q103="AIA"),0.6,IF(AND(N103&lt;&gt;"",R103&lt;&gt;"",P103&lt;&gt;""),N103*R103*P103,""))</f>
        <v/>
      </c>
      <c r="T103" s="42"/>
      <c r="U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4"/>
      <c r="I104" s="44"/>
      <c r="J104" s="91" t="str">
        <f aca="false">CONCATENATE(H104,I104)</f>
        <v/>
      </c>
      <c r="K104" s="92" t="str">
        <f aca="false">IF(OR(H104="ALI",H104="AIE"),"L", IF(OR(H104="EE",H104="SE",H104="CE"),"A",""))</f>
        <v/>
      </c>
      <c r="L104" s="93"/>
      <c r="M104" s="94" t="str">
        <f aca="false">IF(K104="L","Baixa",IF(K104="A","Média",IF(K104="","","Alta")))</f>
        <v/>
      </c>
      <c r="N104" s="95" t="str">
        <f aca="false">IF(ISBLANK(H104),"",IF(H104="ALI",IF(K104="L",7,IF(K104="A",10,15)),IF(H104="AIE",IF(K104="L",5,IF(K104="A",7,10)),IF(H104="SE",IF(K104="L",4,IF(K104="A",5,7)),IF(OR(H104="EE",H104="CE"),IF(K104="L",3,IF(K104="A",4,6)))))))</f>
        <v/>
      </c>
      <c r="O104" s="44"/>
      <c r="P104" s="97"/>
      <c r="Q104" s="98" t="str">
        <f aca="false">O104&amp;I104</f>
        <v/>
      </c>
      <c r="R104" s="99" t="str">
        <f aca="false">IF(OR(Q104="AI",Q104="AA"),75%,IF(Q104="DI",140%,IF(Q104="DA",115%,IF(Q104="DE",40%,""))))</f>
        <v/>
      </c>
      <c r="S104" s="100" t="str">
        <f aca="false">IF(OR(Q104="AII",Q104="AIA"),0.6,IF(AND(N104&lt;&gt;"",R104&lt;&gt;"",P104&lt;&gt;""),N104*R104*P104,""))</f>
        <v/>
      </c>
      <c r="T104" s="42"/>
      <c r="U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4"/>
      <c r="I105" s="44"/>
      <c r="J105" s="91" t="str">
        <f aca="false">CONCATENATE(H105,I105)</f>
        <v/>
      </c>
      <c r="K105" s="92" t="str">
        <f aca="false">IF(OR(H105="ALI",H105="AIE"),"L", IF(OR(H105="EE",H105="SE",H105="CE"),"A",""))</f>
        <v/>
      </c>
      <c r="L105" s="93"/>
      <c r="M105" s="94" t="str">
        <f aca="false">IF(K105="L","Baixa",IF(K105="A","Média",IF(K105="","","Alta")))</f>
        <v/>
      </c>
      <c r="N105" s="95" t="str">
        <f aca="false">IF(ISBLANK(H105),"",IF(H105="ALI",IF(K105="L",7,IF(K105="A",10,15)),IF(H105="AIE",IF(K105="L",5,IF(K105="A",7,10)),IF(H105="SE",IF(K105="L",4,IF(K105="A",5,7)),IF(OR(H105="EE",H105="CE"),IF(K105="L",3,IF(K105="A",4,6)))))))</f>
        <v/>
      </c>
      <c r="O105" s="44"/>
      <c r="P105" s="97"/>
      <c r="Q105" s="98" t="str">
        <f aca="false">O105&amp;I105</f>
        <v/>
      </c>
      <c r="R105" s="99" t="str">
        <f aca="false">IF(OR(Q105="AI",Q105="AA"),75%,IF(Q105="DI",140%,IF(Q105="DA",115%,IF(Q105="DE",40%,""))))</f>
        <v/>
      </c>
      <c r="S105" s="100" t="str">
        <f aca="false">IF(OR(Q105="AII",Q105="AIA"),0.6,IF(AND(N105&lt;&gt;"",R105&lt;&gt;"",P105&lt;&gt;""),N105*R105*P105,""))</f>
        <v/>
      </c>
      <c r="T105" s="42"/>
      <c r="U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4"/>
      <c r="I106" s="44"/>
      <c r="J106" s="91" t="str">
        <f aca="false">CONCATENATE(H106,I106)</f>
        <v/>
      </c>
      <c r="K106" s="92" t="str">
        <f aca="false">IF(OR(H106="ALI",H106="AIE"),"L", IF(OR(H106="EE",H106="SE",H106="CE"),"A",""))</f>
        <v/>
      </c>
      <c r="L106" s="93"/>
      <c r="M106" s="94" t="str">
        <f aca="false">IF(K106="L","Baixa",IF(K106="A","Média",IF(K106="","","Alta")))</f>
        <v/>
      </c>
      <c r="N106" s="95" t="str">
        <f aca="false">IF(ISBLANK(H106),"",IF(H106="ALI",IF(K106="L",7,IF(K106="A",10,15)),IF(H106="AIE",IF(K106="L",5,IF(K106="A",7,10)),IF(H106="SE",IF(K106="L",4,IF(K106="A",5,7)),IF(OR(H106="EE",H106="CE"),IF(K106="L",3,IF(K106="A",4,6)))))))</f>
        <v/>
      </c>
      <c r="O106" s="44"/>
      <c r="P106" s="97"/>
      <c r="Q106" s="98" t="str">
        <f aca="false">O106&amp;I106</f>
        <v/>
      </c>
      <c r="R106" s="99" t="str">
        <f aca="false">IF(OR(Q106="AI",Q106="AA"),75%,IF(Q106="DI",140%,IF(Q106="DA",115%,IF(Q106="DE",40%,""))))</f>
        <v/>
      </c>
      <c r="S106" s="100" t="str">
        <f aca="false">IF(OR(Q106="AII",Q106="AIA"),0.6,IF(AND(N106&lt;&gt;"",R106&lt;&gt;"",P106&lt;&gt;""),N106*R106*P106,""))</f>
        <v/>
      </c>
      <c r="T106" s="42"/>
      <c r="U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4"/>
      <c r="I107" s="44"/>
      <c r="J107" s="91" t="str">
        <f aca="false">CONCATENATE(H107,I107)</f>
        <v/>
      </c>
      <c r="K107" s="92" t="str">
        <f aca="false">IF(OR(H107="ALI",H107="AIE"),"L", IF(OR(H107="EE",H107="SE",H107="CE"),"A",""))</f>
        <v/>
      </c>
      <c r="L107" s="93"/>
      <c r="M107" s="94" t="str">
        <f aca="false">IF(K107="L","Baixa",IF(K107="A","Média",IF(K107="","","Alta")))</f>
        <v/>
      </c>
      <c r="N107" s="95" t="str">
        <f aca="false">IF(ISBLANK(H107),"",IF(H107="ALI",IF(K107="L",7,IF(K107="A",10,15)),IF(H107="AIE",IF(K107="L",5,IF(K107="A",7,10)),IF(H107="SE",IF(K107="L",4,IF(K107="A",5,7)),IF(OR(H107="EE",H107="CE"),IF(K107="L",3,IF(K107="A",4,6)))))))</f>
        <v/>
      </c>
      <c r="O107" s="44"/>
      <c r="P107" s="97"/>
      <c r="Q107" s="98" t="str">
        <f aca="false">O107&amp;I107</f>
        <v/>
      </c>
      <c r="R107" s="99" t="str">
        <f aca="false">IF(OR(Q107="AI",Q107="AA"),75%,IF(Q107="DI",140%,IF(Q107="DA",115%,IF(Q107="DE",40%,""))))</f>
        <v/>
      </c>
      <c r="S107" s="100" t="str">
        <f aca="false">IF(OR(Q107="AII",Q107="AIA"),0.6,IF(AND(N107&lt;&gt;"",R107&lt;&gt;"",P107&lt;&gt;""),N107*R107*P107,""))</f>
        <v/>
      </c>
      <c r="T107" s="42"/>
      <c r="U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4"/>
      <c r="I108" s="44"/>
      <c r="J108" s="91" t="str">
        <f aca="false">CONCATENATE(H108,I108)</f>
        <v/>
      </c>
      <c r="K108" s="92" t="str">
        <f aca="false">IF(OR(H108="ALI",H108="AIE"),"L", IF(OR(H108="EE",H108="SE",H108="CE"),"A",""))</f>
        <v/>
      </c>
      <c r="L108" s="93"/>
      <c r="M108" s="94" t="str">
        <f aca="false">IF(K108="L","Baixa",IF(K108="A","Média",IF(K108="","","Alta")))</f>
        <v/>
      </c>
      <c r="N108" s="95" t="str">
        <f aca="false">IF(ISBLANK(H108),"",IF(H108="ALI",IF(K108="L",7,IF(K108="A",10,15)),IF(H108="AIE",IF(K108="L",5,IF(K108="A",7,10)),IF(H108="SE",IF(K108="L",4,IF(K108="A",5,7)),IF(OR(H108="EE",H108="CE"),IF(K108="L",3,IF(K108="A",4,6)))))))</f>
        <v/>
      </c>
      <c r="O108" s="44"/>
      <c r="P108" s="97"/>
      <c r="Q108" s="98" t="str">
        <f aca="false">O108&amp;I108</f>
        <v/>
      </c>
      <c r="R108" s="99" t="str">
        <f aca="false">IF(OR(Q108="AI",Q108="AA"),75%,IF(Q108="DI",140%,IF(Q108="DA",115%,IF(Q108="DE",40%,""))))</f>
        <v/>
      </c>
      <c r="S108" s="100" t="str">
        <f aca="false">IF(OR(Q108="AII",Q108="AIA"),0.6,IF(AND(N108&lt;&gt;"",R108&lt;&gt;"",P108&lt;&gt;""),N108*R108*P108,""))</f>
        <v/>
      </c>
      <c r="T108" s="42"/>
      <c r="U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4"/>
      <c r="I109" s="44"/>
      <c r="J109" s="91" t="str">
        <f aca="false">CONCATENATE(H109,I109)</f>
        <v/>
      </c>
      <c r="K109" s="92" t="str">
        <f aca="false">IF(OR(H109="ALI",H109="AIE"),"L", IF(OR(H109="EE",H109="SE",H109="CE"),"A",""))</f>
        <v/>
      </c>
      <c r="L109" s="93"/>
      <c r="M109" s="94" t="str">
        <f aca="false">IF(K109="L","Baixa",IF(K109="A","Média",IF(K109="","","Alta")))</f>
        <v/>
      </c>
      <c r="N109" s="95" t="str">
        <f aca="false">IF(ISBLANK(H109),"",IF(H109="ALI",IF(K109="L",7,IF(K109="A",10,15)),IF(H109="AIE",IF(K109="L",5,IF(K109="A",7,10)),IF(H109="SE",IF(K109="L",4,IF(K109="A",5,7)),IF(OR(H109="EE",H109="CE"),IF(K109="L",3,IF(K109="A",4,6)))))))</f>
        <v/>
      </c>
      <c r="O109" s="44"/>
      <c r="P109" s="97"/>
      <c r="Q109" s="98" t="str">
        <f aca="false">O109&amp;I109</f>
        <v/>
      </c>
      <c r="R109" s="99" t="str">
        <f aca="false">IF(OR(Q109="AI",Q109="AA"),75%,IF(Q109="DI",140%,IF(Q109="DA",115%,IF(Q109="DE",40%,""))))</f>
        <v/>
      </c>
      <c r="S109" s="100" t="str">
        <f aca="false">IF(OR(Q109="AII",Q109="AIA"),0.6,IF(AND(N109&lt;&gt;"",R109&lt;&gt;"",P109&lt;&gt;""),N109*R109*P109,""))</f>
        <v/>
      </c>
      <c r="T109" s="42"/>
      <c r="U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4"/>
      <c r="I110" s="44"/>
      <c r="J110" s="91" t="str">
        <f aca="false">CONCATENATE(H110,I110)</f>
        <v/>
      </c>
      <c r="K110" s="92" t="str">
        <f aca="false">IF(OR(H110="ALI",H110="AIE"),"L", IF(OR(H110="EE",H110="SE",H110="CE"),"A",""))</f>
        <v/>
      </c>
      <c r="L110" s="93"/>
      <c r="M110" s="94" t="str">
        <f aca="false">IF(K110="L","Baixa",IF(K110="A","Média",IF(K110="","","Alta")))</f>
        <v/>
      </c>
      <c r="N110" s="95" t="str">
        <f aca="false">IF(ISBLANK(H110),"",IF(H110="ALI",IF(K110="L",7,IF(K110="A",10,15)),IF(H110="AIE",IF(K110="L",5,IF(K110="A",7,10)),IF(H110="SE",IF(K110="L",4,IF(K110="A",5,7)),IF(OR(H110="EE",H110="CE"),IF(K110="L",3,IF(K110="A",4,6)))))))</f>
        <v/>
      </c>
      <c r="O110" s="44"/>
      <c r="P110" s="97"/>
      <c r="Q110" s="98" t="str">
        <f aca="false">O110&amp;I110</f>
        <v/>
      </c>
      <c r="R110" s="99" t="str">
        <f aca="false">IF(OR(Q110="AI",Q110="AA"),75%,IF(Q110="DI",140%,IF(Q110="DA",115%,IF(Q110="DE",40%,""))))</f>
        <v/>
      </c>
      <c r="S110" s="100" t="str">
        <f aca="false">IF(OR(Q110="AII",Q110="AIA"),0.6,IF(AND(N110&lt;&gt;"",R110&lt;&gt;"",P110&lt;&gt;""),N110*R110*P110,""))</f>
        <v/>
      </c>
      <c r="T110" s="42"/>
      <c r="U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4"/>
      <c r="I111" s="44"/>
      <c r="J111" s="91" t="str">
        <f aca="false">CONCATENATE(H111,I111)</f>
        <v/>
      </c>
      <c r="K111" s="92" t="str">
        <f aca="false">IF(OR(H111="ALI",H111="AIE"),"L", IF(OR(H111="EE",H111="SE",H111="CE"),"A",""))</f>
        <v/>
      </c>
      <c r="L111" s="93"/>
      <c r="M111" s="94" t="str">
        <f aca="false">IF(K111="L","Baixa",IF(K111="A","Média",IF(K111="","","Alta")))</f>
        <v/>
      </c>
      <c r="N111" s="95" t="str">
        <f aca="false">IF(ISBLANK(H111),"",IF(H111="ALI",IF(K111="L",7,IF(K111="A",10,15)),IF(H111="AIE",IF(K111="L",5,IF(K111="A",7,10)),IF(H111="SE",IF(K111="L",4,IF(K111="A",5,7)),IF(OR(H111="EE",H111="CE"),IF(K111="L",3,IF(K111="A",4,6)))))))</f>
        <v/>
      </c>
      <c r="O111" s="44"/>
      <c r="P111" s="97"/>
      <c r="Q111" s="98" t="str">
        <f aca="false">O111&amp;I111</f>
        <v/>
      </c>
      <c r="R111" s="99" t="str">
        <f aca="false">IF(OR(Q111="AI",Q111="AA"),75%,IF(Q111="DI",140%,IF(Q111="DA",115%,IF(Q111="DE",40%,""))))</f>
        <v/>
      </c>
      <c r="S111" s="100" t="str">
        <f aca="false">IF(OR(Q111="AII",Q111="AIA"),0.6,IF(AND(N111&lt;&gt;"",R111&lt;&gt;"",P111&lt;&gt;""),N111*R111*P111,""))</f>
        <v/>
      </c>
      <c r="T111" s="42"/>
      <c r="U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4"/>
      <c r="I112" s="44"/>
      <c r="J112" s="91" t="str">
        <f aca="false">CONCATENATE(H112,I112)</f>
        <v/>
      </c>
      <c r="K112" s="92" t="str">
        <f aca="false">IF(OR(H112="ALI",H112="AIE"),"L", IF(OR(H112="EE",H112="SE",H112="CE"),"A",""))</f>
        <v/>
      </c>
      <c r="L112" s="93"/>
      <c r="M112" s="94" t="str">
        <f aca="false">IF(K112="L","Baixa",IF(K112="A","Média",IF(K112="","","Alta")))</f>
        <v/>
      </c>
      <c r="N112" s="95" t="str">
        <f aca="false">IF(ISBLANK(H112),"",IF(H112="ALI",IF(K112="L",7,IF(K112="A",10,15)),IF(H112="AIE",IF(K112="L",5,IF(K112="A",7,10)),IF(H112="SE",IF(K112="L",4,IF(K112="A",5,7)),IF(OR(H112="EE",H112="CE"),IF(K112="L",3,IF(K112="A",4,6)))))))</f>
        <v/>
      </c>
      <c r="O112" s="44"/>
      <c r="P112" s="97"/>
      <c r="Q112" s="98" t="str">
        <f aca="false">O112&amp;I112</f>
        <v/>
      </c>
      <c r="R112" s="99" t="str">
        <f aca="false">IF(OR(Q112="AI",Q112="AA"),75%,IF(Q112="DI",140%,IF(Q112="DA",115%,IF(Q112="DE",40%,""))))</f>
        <v/>
      </c>
      <c r="S112" s="100" t="str">
        <f aca="false">IF(OR(Q112="AII",Q112="AIA"),0.6,IF(AND(N112&lt;&gt;"",R112&lt;&gt;"",P112&lt;&gt;""),N112*R112*P112,""))</f>
        <v/>
      </c>
      <c r="T112" s="42"/>
      <c r="U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4"/>
      <c r="I113" s="44"/>
      <c r="J113" s="91" t="str">
        <f aca="false">CONCATENATE(H113,I113)</f>
        <v/>
      </c>
      <c r="K113" s="92" t="str">
        <f aca="false">IF(OR(H113="ALI",H113="AIE"),"L", IF(OR(H113="EE",H113="SE",H113="CE"),"A",""))</f>
        <v/>
      </c>
      <c r="L113" s="93"/>
      <c r="M113" s="94" t="str">
        <f aca="false">IF(K113="L","Baixa",IF(K113="A","Média",IF(K113="","","Alta")))</f>
        <v/>
      </c>
      <c r="N113" s="95" t="str">
        <f aca="false">IF(ISBLANK(H113),"",IF(H113="ALI",IF(K113="L",7,IF(K113="A",10,15)),IF(H113="AIE",IF(K113="L",5,IF(K113="A",7,10)),IF(H113="SE",IF(K113="L",4,IF(K113="A",5,7)),IF(OR(H113="EE",H113="CE"),IF(K113="L",3,IF(K113="A",4,6)))))))</f>
        <v/>
      </c>
      <c r="O113" s="44"/>
      <c r="P113" s="97"/>
      <c r="Q113" s="98" t="str">
        <f aca="false">O113&amp;I113</f>
        <v/>
      </c>
      <c r="R113" s="99" t="str">
        <f aca="false">IF(OR(Q113="AI",Q113="AA"),75%,IF(Q113="DI",140%,IF(Q113="DA",115%,IF(Q113="DE",40%,""))))</f>
        <v/>
      </c>
      <c r="S113" s="100" t="str">
        <f aca="false">IF(OR(Q113="AII",Q113="AIA"),0.6,IF(AND(N113&lt;&gt;"",R113&lt;&gt;"",P113&lt;&gt;""),N113*R113*P113,""))</f>
        <v/>
      </c>
      <c r="T113" s="42"/>
      <c r="U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4"/>
      <c r="I114" s="44"/>
      <c r="J114" s="91" t="str">
        <f aca="false">CONCATENATE(H114,I114)</f>
        <v/>
      </c>
      <c r="K114" s="92" t="str">
        <f aca="false">IF(OR(H114="ALI",H114="AIE"),"L", IF(OR(H114="EE",H114="SE",H114="CE"),"A",""))</f>
        <v/>
      </c>
      <c r="L114" s="93"/>
      <c r="M114" s="94" t="str">
        <f aca="false">IF(K114="L","Baixa",IF(K114="A","Média",IF(K114="","","Alta")))</f>
        <v/>
      </c>
      <c r="N114" s="95" t="str">
        <f aca="false">IF(ISBLANK(H114),"",IF(H114="ALI",IF(K114="L",7,IF(K114="A",10,15)),IF(H114="AIE",IF(K114="L",5,IF(K114="A",7,10)),IF(H114="SE",IF(K114="L",4,IF(K114="A",5,7)),IF(OR(H114="EE",H114="CE"),IF(K114="L",3,IF(K114="A",4,6)))))))</f>
        <v/>
      </c>
      <c r="O114" s="44"/>
      <c r="P114" s="97"/>
      <c r="Q114" s="98" t="str">
        <f aca="false">O114&amp;I114</f>
        <v/>
      </c>
      <c r="R114" s="99" t="str">
        <f aca="false">IF(OR(Q114="AI",Q114="AA"),75%,IF(Q114="DI",140%,IF(Q114="DA",115%,IF(Q114="DE",40%,""))))</f>
        <v/>
      </c>
      <c r="S114" s="100" t="str">
        <f aca="false">IF(OR(Q114="AII",Q114="AIA"),0.6,IF(AND(N114&lt;&gt;"",R114&lt;&gt;"",P114&lt;&gt;""),N114*R114*P114,""))</f>
        <v/>
      </c>
      <c r="T114" s="42"/>
      <c r="U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4"/>
      <c r="I115" s="44"/>
      <c r="J115" s="91" t="str">
        <f aca="false">CONCATENATE(H115,I115)</f>
        <v/>
      </c>
      <c r="K115" s="92" t="str">
        <f aca="false">IF(OR(H115="ALI",H115="AIE"),"L", IF(OR(H115="EE",H115="SE",H115="CE"),"A",""))</f>
        <v/>
      </c>
      <c r="L115" s="93"/>
      <c r="M115" s="94" t="str">
        <f aca="false">IF(K115="L","Baixa",IF(K115="A","Média",IF(K115="","","Alta")))</f>
        <v/>
      </c>
      <c r="N115" s="95" t="str">
        <f aca="false">IF(ISBLANK(H115),"",IF(H115="ALI",IF(K115="L",7,IF(K115="A",10,15)),IF(H115="AIE",IF(K115="L",5,IF(K115="A",7,10)),IF(H115="SE",IF(K115="L",4,IF(K115="A",5,7)),IF(OR(H115="EE",H115="CE"),IF(K115="L",3,IF(K115="A",4,6)))))))</f>
        <v/>
      </c>
      <c r="O115" s="44"/>
      <c r="P115" s="97"/>
      <c r="Q115" s="98" t="str">
        <f aca="false">O115&amp;I115</f>
        <v/>
      </c>
      <c r="R115" s="99" t="str">
        <f aca="false">IF(OR(Q115="AI",Q115="AA"),75%,IF(Q115="DI",140%,IF(Q115="DA",115%,IF(Q115="DE",40%,""))))</f>
        <v/>
      </c>
      <c r="S115" s="100" t="str">
        <f aca="false">IF(OR(Q115="AII",Q115="AIA"),0.6,IF(AND(N115&lt;&gt;"",R115&lt;&gt;"",P115&lt;&gt;""),N115*R115*P115,""))</f>
        <v/>
      </c>
      <c r="T115" s="42"/>
      <c r="U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4"/>
      <c r="I116" s="44"/>
      <c r="J116" s="91" t="str">
        <f aca="false">CONCATENATE(H116,I116)</f>
        <v/>
      </c>
      <c r="K116" s="92" t="str">
        <f aca="false">IF(OR(H116="ALI",H116="AIE"),"L", IF(OR(H116="EE",H116="SE",H116="CE"),"A",""))</f>
        <v/>
      </c>
      <c r="L116" s="93"/>
      <c r="M116" s="94" t="str">
        <f aca="false">IF(K116="L","Baixa",IF(K116="A","Média",IF(K116="","","Alta")))</f>
        <v/>
      </c>
      <c r="N116" s="95" t="str">
        <f aca="false">IF(ISBLANK(H116),"",IF(H116="ALI",IF(K116="L",7,IF(K116="A",10,15)),IF(H116="AIE",IF(K116="L",5,IF(K116="A",7,10)),IF(H116="SE",IF(K116="L",4,IF(K116="A",5,7)),IF(OR(H116="EE",H116="CE"),IF(K116="L",3,IF(K116="A",4,6)))))))</f>
        <v/>
      </c>
      <c r="O116" s="44"/>
      <c r="P116" s="97"/>
      <c r="Q116" s="98" t="str">
        <f aca="false">O116&amp;I116</f>
        <v/>
      </c>
      <c r="R116" s="99" t="str">
        <f aca="false">IF(OR(Q116="AI",Q116="AA"),75%,IF(Q116="DI",140%,IF(Q116="DA",115%,IF(Q116="DE",40%,""))))</f>
        <v/>
      </c>
      <c r="S116" s="100" t="str">
        <f aca="false">IF(OR(Q116="AII",Q116="AIA"),0.6,IF(AND(N116&lt;&gt;"",R116&lt;&gt;"",P116&lt;&gt;""),N116*R116*P116,""))</f>
        <v/>
      </c>
      <c r="T116" s="42"/>
      <c r="U116" s="43"/>
    </row>
  </sheetData>
  <mergeCells count="117">
    <mergeCell ref="A1:K3"/>
    <mergeCell ref="M1:T3"/>
    <mergeCell ref="A4:F4"/>
    <mergeCell ref="H4:U4"/>
    <mergeCell ref="A5:F5"/>
    <mergeCell ref="H5:U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74:F74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86:F86"/>
    <mergeCell ref="A87:F87"/>
    <mergeCell ref="A88:F88"/>
    <mergeCell ref="A89:F89"/>
    <mergeCell ref="A90:F90"/>
    <mergeCell ref="A91:F91"/>
    <mergeCell ref="A92:F92"/>
    <mergeCell ref="A93:F93"/>
    <mergeCell ref="A94:F94"/>
    <mergeCell ref="A95:F95"/>
    <mergeCell ref="A96:F96"/>
    <mergeCell ref="A97:F97"/>
    <mergeCell ref="A98:F98"/>
    <mergeCell ref="A99:F99"/>
    <mergeCell ref="A100:F100"/>
    <mergeCell ref="A101:F101"/>
    <mergeCell ref="A102:F102"/>
    <mergeCell ref="A103:F103"/>
    <mergeCell ref="A104:F104"/>
    <mergeCell ref="A105:F105"/>
    <mergeCell ref="A106:F106"/>
    <mergeCell ref="A107:F107"/>
    <mergeCell ref="A108:F108"/>
    <mergeCell ref="A109:F109"/>
    <mergeCell ref="A110:F110"/>
    <mergeCell ref="A111:F111"/>
    <mergeCell ref="A112:F112"/>
    <mergeCell ref="A113:F113"/>
    <mergeCell ref="A114:F114"/>
    <mergeCell ref="A115:F115"/>
    <mergeCell ref="A116:F116"/>
  </mergeCells>
  <conditionalFormatting sqref="I7:I116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dataValidations count="5">
    <dataValidation allowBlank="true" operator="between" showDropDown="true" showErrorMessage="true" showInputMessage="true" sqref="J7:J116" type="list">
      <formula1>$J$7:$J$16</formula1>
      <formula2>0</formula2>
    </dataValidation>
    <dataValidation allowBlank="true" operator="between" prompt="ALI, AIE, EE, SE, CE" promptTitle="Tipo da Função" showDropDown="false" showErrorMessage="true" showInputMessage="true" sqref="H7:H116" type="list">
      <formula1>"ALI,AIE,EE,CE,SE"</formula1>
      <formula2>0</formula2>
    </dataValidation>
    <dataValidation allowBlank="true" operator="between" prompt="A - Alteração de requisitos&#10;AI  - Alteração de interface&#10;D - Desistência de incluir,alterar ou excluir uma função" promptTitle="Tipo de retrabalho" showDropDown="false" showErrorMessage="true" showInputMessage="true" sqref="O7:O116" type="list">
      <formula1>"A,AI,D"</formula1>
      <formula2>0</formula2>
    </dataValidation>
    <dataValidation allowBlank="true" operator="between" prompt="I - Inclusão  &#10;A - Alteração  &#10;E - Exclusão  " promptTitle="Tipo da Manutenção na Função" showDropDown="false" showErrorMessage="true" showInputMessage="true" sqref="I7:I116" type="list">
      <formula1>"I,A,E"</formula1>
      <formula2>0</formula2>
    </dataValidation>
    <dataValidation allowBlank="true" operator="between" showDropDown="false" showErrorMessage="true" showInputMessage="true" sqref="G7:G113" type="list">
      <formula1>#ref!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62" activeCellId="0" sqref="E62"/>
    </sheetView>
  </sheetViews>
  <sheetFormatPr defaultRowHeight="12.75" zeroHeight="false" outlineLevelRow="0" outlineLevelCol="0"/>
  <cols>
    <col collapsed="false" customWidth="true" hidden="false" outlineLevel="0" max="1" min="1" style="102" width="2.85"/>
    <col collapsed="false" customWidth="true" hidden="false" outlineLevel="0" max="2" min="2" style="102" width="9.29"/>
    <col collapsed="false" customWidth="true" hidden="false" outlineLevel="0" max="3" min="3" style="102" width="10.71"/>
    <col collapsed="false" customWidth="true" hidden="false" outlineLevel="0" max="4" min="4" style="102" width="2.29"/>
    <col collapsed="false" customWidth="true" hidden="false" outlineLevel="0" max="5" min="5" style="102" width="7.71"/>
    <col collapsed="false" customWidth="true" hidden="false" outlineLevel="0" max="6" min="6" style="102" width="8.57"/>
    <col collapsed="false" customWidth="true" hidden="false" outlineLevel="0" max="7" min="7" style="102" width="10.71"/>
    <col collapsed="false" customWidth="true" hidden="false" outlineLevel="0" max="8" min="8" style="102" width="6.15"/>
    <col collapsed="false" customWidth="true" hidden="false" outlineLevel="0" max="9" min="9" style="102" width="6.71"/>
    <col collapsed="false" customWidth="true" hidden="false" outlineLevel="0" max="10" min="10" style="102" width="4.71"/>
    <col collapsed="false" customWidth="true" hidden="false" outlineLevel="0" max="11" min="11" style="102" width="1.42"/>
    <col collapsed="false" customWidth="true" hidden="false" outlineLevel="0" max="12" min="12" style="102" width="8.14"/>
    <col collapsed="false" customWidth="true" hidden="false" outlineLevel="0" max="21" min="13" style="102" width="9.14"/>
    <col collapsed="false" customWidth="true" hidden="false" outlineLevel="0" max="22" min="22" style="102" width="7.15"/>
    <col collapsed="false" customWidth="true" hidden="false" outlineLevel="0" max="23" min="23" style="102" width="0.14"/>
    <col collapsed="false" customWidth="true" hidden="false" outlineLevel="0" max="24" min="24" style="102" width="0.57"/>
    <col collapsed="false" customWidth="true" hidden="false" outlineLevel="0" max="1025" min="25" style="102" width="9.14"/>
  </cols>
  <sheetData>
    <row r="1" customFormat="false" ht="12" hidden="false" customHeight="true" outlineLevel="0" collapsed="false">
      <c r="A1" s="103" t="s">
        <v>57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customFormat="false" ht="12" hidden="false" customHeight="true" outlineLevel="0" collapsed="false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customFormat="false" ht="12" hidden="false" customHeight="true" outlineLevel="0" collapsed="false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customFormat="false" ht="12" hidden="false" customHeight="true" outlineLevel="0" collapsed="false">
      <c r="A4" s="104" t="str">
        <f aca="false">Identificação!A4&amp;" : "&amp;Identificação!F4</f>
        <v>Aplicação : </v>
      </c>
      <c r="B4" s="104"/>
      <c r="C4" s="104"/>
      <c r="D4" s="104"/>
      <c r="E4" s="104"/>
      <c r="F4" s="104" t="str">
        <f aca="false">Identificação!A5&amp;" : "&amp;Identificação!F5</f>
        <v>Projeto/Fase : </v>
      </c>
      <c r="G4" s="104"/>
      <c r="H4" s="104"/>
      <c r="I4" s="104"/>
      <c r="J4" s="104"/>
      <c r="K4" s="104"/>
      <c r="L4" s="104"/>
    </row>
    <row r="5" customFormat="false" ht="12" hidden="false" customHeight="true" outlineLevel="0" collapsed="false">
      <c r="A5" s="104" t="str">
        <f aca="false">Identificação!A7&amp;" : "&amp;Identificação!F7</f>
        <v>Responsável : </v>
      </c>
      <c r="B5" s="104"/>
      <c r="C5" s="104"/>
      <c r="D5" s="104"/>
      <c r="E5" s="104"/>
      <c r="F5" s="104" t="str">
        <f aca="false">Identificação!A8&amp;" : "&amp;Identificação!F8</f>
        <v>Revisor : </v>
      </c>
      <c r="G5" s="104"/>
      <c r="H5" s="104"/>
      <c r="I5" s="104"/>
      <c r="J5" s="104"/>
      <c r="K5" s="104"/>
      <c r="L5" s="104"/>
    </row>
    <row r="6" customFormat="false" ht="12" hidden="false" customHeight="true" outlineLevel="0" collapsed="false">
      <c r="A6" s="105"/>
      <c r="B6" s="105"/>
      <c r="C6" s="105"/>
      <c r="D6" s="106"/>
      <c r="E6" s="106"/>
      <c r="F6" s="107"/>
      <c r="G6" s="107"/>
      <c r="H6" s="107"/>
      <c r="I6" s="107"/>
      <c r="J6" s="107"/>
      <c r="K6" s="107"/>
      <c r="L6" s="107"/>
      <c r="M6" s="106"/>
      <c r="N6" s="106"/>
    </row>
    <row r="7" customFormat="false" ht="12" hidden="false" customHeight="true" outlineLevel="0" collapsed="false">
      <c r="A7" s="108" t="s">
        <v>58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 t="s">
        <v>59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customFormat="false" ht="12" hidden="false" customHeight="true" outlineLevel="0" collapsed="false">
      <c r="A8" s="109" t="s">
        <v>60</v>
      </c>
      <c r="B8" s="109"/>
      <c r="C8" s="110" t="s">
        <v>61</v>
      </c>
      <c r="D8" s="110"/>
      <c r="E8" s="110"/>
      <c r="F8" s="110"/>
      <c r="G8" s="111" t="s">
        <v>62</v>
      </c>
      <c r="H8" s="111"/>
      <c r="I8" s="112" t="s">
        <v>63</v>
      </c>
      <c r="J8" s="112"/>
      <c r="K8" s="112"/>
      <c r="L8" s="112"/>
      <c r="M8" s="109" t="s">
        <v>60</v>
      </c>
      <c r="N8" s="109"/>
      <c r="O8" s="110" t="s">
        <v>61</v>
      </c>
      <c r="P8" s="110"/>
      <c r="Q8" s="110"/>
      <c r="R8" s="110"/>
      <c r="S8" s="111" t="s">
        <v>62</v>
      </c>
      <c r="T8" s="111"/>
      <c r="U8" s="112" t="s">
        <v>63</v>
      </c>
      <c r="V8" s="112"/>
      <c r="W8" s="112"/>
      <c r="X8" s="112"/>
    </row>
    <row r="9" customFormat="false" ht="12" hidden="false" customHeight="true" outlineLevel="0" collapsed="false">
      <c r="A9" s="109"/>
      <c r="B9" s="109"/>
      <c r="C9" s="110"/>
      <c r="D9" s="110"/>
      <c r="E9" s="110"/>
      <c r="F9" s="110"/>
      <c r="G9" s="111"/>
      <c r="H9" s="111"/>
      <c r="I9" s="112"/>
      <c r="J9" s="112"/>
      <c r="K9" s="112"/>
      <c r="L9" s="112"/>
      <c r="M9" s="109"/>
      <c r="N9" s="109"/>
      <c r="O9" s="110"/>
      <c r="P9" s="110"/>
      <c r="Q9" s="110"/>
      <c r="R9" s="110"/>
      <c r="S9" s="111"/>
      <c r="T9" s="111"/>
      <c r="U9" s="112"/>
      <c r="V9" s="112"/>
      <c r="W9" s="112"/>
      <c r="X9" s="112"/>
    </row>
    <row r="10" customFormat="false" ht="12" hidden="false" customHeight="true" outlineLevel="0" collapsed="false">
      <c r="A10" s="113"/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6"/>
      <c r="M10" s="113"/>
      <c r="N10" s="114"/>
      <c r="O10" s="115"/>
      <c r="P10" s="115"/>
      <c r="Q10" s="115"/>
      <c r="R10" s="115"/>
      <c r="S10" s="115"/>
      <c r="T10" s="115"/>
      <c r="U10" s="115"/>
      <c r="V10" s="115"/>
      <c r="W10" s="115"/>
      <c r="X10" s="116"/>
    </row>
    <row r="11" customFormat="false" ht="12" hidden="false" customHeight="true" outlineLevel="0" collapsed="false">
      <c r="A11" s="117"/>
      <c r="B11" s="118" t="s">
        <v>64</v>
      </c>
      <c r="C11" s="119" t="n">
        <f aca="false">COUNTIF(CFD,"EEL")</f>
        <v>0</v>
      </c>
      <c r="D11" s="106"/>
      <c r="E11" s="105" t="s">
        <v>65</v>
      </c>
      <c r="F11" s="105" t="s">
        <v>66</v>
      </c>
      <c r="G11" s="119" t="n">
        <f aca="false">C11*3</f>
        <v>0</v>
      </c>
      <c r="H11" s="106"/>
      <c r="I11" s="120"/>
      <c r="J11" s="106"/>
      <c r="K11" s="106"/>
      <c r="L11" s="121"/>
      <c r="M11" s="117"/>
      <c r="N11" s="118" t="s">
        <v>64</v>
      </c>
      <c r="O11" s="119" t="n">
        <f aca="false">COUNTIF(CFRETRABALHO,"EEL")</f>
        <v>0</v>
      </c>
      <c r="P11" s="106"/>
      <c r="Q11" s="105" t="s">
        <v>65</v>
      </c>
      <c r="R11" s="105" t="s">
        <v>66</v>
      </c>
      <c r="S11" s="119" t="n">
        <f aca="false">O11*3</f>
        <v>0</v>
      </c>
      <c r="T11" s="106"/>
      <c r="U11" s="120"/>
      <c r="V11" s="106"/>
      <c r="W11" s="106"/>
      <c r="X11" s="121"/>
    </row>
    <row r="12" customFormat="false" ht="12" hidden="false" customHeight="true" outlineLevel="0" collapsed="false">
      <c r="A12" s="117"/>
      <c r="B12" s="118"/>
      <c r="C12" s="119" t="n">
        <f aca="false">COUNTIF(CFD,"EEA")</f>
        <v>0</v>
      </c>
      <c r="D12" s="106"/>
      <c r="E12" s="105" t="s">
        <v>67</v>
      </c>
      <c r="F12" s="105" t="s">
        <v>68</v>
      </c>
      <c r="G12" s="119" t="n">
        <f aca="false">C12*4</f>
        <v>0</v>
      </c>
      <c r="H12" s="106"/>
      <c r="I12" s="120"/>
      <c r="J12" s="106"/>
      <c r="K12" s="106"/>
      <c r="L12" s="121"/>
      <c r="M12" s="117"/>
      <c r="N12" s="118"/>
      <c r="O12" s="119" t="n">
        <f aca="false">COUNTIF(CFRETRABALHO,"EEA")</f>
        <v>0</v>
      </c>
      <c r="P12" s="106"/>
      <c r="Q12" s="105" t="s">
        <v>67</v>
      </c>
      <c r="R12" s="105" t="s">
        <v>68</v>
      </c>
      <c r="S12" s="119" t="n">
        <f aca="false">O12*4</f>
        <v>0</v>
      </c>
      <c r="T12" s="106"/>
      <c r="U12" s="120"/>
      <c r="V12" s="106"/>
      <c r="W12" s="106"/>
      <c r="X12" s="121"/>
    </row>
    <row r="13" customFormat="false" ht="12" hidden="false" customHeight="true" outlineLevel="0" collapsed="false">
      <c r="A13" s="117"/>
      <c r="B13" s="118"/>
      <c r="C13" s="119" t="n">
        <f aca="false">COUNTIF(CFD,"EEH")</f>
        <v>0</v>
      </c>
      <c r="D13" s="106"/>
      <c r="E13" s="105" t="s">
        <v>69</v>
      </c>
      <c r="F13" s="105" t="s">
        <v>70</v>
      </c>
      <c r="G13" s="119" t="n">
        <f aca="false">C13*6</f>
        <v>0</v>
      </c>
      <c r="H13" s="106"/>
      <c r="I13" s="120"/>
      <c r="J13" s="106"/>
      <c r="K13" s="118"/>
      <c r="L13" s="122"/>
      <c r="M13" s="117"/>
      <c r="N13" s="118"/>
      <c r="O13" s="119" t="n">
        <f aca="false">COUNTIF(CFRETRABALHO,"EEH")</f>
        <v>0</v>
      </c>
      <c r="P13" s="106"/>
      <c r="Q13" s="105" t="s">
        <v>69</v>
      </c>
      <c r="R13" s="105" t="s">
        <v>70</v>
      </c>
      <c r="S13" s="119" t="n">
        <f aca="false">O13*6</f>
        <v>0</v>
      </c>
      <c r="T13" s="106"/>
      <c r="U13" s="120"/>
      <c r="V13" s="106"/>
      <c r="W13" s="118"/>
      <c r="X13" s="122"/>
    </row>
    <row r="14" customFormat="false" ht="6.75" hidden="false" customHeight="true" outlineLevel="0" collapsed="false">
      <c r="A14" s="117"/>
      <c r="B14" s="118"/>
      <c r="C14" s="115"/>
      <c r="D14" s="106"/>
      <c r="E14" s="106"/>
      <c r="F14" s="106"/>
      <c r="G14" s="115"/>
      <c r="H14" s="106"/>
      <c r="I14" s="106"/>
      <c r="J14" s="106"/>
      <c r="K14" s="106"/>
      <c r="L14" s="121"/>
      <c r="M14" s="117"/>
      <c r="N14" s="118"/>
      <c r="O14" s="115"/>
      <c r="P14" s="106"/>
      <c r="Q14" s="106"/>
      <c r="R14" s="106"/>
      <c r="S14" s="115"/>
      <c r="T14" s="106"/>
      <c r="U14" s="106"/>
      <c r="V14" s="106"/>
      <c r="W14" s="106"/>
      <c r="X14" s="121"/>
    </row>
    <row r="15" customFormat="false" ht="12" hidden="false" customHeight="true" outlineLevel="0" collapsed="false">
      <c r="A15" s="117"/>
      <c r="B15" s="123" t="s">
        <v>71</v>
      </c>
      <c r="C15" s="119" t="n">
        <f aca="false">SUM(C11:C13)</f>
        <v>0</v>
      </c>
      <c r="D15" s="106"/>
      <c r="E15" s="106"/>
      <c r="F15" s="123" t="s">
        <v>71</v>
      </c>
      <c r="G15" s="119" t="n">
        <f aca="false">SUM(G11:G13)</f>
        <v>0</v>
      </c>
      <c r="H15" s="106"/>
      <c r="I15" s="124" t="str">
        <f aca="false">IF($G$62&lt;&gt;0,G15/$G$62,"")</f>
        <v/>
      </c>
      <c r="J15" s="106"/>
      <c r="K15" s="106"/>
      <c r="L15" s="121"/>
      <c r="M15" s="117"/>
      <c r="N15" s="123" t="s">
        <v>71</v>
      </c>
      <c r="O15" s="119" t="n">
        <f aca="false">SUM(O11:O13)</f>
        <v>0</v>
      </c>
      <c r="P15" s="106"/>
      <c r="Q15" s="106"/>
      <c r="R15" s="123" t="s">
        <v>71</v>
      </c>
      <c r="S15" s="119" t="n">
        <f aca="false">SUM(S11:S13)</f>
        <v>0</v>
      </c>
      <c r="T15" s="106"/>
      <c r="U15" s="124" t="str">
        <f aca="false">IF($Q$62&lt;&gt;0,S15/$Q$62,"")</f>
        <v/>
      </c>
      <c r="V15" s="106"/>
      <c r="W15" s="106"/>
      <c r="X15" s="121"/>
    </row>
    <row r="16" customFormat="false" ht="6" hidden="false" customHeight="true" outlineLevel="0" collapsed="false">
      <c r="A16" s="125"/>
      <c r="B16" s="126"/>
      <c r="C16" s="119"/>
      <c r="D16" s="119"/>
      <c r="E16" s="119"/>
      <c r="F16" s="119"/>
      <c r="G16" s="119"/>
      <c r="H16" s="119"/>
      <c r="I16" s="119"/>
      <c r="J16" s="119"/>
      <c r="K16" s="119"/>
      <c r="L16" s="127"/>
      <c r="M16" s="125"/>
      <c r="N16" s="126"/>
      <c r="O16" s="119"/>
      <c r="P16" s="119"/>
      <c r="Q16" s="119"/>
      <c r="R16" s="119"/>
      <c r="S16" s="119"/>
      <c r="T16" s="119"/>
      <c r="U16" s="119"/>
      <c r="V16" s="119"/>
      <c r="W16" s="119"/>
      <c r="X16" s="127"/>
    </row>
    <row r="17" customFormat="false" ht="12" hidden="false" customHeight="true" outlineLevel="0" collapsed="false">
      <c r="A17" s="117"/>
      <c r="B17" s="118"/>
      <c r="C17" s="106"/>
      <c r="D17" s="106"/>
      <c r="E17" s="106"/>
      <c r="F17" s="106"/>
      <c r="G17" s="106"/>
      <c r="H17" s="106"/>
      <c r="I17" s="106"/>
      <c r="J17" s="106"/>
      <c r="K17" s="106"/>
      <c r="L17" s="121"/>
      <c r="M17" s="117"/>
      <c r="N17" s="118"/>
      <c r="O17" s="106"/>
      <c r="P17" s="106"/>
      <c r="Q17" s="106"/>
      <c r="R17" s="106"/>
      <c r="S17" s="106"/>
      <c r="T17" s="106"/>
      <c r="U17" s="106"/>
      <c r="V17" s="106"/>
      <c r="W17" s="106"/>
      <c r="X17" s="121"/>
    </row>
    <row r="18" customFormat="false" ht="12" hidden="false" customHeight="true" outlineLevel="0" collapsed="false">
      <c r="A18" s="117"/>
      <c r="B18" s="118" t="s">
        <v>72</v>
      </c>
      <c r="C18" s="119" t="n">
        <f aca="false">COUNTIF(CFD,"SEL")</f>
        <v>0</v>
      </c>
      <c r="D18" s="106"/>
      <c r="E18" s="105" t="s">
        <v>65</v>
      </c>
      <c r="F18" s="105" t="s">
        <v>68</v>
      </c>
      <c r="G18" s="119" t="n">
        <f aca="false">C18*4</f>
        <v>0</v>
      </c>
      <c r="H18" s="106"/>
      <c r="I18" s="106"/>
      <c r="J18" s="106"/>
      <c r="K18" s="106"/>
      <c r="L18" s="121"/>
      <c r="M18" s="117"/>
      <c r="N18" s="118" t="s">
        <v>72</v>
      </c>
      <c r="O18" s="119" t="n">
        <f aca="false">COUNTIF(CFRETRABALHO,"SEL")</f>
        <v>0</v>
      </c>
      <c r="P18" s="106"/>
      <c r="Q18" s="105" t="s">
        <v>65</v>
      </c>
      <c r="R18" s="105" t="s">
        <v>68</v>
      </c>
      <c r="S18" s="119" t="n">
        <f aca="false">O18*4</f>
        <v>0</v>
      </c>
      <c r="T18" s="106"/>
      <c r="U18" s="106"/>
      <c r="V18" s="106"/>
      <c r="W18" s="106"/>
      <c r="X18" s="121"/>
    </row>
    <row r="19" customFormat="false" ht="12" hidden="false" customHeight="true" outlineLevel="0" collapsed="false">
      <c r="A19" s="117"/>
      <c r="B19" s="118"/>
      <c r="C19" s="119" t="n">
        <f aca="false">COUNTIF(CFD,"SEA")</f>
        <v>0</v>
      </c>
      <c r="D19" s="106"/>
      <c r="E19" s="105" t="s">
        <v>67</v>
      </c>
      <c r="F19" s="105" t="s">
        <v>73</v>
      </c>
      <c r="G19" s="119" t="n">
        <f aca="false">C19*5</f>
        <v>0</v>
      </c>
      <c r="H19" s="106"/>
      <c r="I19" s="106"/>
      <c r="J19" s="106"/>
      <c r="K19" s="106"/>
      <c r="L19" s="121"/>
      <c r="M19" s="117"/>
      <c r="N19" s="118"/>
      <c r="O19" s="119" t="n">
        <f aca="false">COUNTIF(CFRETRABALHO,"SEA")</f>
        <v>0</v>
      </c>
      <c r="P19" s="106"/>
      <c r="Q19" s="105" t="s">
        <v>67</v>
      </c>
      <c r="R19" s="105" t="s">
        <v>73</v>
      </c>
      <c r="S19" s="119" t="n">
        <f aca="false">O19*5</f>
        <v>0</v>
      </c>
      <c r="T19" s="106"/>
      <c r="U19" s="106"/>
      <c r="V19" s="106"/>
      <c r="W19" s="106"/>
      <c r="X19" s="121"/>
    </row>
    <row r="20" customFormat="false" ht="12" hidden="false" customHeight="true" outlineLevel="0" collapsed="false">
      <c r="A20" s="117"/>
      <c r="B20" s="118"/>
      <c r="C20" s="119" t="n">
        <f aca="false">COUNTIF(CFD,"SEH")</f>
        <v>0</v>
      </c>
      <c r="D20" s="106"/>
      <c r="E20" s="105" t="s">
        <v>69</v>
      </c>
      <c r="F20" s="105" t="s">
        <v>74</v>
      </c>
      <c r="G20" s="119" t="n">
        <f aca="false">C20*7</f>
        <v>0</v>
      </c>
      <c r="H20" s="106"/>
      <c r="I20" s="106"/>
      <c r="J20" s="106"/>
      <c r="K20" s="106"/>
      <c r="L20" s="122"/>
      <c r="M20" s="117"/>
      <c r="N20" s="118"/>
      <c r="O20" s="119" t="n">
        <f aca="false">COUNTIF(CFRETRABALHO,"SEH")</f>
        <v>0</v>
      </c>
      <c r="P20" s="106"/>
      <c r="Q20" s="105" t="s">
        <v>69</v>
      </c>
      <c r="R20" s="105" t="s">
        <v>74</v>
      </c>
      <c r="S20" s="119" t="n">
        <f aca="false">O20*7</f>
        <v>0</v>
      </c>
      <c r="T20" s="106"/>
      <c r="U20" s="106"/>
      <c r="V20" s="106"/>
      <c r="W20" s="106"/>
      <c r="X20" s="122"/>
    </row>
    <row r="21" customFormat="false" ht="6.75" hidden="false" customHeight="true" outlineLevel="0" collapsed="false">
      <c r="A21" s="117"/>
      <c r="B21" s="118"/>
      <c r="C21" s="115"/>
      <c r="D21" s="106"/>
      <c r="E21" s="106"/>
      <c r="F21" s="106"/>
      <c r="G21" s="115"/>
      <c r="H21" s="106"/>
      <c r="I21" s="106"/>
      <c r="J21" s="106"/>
      <c r="K21" s="106"/>
      <c r="L21" s="121"/>
      <c r="M21" s="117"/>
      <c r="N21" s="118"/>
      <c r="O21" s="115"/>
      <c r="P21" s="106"/>
      <c r="Q21" s="106"/>
      <c r="R21" s="106"/>
      <c r="S21" s="115"/>
      <c r="T21" s="106"/>
      <c r="U21" s="106"/>
      <c r="V21" s="106"/>
      <c r="W21" s="106"/>
      <c r="X21" s="121"/>
    </row>
    <row r="22" customFormat="false" ht="12" hidden="false" customHeight="true" outlineLevel="0" collapsed="false">
      <c r="A22" s="117"/>
      <c r="B22" s="123" t="s">
        <v>71</v>
      </c>
      <c r="C22" s="119" t="n">
        <f aca="false">SUM(C18:C20)</f>
        <v>0</v>
      </c>
      <c r="D22" s="106"/>
      <c r="E22" s="106"/>
      <c r="F22" s="123" t="s">
        <v>71</v>
      </c>
      <c r="G22" s="119" t="n">
        <f aca="false">SUM(G18:G20)</f>
        <v>0</v>
      </c>
      <c r="H22" s="106"/>
      <c r="I22" s="124" t="str">
        <f aca="false">IF($G$62&lt;&gt;0,G22/$G$62,"")</f>
        <v/>
      </c>
      <c r="J22" s="106"/>
      <c r="K22" s="106"/>
      <c r="L22" s="121"/>
      <c r="M22" s="117"/>
      <c r="N22" s="123" t="s">
        <v>71</v>
      </c>
      <c r="O22" s="119" t="n">
        <f aca="false">SUM(O18:O20)</f>
        <v>0</v>
      </c>
      <c r="P22" s="106"/>
      <c r="Q22" s="106"/>
      <c r="R22" s="123" t="s">
        <v>71</v>
      </c>
      <c r="S22" s="119" t="n">
        <f aca="false">SUM(S18:S20)</f>
        <v>0</v>
      </c>
      <c r="T22" s="106"/>
      <c r="U22" s="124" t="str">
        <f aca="false">IF($Q$62&lt;&gt;0,S22/$Q$62,"")</f>
        <v/>
      </c>
      <c r="V22" s="106"/>
      <c r="W22" s="106"/>
      <c r="X22" s="121"/>
    </row>
    <row r="23" customFormat="false" ht="6" hidden="false" customHeight="true" outlineLevel="0" collapsed="false">
      <c r="A23" s="125"/>
      <c r="B23" s="126"/>
      <c r="C23" s="119"/>
      <c r="D23" s="119"/>
      <c r="E23" s="119"/>
      <c r="F23" s="119"/>
      <c r="G23" s="119"/>
      <c r="H23" s="119"/>
      <c r="I23" s="119"/>
      <c r="J23" s="119"/>
      <c r="K23" s="119"/>
      <c r="L23" s="127"/>
      <c r="M23" s="125"/>
      <c r="N23" s="126"/>
      <c r="O23" s="119"/>
      <c r="P23" s="119"/>
      <c r="Q23" s="119"/>
      <c r="R23" s="119"/>
      <c r="S23" s="119"/>
      <c r="T23" s="119"/>
      <c r="U23" s="119"/>
      <c r="V23" s="119"/>
      <c r="W23" s="119"/>
      <c r="X23" s="127"/>
    </row>
    <row r="24" customFormat="false" ht="12" hidden="false" customHeight="true" outlineLevel="0" collapsed="false">
      <c r="A24" s="113"/>
      <c r="B24" s="114"/>
      <c r="C24" s="106"/>
      <c r="D24" s="115"/>
      <c r="E24" s="115"/>
      <c r="F24" s="115"/>
      <c r="G24" s="106"/>
      <c r="H24" s="115"/>
      <c r="I24" s="115"/>
      <c r="J24" s="115"/>
      <c r="K24" s="115"/>
      <c r="L24" s="116"/>
      <c r="M24" s="113"/>
      <c r="N24" s="114"/>
      <c r="O24" s="106"/>
      <c r="P24" s="115"/>
      <c r="Q24" s="115"/>
      <c r="R24" s="115"/>
      <c r="S24" s="106"/>
      <c r="T24" s="115"/>
      <c r="U24" s="115"/>
      <c r="V24" s="115"/>
      <c r="W24" s="115"/>
      <c r="X24" s="116"/>
    </row>
    <row r="25" customFormat="false" ht="12" hidden="false" customHeight="true" outlineLevel="0" collapsed="false">
      <c r="A25" s="117"/>
      <c r="B25" s="118" t="s">
        <v>23</v>
      </c>
      <c r="C25" s="119" t="n">
        <f aca="false">COUNTIF(CFD,"CEL")</f>
        <v>0</v>
      </c>
      <c r="D25" s="106"/>
      <c r="E25" s="105" t="s">
        <v>65</v>
      </c>
      <c r="F25" s="105" t="s">
        <v>66</v>
      </c>
      <c r="G25" s="119" t="n">
        <f aca="false">C25*3</f>
        <v>0</v>
      </c>
      <c r="H25" s="106"/>
      <c r="I25" s="106"/>
      <c r="J25" s="106"/>
      <c r="K25" s="106"/>
      <c r="L25" s="121"/>
      <c r="M25" s="117"/>
      <c r="N25" s="118" t="s">
        <v>23</v>
      </c>
      <c r="O25" s="119" t="n">
        <f aca="false">COUNTIF(CFRETRABALHO,"CEL")</f>
        <v>0</v>
      </c>
      <c r="P25" s="106"/>
      <c r="Q25" s="105" t="s">
        <v>65</v>
      </c>
      <c r="R25" s="105" t="s">
        <v>66</v>
      </c>
      <c r="S25" s="119" t="n">
        <f aca="false">O25*3</f>
        <v>0</v>
      </c>
      <c r="T25" s="106"/>
      <c r="U25" s="106"/>
      <c r="V25" s="106"/>
      <c r="W25" s="106"/>
      <c r="X25" s="121"/>
    </row>
    <row r="26" customFormat="false" ht="12" hidden="false" customHeight="true" outlineLevel="0" collapsed="false">
      <c r="A26" s="117"/>
      <c r="B26" s="118"/>
      <c r="C26" s="119" t="n">
        <f aca="false">COUNTIF(CFD,"CEA")</f>
        <v>0</v>
      </c>
      <c r="D26" s="106"/>
      <c r="E26" s="105" t="s">
        <v>67</v>
      </c>
      <c r="F26" s="105" t="s">
        <v>68</v>
      </c>
      <c r="G26" s="119" t="n">
        <f aca="false">C26*4</f>
        <v>0</v>
      </c>
      <c r="H26" s="106"/>
      <c r="I26" s="106"/>
      <c r="J26" s="106"/>
      <c r="K26" s="106"/>
      <c r="L26" s="121"/>
      <c r="M26" s="117"/>
      <c r="N26" s="118"/>
      <c r="O26" s="119" t="n">
        <f aca="false">COUNTIF(CFRETRABALHO,"CEA")</f>
        <v>0</v>
      </c>
      <c r="P26" s="106"/>
      <c r="Q26" s="105" t="s">
        <v>67</v>
      </c>
      <c r="R26" s="105" t="s">
        <v>68</v>
      </c>
      <c r="S26" s="119" t="n">
        <f aca="false">O26*4</f>
        <v>0</v>
      </c>
      <c r="T26" s="106"/>
      <c r="U26" s="106"/>
      <c r="V26" s="106"/>
      <c r="W26" s="106"/>
      <c r="X26" s="121"/>
    </row>
    <row r="27" customFormat="false" ht="12" hidden="false" customHeight="true" outlineLevel="0" collapsed="false">
      <c r="A27" s="117"/>
      <c r="B27" s="118"/>
      <c r="C27" s="119" t="n">
        <f aca="false">COUNTIF(CFD,"CEH")</f>
        <v>0</v>
      </c>
      <c r="D27" s="106"/>
      <c r="E27" s="105" t="s">
        <v>69</v>
      </c>
      <c r="F27" s="105" t="s">
        <v>70</v>
      </c>
      <c r="G27" s="119" t="n">
        <f aca="false">C27*6</f>
        <v>0</v>
      </c>
      <c r="H27" s="106"/>
      <c r="I27" s="106"/>
      <c r="J27" s="106"/>
      <c r="K27" s="106"/>
      <c r="L27" s="122"/>
      <c r="M27" s="117"/>
      <c r="N27" s="118"/>
      <c r="O27" s="119" t="n">
        <f aca="false">COUNTIF(CFRETRABALHO,"CEH")</f>
        <v>0</v>
      </c>
      <c r="P27" s="106"/>
      <c r="Q27" s="105" t="s">
        <v>69</v>
      </c>
      <c r="R27" s="105" t="s">
        <v>70</v>
      </c>
      <c r="S27" s="119" t="n">
        <f aca="false">O27*6</f>
        <v>0</v>
      </c>
      <c r="T27" s="106"/>
      <c r="U27" s="106"/>
      <c r="V27" s="106"/>
      <c r="W27" s="106"/>
      <c r="X27" s="122"/>
    </row>
    <row r="28" customFormat="false" ht="6.75" hidden="false" customHeight="true" outlineLevel="0" collapsed="false">
      <c r="A28" s="117"/>
      <c r="B28" s="118"/>
      <c r="C28" s="115"/>
      <c r="D28" s="106"/>
      <c r="E28" s="106"/>
      <c r="F28" s="106"/>
      <c r="G28" s="115"/>
      <c r="H28" s="106"/>
      <c r="I28" s="106"/>
      <c r="J28" s="106"/>
      <c r="K28" s="106"/>
      <c r="L28" s="121"/>
      <c r="M28" s="117"/>
      <c r="N28" s="118"/>
      <c r="O28" s="115"/>
      <c r="P28" s="106"/>
      <c r="Q28" s="106"/>
      <c r="R28" s="106"/>
      <c r="S28" s="115"/>
      <c r="T28" s="106"/>
      <c r="U28" s="106"/>
      <c r="V28" s="106"/>
      <c r="W28" s="106"/>
      <c r="X28" s="121"/>
    </row>
    <row r="29" customFormat="false" ht="12" hidden="false" customHeight="true" outlineLevel="0" collapsed="false">
      <c r="A29" s="117"/>
      <c r="B29" s="123" t="s">
        <v>71</v>
      </c>
      <c r="C29" s="119" t="n">
        <f aca="false">SUM(C25:C27)</f>
        <v>0</v>
      </c>
      <c r="D29" s="106"/>
      <c r="E29" s="106"/>
      <c r="F29" s="123" t="s">
        <v>71</v>
      </c>
      <c r="G29" s="119" t="n">
        <f aca="false">SUM(G25:G27)</f>
        <v>0</v>
      </c>
      <c r="H29" s="106"/>
      <c r="I29" s="124" t="str">
        <f aca="false">IF($G$62&lt;&gt;0,G29/$G$62,"")</f>
        <v/>
      </c>
      <c r="J29" s="106"/>
      <c r="K29" s="106"/>
      <c r="L29" s="121"/>
      <c r="M29" s="117"/>
      <c r="N29" s="123" t="s">
        <v>71</v>
      </c>
      <c r="O29" s="119" t="n">
        <f aca="false">SUM(O25:O27)</f>
        <v>0</v>
      </c>
      <c r="P29" s="106"/>
      <c r="Q29" s="106"/>
      <c r="R29" s="123" t="s">
        <v>71</v>
      </c>
      <c r="S29" s="119" t="n">
        <f aca="false">SUM(S25:S27)</f>
        <v>0</v>
      </c>
      <c r="T29" s="106"/>
      <c r="U29" s="124" t="str">
        <f aca="false">IF($Q$62&lt;&gt;0,S29/$Q$62,"")</f>
        <v/>
      </c>
      <c r="V29" s="106"/>
      <c r="W29" s="106"/>
      <c r="X29" s="121"/>
    </row>
    <row r="30" customFormat="false" ht="6" hidden="false" customHeight="true" outlineLevel="0" collapsed="false">
      <c r="A30" s="125"/>
      <c r="B30" s="126"/>
      <c r="C30" s="119"/>
      <c r="D30" s="119"/>
      <c r="E30" s="119"/>
      <c r="F30" s="119"/>
      <c r="G30" s="119"/>
      <c r="H30" s="119"/>
      <c r="I30" s="119"/>
      <c r="J30" s="119"/>
      <c r="K30" s="119"/>
      <c r="L30" s="127"/>
      <c r="M30" s="125"/>
      <c r="N30" s="126"/>
      <c r="O30" s="119"/>
      <c r="P30" s="119"/>
      <c r="Q30" s="119"/>
      <c r="R30" s="119"/>
      <c r="S30" s="119"/>
      <c r="T30" s="119"/>
      <c r="U30" s="119"/>
      <c r="V30" s="119"/>
      <c r="W30" s="119"/>
      <c r="X30" s="127"/>
    </row>
    <row r="31" customFormat="false" ht="12" hidden="false" customHeight="true" outlineLevel="0" collapsed="false">
      <c r="A31" s="113"/>
      <c r="B31" s="114"/>
      <c r="C31" s="106"/>
      <c r="D31" s="115"/>
      <c r="E31" s="115"/>
      <c r="F31" s="115"/>
      <c r="G31" s="106"/>
      <c r="H31" s="115"/>
      <c r="I31" s="115"/>
      <c r="J31" s="115"/>
      <c r="K31" s="115"/>
      <c r="L31" s="116"/>
      <c r="M31" s="113"/>
      <c r="N31" s="114"/>
      <c r="O31" s="106"/>
      <c r="P31" s="115"/>
      <c r="Q31" s="115"/>
      <c r="R31" s="115"/>
      <c r="S31" s="106"/>
      <c r="T31" s="115"/>
      <c r="U31" s="115"/>
      <c r="V31" s="115"/>
      <c r="W31" s="115"/>
      <c r="X31" s="116"/>
    </row>
    <row r="32" customFormat="false" ht="12" hidden="false" customHeight="true" outlineLevel="0" collapsed="false">
      <c r="A32" s="117"/>
      <c r="B32" s="118" t="s">
        <v>75</v>
      </c>
      <c r="C32" s="119" t="n">
        <f aca="false">COUNTIF(CFD,"ALIL")</f>
        <v>0</v>
      </c>
      <c r="D32" s="106"/>
      <c r="E32" s="106" t="s">
        <v>65</v>
      </c>
      <c r="F32" s="106" t="s">
        <v>74</v>
      </c>
      <c r="G32" s="119" t="n">
        <f aca="false">C32*7</f>
        <v>0</v>
      </c>
      <c r="H32" s="106"/>
      <c r="I32" s="106"/>
      <c r="J32" s="106"/>
      <c r="K32" s="106"/>
      <c r="L32" s="121"/>
      <c r="M32" s="117"/>
      <c r="N32" s="118" t="s">
        <v>75</v>
      </c>
      <c r="O32" s="119" t="n">
        <f aca="false">COUNTIF(CFRETRABALHO,"ALIL")</f>
        <v>0</v>
      </c>
      <c r="P32" s="106"/>
      <c r="Q32" s="106" t="s">
        <v>65</v>
      </c>
      <c r="R32" s="106" t="s">
        <v>74</v>
      </c>
      <c r="S32" s="119" t="n">
        <f aca="false">O32*7</f>
        <v>0</v>
      </c>
      <c r="T32" s="106"/>
      <c r="U32" s="106"/>
      <c r="V32" s="106"/>
      <c r="W32" s="106"/>
      <c r="X32" s="121"/>
    </row>
    <row r="33" customFormat="false" ht="12" hidden="false" customHeight="true" outlineLevel="0" collapsed="false">
      <c r="A33" s="117"/>
      <c r="B33" s="118"/>
      <c r="C33" s="119" t="n">
        <f aca="false">COUNTIF(CFD,"ALIA")</f>
        <v>0</v>
      </c>
      <c r="D33" s="106"/>
      <c r="E33" s="106" t="s">
        <v>67</v>
      </c>
      <c r="F33" s="106" t="s">
        <v>76</v>
      </c>
      <c r="G33" s="119" t="n">
        <f aca="false">C33*10</f>
        <v>0</v>
      </c>
      <c r="H33" s="106"/>
      <c r="I33" s="106"/>
      <c r="J33" s="106"/>
      <c r="K33" s="106"/>
      <c r="L33" s="121"/>
      <c r="M33" s="117"/>
      <c r="N33" s="118"/>
      <c r="O33" s="119" t="n">
        <f aca="false">COUNTIF(CFRETRABALHO,"ALIA")</f>
        <v>0</v>
      </c>
      <c r="P33" s="106"/>
      <c r="Q33" s="106" t="s">
        <v>67</v>
      </c>
      <c r="R33" s="106" t="s">
        <v>76</v>
      </c>
      <c r="S33" s="119" t="n">
        <f aca="false">O33*10</f>
        <v>0</v>
      </c>
      <c r="T33" s="106"/>
      <c r="U33" s="106"/>
      <c r="V33" s="106"/>
      <c r="W33" s="106"/>
      <c r="X33" s="121"/>
    </row>
    <row r="34" customFormat="false" ht="12" hidden="false" customHeight="true" outlineLevel="0" collapsed="false">
      <c r="A34" s="117"/>
      <c r="B34" s="118"/>
      <c r="C34" s="119" t="n">
        <f aca="false">COUNTIF(CFD,"ALIH")</f>
        <v>0</v>
      </c>
      <c r="D34" s="106"/>
      <c r="E34" s="106" t="s">
        <v>69</v>
      </c>
      <c r="F34" s="106" t="s">
        <v>77</v>
      </c>
      <c r="G34" s="119" t="n">
        <f aca="false">C34*15</f>
        <v>0</v>
      </c>
      <c r="H34" s="106"/>
      <c r="I34" s="106"/>
      <c r="J34" s="106"/>
      <c r="K34" s="106"/>
      <c r="L34" s="122"/>
      <c r="M34" s="117"/>
      <c r="N34" s="118"/>
      <c r="O34" s="119" t="n">
        <f aca="false">COUNTIF(CFRETRABALHO,"ALIH")</f>
        <v>0</v>
      </c>
      <c r="P34" s="106"/>
      <c r="Q34" s="106" t="s">
        <v>69</v>
      </c>
      <c r="R34" s="106" t="s">
        <v>77</v>
      </c>
      <c r="S34" s="119" t="n">
        <f aca="false">O34*15</f>
        <v>0</v>
      </c>
      <c r="T34" s="106"/>
      <c r="U34" s="106"/>
      <c r="V34" s="106"/>
      <c r="W34" s="106"/>
      <c r="X34" s="122"/>
    </row>
    <row r="35" customFormat="false" ht="6.75" hidden="false" customHeight="true" outlineLevel="0" collapsed="false">
      <c r="A35" s="117"/>
      <c r="B35" s="118"/>
      <c r="C35" s="115"/>
      <c r="D35" s="106"/>
      <c r="E35" s="106"/>
      <c r="F35" s="106"/>
      <c r="G35" s="115"/>
      <c r="H35" s="106"/>
      <c r="I35" s="106"/>
      <c r="J35" s="106"/>
      <c r="K35" s="106"/>
      <c r="L35" s="121"/>
      <c r="M35" s="117"/>
      <c r="N35" s="118"/>
      <c r="O35" s="115"/>
      <c r="P35" s="106"/>
      <c r="Q35" s="106"/>
      <c r="R35" s="106"/>
      <c r="S35" s="115"/>
      <c r="T35" s="106"/>
      <c r="U35" s="106"/>
      <c r="V35" s="106"/>
      <c r="W35" s="106"/>
      <c r="X35" s="121"/>
    </row>
    <row r="36" customFormat="false" ht="12" hidden="false" customHeight="true" outlineLevel="0" collapsed="false">
      <c r="A36" s="117"/>
      <c r="B36" s="123" t="s">
        <v>71</v>
      </c>
      <c r="C36" s="119" t="n">
        <f aca="false">SUM(C32:C34)</f>
        <v>0</v>
      </c>
      <c r="D36" s="106"/>
      <c r="E36" s="106"/>
      <c r="F36" s="123" t="s">
        <v>71</v>
      </c>
      <c r="G36" s="119" t="n">
        <f aca="false">SUM(G32:G34)</f>
        <v>0</v>
      </c>
      <c r="H36" s="106"/>
      <c r="I36" s="124" t="str">
        <f aca="false">IF($G$62&lt;&gt;0,G36/$G$62,"")</f>
        <v/>
      </c>
      <c r="J36" s="106"/>
      <c r="K36" s="106"/>
      <c r="L36" s="121"/>
      <c r="M36" s="117"/>
      <c r="N36" s="123" t="s">
        <v>71</v>
      </c>
      <c r="O36" s="119" t="n">
        <f aca="false">SUM(O32:O34)</f>
        <v>0</v>
      </c>
      <c r="P36" s="106"/>
      <c r="Q36" s="106"/>
      <c r="R36" s="123" t="s">
        <v>71</v>
      </c>
      <c r="S36" s="119" t="n">
        <f aca="false">SUM(S32:S34)</f>
        <v>0</v>
      </c>
      <c r="T36" s="106"/>
      <c r="U36" s="124" t="str">
        <f aca="false">IF($Q$62&lt;&gt;0,S36/$Q$62,"")</f>
        <v/>
      </c>
      <c r="V36" s="106"/>
      <c r="W36" s="106"/>
      <c r="X36" s="121"/>
    </row>
    <row r="37" customFormat="false" ht="6" hidden="false" customHeight="true" outlineLevel="0" collapsed="false">
      <c r="A37" s="125"/>
      <c r="B37" s="126"/>
      <c r="C37" s="119"/>
      <c r="D37" s="119"/>
      <c r="E37" s="119"/>
      <c r="F37" s="119"/>
      <c r="G37" s="119"/>
      <c r="H37" s="119"/>
      <c r="I37" s="119"/>
      <c r="J37" s="119"/>
      <c r="K37" s="119"/>
      <c r="L37" s="127"/>
      <c r="M37" s="125"/>
      <c r="N37" s="126"/>
      <c r="O37" s="119"/>
      <c r="P37" s="119"/>
      <c r="Q37" s="119"/>
      <c r="R37" s="119"/>
      <c r="S37" s="119"/>
      <c r="T37" s="119"/>
      <c r="U37" s="119"/>
      <c r="V37" s="119"/>
      <c r="W37" s="119"/>
      <c r="X37" s="127"/>
    </row>
    <row r="38" customFormat="false" ht="12" hidden="false" customHeight="true" outlineLevel="0" collapsed="false">
      <c r="A38" s="113"/>
      <c r="B38" s="114"/>
      <c r="C38" s="106"/>
      <c r="D38" s="115"/>
      <c r="E38" s="115"/>
      <c r="F38" s="115"/>
      <c r="G38" s="106"/>
      <c r="H38" s="115"/>
      <c r="I38" s="115"/>
      <c r="J38" s="115"/>
      <c r="K38" s="115"/>
      <c r="L38" s="116"/>
      <c r="M38" s="113"/>
      <c r="N38" s="114"/>
      <c r="O38" s="106"/>
      <c r="P38" s="115"/>
      <c r="Q38" s="115"/>
      <c r="R38" s="115"/>
      <c r="S38" s="106"/>
      <c r="T38" s="115"/>
      <c r="U38" s="115"/>
      <c r="V38" s="115"/>
      <c r="W38" s="115"/>
      <c r="X38" s="116"/>
    </row>
    <row r="39" customFormat="false" ht="12" hidden="false" customHeight="true" outlineLevel="0" collapsed="false">
      <c r="A39" s="117"/>
      <c r="B39" s="118" t="s">
        <v>78</v>
      </c>
      <c r="C39" s="119" t="n">
        <f aca="false">COUNTIF(CFD,"AIEL")</f>
        <v>0</v>
      </c>
      <c r="D39" s="106"/>
      <c r="E39" s="106" t="s">
        <v>65</v>
      </c>
      <c r="F39" s="106" t="s">
        <v>73</v>
      </c>
      <c r="G39" s="119" t="n">
        <f aca="false">C39*5</f>
        <v>0</v>
      </c>
      <c r="H39" s="106"/>
      <c r="I39" s="106"/>
      <c r="J39" s="106"/>
      <c r="K39" s="106"/>
      <c r="L39" s="121"/>
      <c r="M39" s="117"/>
      <c r="N39" s="118" t="s">
        <v>78</v>
      </c>
      <c r="O39" s="119" t="n">
        <f aca="false">COUNTIF(CFRETRABALHO,"AIEL")</f>
        <v>0</v>
      </c>
      <c r="P39" s="106"/>
      <c r="Q39" s="106" t="s">
        <v>65</v>
      </c>
      <c r="R39" s="106" t="s">
        <v>73</v>
      </c>
      <c r="S39" s="119" t="n">
        <f aca="false">O39*5</f>
        <v>0</v>
      </c>
      <c r="T39" s="106"/>
      <c r="U39" s="106"/>
      <c r="V39" s="106"/>
      <c r="W39" s="106"/>
      <c r="X39" s="121"/>
    </row>
    <row r="40" customFormat="false" ht="12" hidden="false" customHeight="true" outlineLevel="0" collapsed="false">
      <c r="A40" s="117"/>
      <c r="B40" s="118"/>
      <c r="C40" s="119" t="n">
        <f aca="false">COUNTIF(CFD,"AIEA")</f>
        <v>0</v>
      </c>
      <c r="D40" s="106"/>
      <c r="E40" s="106" t="s">
        <v>67</v>
      </c>
      <c r="F40" s="106" t="s">
        <v>74</v>
      </c>
      <c r="G40" s="119" t="n">
        <f aca="false">C40*7</f>
        <v>0</v>
      </c>
      <c r="H40" s="106"/>
      <c r="I40" s="106"/>
      <c r="J40" s="106"/>
      <c r="K40" s="106"/>
      <c r="L40" s="121"/>
      <c r="M40" s="117"/>
      <c r="N40" s="118"/>
      <c r="O40" s="119" t="n">
        <f aca="false">COUNTIF(CFRETRABALHO,"AIEA")</f>
        <v>0</v>
      </c>
      <c r="P40" s="106"/>
      <c r="Q40" s="106" t="s">
        <v>67</v>
      </c>
      <c r="R40" s="106" t="s">
        <v>74</v>
      </c>
      <c r="S40" s="119" t="n">
        <f aca="false">O40*7</f>
        <v>0</v>
      </c>
      <c r="T40" s="106"/>
      <c r="U40" s="106"/>
      <c r="V40" s="106"/>
      <c r="W40" s="106"/>
      <c r="X40" s="121"/>
    </row>
    <row r="41" customFormat="false" ht="12" hidden="false" customHeight="true" outlineLevel="0" collapsed="false">
      <c r="A41" s="117"/>
      <c r="B41" s="118"/>
      <c r="C41" s="119" t="n">
        <f aca="false">COUNTIF(CFD,"AIEH")</f>
        <v>0</v>
      </c>
      <c r="D41" s="106"/>
      <c r="E41" s="106" t="s">
        <v>69</v>
      </c>
      <c r="F41" s="106" t="s">
        <v>76</v>
      </c>
      <c r="G41" s="119" t="n">
        <f aca="false">C41*10</f>
        <v>0</v>
      </c>
      <c r="H41" s="106"/>
      <c r="I41" s="106"/>
      <c r="J41" s="106"/>
      <c r="K41" s="106"/>
      <c r="L41" s="122"/>
      <c r="M41" s="117"/>
      <c r="N41" s="118"/>
      <c r="O41" s="119" t="n">
        <f aca="false">COUNTIF(CFRETRABALHO,"AIEH")</f>
        <v>0</v>
      </c>
      <c r="P41" s="106"/>
      <c r="Q41" s="106" t="s">
        <v>69</v>
      </c>
      <c r="R41" s="106" t="s">
        <v>76</v>
      </c>
      <c r="S41" s="119" t="n">
        <f aca="false">O41*10</f>
        <v>0</v>
      </c>
      <c r="T41" s="106"/>
      <c r="U41" s="106"/>
      <c r="V41" s="106"/>
      <c r="W41" s="106"/>
      <c r="X41" s="122"/>
    </row>
    <row r="42" customFormat="false" ht="6.75" hidden="false" customHeight="true" outlineLevel="0" collapsed="false">
      <c r="A42" s="117"/>
      <c r="B42" s="118"/>
      <c r="C42" s="115"/>
      <c r="D42" s="106"/>
      <c r="E42" s="106"/>
      <c r="F42" s="106"/>
      <c r="G42" s="115"/>
      <c r="H42" s="106"/>
      <c r="I42" s="106"/>
      <c r="J42" s="106"/>
      <c r="K42" s="106"/>
      <c r="L42" s="121"/>
      <c r="M42" s="117"/>
      <c r="N42" s="118"/>
      <c r="O42" s="115" t="s">
        <v>79</v>
      </c>
      <c r="P42" s="106"/>
      <c r="Q42" s="106"/>
      <c r="R42" s="106"/>
      <c r="S42" s="115"/>
      <c r="T42" s="106"/>
      <c r="U42" s="106"/>
      <c r="V42" s="106"/>
      <c r="W42" s="106"/>
      <c r="X42" s="121"/>
    </row>
    <row r="43" customFormat="false" ht="12" hidden="false" customHeight="true" outlineLevel="0" collapsed="false">
      <c r="A43" s="117"/>
      <c r="B43" s="123" t="s">
        <v>71</v>
      </c>
      <c r="C43" s="119" t="n">
        <f aca="false">SUM(C39:C41)</f>
        <v>0</v>
      </c>
      <c r="D43" s="106"/>
      <c r="E43" s="106"/>
      <c r="F43" s="123" t="s">
        <v>71</v>
      </c>
      <c r="G43" s="119" t="n">
        <f aca="false">SUM(G39:G41)</f>
        <v>0</v>
      </c>
      <c r="H43" s="106"/>
      <c r="I43" s="124" t="str">
        <f aca="false">IF($G$62&lt;&gt;0,G43/$G$62,"")</f>
        <v/>
      </c>
      <c r="J43" s="106"/>
      <c r="K43" s="106"/>
      <c r="L43" s="121"/>
      <c r="M43" s="117"/>
      <c r="N43" s="123" t="s">
        <v>71</v>
      </c>
      <c r="O43" s="119" t="n">
        <f aca="false">SUM(O39:O41)</f>
        <v>0</v>
      </c>
      <c r="P43" s="106"/>
      <c r="Q43" s="106"/>
      <c r="R43" s="123" t="s">
        <v>71</v>
      </c>
      <c r="S43" s="119" t="n">
        <f aca="false">SUM(S39:S41)</f>
        <v>0</v>
      </c>
      <c r="T43" s="106"/>
      <c r="U43" s="124" t="str">
        <f aca="false">IF($Q$62&lt;&gt;0,S43/$Q$62,"")</f>
        <v/>
      </c>
      <c r="V43" s="106"/>
      <c r="W43" s="106"/>
      <c r="X43" s="121"/>
    </row>
    <row r="44" customFormat="false" ht="6" hidden="false" customHeight="true" outlineLevel="0" collapsed="false">
      <c r="A44" s="125"/>
      <c r="B44" s="126"/>
      <c r="C44" s="119"/>
      <c r="D44" s="119"/>
      <c r="E44" s="119"/>
      <c r="F44" s="119"/>
      <c r="G44" s="119"/>
      <c r="H44" s="119"/>
      <c r="I44" s="119"/>
      <c r="J44" s="119"/>
      <c r="K44" s="119"/>
      <c r="L44" s="127"/>
      <c r="M44" s="125"/>
      <c r="N44" s="126"/>
      <c r="O44" s="119"/>
      <c r="P44" s="119"/>
      <c r="Q44" s="119"/>
      <c r="R44" s="119"/>
      <c r="S44" s="119"/>
      <c r="T44" s="119"/>
      <c r="U44" s="119"/>
      <c r="V44" s="119"/>
      <c r="W44" s="119"/>
      <c r="X44" s="127"/>
    </row>
    <row r="45" customFormat="false" ht="12" hidden="false" customHeight="true" outlineLevel="0" collapsed="false">
      <c r="A45" s="117"/>
      <c r="B45" s="118"/>
      <c r="C45" s="106"/>
      <c r="D45" s="106"/>
      <c r="E45" s="106"/>
      <c r="F45" s="106"/>
      <c r="G45" s="106"/>
      <c r="H45" s="106"/>
      <c r="I45" s="106"/>
      <c r="J45" s="106"/>
      <c r="K45" s="106"/>
      <c r="L45" s="121"/>
      <c r="M45" s="117"/>
      <c r="N45" s="118"/>
      <c r="O45" s="106"/>
      <c r="P45" s="106"/>
      <c r="Q45" s="106"/>
      <c r="R45" s="106"/>
      <c r="S45" s="106"/>
      <c r="T45" s="106"/>
      <c r="U45" s="106"/>
      <c r="V45" s="106"/>
      <c r="W45" s="106"/>
      <c r="X45" s="121"/>
    </row>
    <row r="46" customFormat="false" ht="12" hidden="false" customHeight="true" outlineLevel="0" collapsed="false">
      <c r="A46" s="117"/>
      <c r="B46" s="118"/>
      <c r="C46" s="106"/>
      <c r="D46" s="106"/>
      <c r="E46" s="106"/>
      <c r="F46" s="106"/>
      <c r="G46" s="106"/>
      <c r="H46" s="106"/>
      <c r="I46" s="106"/>
      <c r="J46" s="106"/>
      <c r="K46" s="106"/>
      <c r="L46" s="121"/>
      <c r="M46" s="117"/>
      <c r="N46" s="118"/>
      <c r="O46" s="106"/>
      <c r="P46" s="106"/>
      <c r="Q46" s="106"/>
      <c r="R46" s="106"/>
      <c r="S46" s="106"/>
      <c r="T46" s="106"/>
      <c r="U46" s="106"/>
      <c r="V46" s="106"/>
      <c r="W46" s="106"/>
      <c r="X46" s="121"/>
    </row>
    <row r="47" customFormat="false" ht="12" hidden="false" customHeight="true" outlineLevel="0" collapsed="false">
      <c r="A47" s="117"/>
      <c r="B47" s="118"/>
      <c r="C47" s="106"/>
      <c r="D47" s="106"/>
      <c r="E47" s="106"/>
      <c r="F47" s="106"/>
      <c r="G47" s="106"/>
      <c r="H47" s="106"/>
      <c r="I47" s="106"/>
      <c r="J47" s="106"/>
      <c r="K47" s="106"/>
      <c r="L47" s="121"/>
      <c r="M47" s="117"/>
      <c r="N47" s="118"/>
      <c r="O47" s="106"/>
      <c r="P47" s="106"/>
      <c r="Q47" s="106"/>
      <c r="R47" s="106"/>
      <c r="S47" s="106"/>
      <c r="T47" s="106"/>
      <c r="U47" s="106"/>
      <c r="V47" s="106"/>
      <c r="W47" s="106"/>
      <c r="X47" s="121"/>
    </row>
    <row r="48" customFormat="false" ht="12" hidden="false" customHeight="true" outlineLevel="0" collapsed="false">
      <c r="A48" s="117"/>
      <c r="B48" s="118"/>
      <c r="C48" s="106"/>
      <c r="D48" s="106"/>
      <c r="E48" s="106"/>
      <c r="F48" s="106"/>
      <c r="G48" s="106"/>
      <c r="H48" s="106"/>
      <c r="I48" s="106"/>
      <c r="J48" s="106"/>
      <c r="K48" s="106"/>
      <c r="L48" s="121"/>
      <c r="M48" s="117"/>
      <c r="N48" s="118"/>
      <c r="O48" s="106"/>
      <c r="P48" s="106"/>
      <c r="Q48" s="106"/>
      <c r="R48" s="106"/>
      <c r="S48" s="106"/>
      <c r="T48" s="106"/>
      <c r="U48" s="106"/>
      <c r="V48" s="106"/>
      <c r="W48" s="106"/>
      <c r="X48" s="121"/>
    </row>
    <row r="49" customFormat="false" ht="12" hidden="false" customHeight="true" outlineLevel="0" collapsed="false">
      <c r="A49" s="117"/>
      <c r="B49" s="118"/>
      <c r="C49" s="106"/>
      <c r="D49" s="106"/>
      <c r="E49" s="106"/>
      <c r="F49" s="106"/>
      <c r="G49" s="106"/>
      <c r="H49" s="106"/>
      <c r="I49" s="106"/>
      <c r="J49" s="106"/>
      <c r="K49" s="106"/>
      <c r="L49" s="121"/>
      <c r="M49" s="117"/>
      <c r="N49" s="118"/>
      <c r="O49" s="106"/>
      <c r="P49" s="106"/>
      <c r="Q49" s="106"/>
      <c r="R49" s="106"/>
      <c r="S49" s="106"/>
      <c r="T49" s="106"/>
      <c r="U49" s="106"/>
      <c r="V49" s="106"/>
      <c r="W49" s="106"/>
      <c r="X49" s="121"/>
    </row>
    <row r="50" customFormat="false" ht="12" hidden="false" customHeight="true" outlineLevel="0" collapsed="false">
      <c r="A50" s="117"/>
      <c r="B50" s="118"/>
      <c r="C50" s="106"/>
      <c r="D50" s="106"/>
      <c r="E50" s="106"/>
      <c r="F50" s="106"/>
      <c r="G50" s="106"/>
      <c r="H50" s="106"/>
      <c r="I50" s="106"/>
      <c r="J50" s="106"/>
      <c r="K50" s="106"/>
      <c r="L50" s="121"/>
      <c r="M50" s="117"/>
      <c r="N50" s="118"/>
      <c r="O50" s="106"/>
      <c r="P50" s="106"/>
      <c r="Q50" s="106"/>
      <c r="R50" s="106"/>
      <c r="S50" s="106"/>
      <c r="T50" s="106"/>
      <c r="U50" s="106"/>
      <c r="V50" s="106"/>
      <c r="W50" s="106"/>
      <c r="X50" s="121"/>
    </row>
    <row r="51" customFormat="false" ht="12" hidden="false" customHeight="true" outlineLevel="0" collapsed="false">
      <c r="A51" s="117"/>
      <c r="B51" s="118"/>
      <c r="C51" s="118"/>
      <c r="D51" s="118"/>
      <c r="E51" s="118"/>
      <c r="F51" s="118"/>
      <c r="G51" s="118"/>
      <c r="H51" s="106"/>
      <c r="I51" s="106"/>
      <c r="J51" s="106"/>
      <c r="K51" s="118"/>
      <c r="L51" s="121"/>
      <c r="M51" s="117"/>
      <c r="N51" s="118"/>
      <c r="O51" s="118"/>
      <c r="P51" s="118"/>
      <c r="Q51" s="118"/>
      <c r="R51" s="118"/>
      <c r="S51" s="118"/>
      <c r="T51" s="106"/>
      <c r="U51" s="106"/>
      <c r="V51" s="106"/>
      <c r="W51" s="118"/>
      <c r="X51" s="121"/>
    </row>
    <row r="52" customFormat="false" ht="13.5" hidden="false" customHeight="true" outlineLevel="0" collapsed="false">
      <c r="A52" s="117"/>
      <c r="B52" s="118"/>
      <c r="C52" s="118"/>
      <c r="D52" s="118"/>
      <c r="E52" s="118"/>
      <c r="F52" s="118"/>
      <c r="G52" s="118"/>
      <c r="H52" s="106"/>
      <c r="I52" s="106"/>
      <c r="J52" s="106"/>
      <c r="K52" s="118"/>
      <c r="L52" s="121"/>
      <c r="M52" s="117"/>
      <c r="N52" s="118"/>
      <c r="O52" s="118"/>
      <c r="P52" s="118"/>
      <c r="Q52" s="118"/>
      <c r="R52" s="118"/>
      <c r="S52" s="118"/>
      <c r="T52" s="106"/>
      <c r="U52" s="106"/>
      <c r="V52" s="106"/>
      <c r="W52" s="118"/>
      <c r="X52" s="121"/>
    </row>
    <row r="53" customFormat="false" ht="12" hidden="false" customHeight="true" outlineLevel="0" collapsed="false">
      <c r="A53" s="113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6"/>
      <c r="M53" s="113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6"/>
    </row>
    <row r="54" customFormat="false" ht="12" hidden="false" customHeight="true" outlineLevel="0" collapsed="false">
      <c r="A54" s="117"/>
      <c r="B54" s="118" t="s">
        <v>10</v>
      </c>
      <c r="C54" s="118"/>
      <c r="D54" s="118"/>
      <c r="E54" s="118"/>
      <c r="F54" s="118"/>
      <c r="G54" s="118"/>
      <c r="H54" s="118"/>
      <c r="I54" s="118"/>
      <c r="J54" s="118"/>
      <c r="K54" s="118"/>
      <c r="L54" s="121"/>
      <c r="M54" s="117"/>
      <c r="N54" s="118" t="s">
        <v>10</v>
      </c>
      <c r="O54" s="118"/>
      <c r="P54" s="118"/>
      <c r="Q54" s="118"/>
      <c r="R54" s="118"/>
      <c r="S54" s="118"/>
      <c r="T54" s="118"/>
      <c r="U54" s="118"/>
      <c r="V54" s="118"/>
      <c r="W54" s="118"/>
      <c r="X54" s="121"/>
    </row>
    <row r="55" customFormat="false" ht="12" hidden="false" customHeight="true" outlineLevel="0" collapsed="false">
      <c r="A55" s="117"/>
      <c r="B55" s="118"/>
      <c r="C55" s="118"/>
      <c r="D55" s="118"/>
      <c r="E55" s="128" t="s">
        <v>80</v>
      </c>
      <c r="F55" s="128"/>
      <c r="G55" s="128" t="s">
        <v>81</v>
      </c>
      <c r="H55" s="128"/>
      <c r="I55" s="118"/>
      <c r="J55" s="118"/>
      <c r="K55" s="118"/>
      <c r="L55" s="121"/>
      <c r="M55" s="117"/>
      <c r="N55" s="118"/>
      <c r="O55" s="118"/>
      <c r="P55" s="118"/>
      <c r="Q55" s="128" t="s">
        <v>81</v>
      </c>
      <c r="R55" s="128"/>
      <c r="S55" s="118"/>
      <c r="T55" s="118"/>
      <c r="U55" s="118"/>
      <c r="V55" s="118"/>
      <c r="W55" s="118"/>
      <c r="X55" s="121"/>
    </row>
    <row r="56" customFormat="false" ht="12" hidden="false" customHeight="true" outlineLevel="0" collapsed="false">
      <c r="A56" s="117"/>
      <c r="B56" s="118"/>
      <c r="C56" s="118"/>
      <c r="D56" s="118"/>
      <c r="E56" s="129" t="s">
        <v>52</v>
      </c>
      <c r="F56" s="129" t="s">
        <v>56</v>
      </c>
      <c r="G56" s="129" t="s">
        <v>52</v>
      </c>
      <c r="H56" s="129" t="s">
        <v>56</v>
      </c>
      <c r="I56" s="118"/>
      <c r="J56" s="118"/>
      <c r="K56" s="118"/>
      <c r="L56" s="121"/>
      <c r="M56" s="117"/>
      <c r="N56" s="118"/>
      <c r="O56" s="118"/>
      <c r="P56" s="118"/>
      <c r="Q56" s="129" t="s">
        <v>52</v>
      </c>
      <c r="R56" s="129" t="s">
        <v>56</v>
      </c>
      <c r="T56" s="118"/>
      <c r="U56" s="118"/>
      <c r="V56" s="118"/>
      <c r="W56" s="118"/>
      <c r="X56" s="121"/>
    </row>
    <row r="57" customFormat="false" ht="12" hidden="false" customHeight="true" outlineLevel="0" collapsed="false">
      <c r="A57" s="117"/>
      <c r="B57" s="130" t="s">
        <v>82</v>
      </c>
      <c r="C57" s="130"/>
      <c r="D57" s="130"/>
      <c r="E57" s="131" t="n">
        <f aca="false">SUMIF(Planilha!$J$7:$J$1002,"I",Planilha!$S$7:$S$1002)</f>
        <v>0</v>
      </c>
      <c r="F57" s="132" t="n">
        <f aca="false">SUMIF(Planilha!$J$7:$J$1002,"I",Planilha!$V$7:$V$1002)</f>
        <v>0</v>
      </c>
      <c r="G57" s="131" t="n">
        <f aca="false">SUMIF(Planilha!$J$7:$J$1002,"I",Planilha!$T$7:$T$1002)</f>
        <v>0</v>
      </c>
      <c r="H57" s="132" t="n">
        <f aca="false">SUMIF(Planilha!$J$7:$J$1002,"I",Planilha!$W$7:$W$1002)</f>
        <v>0</v>
      </c>
      <c r="I57" s="133"/>
      <c r="J57" s="133"/>
      <c r="K57" s="134"/>
      <c r="L57" s="121"/>
      <c r="M57" s="117"/>
      <c r="N57" s="130" t="s">
        <v>82</v>
      </c>
      <c r="O57" s="130"/>
      <c r="P57" s="130"/>
      <c r="Q57" s="131" t="n">
        <f aca="false">SUMIF(Retrabalho!$I$7:$I$1000,"I",Retrabalho!$N$7:$N$1000)</f>
        <v>0</v>
      </c>
      <c r="R57" s="132" t="n">
        <f aca="false">SUMIF(Retrabalho!$I$7:$I$1000,"I",Retrabalho!$S$7:$S$1000)</f>
        <v>0</v>
      </c>
      <c r="T57" s="133"/>
      <c r="V57" s="121"/>
    </row>
    <row r="58" customFormat="false" ht="12" hidden="false" customHeight="true" outlineLevel="0" collapsed="false">
      <c r="A58" s="117"/>
      <c r="B58" s="130" t="s">
        <v>83</v>
      </c>
      <c r="C58" s="130"/>
      <c r="D58" s="130"/>
      <c r="E58" s="131" t="n">
        <f aca="false">SUMIF(Planilha!$J$7:$J$1002,"A",Planilha!$S$7:$S$1002)</f>
        <v>0</v>
      </c>
      <c r="F58" s="132" t="n">
        <f aca="false">SUMIF(Planilha!$J$7:$J$1002,"A",Planilha!$V$7:$V$1002)</f>
        <v>0</v>
      </c>
      <c r="G58" s="131" t="n">
        <f aca="false">SUMIF(Planilha!$J$7:$J$1002,"A",Planilha!$T$7:$T$1002)</f>
        <v>0</v>
      </c>
      <c r="H58" s="132" t="n">
        <f aca="false">SUMIF(Planilha!$J$7:$J$1002,"A",Planilha!$W$7:$W$1002)</f>
        <v>0</v>
      </c>
      <c r="I58" s="133"/>
      <c r="J58" s="133"/>
      <c r="L58" s="121"/>
      <c r="M58" s="117"/>
      <c r="N58" s="130" t="s">
        <v>83</v>
      </c>
      <c r="O58" s="130"/>
      <c r="P58" s="130"/>
      <c r="Q58" s="131" t="n">
        <f aca="false">SUMIF(Retrabalho!$I$7:$I$1000,"A",Retrabalho!$N$7:$N$1000)</f>
        <v>0</v>
      </c>
      <c r="R58" s="132" t="n">
        <f aca="false">SUMIF(Retrabalho!$I$7:$I$1000,"A",Retrabalho!$S$7:$S$1000)</f>
        <v>0</v>
      </c>
      <c r="T58" s="133"/>
      <c r="V58" s="121"/>
    </row>
    <row r="59" customFormat="false" ht="12" hidden="false" customHeight="true" outlineLevel="0" collapsed="false">
      <c r="A59" s="117"/>
      <c r="B59" s="135" t="s">
        <v>84</v>
      </c>
      <c r="C59" s="135"/>
      <c r="D59" s="135"/>
      <c r="E59" s="136" t="n">
        <f aca="false">SUMIF(Planilha!$J$7:$J$1002,"E",Planilha!$S$7:$S$1002)</f>
        <v>0</v>
      </c>
      <c r="F59" s="137" t="n">
        <f aca="false">SUMIF(Planilha!$J$7:$J$1002,"E",Planilha!$V$7:$V$1002)</f>
        <v>0</v>
      </c>
      <c r="G59" s="136" t="n">
        <f aca="false">SUMIF(Planilha!$J$7:$J$1002,"E",Planilha!$T$7:$T$1002)</f>
        <v>0</v>
      </c>
      <c r="H59" s="132" t="n">
        <f aca="false">SUMIF(Planilha!$J$7:$J$1002,"E",Planilha!$W$7:$W$1002)</f>
        <v>0</v>
      </c>
      <c r="I59" s="133"/>
      <c r="J59" s="133"/>
      <c r="K59" s="118"/>
      <c r="L59" s="121"/>
      <c r="M59" s="117"/>
      <c r="N59" s="135" t="s">
        <v>84</v>
      </c>
      <c r="O59" s="135"/>
      <c r="P59" s="135"/>
      <c r="Q59" s="131" t="n">
        <f aca="false">SUMIF(Retrabalho!$I$7:$I$1000,"E",Retrabalho!$N$7:$N$1000)</f>
        <v>0</v>
      </c>
      <c r="R59" s="132" t="n">
        <f aca="false">SUMIF(Retrabalho!$I$7:$I$1000,"E",Retrabalho!$S$7:$S$1000)</f>
        <v>0</v>
      </c>
      <c r="T59" s="133"/>
      <c r="U59" s="133"/>
      <c r="V59" s="133"/>
      <c r="W59" s="118"/>
      <c r="X59" s="121"/>
    </row>
    <row r="60" customFormat="false" ht="12" hidden="false" customHeight="true" outlineLevel="0" collapsed="false">
      <c r="A60" s="117"/>
      <c r="B60" s="135" t="s">
        <v>85</v>
      </c>
      <c r="C60" s="135"/>
      <c r="D60" s="135"/>
      <c r="E60" s="136" t="n">
        <f aca="false">SUMIF(Planilha!$J$7:$J$1002,"C",Planilha!$S$7:$S$1002)</f>
        <v>0</v>
      </c>
      <c r="F60" s="137" t="n">
        <f aca="false">SUMIF(Planilha!$J$7:$J$1002,"C",Planilha!$V$7:$V$1002)</f>
        <v>0</v>
      </c>
      <c r="G60" s="136" t="n">
        <f aca="false">SUMIF(Planilha!$J$7:$J$1002,"C",Planilha!$T$7:$T$1002)</f>
        <v>0</v>
      </c>
      <c r="H60" s="132" t="n">
        <f aca="false">SUMIF(Planilha!$J$7:$J$1002,"C",Planilha!$W$7:$W$1002)</f>
        <v>0</v>
      </c>
      <c r="I60" s="133"/>
      <c r="J60" s="133"/>
      <c r="K60" s="118"/>
      <c r="L60" s="121"/>
      <c r="M60" s="117"/>
      <c r="N60" s="135" t="s">
        <v>85</v>
      </c>
      <c r="O60" s="135"/>
      <c r="P60" s="135"/>
      <c r="Q60" s="131" t="n">
        <f aca="false">SUMIF(Retrabalho!$I$7:$I$1000,"C",Retrabalho!$N$7:$N$1000)</f>
        <v>0</v>
      </c>
      <c r="R60" s="132" t="n">
        <f aca="false">SUMIF(Retrabalho!$I$7:$I$1000,"C",Retrabalho!$S$7:$S$1000)</f>
        <v>0</v>
      </c>
      <c r="T60" s="133"/>
      <c r="U60" s="133"/>
      <c r="V60" s="133"/>
      <c r="W60" s="118"/>
      <c r="X60" s="121"/>
    </row>
    <row r="61" customFormat="false" ht="12" hidden="false" customHeight="true" outlineLevel="0" collapsed="false">
      <c r="A61" s="117"/>
      <c r="B61" s="135" t="s">
        <v>86</v>
      </c>
      <c r="C61" s="135"/>
      <c r="D61" s="135"/>
      <c r="E61" s="136" t="n">
        <f aca="false">SUMIF(Planilha!$J$7:$J$1002,"T",Planilha!$S$7:$S$1002)</f>
        <v>0</v>
      </c>
      <c r="F61" s="137" t="n">
        <f aca="false">SUMIF(Planilha!$J$7:$J$1002,"T",Planilha!$V$7:$V$1002)</f>
        <v>0</v>
      </c>
      <c r="G61" s="136" t="n">
        <f aca="false">SUMIF(Planilha!$J$7:$J$1002,"T",Planilha!$T$7:$T$1002)</f>
        <v>0</v>
      </c>
      <c r="H61" s="132" t="n">
        <f aca="false">SUMIF(Planilha!$J$7:$J$1002,"T",Planilha!$W$7:$W$1002)</f>
        <v>0</v>
      </c>
      <c r="I61" s="133"/>
      <c r="J61" s="133"/>
      <c r="K61" s="118"/>
      <c r="L61" s="121"/>
      <c r="M61" s="117"/>
      <c r="N61" s="135" t="s">
        <v>86</v>
      </c>
      <c r="O61" s="135"/>
      <c r="P61" s="135"/>
      <c r="Q61" s="131" t="n">
        <f aca="false">SUMIF(Retrabalho!$I$7:$I$1000,"T",Retrabalho!$N$7:$N$1000)</f>
        <v>0</v>
      </c>
      <c r="R61" s="132" t="n">
        <f aca="false">SUMIF(Retrabalho!$I$7:$I$1000,"T",Retrabalho!$S$7:$S$1000)</f>
        <v>0</v>
      </c>
      <c r="T61" s="133"/>
      <c r="U61" s="133"/>
      <c r="V61" s="133"/>
      <c r="W61" s="118"/>
      <c r="X61" s="121"/>
    </row>
    <row r="62" customFormat="false" ht="12" hidden="false" customHeight="true" outlineLevel="0" collapsed="false">
      <c r="A62" s="117"/>
      <c r="B62" s="138" t="s">
        <v>87</v>
      </c>
      <c r="C62" s="138"/>
      <c r="D62" s="138"/>
      <c r="E62" s="139" t="n">
        <f aca="false">SUM(E57:E61)</f>
        <v>0</v>
      </c>
      <c r="F62" s="139" t="n">
        <f aca="false">SUM(F57:F61)</f>
        <v>0</v>
      </c>
      <c r="G62" s="140" t="n">
        <f aca="false">SUM(G57:G61)</f>
        <v>0</v>
      </c>
      <c r="H62" s="140" t="n">
        <f aca="false">SUM(H57:H61)</f>
        <v>0</v>
      </c>
      <c r="I62" s="133"/>
      <c r="J62" s="133"/>
      <c r="K62" s="118"/>
      <c r="L62" s="121"/>
      <c r="M62" s="117"/>
      <c r="N62" s="141" t="s">
        <v>87</v>
      </c>
      <c r="O62" s="141"/>
      <c r="P62" s="141"/>
      <c r="Q62" s="140" t="n">
        <f aca="false">SUM(Q57:Q61)</f>
        <v>0</v>
      </c>
      <c r="R62" s="139" t="n">
        <f aca="false">SUM(R57:R61)</f>
        <v>0</v>
      </c>
      <c r="T62" s="133"/>
      <c r="U62" s="133"/>
      <c r="V62" s="133"/>
      <c r="W62" s="118"/>
      <c r="X62" s="121"/>
    </row>
    <row r="63" customFormat="false" ht="12" hidden="false" customHeight="true" outlineLevel="0" collapsed="false">
      <c r="A63" s="117"/>
      <c r="B63" s="142"/>
      <c r="C63" s="142"/>
      <c r="D63" s="142"/>
      <c r="E63" s="143"/>
      <c r="F63" s="134"/>
      <c r="G63" s="143"/>
      <c r="H63" s="134"/>
      <c r="I63" s="133"/>
      <c r="J63" s="133"/>
      <c r="K63" s="118"/>
      <c r="L63" s="121"/>
      <c r="M63" s="117"/>
      <c r="N63" s="142"/>
      <c r="O63" s="142"/>
      <c r="P63" s="142"/>
      <c r="Q63" s="143"/>
      <c r="R63" s="134"/>
      <c r="T63" s="133"/>
      <c r="U63" s="133"/>
      <c r="V63" s="133"/>
      <c r="W63" s="118"/>
      <c r="X63" s="121"/>
    </row>
    <row r="64" customFormat="false" ht="12" hidden="false" customHeight="true" outlineLevel="0" collapsed="false">
      <c r="A64" s="144"/>
      <c r="B64" s="145"/>
      <c r="C64" s="146"/>
      <c r="D64" s="147"/>
      <c r="E64" s="148"/>
      <c r="F64" s="147"/>
      <c r="G64" s="149"/>
      <c r="H64" s="150"/>
      <c r="I64" s="150"/>
      <c r="J64" s="150"/>
      <c r="K64" s="151"/>
      <c r="L64" s="152"/>
      <c r="M64" s="144"/>
      <c r="N64" s="145"/>
      <c r="O64" s="146"/>
      <c r="P64" s="147"/>
      <c r="Q64" s="148"/>
      <c r="R64" s="147"/>
      <c r="S64" s="149"/>
      <c r="T64" s="150"/>
      <c r="U64" s="150"/>
      <c r="V64" s="150"/>
      <c r="W64" s="151"/>
      <c r="X64" s="152"/>
    </row>
    <row r="65" customFormat="false" ht="12" hidden="false" customHeight="true" outlineLevel="0" collapsed="false"/>
    <row r="66" customFormat="false" ht="12" hidden="false" customHeight="true" outlineLevel="0" collapsed="false"/>
  </sheetData>
  <mergeCells count="32">
    <mergeCell ref="A1:L3"/>
    <mergeCell ref="A4:E4"/>
    <mergeCell ref="F4:L4"/>
    <mergeCell ref="A5:E5"/>
    <mergeCell ref="F5:L5"/>
    <mergeCell ref="A7:L7"/>
    <mergeCell ref="M7:X7"/>
    <mergeCell ref="A8:B9"/>
    <mergeCell ref="C8:F9"/>
    <mergeCell ref="G8:G9"/>
    <mergeCell ref="H8:H9"/>
    <mergeCell ref="I8:L9"/>
    <mergeCell ref="M8:N9"/>
    <mergeCell ref="O8:R9"/>
    <mergeCell ref="S8:S9"/>
    <mergeCell ref="T8:T9"/>
    <mergeCell ref="U8:X9"/>
    <mergeCell ref="E55:F55"/>
    <mergeCell ref="G55:H55"/>
    <mergeCell ref="Q55:R55"/>
    <mergeCell ref="B57:D57"/>
    <mergeCell ref="N57:P57"/>
    <mergeCell ref="B58:D58"/>
    <mergeCell ref="N58:P58"/>
    <mergeCell ref="B59:D59"/>
    <mergeCell ref="N59:P59"/>
    <mergeCell ref="B60:D60"/>
    <mergeCell ref="N60:P60"/>
    <mergeCell ref="B61:D61"/>
    <mergeCell ref="N61:P61"/>
    <mergeCell ref="B62:D62"/>
    <mergeCell ref="N62:P62"/>
  </mergeCells>
  <printOptions headings="false" gridLines="false" gridLinesSet="true" horizontalCentered="false" verticalCentered="false"/>
  <pageMargins left="0.747916666666667" right="0.747916666666667" top="1.30972222222222" bottom="0.984027777777778" header="0.511805555555555" footer="0.4923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  <dc:description/>
  <dc:language>pt-BR</dc:language>
  <cp:lastModifiedBy/>
  <cp:lastPrinted>2013-03-25T14:20:05Z</cp:lastPrinted>
  <dcterms:modified xsi:type="dcterms:W3CDTF">2021-07-05T10:50:56Z</dcterms:modified>
  <cp:revision>2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