
<file path=[Content_Types].xml><?xml version="1.0" encoding="utf-8"?>
<Types xmlns="http://schemas.openxmlformats.org/package/2006/content-types">
  <Override PartName="/xl/_rels/workbook.xml.rels" ContentType="application/vnd.openxmlformats-package.relationships+xml"/>
  <Override PartName="/xl/comments12.xml" ContentType="application/vnd.openxmlformats-officedocument.spreadsheetml.comments+xml"/>
  <Override PartName="/xl/charts/chart1.xml" ContentType="application/vnd.openxmlformats-officedocument.drawingml.chart+xml"/>
  <Override PartName="/xl/comments6.xml" ContentType="application/vnd.openxmlformats-officedocument.spreadsheetml.comments+xml"/>
  <Override PartName="/xl/comments4.xml" ContentType="application/vnd.openxmlformats-officedocument.spreadsheetml.comments+xml"/>
  <Override PartName="/xl/comments7.xml" ContentType="application/vnd.openxmlformats-officedocument.spreadsheetml.comments+xml"/>
  <Override PartName="/xl/media/image9.jpeg" ContentType="image/jpeg"/>
  <Override PartName="/xl/media/image8.jpeg" ContentType="image/jpeg"/>
  <Override PartName="/xl/media/image7.jpeg" ContentType="image/jpeg"/>
  <Override PartName="/xl/media/image2.jpeg" ContentType="image/jpeg"/>
  <Override PartName="/xl/media/image1.jpeg" ContentType="image/jpeg"/>
  <Override PartName="/xl/media/image3.jpeg" ContentType="image/jpeg"/>
  <Override PartName="/xl/media/image4.jpeg" ContentType="image/jpeg"/>
  <Override PartName="/xl/media/image5.jpeg" ContentType="image/jpeg"/>
  <Override PartName="/xl/media/image6.jpeg" ContentType="image/jpeg"/>
  <Override PartName="/xl/styles.xml" ContentType="application/vnd.openxmlformats-officedocument.spreadsheetml.styles+xml"/>
  <Override PartName="/xl/comments8.xml" ContentType="application/vnd.openxmlformats-officedocument.spreadsheetml.comment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2.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3.xml" ContentType="application/vnd.openxmlformats-officedocument.spreadsheetml.comments+xml"/>
  <Override PartName="/xl/sharedStrings.xml" ContentType="application/vnd.openxmlformats-officedocument.spreadsheetml.sharedStrings+xml"/>
  <Override PartName="/xl/drawings/_rels/drawing10.xml.rels" ContentType="application/vnd.openxmlformats-package.relationships+xml"/>
  <Override PartName="/xl/drawings/_rels/drawing9.xml.rels" ContentType="application/vnd.openxmlformats-package.relationships+xml"/>
  <Override PartName="/xl/drawings/_rels/drawing8.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drawings/drawing10.xml" ContentType="application/vnd.openxmlformats-officedocument.drawing+xml"/>
  <Override PartName="/xl/drawings/vmlDrawing7.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Instrução de Uso" sheetId="1" state="visible" r:id="rId2"/>
    <sheet name="Resumo" sheetId="2" state="visible" r:id="rId3"/>
    <sheet name="AFP - Detalhada" sheetId="3" state="visible" r:id="rId4"/>
    <sheet name="INM - Detalhada" sheetId="4" state="visible" r:id="rId5"/>
    <sheet name="AFP - Estimativa" sheetId="5" state="visible" r:id="rId6"/>
    <sheet name="UST" sheetId="6" state="hidden" r:id="rId7"/>
    <sheet name="INM - Estimativa" sheetId="7" state="visible" r:id="rId8"/>
    <sheet name="AFP - Indicativa" sheetId="8" state="visible" r:id="rId9"/>
    <sheet name="Fundamentação" sheetId="9" state="visible" r:id="rId10"/>
    <sheet name="Redução de Prazo" sheetId="10" state="visible" r:id="rId11"/>
    <sheet name="Esforço" sheetId="11" state="visible" r:id="rId12"/>
    <sheet name="Tipo Projeto" sheetId="12" state="visible" r:id="rId13"/>
    <sheet name="Tipo Sistema" sheetId="13" state="hidden" r:id="rId14"/>
  </sheets>
  <definedNames>
    <definedName function="false" hidden="false" localSheetId="2" name="_xlnm.Print_Titles" vbProcedure="false">'AFP - Detalhada'!$1:$8</definedName>
    <definedName function="false" hidden="false" localSheetId="4" name="_xlnm.Print_Titles" vbProcedure="false">'AFP - Estimativa'!$1:$8</definedName>
    <definedName function="false" hidden="false" localSheetId="7" name="_xlnm.Print_Titles" vbProcedure="false">'AFP - Indicativa'!$1:$9</definedName>
    <definedName function="false" hidden="false" localSheetId="3" name="_xlnm.Print_Titles" vbProcedure="false">'INM - Detalhada'!$1:$10</definedName>
    <definedName function="false" hidden="false" localSheetId="6" name="_xlnm.Print_Titles" vbProcedure="false">'INM - Estimativa'!$1:$9</definedName>
    <definedName function="false" hidden="false" localSheetId="5" name="_xlnm.Print_Titles" vbProcedure="false">UST!$1:$9</definedName>
    <definedName function="false" hidden="false" name="Deflatores" vbProcedure="false">'Tipo Projeto'!$J$3:$J$71</definedName>
    <definedName function="false" hidden="false" name="Matriz_INM" vbProcedure="false">'Tipo Projeto'!$J$3:$L$71</definedName>
    <definedName function="false" hidden="false" name="Matriz_UST" vbProcedure="false">'Tipo Projeto'!$D$2:$H$56</definedName>
    <definedName function="false" hidden="false" name="PF_INM" vbProcedure="false">'AFP - Detalhada'!$S$384</definedName>
    <definedName function="false" hidden="false" name="PF_UST" vbProcedure="false">UST!$D$5</definedName>
    <definedName function="false" hidden="false" name="TipoProjeto" vbProcedure="false">'Tipo Projeto'!$A$3:$A$37</definedName>
    <definedName function="false" hidden="false" name="TipoSistema" vbProcedure="false">'Tipo Sistema'!$A$2:$A$8</definedName>
    <definedName function="false" hidden="false" name="Tipo_Contagem" vbProcedure="false">Resumo!$B$5</definedName>
    <definedName function="false" hidden="false" name="UST" vbProcedure="false">'Tipo Projeto'!$D$2:$D$56</definedName>
    <definedName function="false" hidden="false" localSheetId="2" name="_xlnm.Print_Titles" vbProcedure="false">'AFP - Detalhada'!$1:$8</definedName>
    <definedName function="false" hidden="false" localSheetId="2" name="_xlnm.Print_Titles_0" vbProcedure="false">'AFP - Detalhada'!$1:$8</definedName>
    <definedName function="false" hidden="false" localSheetId="2" name="_xlnm.Print_Titles_0_0" vbProcedure="false">'AFP - Detalhada'!$1:$8</definedName>
    <definedName function="false" hidden="false" localSheetId="2" name="_xlnm._FilterDatabase" vbProcedure="false">'AFP - Detalhada'!$C$8:$S$383</definedName>
    <definedName function="false" hidden="false" localSheetId="3" name="_xlnm.Print_Titles" vbProcedure="false">'INM - Detalhada'!$1:$10</definedName>
    <definedName function="false" hidden="false" localSheetId="3" name="_xlnm.Print_Titles_0" vbProcedure="false">'INM - Detalhada'!$1:$10</definedName>
    <definedName function="false" hidden="false" localSheetId="3" name="_xlnm.Print_Titles_0_0" vbProcedure="false">'INM - Detalhada'!$1:$10</definedName>
    <definedName function="false" hidden="false" localSheetId="3" name="_xlnm._FilterDatabase" vbProcedure="false">'INM - Detalhada'!$C$10:$I$27</definedName>
    <definedName function="false" hidden="false" localSheetId="4" name="PF_INM" vbProcedure="false">'AFP - Estimativa'!$K$384</definedName>
    <definedName function="false" hidden="false" localSheetId="4" name="_xlnm.Print_Titles" vbProcedure="false">'AFP - Estimativa'!$1:$8</definedName>
    <definedName function="false" hidden="false" localSheetId="4" name="_xlnm.Print_Titles_0" vbProcedure="false">'AFP - Estimativa'!$1:$8</definedName>
    <definedName function="false" hidden="false" localSheetId="4" name="_xlnm.Print_Titles_0_0" vbProcedure="false">'AFP - Estimativa'!$1:$8</definedName>
    <definedName function="false" hidden="false" localSheetId="4" name="_xlnm._FilterDatabase" vbProcedure="false">'AFP - Estimativa'!$C$8:$K$383</definedName>
    <definedName function="false" hidden="false" localSheetId="5" name="_xlnm.Print_Titles" vbProcedure="false">UST!$1:$9</definedName>
    <definedName function="false" hidden="false" localSheetId="5" name="_xlnm.Print_Titles_0" vbProcedure="false">UST!$1:$9</definedName>
    <definedName function="false" hidden="false" localSheetId="5" name="_xlnm.Print_Titles_0_0" vbProcedure="false">UST!$1:$9</definedName>
    <definedName function="false" hidden="false" localSheetId="5" name="_xlnm._FilterDatabase" vbProcedure="false">UST!$C$9:$K$403</definedName>
    <definedName function="false" hidden="false" localSheetId="6" name="_xlnm.Print_Titles" vbProcedure="false">'INM - Estimativa'!$1:$9</definedName>
    <definedName function="false" hidden="false" localSheetId="6" name="_xlnm.Print_Titles_0" vbProcedure="false">'INM - Estimativa'!$1:$9</definedName>
    <definedName function="false" hidden="false" localSheetId="6" name="_xlnm.Print_Titles_0_0" vbProcedure="false">'INM - Estimativa'!$1:$9</definedName>
    <definedName function="false" hidden="false" localSheetId="6" name="_xlnm._FilterDatabase" vbProcedure="false">'INM - Estimativa'!$D$9:$K$26</definedName>
    <definedName function="false" hidden="false" localSheetId="7" name="_xlnm.Print_Titles" vbProcedure="false">'AFP - Indicativa'!$1:$9</definedName>
    <definedName function="false" hidden="false" localSheetId="7" name="_xlnm.Print_Titles_0" vbProcedure="false">'AFP - Indicativa'!$1:$9</definedName>
    <definedName function="false" hidden="false" localSheetId="7" name="_xlnm.Print_Titles_0_0" vbProcedure="false">'AFP - Indicativa'!$1:$9</definedName>
    <definedName function="false" hidden="false" localSheetId="7" name="_xlnm._FilterDatabase" vbProcedure="false">'AFP - Indicativa'!$B$9:$I$109</definedName>
  </definedNames>
  <calcPr iterateCount="100" refMode="A1" iterate="false" iterateDelta="0.0001"/>
  <extLst>
    <ext xmlns:loext="http://schemas.libreoffice.org/" uri="{7626C862-2A13-11E5-B345-FEFF819CDC9F}">
      <loext:extCalcPr stringRefSyntax="ExcelA1"/>
    </ext>
  </extLst>
</workbook>
</file>

<file path=xl/comments12.xml><?xml version="1.0" encoding="utf-8"?>
<comments xmlns="http://schemas.openxmlformats.org/spreadsheetml/2006/main" xmlns:xdr="http://schemas.openxmlformats.org/drawingml/2006/spreadsheetDrawing">
  <authors>
    <author> </author>
  </authors>
  <commentList>
    <comment ref="A3" authorId="0">
      <text>
        <r>
          <rPr>
            <b val="true"/>
            <sz val="9"/>
            <color rgb="FF000000"/>
            <rFont val="Tahoma"/>
            <family val="2"/>
            <charset val="1"/>
          </rPr>
          <t xml:space="preserve">Aplicação
</t>
        </r>
        <r>
          <rPr>
            <sz val="9"/>
            <color rgb="FF000000"/>
            <rFont val="Tahoma"/>
            <family val="2"/>
            <charset val="1"/>
          </rPr>
          <t xml:space="preserve">Utilizar esta contagem quando for necessário realizar a medição do tamanho da aplicação. Esta contagem é tipicamente utilizando quando se quer fazer uma medição para aplicação do % de esforço por disciplina (Ex.: projetos de redoc, testes, implantação, etc.)
</t>
        </r>
      </text>
    </comment>
    <comment ref="A4" authorId="0">
      <text>
        <r>
          <rPr>
            <b val="true"/>
            <sz val="9"/>
            <color rgb="FF000000"/>
            <rFont val="Tahoma"/>
            <family val="2"/>
            <charset val="1"/>
          </rPr>
          <t xml:space="preserve">Novo sistema
</t>
        </r>
        <r>
          <rPr>
            <sz val="9"/>
            <color rgb="FF000000"/>
            <rFont val="Tahoma"/>
            <family val="2"/>
            <charset val="1"/>
          </rPr>
          <t xml:space="preserve">Desenvolvimento de novo sistema.</t>
        </r>
      </text>
    </comment>
    <comment ref="A5" authorId="0">
      <text>
        <r>
          <rPr>
            <b val="true"/>
            <sz val="9"/>
            <color rgb="FF000000"/>
            <rFont val="Tahoma"/>
            <family val="2"/>
            <charset val="1"/>
          </rPr>
          <t xml:space="preserve">Melhoria - Nova
</t>
        </r>
        <r>
          <rPr>
            <sz val="9"/>
            <color rgb="FF000000"/>
            <rFont val="Tahoma"/>
            <family val="2"/>
            <charset val="1"/>
          </rPr>
          <t xml:space="preserve">Criação de novas funcionalidades (grupos de dados ou
processos elementares) em uma aplicação existente implantada em produção (PF_INCLUIDO).
PF_INCLUÍDO = Pontos de Função associados às novas funcionalidades que farão parte da aplicação.</t>
        </r>
      </text>
    </comment>
    <comment ref="A6" authorId="0">
      <text>
        <r>
          <rPr>
            <b val="true"/>
            <sz val="9"/>
            <color rgb="FF000000"/>
            <rFont val="Tahoma"/>
            <family val="2"/>
            <charset val="1"/>
          </rPr>
          <t xml:space="preserve">Melhoria - Alterada - Basis
</t>
        </r>
        <r>
          <rPr>
            <sz val="9"/>
            <color rgb="FF000000"/>
            <rFont val="Tahoma"/>
            <family val="2"/>
            <charset val="1"/>
          </rPr>
          <t xml:space="preserve">
Alteração de funcionalidades (grupos de dados
ou processos elementares) em uma aplicação existente implantada em produção (PF_ALTERADO).
PF_ALTERADO = Pontos de Função associados às funcionalidades existentes na aplicação que serão alteradas no projeto de manutenção.
Fator de impacto: 
Funcionalidade de sistema desenvolvida ou mantida por meio de um projeto de melhoria pela empresa contratada (Basis): </t>
        </r>
        <r>
          <rPr>
            <b val="true"/>
            <sz val="9"/>
            <color rgb="FF000000"/>
            <rFont val="Tahoma"/>
            <family val="2"/>
            <charset val="1"/>
          </rPr>
          <t xml:space="preserve">FI = 50%
</t>
        </r>
        <r>
          <rPr>
            <sz val="9"/>
            <color rgb="FF000000"/>
            <rFont val="Tahoma"/>
            <family val="2"/>
            <charset val="1"/>
          </rPr>
          <t xml:space="preserve">
</t>
        </r>
      </text>
    </comment>
    <comment ref="A7" authorId="0">
      <text>
        <r>
          <rPr>
            <b val="true"/>
            <sz val="9"/>
            <color rgb="FF000000"/>
            <rFont val="Tahoma"/>
            <family val="2"/>
            <charset val="1"/>
          </rPr>
          <t xml:space="preserve">Melhoria – Alterada - não Basis (sem redocumentação)
</t>
        </r>
        <r>
          <rPr>
            <sz val="9"/>
            <color rgb="FF000000"/>
            <rFont val="Tahoma"/>
            <family val="2"/>
            <charset val="1"/>
          </rPr>
          <t xml:space="preserve">Alteração de novas funcionalidades (grupos de dados
ou processos elementares) em uma aplicação existente implantada em produção (PF_ALTERADO).
PF_ALTERADO = Pontos de Função associados às funcionalidades existentes na aplicação que serão alteradas no projeto de manutenção.
Fator de impacto: 
Funcionalidade de sistema não desenvolvida ou mantida por meio de um projeto de melhoria pela empresa contratada (Basis) e sem necessidade de redocumentação da funcionalidade: </t>
        </r>
        <r>
          <rPr>
            <b val="true"/>
            <sz val="9"/>
            <color rgb="FF000000"/>
            <rFont val="Tahoma"/>
            <family val="2"/>
            <charset val="1"/>
          </rPr>
          <t xml:space="preserve">FI = 75%</t>
        </r>
        <r>
          <rPr>
            <sz val="9"/>
            <color rgb="FF000000"/>
            <rFont val="Tahoma"/>
            <family val="2"/>
            <charset val="1"/>
          </rPr>
          <t xml:space="preserve"> </t>
        </r>
      </text>
    </comment>
    <comment ref="A8" authorId="0">
      <text>
        <r>
          <rPr>
            <b val="true"/>
            <sz val="9"/>
            <color rgb="FF000000"/>
            <rFont val="Tahoma"/>
            <family val="2"/>
            <charset val="1"/>
          </rPr>
          <t xml:space="preserve">Melhoria – Alterada - não Basis (com redocumentação)
</t>
        </r>
        <r>
          <rPr>
            <sz val="9"/>
            <color rgb="FF000000"/>
            <rFont val="Tahoma"/>
            <family val="2"/>
            <charset val="1"/>
          </rPr>
          <t xml:space="preserve">Alteração de novas funcionalidades (grupos de dados
ou processos elementares) em uma aplicação existente implantada em produção (PF_ALTERADO).
PF_ALTERADO = Pontos de Função associados às funcionalidades existentes na aplicação que serão alteradas no projeto de manutenção.
Fator de impacto: 
Funcionalidade de sistema não desenvolvida ou mantida por
meio de um projeto de melhoria pela empresa contratada e com necessidade de redocumentação da funcionalidade: </t>
        </r>
        <r>
          <rPr>
            <b val="true"/>
            <sz val="9"/>
            <color rgb="FF000000"/>
            <rFont val="Tahoma"/>
            <family val="2"/>
            <charset val="1"/>
          </rPr>
          <t xml:space="preserve">FI =90%</t>
        </r>
        <r>
          <rPr>
            <sz val="9"/>
            <color rgb="FF000000"/>
            <rFont val="Tahoma"/>
            <family val="2"/>
            <charset val="1"/>
          </rPr>
          <t xml:space="preserve">.
FI = 90% representa a adição de 15% como fator de redocumentação ao Fator de Impacto anterior (75%). Nesse caso, a contratada deve redocumentar a funcionalidade mantida, gerando a documentação completa da mesma, aderente ao processo de software da contratante. Se houver uma nova demanda de projeto de melhoria na funcionalidade em questão, será considerado que a contratada desenvolveu a funcionalidade. Observe que o percentual de 90% apenas será considerado na primeira demanda de projeto de melhoria em cada funcionalidade.</t>
        </r>
      </text>
    </comment>
    <comment ref="A9" authorId="0">
      <text>
        <r>
          <rPr>
            <b val="true"/>
            <sz val="9"/>
            <color rgb="FF000000"/>
            <rFont val="Tahoma"/>
            <family val="2"/>
            <charset val="1"/>
          </rPr>
          <t xml:space="preserve">Melhoria - Excluída
</t>
        </r>
        <r>
          <rPr>
            <sz val="9"/>
            <color rgb="FF000000"/>
            <rFont val="Tahoma"/>
            <family val="2"/>
            <charset val="1"/>
          </rPr>
          <t xml:space="preserve">Exclusão de funcionalidades (grupos de dados ou processos elementares) em uma aplicação existente implantada em produção (PF_EXCLUÍDO).
PF_EXCLUÍDO = Pontos de Função associados às funcionalidades existentes na aplicação que serão excluídas no projeto de manutenção.</t>
        </r>
      </text>
    </comment>
    <comment ref="A10" authorId="0">
      <text>
        <r>
          <rPr>
            <b val="true"/>
            <sz val="9"/>
            <color rgb="FF000000"/>
            <rFont val="Tahoma"/>
            <family val="2"/>
            <charset val="1"/>
          </rPr>
          <t xml:space="preserve">Migração de Dados
</t>
        </r>
        <r>
          <rPr>
            <sz val="9"/>
            <color rgb="FF000000"/>
            <rFont val="Tahoma"/>
            <family val="2"/>
            <charset val="1"/>
          </rPr>
          <t xml:space="preserve">
Os projetos de migração de dados devem ser contados como um novo projeto de desenvolvimento de um sistema, contemplando minimamente: os ALIs mantidos pela migração, Entradas Externas – considerando as cargas de dados nos ALIs e caso seja
solicitado pelo usuário relatórios gerenciais das cargas, estes serão contados como Saídas Externas. Todas as contagens de PF devem ser realizadas com base nas funcionalidades requisitadas e recebidas pelo usuário.</t>
        </r>
      </text>
    </comment>
    <comment ref="A11" authorId="0">
      <text>
        <r>
          <rPr>
            <b val="true"/>
            <sz val="9"/>
            <color rgb="FF000000"/>
            <rFont val="Tahoma"/>
            <family val="2"/>
            <charset val="1"/>
          </rPr>
          <t xml:space="preserve">Corretiva - Garantia
</t>
        </r>
        <r>
          <rPr>
            <sz val="9"/>
            <color rgb="FF000000"/>
            <rFont val="Tahoma"/>
            <family val="2"/>
            <charset val="1"/>
          </rPr>
          <t xml:space="preserve">
Quando o sistema em produção tiver sido desenvolvido pela contratada, a
manutenção corretiva será do tipo Garantia, conforme prazos e demais cláusulas do
contrato em questão. Caso não exista cláusula contratual de Garantia, deve ser
considerada a garantia de seis meses, preconizada por lei (Código do Consumidor).
</t>
        </r>
        <r>
          <rPr>
            <b val="true"/>
            <sz val="9"/>
            <color rgb="FF000000"/>
            <rFont val="Tahoma"/>
            <family val="2"/>
            <charset val="1"/>
          </rPr>
          <t xml:space="preserve">No presente contrato a garantia é de 1 ano.</t>
        </r>
      </text>
    </comment>
    <comment ref="A12" authorId="0">
      <text>
        <r>
          <rPr>
            <b val="true"/>
            <sz val="9"/>
            <color rgb="FF000000"/>
            <rFont val="Tahoma"/>
            <family val="2"/>
            <charset val="1"/>
          </rPr>
          <t xml:space="preserve">Corretiva - Fora da garantia
</t>
        </r>
        <r>
          <rPr>
            <sz val="9"/>
            <color rgb="FF000000"/>
            <rFont val="Tahoma"/>
            <family val="2"/>
            <charset val="1"/>
          </rPr>
          <t xml:space="preserve">
Quando o sistema estiver fora da garantia ou não tenha sido desenvolvido pela empresa contratada, deverá ser estimado e calculado o tamanho do projeto de manutenção corretiva. Nestes casos, a aferição do tamanho em pontos de função da funcionalidade ou das funcionalidades corrigidas deve considerar um fator de impacto (FI) sobre o PF_ALTERADO.
PF_CORRETIVA = FI x PF_ALTERADO
</t>
        </r>
        <r>
          <rPr>
            <b val="true"/>
            <sz val="9"/>
            <color rgb="FF000000"/>
            <rFont val="Tahoma"/>
            <family val="2"/>
            <charset val="1"/>
          </rPr>
          <t xml:space="preserve">FI = 50%</t>
        </r>
        <r>
          <rPr>
            <sz val="9"/>
            <color rgb="FF000000"/>
            <rFont val="Tahoma"/>
            <family val="2"/>
            <charset val="1"/>
          </rPr>
          <t xml:space="preserve"> quando estiver fora da garantia e a correção for feita pela mesma empresa que desenvolveu a funcionalidade.</t>
        </r>
      </text>
    </comment>
    <comment ref="A13" authorId="0">
      <text>
        <r>
          <rPr>
            <b val="true"/>
            <sz val="9"/>
            <color rgb="FF000000"/>
            <rFont val="Tahoma"/>
            <family val="2"/>
            <charset val="1"/>
          </rPr>
          <t xml:space="preserve">Corretiva - Fora da garantia com redocumentação
</t>
        </r>
        <r>
          <rPr>
            <sz val="9"/>
            <color rgb="FF000000"/>
            <rFont val="Tahoma"/>
            <family val="2"/>
            <charset val="1"/>
          </rPr>
          <t xml:space="preserve">
Quando o sistema estiver fora da garantia ou não tenha sido desenvolvido pela empresa contratada, deverá ser estimado e calculado o tamanho do projeto de manutenção corretiva. Nestes casos, a aferição do tamanho em pontos de função da funcionalidade ou das funcionalidades corrigidas deve considerar um fator de impacto (FI) sobre o PF_ALTERADO.
PF_CORRETIVA = FI x PF_ALTERADO
</t>
        </r>
        <r>
          <rPr>
            <b val="true"/>
            <sz val="9"/>
            <color rgb="FF000000"/>
            <rFont val="Tahoma"/>
            <family val="2"/>
            <charset val="1"/>
          </rPr>
          <t xml:space="preserve">FI = 50%</t>
        </r>
        <r>
          <rPr>
            <sz val="9"/>
            <color rgb="FF000000"/>
            <rFont val="Tahoma"/>
            <family val="2"/>
            <charset val="1"/>
          </rPr>
          <t xml:space="preserve"> quando estiver fora da garantia e a correção for feita pela mesma empresa que desenvolveu a funcionalidade.
Caso seja demandada a redocumentação da funcionalidade corrigida, porque a documentação não existe ou está desatualizada, deve-se adicionar ao FI um fator de redocumentação de </t>
        </r>
        <r>
          <rPr>
            <b val="true"/>
            <sz val="9"/>
            <color rgb="FF000000"/>
            <rFont val="Tahoma"/>
            <family val="2"/>
            <charset val="1"/>
          </rPr>
          <t xml:space="preserve">15%</t>
        </r>
        <r>
          <rPr>
            <sz val="9"/>
            <color rgb="FF000000"/>
            <rFont val="Tahoma"/>
            <family val="2"/>
            <charset val="1"/>
          </rPr>
          <t xml:space="preserve">, conforme descrito na seção 4.2.
</t>
        </r>
        <r>
          <rPr>
            <b val="true"/>
            <sz val="9"/>
            <color rgb="FF000000"/>
            <rFont val="Tahoma"/>
            <family val="2"/>
            <charset val="1"/>
          </rPr>
          <t xml:space="preserve">FI = 50% + 15%</t>
        </r>
      </text>
    </comment>
    <comment ref="A14" authorId="0">
      <text>
        <r>
          <rPr>
            <b val="true"/>
            <sz val="9"/>
            <color rgb="FF000000"/>
            <rFont val="Tahoma"/>
            <family val="2"/>
            <charset val="1"/>
          </rPr>
          <t xml:space="preserve">Corretiva - Não Basis
</t>
        </r>
        <r>
          <rPr>
            <sz val="9"/>
            <color rgb="FF000000"/>
            <rFont val="Tahoma"/>
            <family val="2"/>
            <charset val="1"/>
          </rPr>
          <t xml:space="preserve">Quando o sistema estiver fora da garantia ou não tenha sido desenvolvido pela empresa contratada, deverá ser estimado e calculado o tamanho do projeto de manutenção corretiva. Nestes casos, a aferição do tamanho em pontos de função da funcionalidade ou das funcionalidades corrigidas deve considerar um fator de impacto (FI) sobre o PF_ALTERADO.
PF_CORRETIVA = FI x PF_ALTERADO
</t>
        </r>
        <r>
          <rPr>
            <b val="true"/>
            <sz val="9"/>
            <color rgb="FF000000"/>
            <rFont val="Tahoma"/>
            <family val="2"/>
            <charset val="1"/>
          </rPr>
          <t xml:space="preserve">FI = 75%</t>
        </r>
        <r>
          <rPr>
            <sz val="9"/>
            <color rgb="FF000000"/>
            <rFont val="Tahoma"/>
            <family val="2"/>
            <charset val="1"/>
          </rPr>
          <t xml:space="preserve"> quando estiver fora da garantia e a correção for feita por empresa diferente daquela que desenvolveu a funcionalidade.
</t>
        </r>
      </text>
    </comment>
    <comment ref="A15" authorId="0">
      <text>
        <r>
          <rPr>
            <b val="true"/>
            <sz val="9"/>
            <color rgb="FF000000"/>
            <rFont val="Tahoma"/>
            <family val="2"/>
            <charset val="1"/>
          </rPr>
          <t xml:space="preserve">Corretiva - Não Basis com redocumentação
</t>
        </r>
        <r>
          <rPr>
            <sz val="9"/>
            <color rgb="FF000000"/>
            <rFont val="Tahoma"/>
            <family val="2"/>
            <charset val="1"/>
          </rPr>
          <t xml:space="preserve">Quando o sistema estiver fora da garantia ou não tenha sido desenvolvido pela empresa contratada, deverá ser estimado e calculado o tamanho do projeto de manutenção corretiva. Nestes casos, a aferição do tamanho em pontos de função da funcionalidade ou das funcionalidades corrigidas deve considerar um fator de impacto (FI) sobre o PF_ALTERADO.
PF_CORRETIVA = FI x PF_ALTERADO
</t>
        </r>
        <r>
          <rPr>
            <b val="true"/>
            <sz val="9"/>
            <color rgb="FF000000"/>
            <rFont val="Tahoma"/>
            <family val="2"/>
            <charset val="1"/>
          </rPr>
          <t xml:space="preserve">FI = 75% </t>
        </r>
        <r>
          <rPr>
            <sz val="9"/>
            <color rgb="FF000000"/>
            <rFont val="Tahoma"/>
            <family val="2"/>
            <charset val="1"/>
          </rPr>
          <t xml:space="preserve">quando estiver fora da garantia e a correção for feita por empresa diferente daquela que desenvolveu a funcionalidade.
Caso seja demandada a redocumentação da funcionalidade corrigida, porque a documentação não existe ou está desatualizada, deve-se adicionar ao FI um fator de redocumentação de </t>
        </r>
        <r>
          <rPr>
            <b val="true"/>
            <sz val="9"/>
            <color rgb="FF000000"/>
            <rFont val="Tahoma"/>
            <family val="2"/>
            <charset val="1"/>
          </rPr>
          <t xml:space="preserve">15%</t>
        </r>
        <r>
          <rPr>
            <sz val="9"/>
            <color rgb="FF000000"/>
            <rFont val="Tahoma"/>
            <family val="2"/>
            <charset val="1"/>
          </rPr>
          <t xml:space="preserve">, conforme descrito na seção 4.2.
</t>
        </r>
        <r>
          <rPr>
            <b val="true"/>
            <sz val="9"/>
            <color rgb="FF000000"/>
            <rFont val="Tahoma"/>
            <family val="2"/>
            <charset val="1"/>
          </rPr>
          <t xml:space="preserve">
FI = 75% + 15%</t>
        </r>
      </text>
    </comment>
    <comment ref="A16" authorId="0">
      <text>
        <r>
          <rPr>
            <b val="true"/>
            <sz val="9"/>
            <color rgb="FF000000"/>
            <rFont val="Tahoma"/>
            <family val="2"/>
            <charset val="1"/>
          </rPr>
          <t xml:space="preserve">Mudança de Plataforma - Linguagem de Programação
</t>
        </r>
        <r>
          <rPr>
            <sz val="9"/>
            <color rgb="FF000000"/>
            <rFont val="Tahoma"/>
            <family val="2"/>
            <charset val="1"/>
          </rPr>
          <t xml:space="preserve">Nesta categoria encontram-se as demandas de redesenvolvimento de sistemas em outra linguagem de programação. Como os projetos legados, frequentemente, não
possuem documentação, devem ser considerados como novos projetos de desenvolvimento. Assim, será utilizada a fórmula de projetos de desenvolvimento do CPM 4.3.
Observe que caso não exista mudança nas funções de dados, ou seja, o banco de dados da aplicação seja mantido, as funções de dados não devem ser contadas. No entanto, nesse caso, deve ser realizada a contagem das funções de dados a fim de compor a documentação da contagem final do projeto.
Outro ponto a ser observado são as fases contratadas. Caso o projeto já possua documentação de requisitos, a fase de requisitos não será contratada. Deve-se considerar
apenas os percentuais das fases contratadas.
PF_REDESENVOLVIMENTO_LINGUAGEM = PF_INCLUÍDO + PF_CONVERSÃO
Este roteiro recomenda a supressão do PF_CONVERSÃO da fórmula de contagem de pontos de função de projetos de redesenvolvimento quando for caracterizado um esforço relativamente maior dessa atividade, conforme descrito na seção 3.3.
</t>
        </r>
      </text>
    </comment>
    <comment ref="A17" authorId="0">
      <text>
        <r>
          <rPr>
            <b val="true"/>
            <sz val="9"/>
            <color rgb="FF000000"/>
            <rFont val="Tahoma"/>
            <family val="2"/>
            <charset val="1"/>
          </rPr>
          <t xml:space="preserve">Mudança de Plataforma - Banco de Dados Hierárquico
</t>
        </r>
        <r>
          <rPr>
            <sz val="9"/>
            <color rgb="FF000000"/>
            <rFont val="Tahoma"/>
            <family val="2"/>
            <charset val="1"/>
          </rPr>
          <t xml:space="preserve">
Nesta categoria encontram-se as demandas de redesenvolvimento de sistemas para utilizar um outro sistema gerenciador de banco de dados.
Observe que caso não exista mudança nas funções de dados, ou seja, o banco de dados da aplicação seja mantido, então as funções de dados não devem ser contadas. No entanto, nesse caso, deve ser realizada a contagem das funções de dados a fim de compor a documentação da contagem final do projeto.
Em casos de mudança de banco hierárquico para relacional, em sistemas sem documentação, devido às mudanças envolvidas, deve-se considerar como um novo projeto de desenvolvimento, ou seja, as funções de dados e funções transacionais devem
ser contadas. Assim, será utilizada a fórmula de projeto de desenvolvimento do CPM 4.3, conforme fórmula abaixo:
PF_REDESENVOLVIMENTO_BD_HIERÁRQUICO = PF_INCLUÍDO + PF_CONVERSÃO
</t>
        </r>
      </text>
    </comment>
    <comment ref="A18" authorId="0">
      <text>
        <r>
          <rPr>
            <b val="true"/>
            <sz val="9"/>
            <color rgb="FF000000"/>
            <rFont val="Tahoma"/>
            <family val="2"/>
            <charset val="1"/>
          </rPr>
          <t xml:space="preserve">Mudança de Plataforma - Banco de Dados Relacional
</t>
        </r>
        <r>
          <rPr>
            <sz val="9"/>
            <color rgb="FF000000"/>
            <rFont val="Tahoma"/>
            <family val="2"/>
            <charset val="1"/>
          </rPr>
          <t xml:space="preserve">Nesta categoria encontram-se as demandas de redesenvolvimento de sistemas para utilizar um outro sistema gerenciador de banco de dados.
Observe que caso não exista mudança nas funções de dados, ou seja, o banco de dados da aplicação seja mantido, então as funções de dados não devem ser contadas. No entanto, nesse caso, deve ser realizada a contagem das funções de dados a fim de compor a documentação da contagem final do projeto.
Nos projetos de redesenvolvimento de banco de dados hierárquico para relacional, recomenda-se a supressão do PF_CONVERSÃO da fórmula acima, conforme descrito na seção 3.3.
Caso o projeto já possua documentação de requisitos, então a fase de requisitos não deve ser contratada. É importante destacar que isso se aplica a qualquer fase que não se deseja contratar. Deve-se considerar apenas os percentuais das fases contratadas.
Caso a demanda de redesenvolvimento seja de um sistema gerenciador de banco de dados relacional para outro relacional, deve ser utilizada a seguinte fórmula:
PF_REDESENVOLVIMENTO_BD_RELACIONAL = (PF_ALTERADO X 0,30) + PF_CONVERSÃO</t>
        </r>
      </text>
    </comment>
    <comment ref="A19" authorId="0">
      <text>
        <r>
          <rPr>
            <b val="true"/>
            <sz val="9"/>
            <color rgb="FF000000"/>
            <rFont val="Tahoma"/>
            <family val="2"/>
            <charset val="1"/>
          </rPr>
          <t xml:space="preserve">Atualização de Versão – Linguagem de Programação
</t>
        </r>
        <r>
          <rPr>
            <sz val="9"/>
            <color rgb="FF000000"/>
            <rFont val="Tahoma"/>
            <family val="2"/>
            <charset val="1"/>
          </rPr>
          <t xml:space="preserve">
Nesta categoria encontram-se as demandas de atualização de versão de linguagem de programação de sistemas. As funções de dados não devem ser contadas.
Estas demandas devem ser dimensionadas de acordo com a fórmula abaixo.
PF_ATUALIZAÇÃO_VERSÃO_LINGUAGEM = PF_ALTERADO x 0,30
O PF_ALTERADO deve considerar apenas as funcionalidades impactadas. As funcionalidades que possuem apenas demandas de testes, devem ser contadas usando o percentual da fase de testes (ver Tabela 7).
Cabe ressaltar que o redutor depende da linguagem da programação utilizada, considerando o grau de complexidade de implementação da mudança de versão no sistema em questão. Desta forma, recomenda-se fortemente a análise do percentual
redutor da fórmula de contagem pelo órgão.</t>
        </r>
      </text>
    </comment>
    <comment ref="A20" authorId="0">
      <text>
        <r>
          <rPr>
            <b val="true"/>
            <sz val="9"/>
            <color rgb="FF000000"/>
            <rFont val="Tahoma"/>
            <family val="2"/>
            <charset val="1"/>
          </rPr>
          <t xml:space="preserve">Atualização de Versão – Browser
</t>
        </r>
        <r>
          <rPr>
            <sz val="9"/>
            <color rgb="FF000000"/>
            <rFont val="Tahoma"/>
            <family val="2"/>
            <charset val="1"/>
          </rPr>
          <t xml:space="preserve">
Nesta categoria encontram-se as demandas de atualização de aplicações Web para executar em novas versões de um mesmo browser e para suportar a execução em mais de um browser. É importante destacar que este tipo de procedimento usualmente é realizado quando é necessário resolver algum problema de incompatibilidade. As funções
de dados não devem ser contadas. Estas demandas devem ser dimensionadas de acordo com a fórmula abaixo.
PF_ATUALIZAÇÃO_VERSÃO_BROWSER = PF_ALTERADO x 0,30
O PF_ALTERADO deve considerar apenas as funcionalidades impactadas. As funcionalidades que possuem apenas demandas de testes, devem ser contadas usando o percentual da fase de testes.
Essas atualizações podem implicar em manutenções em componentes específicos da plataforma utilizada. Nesse caso, a demanda deve ser contada como componente interno reusável, descrita na seção 4.15 deste roteiro.
Recomenda-se enfaticamente a realização da análise de impacto das mudanças propostas para efeito de determinação do percentual adequado. Por exemplo, para sistemas que já atendem ao padrão W3C (World Wide Web Consortium) o esforço é menor, podendo usar, neste caso, um percentual diferente do citado acima. É importante ressaltar que os sistemas Web devem seguir o padrão W3C, como recomendado na e-Ping. Caso seja necessário fazer a adequação do sistema para atendimento ao padrão W3C, pode-se usar a fórmula acima.</t>
        </r>
      </text>
    </comment>
    <comment ref="A21" authorId="0">
      <text>
        <r>
          <rPr>
            <b val="true"/>
            <sz val="9"/>
            <color rgb="FF000000"/>
            <rFont val="Tahoma"/>
            <family val="2"/>
            <charset val="1"/>
          </rPr>
          <t xml:space="preserve">Atualização de Versão – Banco de Dados
</t>
        </r>
        <r>
          <rPr>
            <sz val="9"/>
            <color rgb="FF000000"/>
            <rFont val="Tahoma"/>
            <family val="2"/>
            <charset val="1"/>
          </rPr>
          <t xml:space="preserve">
Nesta categoria encontram-se as demandas de atualização de versão do sistema gerenciador de banco de dados. As funções de dados não devem ser contadas. Estas demandas devem ser dimensionadas de acordo com a fórmula abaixo.
PF_ ATUALIZAÇÃO_VERSÃO_BD = PF_ALTERADO x 0,30
O PF_ALTERADO deve considerar apenas as funcionalidades impactadas. As funcionalidades que possuem apenas demandas de testes, devem ser contadas usando o percentual da fase de testes (ver Tabela 7).</t>
        </r>
      </text>
    </comment>
    <comment ref="A22" authorId="0">
      <text>
        <r>
          <rPr>
            <b val="true"/>
            <sz val="9"/>
            <color rgb="FF000000"/>
            <rFont val="Tahoma"/>
            <family val="2"/>
            <charset val="1"/>
          </rPr>
          <t xml:space="preserve">Manutenção em Interface
</t>
        </r>
        <r>
          <rPr>
            <sz val="9"/>
            <color rgb="FF000000"/>
            <rFont val="Tahoma"/>
            <family val="2"/>
            <charset val="1"/>
          </rPr>
          <t xml:space="preserve">
A manutenção em interface, denominada na literatura de manutenção cosmética, é associada às demandas de alterações de interface, por exemplo: fonte de letra, cores de telas, logotipos, mudança de botões na tela, mudança de posição de campos ou texto na tela. Também se enquadram nessa categoria as seguintes manutenções:
– Mudanças de texto em mensagens de erro, validação, aviso, alerta, confirmação de cadastro ou conclusão de processamento;
– Mudança em texto estático de e-mail enviado para o usuário em uma funcionalidade de cadastro. A demanda deve ser contada como manutenção em interface na funcionalidade de cadastro;
– Alteração de título de um relatório;
– Alteração de labels de uma tela de consulta.
Nestes casos, a aferição do tamanho em pontos de função das funções transacionais impactadas será realizada com a aplicação de um fator de redução de modo a considerar 20% da contagem de uma função transacional de mais baixa complexidade
(3 PF), ou seja 0,6 PF, independentemente da complexidade da funcionalidade alterada.
Neste tipo de manutenção não são contadas funções de dados.
PF_INTERFACE = 0,6 PF x QUANTIDADE DE FUNÇÕES TRANSACIONAIS IMPACTADAS
Está contemplada a atualização da documentação das funcionalidades da aplicação impactadas pela manutenção nas demandas desta categoria. Assim, a documentação (documento de requisitos, documento de interface, protótipo, entre outros)
das funcionalidades alteradas deve ser atualizada. Caso não exista documentação para as funcionalidades alteradas, não será contemplada a redocumentação das funcionalidades da aplicação impactadas pela manutenção nas demandas desta
categoria.
Observação 1 – Help: As demandas de projetos de desenvolvimento de sistemas ou de manutenção de funcionalidades contemplam o desenvolvimento ou atualização do help da funcionalidade em questão, sendo tratada como uma atividade de documentação no processo de software. No caso de demandas específicas de desenvolvimento ou atualização de help estático de funcionalidades, estas podem ser enquadradas nesta seção e poderá ser usado um valor de multiplicação inferior a 0,6 PF conforme análise de impacto das mudanças propostas. Em caso de requisitos de usuário para o desenvolvimento de funcionalidades de manutenção de help, deve-se contar a função de dados de help e as funcionalidades de manutenção de help (por exemplo: incluir help de tela, consultar help de campo) de acordo com o CPM 4.3.
O percentual de multiplicação é estimado, podendo ser reajustado conforme avaliação da base histórica dos serviços realizados no órgão ou entidade.</t>
        </r>
      </text>
    </comment>
    <comment ref="A23" authorId="0">
      <text>
        <r>
          <rPr>
            <b val="true"/>
            <sz val="9"/>
            <color rgb="FF000000"/>
            <rFont val="Tahoma"/>
            <family val="2"/>
            <charset val="1"/>
          </rPr>
          <t xml:space="preserve">Adaptação em Funcionalidades - Basis
</t>
        </r>
        <r>
          <rPr>
            <sz val="9"/>
            <color rgb="FF000000"/>
            <rFont val="Tahoma"/>
            <family val="2"/>
            <charset val="1"/>
          </rPr>
          <t xml:space="preserve">
São consideradas nesta categoria as demandas de manutenção adaptativa associadas a solicitações que envolvem aspectos não funcionais, sem alteração em requisitos funcionais. Seguem alguns exemplos:
– Aumentar a quantidade de linhas por página em um relatório;
– Colocar paginação em um relatório;
– Limitar a quantidade de linhas por página em uma consulta existente;
– Permitir exclusões múltiplas em uma funcionalidade que antes só possibilitava a exclusão de um item;
– Adaptação de uma funcionalidade para possibilitar a chamada por um webservice ou para outro tipo de integração com outros sistemas;
– Replicação de funcionalidade: chamar uma consulta existente em outra tela da aplicação;
– Alteração na aplicação para adaptação às alterações realizadas na interface com rotinas de integração com outros softwares, por exemplo, alteração em sub-rotinas chamadas por este software;
– Modificar o servidor a ser acessado em uma funcionalidade de download de arquivo;
– Adequar mensagem do sistema que em algumas telas apresenta “Usuário Não está Habilitado a ver esta Página”, para que passe a enviar uma mensagem mais adequada ao fato do usuário não possuir mais uma sessão ativa e ainda estar navegando no sistema. A demanda deve ser contada como manutenção adaptativa considerando as funcionalidades impactadas. Observe que trata-se de mudança em validação com regra de negócio não funcional.
Nestes casos, a aferição do tamanho em pontos de função da funcionalidade ou das funcionalidades que sofreram impacto deve considerar um fator de impacto (FI) sobre o PF_ALTERADO, seguindo os conceitos do CPM 4.3, apresentados na seção 4.2.
PF_ADAPTATIVA = FI x PF_ALTERADO
</t>
        </r>
        <r>
          <rPr>
            <b val="true"/>
            <sz val="9"/>
            <color rgb="FF000000"/>
            <rFont val="Tahoma"/>
            <family val="2"/>
            <charset val="1"/>
          </rPr>
          <t xml:space="preserve">FI = 50%</t>
        </r>
        <r>
          <rPr>
            <sz val="9"/>
            <color rgb="FF000000"/>
            <rFont val="Tahoma"/>
            <family val="2"/>
            <charset val="1"/>
          </rPr>
          <t xml:space="preserve"> para funcionalidade de sistema desenvolvida ou mantida por meio de um projeto de melhoria pela empresa contratada.</t>
        </r>
      </text>
    </comment>
    <comment ref="A24" authorId="0">
      <text>
        <r>
          <rPr>
            <b val="true"/>
            <sz val="9"/>
            <color rgb="FF000000"/>
            <rFont val="Tahoma"/>
            <family val="2"/>
            <charset val="1"/>
          </rPr>
          <t xml:space="preserve">Adaptação em Funcionalidades - Basis com redocumentação
</t>
        </r>
        <r>
          <rPr>
            <sz val="9"/>
            <color rgb="FF000000"/>
            <rFont val="Tahoma"/>
            <family val="2"/>
            <charset val="1"/>
          </rPr>
          <t xml:space="preserve">
São consideradas nesta categoria as demandas de manutenção adaptativa associadas a solicitações que envolvem aspectos não funcionais, sem alteração em requisitos funcionais. Seguem alguns exemplos:
– Aumentar a quantidade de linhas por página em um relatório;
– Colocar paginação em um relatório;
– Limitar a quantidade de linhas por página em uma consulta existente;
– Permitir exclusões múltiplas em uma funcionalidade que antes só possibilitava a exclusão de um item;
– Adaptação de uma funcionalidade para possibilitar a chamada por um webservice ou para outro tipo de integração com outros sistemas;
– Replicação de funcionalidade: chamar uma consulta existente em outra tela da aplicação;
– Alteração na aplicação para adaptação às alterações realizadas na interface com rotinas de integração com outros softwares, por exemplo, alteração em sub-rotinas chamadas por este software;
– Modificar o servidor a ser acessado em uma funcionalidade de download de arquivo;
– Adequar mensagem do sistema que em algumas telas apresenta “Usuário Não está Habilitado a ver esta Página”, para que passe a enviar uma mensagem mais adequada ao fato do usuário não possuir mais uma sessão ativa e ainda estar navegando no sistema. A demanda deve ser contada como manutenção adaptativa considerando as funcionalidades impactadas. Observe que trata-se de mudança em validação com regra de negócio não funcional.
Nestes casos, a aferição do tamanho em pontos de função da funcionalidade ou das funcionalidades que sofreram impacto deve considerar um fator de impacto (FI) sobre o PF_ALTERADO, seguindo os conceitos do CPM 4.3, apresentados na seção 4.2.
PF_ADAPTATIVA = FI x PF_ALTERADO
</t>
        </r>
        <r>
          <rPr>
            <b val="true"/>
            <sz val="9"/>
            <color rgb="FF000000"/>
            <rFont val="Tahoma"/>
            <family val="2"/>
            <charset val="1"/>
          </rPr>
          <t xml:space="preserve">FI = 50%</t>
        </r>
        <r>
          <rPr>
            <sz val="9"/>
            <color rgb="FF000000"/>
            <rFont val="Tahoma"/>
            <family val="2"/>
            <charset val="1"/>
          </rPr>
          <t xml:space="preserve"> para funcionalidade de sistema desenvolvida ou mantida por meio de um projeto de melhoria pela empresa contratada.
Deve-se destacar que além da adequação das funcionalidades em questão, a
documentação do projeto de manutenção adaptativa deve ser realizada. Além disso, caso exista a documentação das funcionalidades impactadas, estas deverão ser atualizadas, caso contrário, se for demandada a redocumentação dessas funcionalidades, deve-se adicionar ao FI um fator de redocumentação de </t>
        </r>
        <r>
          <rPr>
            <b val="true"/>
            <sz val="9"/>
            <color rgb="FF000000"/>
            <rFont val="Tahoma"/>
            <family val="2"/>
            <charset val="1"/>
          </rPr>
          <t xml:space="preserve">15%</t>
        </r>
        <r>
          <rPr>
            <sz val="9"/>
            <color rgb="FF000000"/>
            <rFont val="Tahoma"/>
            <family val="2"/>
            <charset val="1"/>
          </rPr>
          <t xml:space="preserve">, conforme descrito na seção 4.2.</t>
        </r>
      </text>
    </comment>
    <comment ref="A25" authorId="0">
      <text>
        <r>
          <rPr>
            <b val="true"/>
            <sz val="9"/>
            <color rgb="FF000000"/>
            <rFont val="Tahoma"/>
            <family val="2"/>
            <charset val="1"/>
          </rPr>
          <t xml:space="preserve">Adaptação em Funcionalidades - Não Basis
</t>
        </r>
        <r>
          <rPr>
            <sz val="9"/>
            <color rgb="FF000000"/>
            <rFont val="Tahoma"/>
            <family val="2"/>
            <charset val="1"/>
          </rPr>
          <t xml:space="preserve">
São consideradas nesta categoria as demandas de manutenção adaptativa associadas a solicitações que envolvem aspectos não funcionais, sem alteração em requisitos funcionais. Seguem alguns exemplos:
– Aumentar a quantidade de linhas por página em um relatório;
– Colocar paginação em um relatório;
– Limitar a quantidade de linhas por página em uma consulta existente;
– Permitir exclusões múltiplas em uma funcionalidade que antes só possibilitava a exclusão de um item;
– Adaptação de uma funcionalidade para possibilitar a chamada por um webservice ou para outro tipo de integração com outros sistemas;
– Replicação de funcionalidade: chamar uma consulta existente em outra tela da aplicação;
– Alteração na aplicação para adaptação às alterações realizadas na interface com rotinas de integração com outros softwares, por exemplo, alteração em sub-rotinas chamadas por este software;
– Modificar o servidor a ser acessado em uma funcionalidade de download de arquivo;
– Adequar mensagem do sistema que em algumas telas apresenta “Usuário Não está Habilitado a ver esta Página”, para que passe a enviar uma mensagem mais adequada ao fato do usuário não possuir mais uma sessão ativa e ainda estar navegando no sistema. A demanda deve ser contada como manutenção adaptativa considerando as funcionalidades impactadas. Observe que trata-se de mudança em validação com regra de negócio não funcional.
Nestes casos, a aferição do tamanho em pontos de função da funcionalidade ou das funcionalidades que sofreram impacto deve considerar um fator de impacto (FI) sobre o PF_ALTERADO, seguindo os conceitos do CPM 4.3, apresentados na seção 4.2.
PF_ADAPTATIVA = FI x PF_ALTERADO
</t>
        </r>
        <r>
          <rPr>
            <b val="true"/>
            <sz val="9"/>
            <color rgb="FF000000"/>
            <rFont val="Tahoma"/>
            <family val="2"/>
            <charset val="1"/>
          </rPr>
          <t xml:space="preserve">FI = 75%</t>
        </r>
        <r>
          <rPr>
            <sz val="9"/>
            <color rgb="FF000000"/>
            <rFont val="Tahoma"/>
            <family val="2"/>
            <charset val="1"/>
          </rPr>
          <t xml:space="preserve"> para funcionalidade de sistema não desenvolvida ou mantida por meio de um projeto de melhoria pela empresa contratada.</t>
        </r>
      </text>
    </comment>
    <comment ref="A26" authorId="0">
      <text>
        <r>
          <rPr>
            <b val="true"/>
            <sz val="9"/>
            <color rgb="FF000000"/>
            <rFont val="Tahoma"/>
            <family val="2"/>
            <charset val="1"/>
          </rPr>
          <t xml:space="preserve">Adaptação em Funcionalidades - Não Basis com redocumentação
</t>
        </r>
        <r>
          <rPr>
            <sz val="9"/>
            <color rgb="FF000000"/>
            <rFont val="Tahoma"/>
            <family val="2"/>
            <charset val="1"/>
          </rPr>
          <t xml:space="preserve">
São consideradas nesta categoria as demandas de manutenção adaptativa associadas a solicitações que envolvem aspectos não funcionais, sem alteração em requisitos funcionais. Seguem alguns exemplos:
– Aumentar a quantidade de linhas por página em um relatório;
– Colocar paginação em um relatório;
– Limitar a quantidade de linhas por página em uma consulta existente;
– Permitir exclusões múltiplas em uma funcionalidade que antes só possibilitava a exclusão de um item;
– Adaptação de uma funcionalidade para possibilitar a chamada por um webservice ou para outro tipo de integração com outros sistemas;
– Replicação de funcionalidade: chamar uma consulta existente em outra tela da aplicação;
– Alteração na aplicação para adaptação às alterações realizadas na interface com rotinas de integração com outros softwares, por exemplo, alteração em sub-rotinas chamadas por este software;
– Modificar o servidor a ser acessado em uma funcionalidade de download de arquivo;
– Adequar mensagem do sistema que em algumas telas apresenta “Usuário Não está Habilitado a ver esta Página”, para que passe a enviar uma mensagem mais adequada ao fato do usuário não possuir mais uma sessão ativa e ainda estar navegando no sistema. A demanda deve ser contada como manutenção adaptativa considerando as funcionalidades impactadas. Observe que trata-se de mudança em validação com regra de negócio não funcional.
Nestes casos, a aferição do tamanho em pontos de função da funcionalidade ou das funcionalidades que sofreram impacto deve considerar um fator de impacto (FI) sobre o PF_ALTERADO, seguindo os conceitos do CPM 4.3, apresentados na seção 4.2.
PF_ADAPTATIVA = FI x PF_ALTERADO
</t>
        </r>
        <r>
          <rPr>
            <b val="true"/>
            <sz val="9"/>
            <color rgb="FF000000"/>
            <rFont val="Tahoma"/>
            <family val="2"/>
            <charset val="1"/>
          </rPr>
          <t xml:space="preserve">FI = 75%</t>
        </r>
        <r>
          <rPr>
            <sz val="9"/>
            <color rgb="FF000000"/>
            <rFont val="Tahoma"/>
            <family val="2"/>
            <charset val="1"/>
          </rPr>
          <t xml:space="preserve"> para funcionalidade de sistema não desenvolvida ou mantida por meio de um projeto de melhoria pela empresa contratada.
Deve-se destacar que além da adequação das funcionalidades em questão, a
documentação do projeto de manutenção adaptativa deve ser realizada. Além disso, caso exista a documentação das funcionalidades impactadas, estas deverão ser atualizadas, caso contrário, se for demandada a redocumentação dessas funcionalidades, deve-se adicionar ao FI um fator de redocumentação de </t>
        </r>
        <r>
          <rPr>
            <b val="true"/>
            <sz val="9"/>
            <color rgb="FF000000"/>
            <rFont val="Tahoma"/>
            <family val="2"/>
            <charset val="1"/>
          </rPr>
          <t xml:space="preserve">15%</t>
        </r>
        <r>
          <rPr>
            <sz val="9"/>
            <color rgb="FF000000"/>
            <rFont val="Tahoma"/>
            <family val="2"/>
            <charset val="1"/>
          </rPr>
          <t xml:space="preserve">, conforme descrito na seção 4.2.</t>
        </r>
      </text>
    </comment>
    <comment ref="A27" authorId="0">
      <text>
        <r>
          <rPr>
            <b val="true"/>
            <sz val="9"/>
            <color rgb="FF000000"/>
            <rFont val="Tahoma"/>
            <family val="2"/>
            <charset val="1"/>
          </rPr>
          <t xml:space="preserve">Apuração Especial – Base de Dados - Sem consulta prévia
</t>
        </r>
        <r>
          <rPr>
            <sz val="9"/>
            <color rgb="FF000000"/>
            <rFont val="Tahoma"/>
            <family val="2"/>
            <charset val="1"/>
          </rPr>
          <t xml:space="preserve"> 
Este tipo de apuração especial é um projeto que inclui a geração de procedimentos para atualização da base de dados. Deve-se destacar que estas funções são executadas apenas uma vez, não fazendo parte da aplicação, visando a correção de dados incorretos na base de dados da aplicação ou atualização em função de modificação da estrutura de dados, por exemplo inclusão de valor “sim” ou “não” no campo “indicador de matriz” referente ao CNPJ. Normalmente, nesse tipo de atualização são afetados múltiplos registros. Nestes casos, considera-se a contagem de pontos de função das
funcionalidades desenvolvidas. Geralmente, estas funcionalidades são classificadas como Entradas Externas. Nesse caso, como artefato de homologação da demanda, deve ser gerado um relatório para validação do usuário. 
É importante ressaltar que as funções de dados associadas aos dados atualizados
não devem ser contadas, considerando que não há mudanças nas estruturas dos
Arquivos Lógicos Internos.
a) Atualização de Dados sem Consulta Prévia
PF_APURAÇÃO_BD = PF_INCLUÍDO</t>
        </r>
      </text>
    </comment>
    <comment ref="A28" authorId="0">
      <text>
        <r>
          <rPr>
            <b val="true"/>
            <sz val="9"/>
            <color rgb="FF000000"/>
            <rFont val="Tahoma"/>
            <family val="2"/>
            <charset val="1"/>
          </rPr>
          <t xml:space="preserve">Apuração Especial – Base de Dados - Consulta prévia
</t>
        </r>
        <r>
          <rPr>
            <sz val="9"/>
            <color rgb="FF000000"/>
            <rFont val="Tahoma"/>
            <family val="2"/>
            <charset val="1"/>
          </rPr>
          <t xml:space="preserve">
Este tipo de apuração especial é um projeto que inclui a geração de procedimentos para atualização da base de dados. Deve-se destacar que estas funções são executadas apenas uma vez, não fazendo parte da aplicação, visando a correção de dados incorretos na base de dados da aplicação ou atualização em função de modificação da estrutura de dados, por exemplo inclusão de valor “sim” ou “não” no campo “indicador de matriz” referente ao CNPJ. Normalmente, nesse tipo de atualização são afetados múltiplos registros. Nestes casos, considera-se a contagem de pontos de função das
funcionalidades desenvolvidas. Geralmente, estas funcionalidades são classificadas como Entradas Externas. Nesse caso, como artefato de homologação da demanda, deve ser gerado um relatório para validação do usuário. 
É importante ressaltar que as funções de dados associadas aos dados atualizados
não devem ser contadas, considerando que não há mudanças nas estruturas dos
Arquivos Lógicos Internos.
b) Consulta Prévia sem Atualização
Em alguns casos de Apuração Especial – Base de Dados, o usuário solicita uma consulta prévia das informações. Deve-se ressaltar que essa consulta deve ser realizada antes da construção da funcionalidade, não se trata de homologação. A consulta prévia não é definida pela empresa contratada, obrigatoriamente essa deve ser solicitada pelo órgão contratante para a avaliação da viabilidade de implementar a Apuração Especial - Base de Dados. De fato, é uma prática interessante para evitar informações errôneas na base de produção dos sistemas. Esta consulta prévia, classificada como Consulta Externa
ou Saída Externa deve ser dimensionada considerando-se o tamanho da funcionalidade em questão, conforme a fórmula abaixo:
PF _CONSULTA_PRÉVIA = PF_INCLUÍDO</t>
        </r>
      </text>
    </comment>
    <comment ref="A29" authorId="0">
      <text>
        <r>
          <rPr>
            <b val="true"/>
            <sz val="9"/>
            <color rgb="FF000000"/>
            <rFont val="Tahoma"/>
            <family val="2"/>
            <charset val="1"/>
          </rPr>
          <t xml:space="preserve">Apuração Especial – Base de Dados - Com consulta prévia
</t>
        </r>
        <r>
          <rPr>
            <sz val="9"/>
            <color rgb="FF000000"/>
            <rFont val="Tahoma"/>
            <family val="2"/>
            <charset val="1"/>
          </rPr>
          <t xml:space="preserve">
Este tipo de apuração especial é um projeto que inclui a geração de procedimentos para atualização da base de dados. Deve-se destacar que estas funções são executadas apenas uma vez, não fazendo parte da aplicação, visando a correção de dados incorretos na base de dados da aplicação ou atualização em função de modificação da estrutura de dados, por exemplo inclusão de valor “sim” ou “não” no campo “indicador de matriz” referente ao CNPJ. Normalmente, nesse tipo de atualização são afetados múltiplos registros. Nestes casos, considera-se a contagem de pontos de função das
funcionalidades desenvolvidas. Geralmente, estas funcionalidades são classificadas como Entradas Externas. Nesse caso, como artefato de homologação da demanda, deve ser gerado um relatório para validação do usuário. 
É importante ressaltar que as funções de dados associadas aos dados atualizados
não devem ser contadas, considerando que não há mudanças nas estruturas dos
Arquivos Lógicos Internos.
c) Atualização de Dados com Consulta Prévia
Caso a Apuração Especial - Base de Dados seja solicitada após uma demanda de consulta prévia, deve-se aplicar um fator de 60% na fórmula de contagem da Apuração Especial - Base de Dados, seguindo a fórmula abaixo.
PF_APURAÇÃO_BD_PÓS_CONSULTA_PRÉVIA = PF_INCLUÍDO x 0,60</t>
        </r>
      </text>
    </comment>
    <comment ref="A30" authorId="0">
      <text>
        <r>
          <rPr>
            <b val="true"/>
            <sz val="9"/>
            <color rgb="FF000000"/>
            <rFont val="Tahoma"/>
            <family val="2"/>
            <charset val="1"/>
          </rPr>
          <t xml:space="preserve">Apuração Especial – Geração de Relatórios
</t>
        </r>
        <r>
          <rPr>
            <sz val="9"/>
            <color rgb="FF000000"/>
            <rFont val="Tahoma"/>
            <family val="2"/>
            <charset val="1"/>
          </rPr>
          <t xml:space="preserve">
Este tipo de apuração especial é um projeto que inclui a geração de relatórios em uma ou mais mídias para o usuário. Em alguns casos, são solicitadas extrações de dados e envio dos dados para outros sistemas. Caso, neste envio de dados, sejam requisitadas atualizações no sistema de origem, então essas funções transacionais são Saídas Externas, devido à atualização do Arquivo Lógico Interno.
Deve-se destacar que essas funções são executadas apenas uma vez, não fazendo parte da aplicação. Nestes casos, considera-se contagem de pontos de função das funcionalidades desenvolvidas. Frequentemente, estas funcionalidades são classificadas como Saídas Externas. Também podem ser classificadas como Consultas
Externas, caso não possuam cálculos ou criação de dados derivados.
É importante ressaltar que as funções de dados associadas aos dados atualizados não devem ser contadas, considerando que não há mudanças nas estruturas dos Arquivos Lógicos.
PF_APURAÇÃO_RELATÓRIOS = PF_INCLUÍDO</t>
        </r>
      </text>
    </comment>
    <comment ref="A31" authorId="0">
      <text>
        <r>
          <rPr>
            <b val="true"/>
            <sz val="9"/>
            <color rgb="FF000000"/>
            <rFont val="Tahoma"/>
            <family val="2"/>
            <charset val="1"/>
          </rPr>
          <t xml:space="preserve">Apuração Especial – Reexecução
</t>
        </r>
        <r>
          <rPr>
            <sz val="9"/>
            <color rgb="FF000000"/>
            <rFont val="Tahoma"/>
            <family val="2"/>
            <charset val="1"/>
          </rPr>
          <t xml:space="preserve">
Em alguns casos a empresa contratante pode ter interesse em executar uma apuração especial mais de uma vez. Nestes casos, ela deve solicitar formalmente à
contratada o armazenamento do script executado. Desta forma, se for solicitada a reexecução de uma apuração especial, esta deve ser dimensionada com aplicação de um
fator considerando 10% na contagem de Pontos de Função da apuração especial em questão, da seguinte maneira:
PF = PF_NÃO_AJUSTADO x 0,10</t>
        </r>
      </text>
    </comment>
    <comment ref="A32" authorId="0">
      <text>
        <r>
          <rPr>
            <b val="true"/>
            <sz val="9"/>
            <color rgb="FF000000"/>
            <rFont val="Tahoma"/>
            <family val="2"/>
            <charset val="1"/>
          </rPr>
          <t xml:space="preserve">Atualização de Dados
</t>
        </r>
        <r>
          <rPr>
            <sz val="9"/>
            <color rgb="FF000000"/>
            <rFont val="Tahoma"/>
            <family val="2"/>
            <charset val="1"/>
          </rPr>
          <t xml:space="preserve">
Em alguns casos, as demandas de correção de problemas em base de dados estão associadas a atualizações em um único registro. Por exemplo, atualização do nome de um Fornecedor cadastrado erradamente.
Nestes casos, a aferição do tamanho em Pontos de Função deve considerar 10% do PF_ALTERADO de uma Entrada Externa, os Tipos de Dados da Entrada Externa são os campos atualizados.
PF = PF_NÃO_AJUSTADO x 0,10</t>
        </r>
      </text>
    </comment>
    <comment ref="A33" authorId="0">
      <text>
        <r>
          <rPr>
            <b val="true"/>
            <sz val="9"/>
            <color rgb="FF000000"/>
            <rFont val="Tahoma"/>
            <family val="2"/>
            <charset val="1"/>
          </rPr>
          <t xml:space="preserve">Desenvolvimento, Manutenção e Publicação de Páginas Estáticas de Intranet, Internet ou Portal
</t>
        </r>
        <r>
          <rPr>
            <sz val="9"/>
            <color rgb="FF000000"/>
            <rFont val="Tahoma"/>
            <family val="2"/>
            <charset val="1"/>
          </rPr>
          <t xml:space="preserve">
Nesta seção são tratados desenvolvimentos e manutenções específicas em páginas estáticas de portais, intranets ou websites. As demandas desta seção abrangem a publicação de páginas Web com conteúdo estático. Por exemplo: criação de página HTML, atualização de menu estático, atualização de texto ou banner estáticos em páginas HTML existentes.
Caso o desenvolvimento de páginas estáticas esteja contido em um projeto de desenvolvimento, então elas serão contabilizadas no projeto de desenvolvimento e não devem ser mensuradas em separado. Ou seja, esta seção 4.11 se aplica quando ocorrer a demanda exclusivamente para o desenvolvimento ou manutenção de páginas estáticas.
Estas demandas são consideradas como desenvolvimento de consultas. Nestes casos, considera-se 20% dos pontos de função das consultas desenvolvidas. Cada página é contada como uma consulta. As consultas são consideradas consultas externas simples (3 PF). Ou seja, 0,6 PF por cada página desenvolvida ou mantida, de acordo com a fórmula abaixo:
PF_PUBLICAÇÃO = 0,6 PF x Quantidade de Páginas Alteradas ou Incluídas
As demandas de criação de logomarcas ou identidade visual, além de outras demandas de criação de arte, associadas à área de Comunicação Social, não são enquadradas nessa categoria. Tais demandas não se referem a contratos de prestação de serviços de desenvolvimento e manutenção de sistemas, portanto não são consideradas neste roteiro.
É recomendada a construção de portais com ferramentas que apoiem a construção de conteúdo pelo usuário, os chamados Gerenciadores de Conteúdo, de modo a minimizar as demandas de criação de páginas estáticas.
O percentual de multiplicação proposto acima é estimado, podendo ser reajustado conforme avaliação da base histórica dos serviços realizados no órgão ou entidade.</t>
        </r>
      </text>
    </comment>
    <comment ref="A34" authorId="0">
      <text>
        <r>
          <rPr>
            <b val="true"/>
            <sz val="9"/>
            <color rgb="FF000000"/>
            <rFont val="Tahoma"/>
            <family val="2"/>
            <charset val="1"/>
          </rPr>
          <t xml:space="preserve">Verificação Erros (documentação de teste inexistente)
</t>
        </r>
        <r>
          <rPr>
            <sz val="9"/>
            <color rgb="FF000000"/>
            <rFont val="Tahoma"/>
            <family val="2"/>
            <charset val="1"/>
          </rPr>
          <t xml:space="preserve">
As verificações de erro ou análise e solução de problemas são as demandas referentes a todo comportamento anormal ou indevido apontado pelo cliente nos sistemas aplicativos. Neste caso, a equipe de desenvolvimento da contratada se mobilizará para encontrar as causas do problema  ocorrido. Se for constatado algum erro de sistema, a demanda será atendida como manutenção corretiva (seção 4.4).
Entretanto, uma vez não constatado o problema apontado pelo cliente ou o mesmo for decorrente de regras de negócio implementadas ou utilização incorreta das funcionalidades, será realizada a aferição do tamanho em pontos de função das funcionalidades verificadas que o cliente reportou erro. Caso não exista documentação de testes disponível dessas funcionalidades verificadas, será considerado 20% do tamanho funcional dessas funcionalidades com solicitação de análise pelo órgão contratante,
segundo a fórmula abaixo:
PF_VERIFICAÇÃO = PF_Funcionalidade_Reportada_Com_Erro x 0,20</t>
        </r>
      </text>
    </comment>
    <comment ref="A35" authorId="0">
      <text>
        <r>
          <rPr>
            <b val="true"/>
            <sz val="9"/>
            <color rgb="FF000000"/>
            <rFont val="Tahoma"/>
            <family val="2"/>
            <charset val="1"/>
          </rPr>
          <t xml:space="preserve">Verificação Erros (documentação de teste existente)
</t>
        </r>
        <r>
          <rPr>
            <sz val="9"/>
            <color rgb="FF000000"/>
            <rFont val="Tahoma"/>
            <family val="2"/>
            <charset val="1"/>
          </rPr>
          <t xml:space="preserve">
As verificações de erro ou análise e solução de problemas são as demandas referentes a todo comportamento anormal ou indevido apontado pelo cliente nos sistemas aplicativos. Neste caso, a equipe de desenvolvimento da contratada se mobilizará para encontrar as causas do problema ocorrido. Se for constatado algum erro de sistema, a demanda será atendida como manutenção corretiva (seção 4.4).
Entretanto, uma vez não constatado o problema apontado pelo cliente ou o mesmo for decorrente de regras de negócio implementadas ou utilização incorreta das funcionalidades, será realizada a aferição do tamanho em pontos de função das funcionalidades verificadas que o cliente reportou erro. 
Caso exista documentação de testes das funcionalidades verificadas, então será considerado 15% (mesmo percentual da fase de Testes, conforme Tabela 7) do tamanho funcional das funcionalidades analisadas, segundo a fórmula abaixo:
PF_VERIFICAÇÃO = PF_Funcionalidade_Reportada_Com_Erro x 0,15
</t>
        </r>
      </text>
    </comment>
    <comment ref="A36" authorId="0">
      <text>
        <r>
          <rPr>
            <b val="true"/>
            <sz val="9"/>
            <color rgb="FF000000"/>
            <rFont val="Tahoma"/>
            <family val="2"/>
            <charset val="1"/>
          </rPr>
          <t xml:space="preserve">Pontos de Função de Teste
</t>
        </r>
        <r>
          <rPr>
            <sz val="9"/>
            <color rgb="FF000000"/>
            <rFont val="Tahoma"/>
            <family val="2"/>
            <charset val="1"/>
          </rPr>
          <t xml:space="preserve">
Muitas vezes, em projetos de manutenção, o conjunto de funções transacionais a serem testadas é maior do que a quantidade de funções a serem implementadas, isto é, além das funcionalidades que são afetadas diretamente pelo projeto de manutenção, outras precisam ser testadas [NESMA, 2009]. O tamanho das funções a serem apenas testadas deve ser aferido em Pontos de Função de Teste (PFT). Não considerar as funcionalidades incluídas, alteradas ou excluídas do projeto de manutenção na contagem de Pontos de Função de Teste.
A contagem de PFT será o somatório dos tamanhos em pontos de função das funções transacionais envolvidas no teste:
PFT = Somatório dos Tamanhos das Funções Transacionais Testadas
A conversão do PFT em ponto de função deve ser feita de acordo com a fórmula abaixo:
PF_TESTES = PFT x 0,15
É importante ressaltar que no caso de uma função ser testada várias vezes, com cenários diferentes, a função só pode ser contada uma vez. Outra observação é que as funções testadas, consideradas no PFT, devem ser documentadas pela contratada considerando-se a documentação de testes definida no processo de desenvolvimento da contratante. Observe que estas funções farão parte do escopo do projeto de manutenção.</t>
        </r>
      </text>
    </comment>
    <comment ref="A37" authorId="0">
      <text>
        <r>
          <rPr>
            <b val="true"/>
            <sz val="9"/>
            <color rgb="FF000000"/>
            <rFont val="Tahoma"/>
            <family val="2"/>
            <charset val="1"/>
          </rPr>
          <t xml:space="preserve">Componente Interno Reusável
</t>
        </r>
        <r>
          <rPr>
            <sz val="9"/>
            <color rgb="FF000000"/>
            <rFont val="Tahoma"/>
            <family val="2"/>
            <charset val="1"/>
          </rPr>
          <t xml:space="preserve">Em alguns casos são demandadas manutenções em componentes específicos de uma aplicação e estes são reusados por várias funcionalidades da aplicação. Por exemplo, uma mudança em uma rotina de validação de um CPF usada em várias funcionalidades de cadastro. Se considerarmos o método de contagem de projetos de melhoria do CPM, seriam contadas todas as funcionalidades impactadas por essa mudança.
No entanto, este roteiro propõe que o componente, o qual deverá ser testado, seja considerado como um processo elementar independente e contado como uma funcionalidade. Além disso, as funcionalidades da aplicação que necessitem de teste devem ser requisitadas pela contratante e dimensionadas por meio da métrica Pontos de Função de Teste proposta na seção 4.14.
PF_COMPONENTE = PF_NÃO_AJUSTADO
Seguem alguns exemplos de manutenção de componentes:
• Alteração de valores de elementos internos de configuração que afetem o comportamento ou a apresentação do sistema de forma geral, tais como páginas de estilos (arquivos CSS de sistemas Web), arquivos com mensagens de erro, arquivos de configuração de sistema, arquivos de internacionalização;
• Mudança em tópico de um menu de um sistema em PHP que aparece em todas as telas da aplicação. A contagem pode ser realizada considerando o componente “Apresentar Menu”.</t>
        </r>
      </text>
    </comment>
  </commentList>
</comments>
</file>

<file path=xl/comments2.xml><?xml version="1.0" encoding="utf-8"?>
<comments xmlns="http://schemas.openxmlformats.org/spreadsheetml/2006/main" xmlns:xdr="http://schemas.openxmlformats.org/drawingml/2006/spreadsheetDrawing">
  <authors>
    <author> </author>
  </authors>
  <commentList>
    <comment ref="A26" authorId="0">
      <text>
        <r>
          <rPr>
            <sz val="10"/>
            <rFont val="Arial"/>
            <family val="0"/>
            <charset val="1"/>
          </rPr>
          <t xml:space="preserve">Scope Creep é a variação dos valores estimados/indicados nas contagens inicias. Variando em 35% para estimada e 50% para indicativa</t>
        </r>
      </text>
    </comment>
    <comment ref="E27" authorId="0">
      <text>
        <r>
          <rPr>
            <b val="true"/>
            <sz val="9"/>
            <color rgb="FF000000"/>
            <rFont val="Tahoma"/>
            <family val="2"/>
            <charset val="1"/>
          </rPr>
          <t xml:space="preserve">6.4 Fator de Criticidade de Solicitação de Serviço (SISP)
</t>
        </r>
        <r>
          <rPr>
            <sz val="9"/>
            <color rgb="FF000000"/>
            <rFont val="Tahoma"/>
            <family val="2"/>
            <charset val="1"/>
          </rPr>
          <t xml:space="preserve">Em função da criticidade e da necessidade de alocação de recursos extras para
atendimento da demanda no prazo estipulado pelo cliente, será adotado um Fator de
Criticidade de 1,35 (um vírgula trinta e cinco), que deverá ser multiplicado pelo tamanho
funcional da demanda considerada crítica, de modo a remunerar adequadamente o
aumento do esforço de atendimento. Este fator é considerado para demandas que devem
ser atendidas em finais de semana, feriados e fora do horário comercial. Entende-se
como horário comercial o horário de 08:00 às 18:00 h, horário de Brasília.</t>
        </r>
      </text>
    </comment>
    <comment ref="G27" authorId="0">
      <text>
        <r>
          <rPr>
            <b val="true"/>
            <sz val="9"/>
            <color rgb="FF000000"/>
            <rFont val="Tahoma"/>
            <family val="2"/>
            <charset val="1"/>
          </rPr>
          <t xml:space="preserve">Variação: 1 a 1,35</t>
        </r>
      </text>
    </comment>
  </commentList>
</comments>
</file>

<file path=xl/comments3.xml><?xml version="1.0" encoding="utf-8"?>
<comments xmlns="http://schemas.openxmlformats.org/spreadsheetml/2006/main" xmlns:xdr="http://schemas.openxmlformats.org/drawingml/2006/spreadsheetDrawing">
  <authors>
    <author> </author>
  </authors>
  <commentList>
    <comment ref="A8" authorId="0">
      <text>
        <r>
          <rPr>
            <sz val="9"/>
            <color rgb="FF000000"/>
            <rFont val="Tahoma"/>
            <family val="2"/>
            <charset val="1"/>
          </rPr>
          <t xml:space="preserve">Número sequencial do item da contagem.</t>
        </r>
      </text>
    </comment>
    <comment ref="T8" authorId="0">
      <text>
        <r>
          <rPr>
            <sz val="9"/>
            <color rgb="FF000000"/>
            <rFont val="Tahoma"/>
            <family val="2"/>
            <charset val="1"/>
          </rPr>
          <t xml:space="preserve">Item (Fundamentação) na qual a contagem se baseou</t>
        </r>
      </text>
    </comment>
  </commentList>
</comments>
</file>

<file path=xl/comments4.xml><?xml version="1.0" encoding="utf-8"?>
<comments xmlns="http://schemas.openxmlformats.org/spreadsheetml/2006/main" xmlns:xdr="http://schemas.openxmlformats.org/drawingml/2006/spreadsheetDrawing">
  <authors>
    <author> </author>
  </authors>
  <commentList>
    <comment ref="A10" authorId="0">
      <text>
        <r>
          <rPr>
            <sz val="9"/>
            <color rgb="FF000000"/>
            <rFont val="Tahoma"/>
            <family val="2"/>
            <charset val="1"/>
          </rPr>
          <t xml:space="preserve">Número sequencial do item da contagem.</t>
        </r>
      </text>
    </comment>
    <comment ref="B10" authorId="0">
      <text>
        <r>
          <rPr>
            <sz val="9"/>
            <color rgb="FF000000"/>
            <rFont val="Tahoma"/>
            <family val="2"/>
            <charset val="1"/>
          </rPr>
          <t xml:space="preserve">Verificar a descrição sobre os tipos de manutenção na aba Tipo Projeto</t>
        </r>
      </text>
    </comment>
  </commentList>
</comments>
</file>

<file path=xl/comments6.xml><?xml version="1.0" encoding="utf-8"?>
<comments xmlns="http://schemas.openxmlformats.org/spreadsheetml/2006/main" xmlns:xdr="http://schemas.openxmlformats.org/drawingml/2006/spreadsheetDrawing">
  <authors>
    <author> </author>
  </authors>
  <commentList>
    <comment ref="B8" authorId="0">
      <text>
        <r>
          <rPr>
            <sz val="9"/>
            <color rgb="FF000000"/>
            <rFont val="Tahoma"/>
            <family val="2"/>
            <charset val="1"/>
          </rPr>
          <t xml:space="preserve">Número sequencial do item da contagem.</t>
        </r>
      </text>
    </comment>
    <comment ref="L8" authorId="0">
      <text>
        <r>
          <rPr>
            <sz val="9"/>
            <color rgb="FF000000"/>
            <rFont val="Tahoma"/>
            <family val="2"/>
            <charset val="1"/>
          </rPr>
          <t xml:space="preserve">Item (Fundamentação) na qual a contagem se baseou</t>
        </r>
      </text>
    </comment>
  </commentList>
</comments>
</file>

<file path=xl/comments7.xml><?xml version="1.0" encoding="utf-8"?>
<comments xmlns="http://schemas.openxmlformats.org/spreadsheetml/2006/main" xmlns:xdr="http://schemas.openxmlformats.org/drawingml/2006/spreadsheetDrawing">
  <authors>
    <author> </author>
  </authors>
  <commentList>
    <comment ref="A9" authorId="0">
      <text>
        <r>
          <rPr>
            <sz val="9"/>
            <color rgb="FF000000"/>
            <rFont val="Tahoma"/>
            <family val="2"/>
            <charset val="1"/>
          </rPr>
          <t xml:space="preserve">Número sequencial do item da contagem.</t>
        </r>
      </text>
    </comment>
    <comment ref="B9" authorId="0">
      <text>
        <r>
          <rPr>
            <sz val="9"/>
            <color rgb="FF000000"/>
            <rFont val="Tahoma"/>
            <family val="2"/>
            <charset val="1"/>
          </rPr>
          <t xml:space="preserve">Verificar a descrição sobre os tipos de manutenção na aba Tipo Projeto</t>
        </r>
      </text>
    </comment>
  </commentList>
</comments>
</file>

<file path=xl/comments8.xml><?xml version="1.0" encoding="utf-8"?>
<comments xmlns="http://schemas.openxmlformats.org/spreadsheetml/2006/main" xmlns:xdr="http://schemas.openxmlformats.org/drawingml/2006/spreadsheetDrawing">
  <authors>
    <author> </author>
  </authors>
  <commentList>
    <comment ref="A8" authorId="0">
      <text>
        <r>
          <rPr>
            <sz val="9"/>
            <color rgb="FF000000"/>
            <rFont val="Tahoma"/>
            <family val="2"/>
            <charset val="1"/>
          </rPr>
          <t xml:space="preserve">Número sequencial do item da contagem.</t>
        </r>
      </text>
    </comment>
    <comment ref="J8" authorId="0">
      <text>
        <r>
          <rPr>
            <sz val="9"/>
            <color rgb="FF000000"/>
            <rFont val="Tahoma"/>
            <family val="2"/>
            <charset val="1"/>
          </rPr>
          <t xml:space="preserve">Item (Fundamentação) na qual a contagem se baseou</t>
        </r>
      </text>
    </comment>
  </commentList>
</comments>
</file>

<file path=xl/sharedStrings.xml><?xml version="1.0" encoding="utf-8"?>
<sst xmlns="http://schemas.openxmlformats.org/spreadsheetml/2006/main" count="554" uniqueCount="268">
  <si>
    <t xml:space="preserve">Template V.1.6</t>
  </si>
  <si>
    <t xml:space="preserve">Contagem de Pontos de Função</t>
  </si>
  <si>
    <t xml:space="preserve">Identificação</t>
  </si>
  <si>
    <t xml:space="preserve">O.S.:</t>
  </si>
  <si>
    <t xml:space="preserve">Tipo de Atividade:</t>
  </si>
  <si>
    <t xml:space="preserve">Desenvolvimento ou Manutenção</t>
  </si>
  <si>
    <t xml:space="preserve">Tipo de Contagem:</t>
  </si>
  <si>
    <t xml:space="preserve">Aplicação:</t>
  </si>
  <si>
    <t xml:space="preserve">Elaborador da contagem:</t>
  </si>
  <si>
    <t xml:space="preserve">Data da Contagem:</t>
  </si>
  <si>
    <t xml:space="preserve">Revisor da contagem:</t>
  </si>
  <si>
    <t xml:space="preserve">Data da Revisão:</t>
  </si>
  <si>
    <t xml:space="preserve">Propósito da Contagem</t>
  </si>
  <si>
    <t xml:space="preserve">Escopo da Contagem</t>
  </si>
  <si>
    <t xml:space="preserve">Quadro Resumo</t>
  </si>
  <si>
    <t xml:space="preserve">Projeto de Desenvolvimento e Manutenção</t>
  </si>
  <si>
    <t xml:space="preserve">Arquivo de Interface Externa (AIE)</t>
  </si>
  <si>
    <t xml:space="preserve">Distribuição de Esforço por Fase do Projeto 
(conforme item 6.1.2.1 do SISP 2.0)</t>
  </si>
  <si>
    <t xml:space="preserve">Arquivo Lógico Interno (ALI) </t>
  </si>
  <si>
    <t xml:space="preserve">Consulta Externa (CE)</t>
  </si>
  <si>
    <t xml:space="preserve">Engenharia de Requisitos</t>
  </si>
  <si>
    <t xml:space="preserve">Entrada Externa (EE)</t>
  </si>
  <si>
    <t xml:space="preserve">Design e Arquitetura</t>
  </si>
  <si>
    <t xml:space="preserve">Saída Externa (SE)</t>
  </si>
  <si>
    <t xml:space="preserve">Implementação</t>
  </si>
  <si>
    <t xml:space="preserve">INM</t>
  </si>
  <si>
    <t xml:space="preserve">Testes</t>
  </si>
  <si>
    <t xml:space="preserve">INM – Serviço</t>
  </si>
  <si>
    <t xml:space="preserve">Homologação</t>
  </si>
  <si>
    <t xml:space="preserve">Total (A)</t>
  </si>
  <si>
    <t xml:space="preserve">Implantação</t>
  </si>
  <si>
    <t xml:space="preserve">Percentual de Esforço (E)</t>
  </si>
  <si>
    <t xml:space="preserve">Total Scope Creep </t>
  </si>
  <si>
    <t xml:space="preserve">Fator de criticidade</t>
  </si>
  <si>
    <t xml:space="preserve">Quantidade Final Ajustada</t>
  </si>
  <si>
    <t xml:space="preserve">Contagem de Pontos de Função
Contagem Detalhada</t>
  </si>
  <si>
    <t xml:space="preserve">Quantidade de Pontos de Função:</t>
  </si>
  <si>
    <t xml:space="preserve">ID</t>
  </si>
  <si>
    <t xml:space="preserve">Tipo Projeto</t>
  </si>
  <si>
    <t xml:space="preserve">Fator Ajuste</t>
  </si>
  <si>
    <t xml:space="preserve">Item PT</t>
  </si>
  <si>
    <t xml:space="preserve">Release</t>
  </si>
  <si>
    <t xml:space="preserve">Módulo</t>
  </si>
  <si>
    <t xml:space="preserve">Requisito</t>
  </si>
  <si>
    <t xml:space="preserve">Processos elementares</t>
  </si>
  <si>
    <t xml:space="preserve">Qtd</t>
  </si>
  <si>
    <t xml:space="preserve">Tipo</t>
  </si>
  <si>
    <t xml:space="preserve">DER</t>
  </si>
  <si>
    <t xml:space="preserve">RL/AR</t>
  </si>
  <si>
    <t xml:space="preserve">Tipo (Q/%)</t>
  </si>
  <si>
    <t xml:space="preserve">C_T</t>
  </si>
  <si>
    <t xml:space="preserve">C_D</t>
  </si>
  <si>
    <t xml:space="preserve">Complexidade</t>
  </si>
  <si>
    <t xml:space="preserve">PF_T</t>
  </si>
  <si>
    <t xml:space="preserve">PF_D</t>
  </si>
  <si>
    <t xml:space="preserve">PF</t>
  </si>
  <si>
    <t xml:space="preserve">Fund.</t>
  </si>
  <si>
    <t xml:space="preserve">Só inserir linhas depois desta.</t>
  </si>
  <si>
    <t xml:space="preserve">Só inserir linhas antes desta.</t>
  </si>
  <si>
    <t xml:space="preserve">Tamanho Funcional</t>
  </si>
  <si>
    <t xml:space="preserve">
Serviços – Itens Não Mensuráveis – 8.7 TR
Detalhada</t>
  </si>
  <si>
    <t xml:space="preserve">Estimado</t>
  </si>
  <si>
    <t xml:space="preserve">Executado</t>
  </si>
  <si>
    <t xml:space="preserve">Valor Final</t>
  </si>
  <si>
    <t xml:space="preserve">Tipo Serviço</t>
  </si>
  <si>
    <t xml:space="preserve">Descrição Serviço</t>
  </si>
  <si>
    <t xml:space="preserve">Tam. Equipe (TEp) </t>
  </si>
  <si>
    <t xml:space="preserve">Horas/Mês Execut. p/ Recurso (HrM)</t>
  </si>
  <si>
    <t xml:space="preserve">Produtividade (PHRp)</t>
  </si>
  <si>
    <t xml:space="preserve">PF Previsto (PFp) </t>
  </si>
  <si>
    <t xml:space="preserve">Tam. Equipe (TEe)  </t>
  </si>
  <si>
    <t xml:space="preserve">Produtividade (PHRe)</t>
  </si>
  <si>
    <t xml:space="preserve">PF Executado (PFe)  </t>
  </si>
  <si>
    <t xml:space="preserve">Índice (Ia/Id/Ig)</t>
  </si>
  <si>
    <t xml:space="preserve">Índice Prod. (IPr) </t>
  </si>
  <si>
    <t xml:space="preserve">Valor Final (VF)</t>
  </si>
  <si>
    <t xml:space="preserve">PF Total</t>
  </si>
  <si>
    <t xml:space="preserve">Contagem de Pontos de Função
Contagem Estimada</t>
  </si>
  <si>
    <t xml:space="preserve">Contagem de Unidade de Serviço Técnico - UST</t>
  </si>
  <si>
    <t xml:space="preserve">Quantidade de UST:</t>
  </si>
  <si>
    <t xml:space="preserve">Quantidade UST em PF:</t>
  </si>
  <si>
    <t xml:space="preserve">Item Catálogo</t>
  </si>
  <si>
    <t xml:space="preserve">Horas</t>
  </si>
  <si>
    <t xml:space="preserve">Descrição do Serviço Técnico / Atividade</t>
  </si>
  <si>
    <t xml:space="preserve">Desenvolvimento</t>
  </si>
  <si>
    <t xml:space="preserve">UST</t>
  </si>
  <si>
    <t xml:space="preserve"> </t>
  </si>
  <si>
    <t xml:space="preserve">Tamanho Total UST:</t>
  </si>
  <si>
    <t xml:space="preserve">Tamnho UST em PF:</t>
  </si>
  <si>
    <t xml:space="preserve">
Serviços – Itens Não Mensuráveis – 8.7 TR
Estimada</t>
  </si>
  <si>
    <t xml:space="preserve">Deflator</t>
  </si>
  <si>
    <t xml:space="preserve">PF Ajustado</t>
  </si>
  <si>
    <t xml:space="preserve">Template V.1.1</t>
  </si>
  <si>
    <t xml:space="preserve">Contagem de Pontos de Função
Contagem Indicativa</t>
  </si>
  <si>
    <t xml:space="preserve">Arquivos Lógicos</t>
  </si>
  <si>
    <t xml:space="preserve">Tamanho Funcional Indicativo:</t>
  </si>
  <si>
    <t xml:space="preserve">Contagem de Pontos de Função
Fundamentação</t>
  </si>
  <si>
    <t xml:space="preserve">Fundamentação da Contagem</t>
  </si>
  <si>
    <t xml:space="preserve">Título</t>
  </si>
  <si>
    <t xml:space="preserve">Imagem Tela / Link documentação / Justificativa</t>
  </si>
  <si>
    <t xml:space="preserve">Contagem de Pontos de Função - SISP 2.0
Distribuição de Esforço/ Redução de Prazo</t>
  </si>
  <si>
    <t xml:space="preserve">DISTRIBUIÇÃO DE PRAZO DE PROJETO</t>
  </si>
  <si>
    <t xml:space="preserve">Prazo até 99 PF</t>
  </si>
  <si>
    <t xml:space="preserve">REDUÇÃO DE PRAZO</t>
  </si>
  <si>
    <t xml:space="preserve">P1 - Informe o tipo de Prazo (Úteis/Corridos):</t>
  </si>
  <si>
    <t xml:space="preserve">Úteis</t>
  </si>
  <si>
    <t xml:space="preserve">Tamanho do Projeto</t>
  </si>
  <si>
    <t xml:space="preserve">Dias Úteis</t>
  </si>
  <si>
    <t xml:space="preserve">DESCRIÇÃO</t>
  </si>
  <si>
    <t xml:space="preserve">VALORES</t>
  </si>
  <si>
    <t xml:space="preserve">P3 - Informe Tipo do Sistema:</t>
  </si>
  <si>
    <t xml:space="preserve">Sistema OO</t>
  </si>
  <si>
    <t xml:space="preserve">Expoente t para o Tipo:</t>
  </si>
  <si>
    <t xml:space="preserve">Data limite desejada</t>
  </si>
  <si>
    <t xml:space="preserve">Complex.
Baixa</t>
  </si>
  <si>
    <t xml:space="preserve">Prazo desejado p/conclusão (dias)</t>
  </si>
  <si>
    <t xml:space="preserve">P4 - Informe a complexidade do projeto:</t>
  </si>
  <si>
    <t xml:space="preserve">Projetos com até 99 PF</t>
  </si>
  <si>
    <t xml:space="preserve">Até 10 PF</t>
  </si>
  <si>
    <t xml:space="preserve">Taxa de redução do prazo-projeto</t>
  </si>
  <si>
    <t xml:space="preserve">P5 - Informe o tamanho do Projeto em PF:</t>
  </si>
  <si>
    <t xml:space="preserve">De 11 PF a 20 PF</t>
  </si>
  <si>
    <t xml:space="preserve">SISP</t>
  </si>
  <si>
    <t xml:space="preserve">LINEAR</t>
  </si>
  <si>
    <t xml:space="preserve">Fases do Projeto</t>
  </si>
  <si>
    <t xml:space="preserve">% SISP</t>
  </si>
  <si>
    <t xml:space="preserve">% OS</t>
  </si>
  <si>
    <t xml:space="preserve">Dias</t>
  </si>
  <si>
    <t xml:space="preserve">Cronograma</t>
  </si>
  <si>
    <t xml:space="preserve">De 21 PF a 30 PF</t>
  </si>
  <si>
    <t xml:space="preserve">Taxa de aumento de esforço</t>
  </si>
  <si>
    <t xml:space="preserve">Início</t>
  </si>
  <si>
    <t xml:space="preserve">Fim</t>
  </si>
  <si>
    <t xml:space="preserve">De 31 PF a 40 PF</t>
  </si>
  <si>
    <t xml:space="preserve">Índice multiplicador de esforço</t>
  </si>
  <si>
    <t xml:space="preserve">De 41 PF a 50 PF</t>
  </si>
  <si>
    <t xml:space="preserve">Novo Tamanho Funcional (PF)</t>
  </si>
  <si>
    <t xml:space="preserve">Arquitetura &amp; Design</t>
  </si>
  <si>
    <t xml:space="preserve">De 51 PF a 60 PF</t>
  </si>
  <si>
    <t xml:space="preserve">CRONOGRAMA COM REDUÇÃO DE PRAZO</t>
  </si>
  <si>
    <t xml:space="preserve">De 61 PF a 70 PF</t>
  </si>
  <si>
    <t xml:space="preserve">Data Início</t>
  </si>
  <si>
    <t xml:space="preserve">Data Fim</t>
  </si>
  <si>
    <t xml:space="preserve">De 71 PF a 85 PF</t>
  </si>
  <si>
    <t xml:space="preserve">De 86 PF a 99 PF</t>
  </si>
  <si>
    <t xml:space="preserve">+ de 99 PF</t>
  </si>
  <si>
    <r>
      <rPr>
        <sz val="10"/>
        <rFont val="Calibri"/>
        <family val="2"/>
        <charset val="1"/>
      </rPr>
      <t xml:space="preserve">Cálculo pela fórmula de Capers Jones: 
</t>
    </r>
    <r>
      <rPr>
        <b val="true"/>
        <sz val="10"/>
        <color rgb="FF000000"/>
        <rFont val="Calibri"/>
        <family val="2"/>
        <charset val="1"/>
      </rPr>
      <t xml:space="preserve">Td = V^t</t>
    </r>
  </si>
  <si>
    <t xml:space="preserve">TOTAL</t>
  </si>
  <si>
    <t xml:space="preserve">Redução 
do prazo</t>
  </si>
  <si>
    <t xml:space="preserve">Aumento
no esforço</t>
  </si>
  <si>
    <t xml:space="preserve">Redução do prazo</t>
  </si>
  <si>
    <t xml:space="preserve">Curva
Linear</t>
  </si>
  <si>
    <t xml:space="preserve">Contagem de Pontos de Função
Esforço</t>
  </si>
  <si>
    <t xml:space="preserve">Produtividade (h/PFs) -----------&gt;</t>
  </si>
  <si>
    <t xml:space="preserve">Quant. PF</t>
  </si>
  <si>
    <t xml:space="preserve">Total</t>
  </si>
  <si>
    <t xml:space="preserve">Identificação da Manutenção</t>
  </si>
  <si>
    <t xml:space="preserve">Serviço e Produto UST</t>
  </si>
  <si>
    <t xml:space="preserve">INM Tabela 2 TR</t>
  </si>
  <si>
    <t xml:space="preserve">Fator de Ajuste</t>
  </si>
  <si>
    <t xml:space="preserve">1 - Registro de Necessidades</t>
  </si>
  <si>
    <t xml:space="preserve">Básica</t>
  </si>
  <si>
    <t xml:space="preserve">Intermediária</t>
  </si>
  <si>
    <t xml:space="preserve">Mediana</t>
  </si>
  <si>
    <t xml:space="preserve">Alta</t>
  </si>
  <si>
    <t xml:space="preserve">Item</t>
  </si>
  <si>
    <t xml:space="preserve">PF </t>
  </si>
  <si>
    <t xml:space="preserve">Especificidade </t>
  </si>
  <si>
    <t xml:space="preserve">Descrição</t>
  </si>
  <si>
    <t xml:space="preserve">Aplicação</t>
  </si>
  <si>
    <t xml:space="preserve">2 - Atualização dos dados de necessidade ou demandas</t>
  </si>
  <si>
    <t xml:space="preserve">Novo sistema</t>
  </si>
  <si>
    <t xml:space="preserve">3 - Geração de relatórios</t>
  </si>
  <si>
    <t xml:space="preserve">Melhoria – Nova</t>
  </si>
  <si>
    <t xml:space="preserve">4 - Atualização de relatórios</t>
  </si>
  <si>
    <t xml:space="preserve">Melhoria – Alterada - Basis</t>
  </si>
  <si>
    <t xml:space="preserve">5 - Levantamento de Necessidades de Informação</t>
  </si>
  <si>
    <t xml:space="preserve">Melhoria – Alterada - não Basis (sem redocumentação)</t>
  </si>
  <si>
    <t xml:space="preserve">6 - Parecer sobre necessidade</t>
  </si>
  <si>
    <t xml:space="preserve">Melhoria – Alterada - não Basis (com redocumentação)</t>
  </si>
  <si>
    <t xml:space="preserve">7 - Estimativa de esforço
HST</t>
  </si>
  <si>
    <t xml:space="preserve">Melhoria – Excluída</t>
  </si>
  <si>
    <t xml:space="preserve">8 - Necessidade de
usuário</t>
  </si>
  <si>
    <t xml:space="preserve">Migração de Dados</t>
  </si>
  <si>
    <t xml:space="preserve">9 - Caso de uso</t>
  </si>
  <si>
    <t xml:space="preserve">Corretiva – Basis (na garantia)</t>
  </si>
  <si>
    <t xml:space="preserve">10 - Protótipo de solução</t>
  </si>
  <si>
    <t xml:space="preserve">Corretiva – Basis (fora da garantia)</t>
  </si>
  <si>
    <t xml:space="preserve">11 - Regras de negócio</t>
  </si>
  <si>
    <t xml:space="preserve">Corretiva – Basis (fora da garantia com redocumentação)</t>
  </si>
  <si>
    <t xml:space="preserve">12 - Documento de Visão</t>
  </si>
  <si>
    <t xml:space="preserve">Corretiva – Não Basis</t>
  </si>
  <si>
    <t xml:space="preserve">13 - Modelo de arquitetura de Desenvolvimento</t>
  </si>
  <si>
    <t xml:space="preserve">Corretiva – Não Basis com redocumentação</t>
  </si>
  <si>
    <t xml:space="preserve">14 - Desenho de Solução
(UML)</t>
  </si>
  <si>
    <t xml:space="preserve">Mudança de Plataforma - Linguagem de Programação</t>
  </si>
  <si>
    <t xml:space="preserve">15 - Dicionário de dados</t>
  </si>
  <si>
    <t xml:space="preserve">Mudança de Plataforma - Banco de Dados Hierárquico</t>
  </si>
  <si>
    <t xml:space="preserve">16 - Estimativas</t>
  </si>
  <si>
    <t xml:space="preserve">Mudança de Plataforma - Banco de Dados Relacional</t>
  </si>
  <si>
    <t xml:space="preserve">17 - Análise de viabilidade de soluções</t>
  </si>
  <si>
    <t xml:space="preserve">Atualização de Versão – Linguagem de Programação</t>
  </si>
  <si>
    <t xml:space="preserve">18 - Definição de arquitetura de referência</t>
  </si>
  <si>
    <t xml:space="preserve">Atualização de Versão – Browser</t>
  </si>
  <si>
    <t xml:space="preserve">19 - Documentação da arquitetura existente</t>
  </si>
  <si>
    <t xml:space="preserve">Atualização de Versão – Banco de Dados</t>
  </si>
  <si>
    <t xml:space="preserve">20 - Planejamento de projeto</t>
  </si>
  <si>
    <t xml:space="preserve">Manutenção em interface</t>
  </si>
  <si>
    <t xml:space="preserve">21 - Relatório de Situação de Projeto</t>
  </si>
  <si>
    <t xml:space="preserve">Adaptação em Funcionalidades - Basis</t>
  </si>
  <si>
    <t xml:space="preserve">22 - Suporte a Projetos</t>
  </si>
  <si>
    <t xml:space="preserve">Adaptação em Funcionalidades - Basis com redoc.</t>
  </si>
  <si>
    <t xml:space="preserve">23 - Apoio ao Controle de Projetos</t>
  </si>
  <si>
    <t xml:space="preserve">Adaptação em Funcionalidades - Não Basis</t>
  </si>
  <si>
    <t xml:space="preserve">24 - Apoio ao Gerenciamento de Projetos</t>
  </si>
  <si>
    <t xml:space="preserve">Adaptação em Funcionalidades - Não Basis com redoc.</t>
  </si>
  <si>
    <t xml:space="preserve">25 - Controle de Portfolio de Projetos</t>
  </si>
  <si>
    <t xml:space="preserve">Apuração Especial – Base Dados - sem Consulta Prévia</t>
  </si>
  <si>
    <t xml:space="preserve">26 - Controle de Portfolio de Serviços</t>
  </si>
  <si>
    <t xml:space="preserve">Apuração Especial – Base Dados – Consulta Prévia</t>
  </si>
  <si>
    <t xml:space="preserve">27 - Indicadores de desempenho</t>
  </si>
  <si>
    <t xml:space="preserve">Apuração Especial – Base Dados – com Consulta Prévia</t>
  </si>
  <si>
    <t xml:space="preserve">28 - Níveis de serviço</t>
  </si>
  <si>
    <t xml:space="preserve">Apuração Especial – Geração de Relatórios</t>
  </si>
  <si>
    <t xml:space="preserve">29 - Validação de qualidade</t>
  </si>
  <si>
    <t xml:space="preserve">Apuração Especial – Reexecução</t>
  </si>
  <si>
    <t xml:space="preserve">30 - Riscos</t>
  </si>
  <si>
    <t xml:space="preserve">Atualização Dados</t>
  </si>
  <si>
    <t xml:space="preserve">31 - Planejamento de Metodologia</t>
  </si>
  <si>
    <t xml:space="preserve">Desenv., Manutenção e Publicação de Páginas Estáticas</t>
  </si>
  <si>
    <t xml:space="preserve">32 - Adequação metodológica</t>
  </si>
  <si>
    <t xml:space="preserve">Verificação Erros (documentação de teste inexistente)</t>
  </si>
  <si>
    <t xml:space="preserve">33 - Validação de aplicação de metodologia</t>
  </si>
  <si>
    <t xml:space="preserve">Verificação Erros (documentação de teste existente)</t>
  </si>
  <si>
    <t xml:space="preserve">34 - Apostila</t>
  </si>
  <si>
    <t xml:space="preserve">Pontos Função Teste</t>
  </si>
  <si>
    <t xml:space="preserve">35 - Manual</t>
  </si>
  <si>
    <t xml:space="preserve">Manutenção de Componente Interno Reusável</t>
  </si>
  <si>
    <t xml:space="preserve">36 - Documentação do Sistema</t>
  </si>
  <si>
    <t xml:space="preserve">37 - Curso presencial</t>
  </si>
  <si>
    <t xml:space="preserve">38 - Workshop</t>
  </si>
  <si>
    <t xml:space="preserve">39 - Treinamento automatizado</t>
  </si>
  <si>
    <t xml:space="preserve">40 - Treinamento áudio visual</t>
  </si>
  <si>
    <t xml:space="preserve">41 - Apoio para atendimento de usuários '</t>
  </si>
  <si>
    <t xml:space="preserve">42 - Resultado de pesquisa</t>
  </si>
  <si>
    <t xml:space="preserve">43 - Levantamento de processos</t>
  </si>
  <si>
    <t xml:space="preserve">44 - Documentação de Processos</t>
  </si>
  <si>
    <t xml:space="preserve">45 - Melhoria de Processos</t>
  </si>
  <si>
    <t xml:space="preserve">46 - Análise e Controle de Processos</t>
  </si>
  <si>
    <t xml:space="preserve">47 - Automação de processos</t>
  </si>
  <si>
    <t xml:space="preserve">48 - Elaboração de artefatos ou instrumentos de suporte para processo por campo</t>
  </si>
  <si>
    <t xml:space="preserve">49 - Teste de processo automatizado</t>
  </si>
  <si>
    <t xml:space="preserve">50 - Triagem de Demandas</t>
  </si>
  <si>
    <t xml:space="preserve">51 - Painel de demandas</t>
  </si>
  <si>
    <t xml:space="preserve">52 - Priorização de Demandas</t>
  </si>
  <si>
    <t xml:space="preserve">Tipo de Sistema</t>
  </si>
  <si>
    <t xml:space="preserve">Observação</t>
  </si>
  <si>
    <t xml:space="preserve">Expoente</t>
  </si>
  <si>
    <t xml:space="preserve">Sistema Comum – Mainframe</t>
  </si>
  <si>
    <t xml:space="preserve">Desenvolvimento de sistema com alto grau de reuso ou manutenção evolutiva</t>
  </si>
  <si>
    <t xml:space="preserve">Sistema Comum – WEB ou Cliente Servidor</t>
  </si>
  <si>
    <t xml:space="preserve">Se o projeto OO não for novidade para equipe, não tiver o desenvolvimento de componentes reusáveis, considerar sistema comum</t>
  </si>
  <si>
    <t xml:space="preserve">Sistema Cliente/Servidor</t>
  </si>
  <si>
    <t xml:space="preserve">Com alta complexidade arquitetural e integração com outros sistemas</t>
  </si>
  <si>
    <t xml:space="preserve">Sistemas Gerenciais complexos</t>
  </si>
  <si>
    <t xml:space="preserve">Com muitas integrações, Datawarehousing, Geoprocessamento, Workflow</t>
  </si>
  <si>
    <t xml:space="preserve">Software Básico, Frameworks, Sistemas Comerciais</t>
  </si>
  <si>
    <t xml:space="preserve">Software Militar</t>
  </si>
</sst>
</file>

<file path=xl/styles.xml><?xml version="1.0" encoding="utf-8"?>
<styleSheet xmlns="http://schemas.openxmlformats.org/spreadsheetml/2006/main">
  <numFmts count="13">
    <numFmt numFmtId="164" formatCode="General"/>
    <numFmt numFmtId="165" formatCode="D/M/YYYY"/>
    <numFmt numFmtId="166" formatCode="0%"/>
    <numFmt numFmtId="167" formatCode="0.00"/>
    <numFmt numFmtId="168" formatCode="@"/>
    <numFmt numFmtId="169" formatCode="&quot; R$ &quot;* #,##0.00\ ;&quot;-R$ &quot;* #,##0.00\ ;&quot; R$ &quot;* \-#\ ;@\ "/>
    <numFmt numFmtId="170" formatCode="#,##0.00"/>
    <numFmt numFmtId="171" formatCode="#,##0.000"/>
    <numFmt numFmtId="172" formatCode="0.000"/>
    <numFmt numFmtId="173" formatCode="* #,##0\ ;\-* #,##0\ ;* \-#\ ;@\ "/>
    <numFmt numFmtId="174" formatCode="0"/>
    <numFmt numFmtId="175" formatCode="* #,##0.00\ ;\-* #,##0.00\ ;* \-#\ ;@\ "/>
    <numFmt numFmtId="176" formatCode="0.0"/>
  </numFmts>
  <fonts count="37">
    <font>
      <sz val="10"/>
      <name val="Arial"/>
      <family val="0"/>
      <charset val="1"/>
    </font>
    <font>
      <sz val="10"/>
      <name val="Arial"/>
      <family val="0"/>
    </font>
    <font>
      <sz val="10"/>
      <name val="Arial"/>
      <family val="0"/>
    </font>
    <font>
      <sz val="10"/>
      <name val="Arial"/>
      <family val="0"/>
    </font>
    <font>
      <sz val="12"/>
      <name val="Times New Roman"/>
      <family val="0"/>
    </font>
    <font>
      <b val="true"/>
      <sz val="11"/>
      <color rgb="FF000000"/>
      <name val="Calibri"/>
      <family val="0"/>
    </font>
    <font>
      <sz val="11"/>
      <name val="Times New Roman"/>
      <family val="0"/>
    </font>
    <font>
      <sz val="11"/>
      <color rgb="FF000000"/>
      <name val="Calibri"/>
      <family val="0"/>
    </font>
    <font>
      <sz val="11"/>
      <name val="Calibri"/>
      <family val="2"/>
      <charset val="1"/>
    </font>
    <font>
      <i val="true"/>
      <sz val="10"/>
      <name val="Verdana"/>
      <family val="2"/>
      <charset val="1"/>
    </font>
    <font>
      <b val="true"/>
      <sz val="18"/>
      <name val="Verdana"/>
      <family val="2"/>
      <charset val="1"/>
    </font>
    <font>
      <sz val="10"/>
      <name val="Verdana"/>
      <family val="2"/>
      <charset val="1"/>
    </font>
    <font>
      <b val="true"/>
      <sz val="12"/>
      <name val="Calibri"/>
      <family val="2"/>
      <charset val="1"/>
    </font>
    <font>
      <b val="true"/>
      <sz val="11"/>
      <name val="Calibri"/>
      <family val="2"/>
      <charset val="1"/>
    </font>
    <font>
      <b val="true"/>
      <sz val="9"/>
      <color rgb="FF000000"/>
      <name val="Tahoma"/>
      <family val="2"/>
      <charset val="1"/>
    </font>
    <font>
      <sz val="9"/>
      <color rgb="FF000000"/>
      <name val="Tahoma"/>
      <family val="2"/>
      <charset val="1"/>
    </font>
    <font>
      <sz val="10"/>
      <name val="Arial"/>
      <family val="2"/>
      <charset val="1"/>
    </font>
    <font>
      <b val="true"/>
      <sz val="10"/>
      <name val="Verdana"/>
      <family val="2"/>
      <charset val="1"/>
    </font>
    <font>
      <b val="true"/>
      <sz val="16"/>
      <name val="Verdana"/>
      <family val="2"/>
      <charset val="1"/>
    </font>
    <font>
      <b val="true"/>
      <sz val="11"/>
      <name val="Verdana"/>
      <family val="2"/>
      <charset val="1"/>
    </font>
    <font>
      <b val="true"/>
      <sz val="10"/>
      <name val="Arial"/>
      <family val="2"/>
      <charset val="1"/>
    </font>
    <font>
      <b val="true"/>
      <sz val="12"/>
      <name val="Arial"/>
      <family val="2"/>
      <charset val="1"/>
    </font>
    <font>
      <sz val="11"/>
      <name val="Arial"/>
      <family val="2"/>
      <charset val="1"/>
    </font>
    <font>
      <b val="true"/>
      <sz val="11"/>
      <color rgb="FF000000"/>
      <name val="Calibri"/>
      <family val="2"/>
      <charset val="1"/>
    </font>
    <font>
      <b val="true"/>
      <sz val="10"/>
      <color rgb="FF000000"/>
      <name val="Calibri"/>
      <family val="2"/>
      <charset val="1"/>
    </font>
    <font>
      <b val="true"/>
      <sz val="10"/>
      <name val="Calibri"/>
      <family val="2"/>
      <charset val="1"/>
    </font>
    <font>
      <sz val="11"/>
      <color rgb="FF000000"/>
      <name val="Calibri"/>
      <family val="2"/>
      <charset val="1"/>
    </font>
    <font>
      <b val="true"/>
      <sz val="14"/>
      <color rgb="FF000000"/>
      <name val="Calibri"/>
      <family val="2"/>
      <charset val="1"/>
    </font>
    <font>
      <sz val="12"/>
      <name val="Calibri"/>
      <family val="2"/>
      <charset val="1"/>
    </font>
    <font>
      <sz val="10"/>
      <name val="Calibri"/>
      <family val="2"/>
      <charset val="1"/>
    </font>
    <font>
      <b val="true"/>
      <sz val="11"/>
      <color rgb="FFBFBFBF"/>
      <name val="Calibri"/>
      <family val="2"/>
      <charset val="1"/>
    </font>
    <font>
      <sz val="10"/>
      <name val="Arial"/>
      <family val="2"/>
    </font>
    <font>
      <sz val="7"/>
      <color rgb="FF000000"/>
      <name val="Calibri"/>
      <family val="2"/>
    </font>
    <font>
      <b val="true"/>
      <sz val="10"/>
      <color rgb="FF000000"/>
      <name val="Calibri"/>
      <family val="2"/>
    </font>
    <font>
      <sz val="10"/>
      <color rgb="FF000000"/>
      <name val="Calibri"/>
      <family val="2"/>
    </font>
    <font>
      <b val="true"/>
      <sz val="7"/>
      <color rgb="FF231F20"/>
      <name val="TimesNewRomanPS-BoldMT"/>
      <family val="0"/>
      <charset val="1"/>
    </font>
    <font>
      <sz val="7"/>
      <color rgb="FF231F20"/>
      <name val="Times New Roman"/>
      <family val="1"/>
      <charset val="1"/>
    </font>
  </fonts>
  <fills count="13">
    <fill>
      <patternFill patternType="none"/>
    </fill>
    <fill>
      <patternFill patternType="gray125"/>
    </fill>
    <fill>
      <patternFill patternType="solid">
        <fgColor rgb="FFD9D9D9"/>
        <bgColor rgb="FFDDDDDD"/>
      </patternFill>
    </fill>
    <fill>
      <patternFill patternType="solid">
        <fgColor rgb="FFF2F2F2"/>
        <bgColor rgb="FFEEEEEE"/>
      </patternFill>
    </fill>
    <fill>
      <patternFill patternType="solid">
        <fgColor rgb="FFCCCCCC"/>
        <bgColor rgb="FFBFBFBF"/>
      </patternFill>
    </fill>
    <fill>
      <patternFill patternType="solid">
        <fgColor rgb="FFFFFF00"/>
        <bgColor rgb="FFFFFF00"/>
      </patternFill>
    </fill>
    <fill>
      <patternFill patternType="solid">
        <fgColor rgb="FFFFFFFF"/>
        <bgColor rgb="FFF2F2F2"/>
      </patternFill>
    </fill>
    <fill>
      <patternFill patternType="solid">
        <fgColor rgb="FFDDDDDD"/>
        <bgColor rgb="FFD9D9D9"/>
      </patternFill>
    </fill>
    <fill>
      <patternFill patternType="solid">
        <fgColor rgb="FFB2B2B2"/>
        <bgColor rgb="FFA6A6A6"/>
      </patternFill>
    </fill>
    <fill>
      <patternFill patternType="solid">
        <fgColor rgb="FFEEEEEE"/>
        <bgColor rgb="FFF2F2F2"/>
      </patternFill>
    </fill>
    <fill>
      <patternFill patternType="solid">
        <fgColor rgb="FFBFBFBF"/>
        <bgColor rgb="FFCCCCCC"/>
      </patternFill>
    </fill>
    <fill>
      <patternFill patternType="solid">
        <fgColor rgb="FFC4BD97"/>
        <bgColor rgb="FFBFBFBF"/>
      </patternFill>
    </fill>
    <fill>
      <patternFill patternType="solid">
        <fgColor rgb="FFA6A6A6"/>
        <bgColor rgb="FFB2B2B2"/>
      </patternFill>
    </fill>
  </fills>
  <borders count="45">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hair"/>
      <right style="hair"/>
      <top style="hair"/>
      <bottom style="hair"/>
      <diagonal/>
    </border>
    <border diagonalUp="false" diagonalDown="false">
      <left style="thin"/>
      <right/>
      <top/>
      <bottom/>
      <diagonal/>
    </border>
    <border diagonalUp="false" diagonalDown="false">
      <left/>
      <right/>
      <top style="thin"/>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right/>
      <top style="medium"/>
      <bottom style="medium"/>
      <diagonal/>
    </border>
    <border diagonalUp="false" diagonalDown="false">
      <left style="medium"/>
      <right style="medium"/>
      <top style="medium"/>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medium"/>
      <top/>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style="thin"/>
      <top style="medium"/>
      <bottom/>
      <diagonal/>
    </border>
    <border diagonalUp="false" diagonalDown="false">
      <left style="thin"/>
      <right style="medium"/>
      <top style="medium"/>
      <bottom/>
      <diagonal/>
    </border>
    <border diagonalUp="false" diagonalDown="false">
      <left style="thin"/>
      <right style="thin"/>
      <top style="medium"/>
      <bottom style="thin"/>
      <diagonal/>
    </border>
    <border diagonalUp="false" diagonalDown="false">
      <left style="medium"/>
      <right/>
      <top style="medium"/>
      <bottom style="thin"/>
      <diagonal/>
    </border>
    <border diagonalUp="false" diagonalDown="false">
      <left style="medium"/>
      <right/>
      <top/>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style="medium"/>
      <right style="thin"/>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right style="thin"/>
      <top style="thin"/>
      <bottom style="thin"/>
      <diagonal/>
    </border>
    <border diagonalUp="false" diagonalDown="false">
      <left/>
      <right style="medium"/>
      <top style="thin"/>
      <bottom style="medium"/>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256">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false" hidden="false"/>
    </xf>
    <xf numFmtId="164" fontId="9" fillId="0" borderId="1" xfId="0" applyFont="true" applyBorder="true" applyAlignment="true" applyProtection="true">
      <alignment horizontal="left" vertical="bottom" textRotation="0" wrapText="false" indent="1" shrinkToFit="false"/>
      <protection locked="true" hidden="true"/>
    </xf>
    <xf numFmtId="164" fontId="10" fillId="0" borderId="1" xfId="0" applyFont="true" applyBorder="true" applyAlignment="true" applyProtection="true">
      <alignment horizontal="center" vertical="center" textRotation="0" wrapText="true" indent="0" shrinkToFit="false"/>
      <protection locked="false" hidden="true"/>
    </xf>
    <xf numFmtId="164" fontId="11" fillId="0" borderId="0" xfId="0" applyFont="true" applyBorder="false" applyAlignment="true" applyProtection="true">
      <alignment horizontal="general" vertical="bottom"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true"/>
    </xf>
    <xf numFmtId="164" fontId="12" fillId="2" borderId="2" xfId="0" applyFont="true" applyBorder="true" applyAlignment="true" applyProtection="true">
      <alignment horizontal="center" vertical="center" textRotation="0" wrapText="false" indent="0" shrinkToFit="false"/>
      <protection locked="false" hidden="false"/>
    </xf>
    <xf numFmtId="164" fontId="13" fillId="0" borderId="2" xfId="0" applyFont="true" applyBorder="true" applyAlignment="true" applyProtection="true">
      <alignment horizontal="left" vertical="center" textRotation="0" wrapText="false" indent="0" shrinkToFit="false"/>
      <protection locked="false" hidden="false"/>
    </xf>
    <xf numFmtId="164" fontId="8" fillId="0" borderId="2" xfId="0" applyFont="true" applyBorder="true" applyAlignment="true" applyProtection="true">
      <alignment horizontal="left" vertical="center" textRotation="0" wrapText="false" indent="0" shrinkToFit="false"/>
      <protection locked="false" hidden="false"/>
    </xf>
    <xf numFmtId="164" fontId="8" fillId="3" borderId="2" xfId="0" applyFont="true" applyBorder="true" applyAlignment="true" applyProtection="true">
      <alignment horizontal="left" vertical="center" textRotation="0" wrapText="false" indent="0" shrinkToFit="false"/>
      <protection locked="true" hidden="false"/>
    </xf>
    <xf numFmtId="165" fontId="8" fillId="3" borderId="2" xfId="0" applyFont="true" applyBorder="true" applyAlignment="true" applyProtection="true">
      <alignment horizontal="left"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false" hidden="false"/>
    </xf>
    <xf numFmtId="164" fontId="8" fillId="0" borderId="2" xfId="0" applyFont="true" applyBorder="true" applyAlignment="true" applyProtection="true">
      <alignment horizontal="left" vertical="top" textRotation="0" wrapText="false" indent="0" shrinkToFit="false"/>
      <protection locked="false" hidden="false"/>
    </xf>
    <xf numFmtId="164" fontId="8" fillId="3" borderId="2" xfId="0" applyFont="true" applyBorder="true" applyAlignment="true" applyProtection="true">
      <alignment horizontal="center" vertical="center" textRotation="0" wrapText="false" indent="0" shrinkToFit="false"/>
      <protection locked="true" hidden="false"/>
    </xf>
    <xf numFmtId="164" fontId="13" fillId="3" borderId="2" xfId="0" applyFont="true" applyBorder="true" applyAlignment="true" applyProtection="true">
      <alignment horizontal="center" vertical="center" textRotation="0" wrapText="true" indent="0" shrinkToFit="false"/>
      <protection locked="false" hidden="false"/>
    </xf>
    <xf numFmtId="164" fontId="13" fillId="0" borderId="2" xfId="0" applyFont="true" applyBorder="true" applyAlignment="true" applyProtection="true">
      <alignment horizontal="general" vertical="center" textRotation="0" wrapText="false" indent="0" shrinkToFit="false"/>
      <protection locked="false" hidden="false"/>
    </xf>
    <xf numFmtId="166" fontId="8" fillId="0" borderId="3" xfId="19" applyFont="true" applyBorder="true" applyAlignment="true" applyProtection="true">
      <alignment horizontal="center" vertical="center" textRotation="0" wrapText="false" indent="0" shrinkToFit="false"/>
      <protection locked="false" hidden="false"/>
    </xf>
    <xf numFmtId="166" fontId="8" fillId="0" borderId="2" xfId="19" applyFont="true" applyBorder="true" applyAlignment="true" applyProtection="true">
      <alignment horizontal="center" vertical="center" textRotation="0" wrapText="false" indent="0" shrinkToFit="false"/>
      <protection locked="false" hidden="false"/>
    </xf>
    <xf numFmtId="167" fontId="8" fillId="3" borderId="2" xfId="0" applyFont="true" applyBorder="true" applyAlignment="true" applyProtection="true">
      <alignment horizontal="center" vertical="center" textRotation="0" wrapText="false" indent="0" shrinkToFit="false"/>
      <protection locked="true" hidden="false"/>
    </xf>
    <xf numFmtId="167" fontId="8" fillId="0" borderId="2" xfId="0" applyFont="true" applyBorder="true" applyAlignment="true" applyProtection="true">
      <alignment horizontal="center" vertical="center" textRotation="0" wrapText="false" indent="0" shrinkToFit="false"/>
      <protection locked="true" hidden="false"/>
    </xf>
    <xf numFmtId="164" fontId="12" fillId="3" borderId="2" xfId="0" applyFont="true" applyBorder="true" applyAlignment="true" applyProtection="true">
      <alignment horizontal="center" vertical="center" textRotation="0" wrapText="false" indent="0" shrinkToFit="false"/>
      <protection locked="false" hidden="false"/>
    </xf>
    <xf numFmtId="167" fontId="12" fillId="3" borderId="2" xfId="0" applyFont="true" applyBorder="true" applyAlignment="true" applyProtection="true">
      <alignment horizontal="center" vertical="center" textRotation="0" wrapText="false" indent="0" shrinkToFit="false"/>
      <protection locked="true" hidden="false"/>
    </xf>
    <xf numFmtId="164" fontId="12" fillId="3" borderId="2" xfId="0" applyFont="true" applyBorder="true" applyAlignment="true" applyProtection="true">
      <alignment horizontal="right" vertical="center" textRotation="0" wrapText="false" indent="0" shrinkToFit="false"/>
      <protection locked="false" hidden="false"/>
    </xf>
    <xf numFmtId="166" fontId="12" fillId="3" borderId="2" xfId="19"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right" vertical="center" textRotation="0" wrapText="false" indent="0" shrinkToFit="false"/>
      <protection locked="false" hidden="false"/>
    </xf>
    <xf numFmtId="166" fontId="12" fillId="0" borderId="0" xfId="19" applyFont="true" applyBorder="true" applyAlignment="true" applyProtection="true">
      <alignment horizontal="center" vertical="center" textRotation="0" wrapText="false" indent="0" shrinkToFit="false"/>
      <protection locked="false" hidden="false"/>
    </xf>
    <xf numFmtId="164" fontId="12" fillId="4" borderId="2" xfId="0" applyFont="true" applyBorder="true" applyAlignment="true" applyProtection="true">
      <alignment horizontal="center" vertical="center" textRotation="0" wrapText="false" indent="0" shrinkToFit="false"/>
      <protection locked="false" hidden="false"/>
    </xf>
    <xf numFmtId="167" fontId="12" fillId="4" borderId="2" xfId="0" applyFont="true" applyBorder="true" applyAlignment="true" applyProtection="true">
      <alignment horizontal="center" vertical="center" textRotation="0" wrapText="false" indent="0" shrinkToFit="false"/>
      <protection locked="true" hidden="false"/>
    </xf>
    <xf numFmtId="164" fontId="12" fillId="3" borderId="2" xfId="0" applyFont="true" applyBorder="true" applyAlignment="true" applyProtection="true">
      <alignment horizontal="general" vertical="center" textRotation="0" wrapText="false" indent="0" shrinkToFit="false"/>
      <protection locked="true" hidden="false"/>
    </xf>
    <xf numFmtId="164" fontId="12" fillId="3" borderId="2" xfId="0" applyFont="true" applyBorder="true" applyAlignment="true" applyProtection="true">
      <alignment horizontal="general" vertical="center" textRotation="0" wrapText="false" indent="0" shrinkToFit="false"/>
      <protection locked="false" hidden="false"/>
    </xf>
    <xf numFmtId="167" fontId="12" fillId="0" borderId="2" xfId="0" applyFont="true" applyBorder="true" applyAlignment="true" applyProtection="true">
      <alignment horizontal="center" vertical="center" textRotation="0" wrapText="false" indent="0" shrinkToFit="false"/>
      <protection locked="false" hidden="false"/>
    </xf>
    <xf numFmtId="164" fontId="12" fillId="3" borderId="2" xfId="0" applyFont="true" applyBorder="true" applyAlignment="true" applyProtection="true">
      <alignment horizontal="left" vertical="center" textRotation="0" wrapText="false" indent="0" shrinkToFit="false"/>
      <protection locked="false" hidden="false"/>
    </xf>
    <xf numFmtId="164" fontId="0" fillId="0" borderId="0" xfId="0" applyFont="false" applyBorder="false" applyAlignment="true" applyProtection="true">
      <alignment horizontal="center" vertical="center" textRotation="0" wrapText="false" indent="0" shrinkToFit="false"/>
      <protection locked="false" hidden="false"/>
    </xf>
    <xf numFmtId="164" fontId="0" fillId="0" borderId="0" xfId="0" applyFont="false" applyBorder="false" applyAlignment="true" applyProtection="true">
      <alignment horizontal="general" vertical="center" textRotation="0" wrapText="false" indent="0" shrinkToFit="false"/>
      <protection locked="false" hidden="false"/>
    </xf>
    <xf numFmtId="164" fontId="0" fillId="0" borderId="0" xfId="0" applyFont="false" applyBorder="false" applyAlignment="true" applyProtection="true">
      <alignment horizontal="center" vertical="center" textRotation="0" wrapText="true" indent="0" shrinkToFit="false"/>
      <protection locked="false" hidden="false"/>
    </xf>
    <xf numFmtId="164" fontId="16" fillId="0" borderId="0" xfId="0" applyFont="true" applyBorder="false" applyAlignment="true" applyProtection="true">
      <alignment horizontal="general" vertical="center" textRotation="0" wrapText="true" indent="0" shrinkToFit="false"/>
      <protection locked="false" hidden="false"/>
    </xf>
    <xf numFmtId="164" fontId="9" fillId="0" borderId="1" xfId="0" applyFont="true" applyBorder="true" applyAlignment="true" applyProtection="true">
      <alignment horizontal="left" vertical="bottom" textRotation="0" wrapText="false" indent="1" shrinkToFit="false"/>
      <protection locked="false" hidden="true"/>
    </xf>
    <xf numFmtId="164" fontId="10" fillId="0" borderId="1" xfId="0" applyFont="true" applyBorder="true" applyAlignment="true" applyProtection="true">
      <alignment horizontal="right" vertical="center" textRotation="0" wrapText="true" indent="0" shrinkToFit="false"/>
      <protection locked="false" hidden="false"/>
    </xf>
    <xf numFmtId="164" fontId="9" fillId="0" borderId="0" xfId="0" applyFont="true" applyBorder="true" applyAlignment="true" applyProtection="true">
      <alignment horizontal="left" vertical="center" textRotation="0" wrapText="false" indent="9" shrinkToFit="false"/>
      <protection locked="false" hidden="false"/>
    </xf>
    <xf numFmtId="164" fontId="10" fillId="0" borderId="0" xfId="0" applyFont="true" applyBorder="true" applyAlignment="true" applyProtection="true">
      <alignment horizontal="center" vertical="center" textRotation="0" wrapText="false" indent="0" shrinkToFit="false"/>
      <protection locked="false" hidden="false"/>
    </xf>
    <xf numFmtId="168" fontId="10" fillId="0" borderId="0" xfId="0" applyFont="true" applyBorder="true" applyAlignment="true" applyProtection="true">
      <alignment horizontal="center" vertical="center" textRotation="0" wrapText="false" indent="0" shrinkToFit="false"/>
      <protection locked="false" hidden="false"/>
    </xf>
    <xf numFmtId="164" fontId="17" fillId="3" borderId="2" xfId="0" applyFont="true" applyBorder="true" applyAlignment="true" applyProtection="true">
      <alignment horizontal="right" vertical="center" textRotation="0" wrapText="false" indent="0" shrinkToFit="false"/>
      <protection locked="false" hidden="false"/>
    </xf>
    <xf numFmtId="164" fontId="10" fillId="5" borderId="2" xfId="0" applyFont="true" applyBorder="true" applyAlignment="true" applyProtection="true">
      <alignment horizontal="center" vertical="center" textRotation="0" wrapText="false" indent="0" shrinkToFit="false"/>
      <protection locked="false" hidden="false"/>
    </xf>
    <xf numFmtId="168" fontId="13" fillId="5" borderId="2" xfId="0" applyFont="true" applyBorder="true" applyAlignment="true" applyProtection="true">
      <alignment horizontal="center" vertical="center" textRotation="0" wrapText="false" indent="0" shrinkToFit="false"/>
      <protection locked="false" hidden="false"/>
    </xf>
    <xf numFmtId="165" fontId="13" fillId="5" borderId="2" xfId="0" applyFont="true" applyBorder="true" applyAlignment="true" applyProtection="true">
      <alignment horizontal="center" vertical="center" textRotation="0" wrapText="false" indent="0" shrinkToFit="false"/>
      <protection locked="false" hidden="false"/>
    </xf>
    <xf numFmtId="165" fontId="18" fillId="5" borderId="2" xfId="0" applyFont="true" applyBorder="true" applyAlignment="true" applyProtection="true">
      <alignment horizontal="center" vertical="center" textRotation="0" wrapText="false" indent="0" shrinkToFit="false"/>
      <protection locked="true" hidden="false"/>
    </xf>
    <xf numFmtId="164" fontId="19" fillId="0" borderId="4" xfId="0" applyFont="true" applyBorder="true" applyAlignment="true" applyProtection="true">
      <alignment horizontal="general" vertical="center" textRotation="0" wrapText="false" indent="0" shrinkToFit="false"/>
      <protection locked="false" hidden="false"/>
    </xf>
    <xf numFmtId="164" fontId="19" fillId="0" borderId="1" xfId="0" applyFont="true" applyBorder="true" applyAlignment="true" applyProtection="true">
      <alignment horizontal="general" vertical="center" textRotation="0" wrapText="false" indent="0" shrinkToFit="false"/>
      <protection locked="false" hidden="false"/>
    </xf>
    <xf numFmtId="164" fontId="20" fillId="2" borderId="3" xfId="0" applyFont="true" applyBorder="true" applyAlignment="true" applyProtection="true">
      <alignment horizontal="center" vertical="center" textRotation="0" wrapText="false" indent="0" shrinkToFit="false"/>
      <protection locked="false" hidden="false"/>
    </xf>
    <xf numFmtId="164" fontId="20" fillId="2" borderId="3" xfId="0" applyFont="true" applyBorder="true" applyAlignment="true" applyProtection="true">
      <alignment horizontal="center" vertical="center" textRotation="0" wrapText="true" indent="0" shrinkToFit="false"/>
      <protection locked="false" hidden="false"/>
    </xf>
    <xf numFmtId="164" fontId="20" fillId="2" borderId="5" xfId="0" applyFont="true" applyBorder="true" applyAlignment="true" applyProtection="true">
      <alignment horizontal="center" vertical="center" textRotation="0" wrapText="true" indent="0" shrinkToFit="false"/>
      <protection locked="false" hidden="false"/>
    </xf>
    <xf numFmtId="164" fontId="20" fillId="2" borderId="2" xfId="0" applyFont="true" applyBorder="true" applyAlignment="true" applyProtection="true">
      <alignment horizontal="center" vertical="center" textRotation="0" wrapText="true" indent="0" shrinkToFit="false"/>
      <protection locked="false" hidden="false"/>
    </xf>
    <xf numFmtId="164" fontId="20" fillId="2" borderId="2" xfId="0" applyFont="true" applyBorder="true" applyAlignment="true" applyProtection="true">
      <alignment horizontal="center" vertical="center" textRotation="0" wrapText="false" indent="0" shrinkToFit="false"/>
      <protection locked="false" hidden="false"/>
    </xf>
    <xf numFmtId="164" fontId="21" fillId="0" borderId="0" xfId="0" applyFont="true" applyBorder="false" applyAlignment="true" applyProtection="true">
      <alignment horizontal="center" vertical="center" textRotation="0" wrapText="false" indent="0" shrinkToFit="false"/>
      <protection locked="false" hidden="false"/>
    </xf>
    <xf numFmtId="164" fontId="16" fillId="5" borderId="2" xfId="0" applyFont="true" applyBorder="true" applyAlignment="true" applyProtection="true">
      <alignment horizontal="center" vertical="center" textRotation="0" wrapText="false" indent="0" shrinkToFit="false"/>
      <protection locked="false" hidden="false"/>
    </xf>
    <xf numFmtId="164" fontId="22" fillId="0" borderId="0" xfId="0" applyFont="true" applyBorder="false" applyAlignment="true" applyProtection="true">
      <alignment horizontal="general" vertical="center" textRotation="0" wrapText="false" indent="0" shrinkToFit="false"/>
      <protection locked="false" hidden="false"/>
    </xf>
    <xf numFmtId="164" fontId="16" fillId="0" borderId="2" xfId="0" applyFont="true" applyBorder="true" applyAlignment="true" applyProtection="true">
      <alignment horizontal="center" vertical="center" textRotation="0" wrapText="false" indent="0" shrinkToFit="false"/>
      <protection locked="false" hidden="false"/>
    </xf>
    <xf numFmtId="164" fontId="16" fillId="0" borderId="2" xfId="0" applyFont="true" applyBorder="true" applyAlignment="true" applyProtection="true">
      <alignment horizontal="left" vertical="center" textRotation="0" wrapText="false" indent="0" shrinkToFit="false"/>
      <protection locked="false" hidden="false"/>
    </xf>
    <xf numFmtId="164" fontId="16" fillId="3" borderId="2" xfId="0" applyFont="true" applyBorder="true" applyAlignment="true" applyProtection="true">
      <alignment horizontal="center" vertical="center" textRotation="0" wrapText="false" indent="0" shrinkToFit="false"/>
      <protection locked="true" hidden="false"/>
    </xf>
    <xf numFmtId="164" fontId="16" fillId="6" borderId="2" xfId="0" applyFont="true" applyBorder="true" applyAlignment="true" applyProtection="true">
      <alignment horizontal="center" vertical="center" textRotation="0" wrapText="true" indent="0" shrinkToFit="false"/>
      <protection locked="false" hidden="false"/>
    </xf>
    <xf numFmtId="164" fontId="16" fillId="6" borderId="2" xfId="0" applyFont="true" applyBorder="true" applyAlignment="true" applyProtection="true">
      <alignment horizontal="general" vertical="center" textRotation="0" wrapText="true" indent="0" shrinkToFit="false"/>
      <protection locked="false" hidden="false"/>
    </xf>
    <xf numFmtId="164" fontId="16" fillId="6" borderId="2" xfId="0" applyFont="true" applyBorder="true" applyAlignment="true" applyProtection="true">
      <alignment horizontal="center" vertical="center" textRotation="0" wrapText="false" indent="0" shrinkToFit="false"/>
      <protection locked="false" hidden="false"/>
    </xf>
    <xf numFmtId="164" fontId="16" fillId="6" borderId="2" xfId="0" applyFont="true" applyBorder="true" applyAlignment="true" applyProtection="true">
      <alignment horizontal="center" vertical="center" textRotation="0" wrapText="false" indent="0" shrinkToFit="false"/>
      <protection locked="true" hidden="false"/>
    </xf>
    <xf numFmtId="164" fontId="16" fillId="3" borderId="2" xfId="0" applyFont="true" applyBorder="true" applyAlignment="true" applyProtection="true">
      <alignment horizontal="center" vertical="center" textRotation="0" wrapText="true" indent="0" shrinkToFit="false"/>
      <protection locked="true" hidden="false"/>
    </xf>
    <xf numFmtId="164" fontId="16" fillId="6" borderId="2" xfId="0" applyFont="true" applyBorder="true" applyAlignment="true" applyProtection="true">
      <alignment horizontal="general" vertical="center" textRotation="0" wrapText="true" indent="0" shrinkToFit="false"/>
      <protection locked="true" hidden="false"/>
    </xf>
    <xf numFmtId="164" fontId="20" fillId="6" borderId="2" xfId="0" applyFont="true" applyBorder="true" applyAlignment="true" applyProtection="true">
      <alignment horizontal="center" vertical="center" textRotation="0" wrapText="true" indent="0" shrinkToFit="false"/>
      <protection locked="false" hidden="false"/>
    </xf>
    <xf numFmtId="169" fontId="22" fillId="0" borderId="0" xfId="17"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center" vertical="center" textRotation="0" wrapText="false" indent="0" shrinkToFit="false"/>
      <protection locked="false" hidden="false"/>
    </xf>
    <xf numFmtId="164" fontId="16" fillId="0" borderId="0" xfId="0" applyFont="true" applyBorder="fals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center" vertical="center" textRotation="0" wrapText="true" indent="0" shrinkToFit="false"/>
      <protection locked="false" hidden="false"/>
    </xf>
    <xf numFmtId="164" fontId="20" fillId="3" borderId="3" xfId="0" applyFont="true" applyBorder="true" applyAlignment="true" applyProtection="true">
      <alignment horizontal="center" vertical="center" textRotation="0" wrapText="true" indent="0" shrinkToFit="false"/>
      <protection locked="false" hidden="false"/>
    </xf>
    <xf numFmtId="164" fontId="20" fillId="3" borderId="3" xfId="0" applyFont="true" applyBorder="true" applyAlignment="true" applyProtection="true">
      <alignment horizontal="center" vertical="center" textRotation="0" wrapText="false" indent="0" shrinkToFit="false"/>
      <protection locked="true" hidden="false"/>
    </xf>
    <xf numFmtId="164" fontId="20" fillId="0" borderId="3" xfId="0" applyFont="true" applyBorder="true" applyAlignment="true" applyProtection="true">
      <alignment horizontal="center" vertical="center"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true" indent="0" shrinkToFit="false"/>
      <protection locked="false" hidden="false"/>
    </xf>
    <xf numFmtId="164" fontId="0" fillId="0" borderId="0" xfId="0" applyFont="true" applyBorder="false" applyAlignment="true" applyProtection="true">
      <alignment horizontal="general" vertical="bottom" textRotation="0" wrapText="true" indent="0" shrinkToFit="false"/>
      <protection locked="false" hidden="false"/>
    </xf>
    <xf numFmtId="164" fontId="17" fillId="3" borderId="2" xfId="0" applyFont="true" applyBorder="true" applyAlignment="true" applyProtection="true">
      <alignment horizontal="center" vertical="center" textRotation="0" wrapText="false" indent="0" shrinkToFit="false"/>
      <protection locked="false" hidden="false"/>
    </xf>
    <xf numFmtId="164" fontId="17" fillId="3" borderId="2" xfId="0" applyFont="true" applyBorder="true" applyAlignment="true" applyProtection="true">
      <alignment horizontal="right" vertical="center" textRotation="0" wrapText="true" indent="0" shrinkToFit="false"/>
      <protection locked="false" hidden="false"/>
    </xf>
    <xf numFmtId="164" fontId="19" fillId="0" borderId="0" xfId="0" applyFont="true" applyBorder="true" applyAlignment="true" applyProtection="true">
      <alignment horizontal="center" vertical="center" textRotation="0" wrapText="false" indent="0" shrinkToFit="false"/>
      <protection locked="false" hidden="false"/>
    </xf>
    <xf numFmtId="164" fontId="19" fillId="0" borderId="1" xfId="0" applyFont="true" applyBorder="true" applyAlignment="true" applyProtection="true">
      <alignment horizontal="center" vertical="center" textRotation="0" wrapText="false" indent="0" shrinkToFit="false"/>
      <protection locked="false" hidden="false"/>
    </xf>
    <xf numFmtId="164" fontId="19" fillId="0" borderId="6" xfId="0" applyFont="true" applyBorder="true" applyAlignment="true" applyProtection="true">
      <alignment horizontal="center" vertical="center" textRotation="0" wrapText="false" indent="0" shrinkToFit="false"/>
      <protection locked="false" hidden="false"/>
    </xf>
    <xf numFmtId="164" fontId="20" fillId="2" borderId="6" xfId="0" applyFont="true" applyBorder="true" applyAlignment="true" applyProtection="true">
      <alignment horizontal="center" vertical="center" textRotation="0" wrapText="false" indent="0" shrinkToFit="false"/>
      <protection locked="false" hidden="false"/>
    </xf>
    <xf numFmtId="164" fontId="20" fillId="2" borderId="6" xfId="0" applyFont="true" applyBorder="true" applyAlignment="true" applyProtection="true">
      <alignment horizontal="center" vertical="center" textRotation="0" wrapText="true" indent="0" shrinkToFit="false"/>
      <protection locked="false" hidden="false"/>
    </xf>
    <xf numFmtId="164" fontId="21" fillId="0" borderId="0" xfId="0" applyFont="true" applyBorder="false" applyAlignment="true" applyProtection="true">
      <alignment horizontal="general" vertical="center" textRotation="0" wrapText="false" indent="0" shrinkToFit="false"/>
      <protection locked="false" hidden="false"/>
    </xf>
    <xf numFmtId="170" fontId="16" fillId="6" borderId="2" xfId="0" applyFont="true" applyBorder="true" applyAlignment="true" applyProtection="true">
      <alignment horizontal="center" vertical="center" textRotation="0" wrapText="true" indent="0" shrinkToFit="false"/>
      <protection locked="false" hidden="false"/>
    </xf>
    <xf numFmtId="170" fontId="16" fillId="7" borderId="2" xfId="0" applyFont="true" applyBorder="true" applyAlignment="true" applyProtection="true">
      <alignment horizontal="center" vertical="center" textRotation="0" wrapText="false" indent="0" shrinkToFit="false"/>
      <protection locked="false" hidden="false"/>
    </xf>
    <xf numFmtId="170" fontId="16" fillId="7" borderId="2" xfId="0" applyFont="true" applyBorder="true" applyAlignment="true" applyProtection="true">
      <alignment horizontal="center" vertical="center" textRotation="0" wrapText="true" indent="0" shrinkToFit="false"/>
      <protection locked="false" hidden="false"/>
    </xf>
    <xf numFmtId="171" fontId="20" fillId="7" borderId="2" xfId="0" applyFont="true" applyBorder="true" applyAlignment="true" applyProtection="true">
      <alignment horizontal="center" vertical="center" textRotation="0" wrapText="true" indent="0" shrinkToFit="false"/>
      <protection locked="false" hidden="false"/>
    </xf>
    <xf numFmtId="164" fontId="21" fillId="0" borderId="0" xfId="0" applyFont="true" applyBorder="false" applyAlignment="true" applyProtection="true">
      <alignment horizontal="right" vertical="center" textRotation="0" wrapText="false" indent="0" shrinkToFit="false"/>
      <protection locked="false" hidden="false"/>
    </xf>
    <xf numFmtId="172" fontId="21" fillId="7" borderId="2" xfId="0" applyFont="true" applyBorder="true" applyAlignment="true" applyProtection="true">
      <alignment horizontal="center" vertical="center" textRotation="0" wrapText="false" indent="0" shrinkToFit="false"/>
      <protection locked="false" hidden="false"/>
    </xf>
    <xf numFmtId="164" fontId="10" fillId="0" borderId="0" xfId="0" applyFont="true" applyBorder="true" applyAlignment="true" applyProtection="true">
      <alignment horizontal="right" vertical="center" textRotation="0" wrapText="true" indent="0" shrinkToFit="false"/>
      <protection locked="false" hidden="false"/>
    </xf>
    <xf numFmtId="164" fontId="16" fillId="5" borderId="0" xfId="0" applyFont="true" applyBorder="true" applyAlignment="true" applyProtection="true">
      <alignment horizontal="center" vertical="center" textRotation="0" wrapText="false" indent="0" shrinkToFit="false"/>
      <protection locked="false" hidden="false"/>
    </xf>
    <xf numFmtId="164" fontId="0" fillId="0" borderId="1" xfId="0" applyFont="false" applyBorder="true" applyAlignment="true" applyProtection="true">
      <alignment horizontal="general" vertical="center" textRotation="0" wrapText="false" indent="0" shrinkToFit="false"/>
      <protection locked="false" hidden="false"/>
    </xf>
    <xf numFmtId="164" fontId="10" fillId="0" borderId="0" xfId="0" applyFont="true" applyBorder="true" applyAlignment="true" applyProtection="true">
      <alignment horizontal="general" vertical="center" textRotation="0" wrapText="true" indent="0" shrinkToFit="false"/>
      <protection locked="false" hidden="false"/>
    </xf>
    <xf numFmtId="164" fontId="10" fillId="0" borderId="0" xfId="0" applyFont="true" applyBorder="true" applyAlignment="true" applyProtection="true">
      <alignment horizontal="general" vertical="center" textRotation="0" wrapText="false" indent="0" shrinkToFit="false"/>
      <protection locked="false" hidden="false"/>
    </xf>
    <xf numFmtId="164" fontId="0" fillId="0" borderId="0" xfId="0" applyFont="false" applyBorder="true" applyAlignment="true" applyProtection="true">
      <alignment horizontal="general" vertical="center" textRotation="0" wrapText="false" indent="0" shrinkToFit="false"/>
      <protection locked="false" hidden="false"/>
    </xf>
    <xf numFmtId="164" fontId="9" fillId="0" borderId="7" xfId="0" applyFont="true" applyBorder="true" applyAlignment="true" applyProtection="true">
      <alignment horizontal="left" vertical="center" textRotation="0" wrapText="false" indent="9" shrinkToFit="false"/>
      <protection locked="false" hidden="false"/>
    </xf>
    <xf numFmtId="164" fontId="19" fillId="0" borderId="0" xfId="0" applyFont="true" applyBorder="true" applyAlignment="true" applyProtection="true">
      <alignment horizontal="general" vertical="center" textRotation="0" wrapText="false" indent="0" shrinkToFit="false"/>
      <protection locked="false" hidden="false"/>
    </xf>
    <xf numFmtId="164" fontId="18" fillId="5" borderId="2" xfId="0" applyFont="true" applyBorder="true" applyAlignment="true" applyProtection="true">
      <alignment horizontal="center" vertical="center" textRotation="0" wrapText="false" indent="0" shrinkToFit="false"/>
      <protection locked="true" hidden="false"/>
    </xf>
    <xf numFmtId="164" fontId="19" fillId="3" borderId="2" xfId="0" applyFont="true" applyBorder="true" applyAlignment="true" applyProtection="true">
      <alignment horizontal="right" vertical="center" textRotation="0" wrapText="false" indent="0" shrinkToFit="false"/>
      <protection locked="false" hidden="false"/>
    </xf>
    <xf numFmtId="164" fontId="0" fillId="0" borderId="8" xfId="0" applyFont="false" applyBorder="true" applyAlignment="true" applyProtection="true">
      <alignment horizontal="general" vertical="center" textRotation="0" wrapText="false" indent="0" shrinkToFit="false"/>
      <protection locked="false" hidden="false"/>
    </xf>
    <xf numFmtId="164" fontId="19" fillId="0" borderId="8" xfId="0" applyFont="true" applyBorder="true" applyAlignment="true" applyProtection="true">
      <alignment horizontal="center" vertical="center" textRotation="0" wrapText="false" indent="0" shrinkToFit="false"/>
      <protection locked="false" hidden="false"/>
    </xf>
    <xf numFmtId="164" fontId="20" fillId="2" borderId="9" xfId="0" applyFont="true" applyBorder="true" applyAlignment="true" applyProtection="true">
      <alignment horizontal="center" vertical="center" textRotation="0" wrapText="false" indent="0" shrinkToFit="false"/>
      <protection locked="false" hidden="false"/>
    </xf>
    <xf numFmtId="164" fontId="20" fillId="2" borderId="9" xfId="0" applyFont="true" applyBorder="true" applyAlignment="true" applyProtection="true">
      <alignment horizontal="center" vertical="center" textRotation="0" wrapText="true" indent="0" shrinkToFit="false"/>
      <protection locked="false" hidden="false"/>
    </xf>
    <xf numFmtId="164" fontId="16" fillId="6" borderId="10" xfId="0" applyFont="true" applyBorder="true" applyAlignment="true" applyProtection="true">
      <alignment horizontal="center" vertical="center" textRotation="0" wrapText="true" indent="0" shrinkToFit="false"/>
      <protection locked="false" hidden="false"/>
    </xf>
    <xf numFmtId="167" fontId="16" fillId="3" borderId="2" xfId="0" applyFont="true" applyBorder="true" applyAlignment="true" applyProtection="true">
      <alignment horizontal="center" vertical="center" textRotation="0" wrapText="true" indent="0" shrinkToFit="false"/>
      <protection locked="true" hidden="false"/>
    </xf>
    <xf numFmtId="164" fontId="16" fillId="0" borderId="2" xfId="0" applyFont="true" applyBorder="true" applyAlignment="true" applyProtection="true">
      <alignment horizontal="general" vertical="center" textRotation="0" wrapText="true" indent="0" shrinkToFit="false"/>
      <protection locked="false" hidden="false"/>
    </xf>
    <xf numFmtId="164" fontId="20" fillId="3" borderId="2" xfId="0" applyFont="true" applyBorder="true" applyAlignment="true" applyProtection="true">
      <alignment horizontal="right" vertical="center" textRotation="0" wrapText="false" indent="0" shrinkToFit="false"/>
      <protection locked="false" hidden="false"/>
    </xf>
    <xf numFmtId="164" fontId="20" fillId="3" borderId="2" xfId="0" applyFont="true" applyBorder="true" applyAlignment="true" applyProtection="true">
      <alignment horizontal="general" vertical="center" textRotation="0" wrapText="false" indent="0" shrinkToFit="false"/>
      <protection locked="true" hidden="false"/>
    </xf>
    <xf numFmtId="167" fontId="20" fillId="3" borderId="2" xfId="0" applyFont="true" applyBorder="true" applyAlignment="true" applyProtection="true">
      <alignment horizontal="center" vertical="center" textRotation="0" wrapText="true" indent="0" shrinkToFit="false"/>
      <protection locked="true" hidden="false"/>
    </xf>
    <xf numFmtId="164" fontId="20" fillId="4" borderId="6" xfId="0" applyFont="true" applyBorder="true" applyAlignment="true" applyProtection="true">
      <alignment horizontal="center" vertical="center" textRotation="0" wrapText="true" indent="0" shrinkToFit="false"/>
      <protection locked="false" hidden="false"/>
    </xf>
    <xf numFmtId="164" fontId="20" fillId="8" borderId="6" xfId="0" applyFont="true" applyBorder="true" applyAlignment="true" applyProtection="true">
      <alignment horizontal="center" vertical="center" textRotation="0" wrapText="true" indent="0" shrinkToFit="false"/>
      <protection locked="false" hidden="false"/>
    </xf>
    <xf numFmtId="164" fontId="16" fillId="9" borderId="2" xfId="0" applyFont="true" applyBorder="true" applyAlignment="true" applyProtection="true">
      <alignment horizontal="center" vertical="center" textRotation="0" wrapText="true" indent="0" shrinkToFit="false"/>
      <protection locked="false" hidden="false"/>
    </xf>
    <xf numFmtId="171" fontId="16" fillId="7" borderId="2" xfId="0" applyFont="true" applyBorder="true" applyAlignment="true" applyProtection="true">
      <alignment horizontal="center" vertical="center" textRotation="0" wrapText="false" indent="0" shrinkToFit="false"/>
      <protection locked="true" hidden="false"/>
    </xf>
    <xf numFmtId="171" fontId="20" fillId="8" borderId="2" xfId="0" applyFont="true" applyBorder="true" applyAlignment="true" applyProtection="true">
      <alignment horizontal="center" vertical="center" textRotation="0" wrapText="false" indent="0" shrinkToFit="false"/>
      <protection locked="true" hidden="false"/>
    </xf>
    <xf numFmtId="171" fontId="20" fillId="8" borderId="2" xfId="0" applyFont="true" applyBorder="true" applyAlignment="true" applyProtection="true">
      <alignment horizontal="center" vertical="center" textRotation="0" wrapText="false" indent="0" shrinkToFit="false"/>
      <protection locked="false" hidden="false"/>
    </xf>
    <xf numFmtId="164" fontId="9" fillId="0" borderId="0" xfId="0" applyFont="true" applyBorder="true" applyAlignment="true" applyProtection="true">
      <alignment horizontal="left" vertical="center" textRotation="0" wrapText="false" indent="0" shrinkToFit="false"/>
      <protection locked="false" hidden="false"/>
    </xf>
    <xf numFmtId="165" fontId="18" fillId="0" borderId="0" xfId="0" applyFont="true" applyBorder="true" applyAlignment="true" applyProtection="true">
      <alignment horizontal="center" vertical="center" textRotation="0" wrapText="false" indent="0" shrinkToFit="false"/>
      <protection locked="false" hidden="false"/>
    </xf>
    <xf numFmtId="164" fontId="16" fillId="3" borderId="2" xfId="0" applyFont="true" applyBorder="true" applyAlignment="true" applyProtection="true">
      <alignment horizontal="center" vertical="center" textRotation="0" wrapText="true" indent="0" shrinkToFit="false"/>
      <protection locked="false" hidden="false"/>
    </xf>
    <xf numFmtId="164" fontId="20" fillId="3" borderId="2" xfId="0" applyFont="true" applyBorder="true" applyAlignment="true" applyProtection="true">
      <alignment horizontal="right" vertical="center" textRotation="0" wrapText="true" indent="0" shrinkToFit="false"/>
      <protection locked="false" hidden="false"/>
    </xf>
    <xf numFmtId="164" fontId="20" fillId="3" borderId="3" xfId="0" applyFont="true" applyBorder="true" applyAlignment="true" applyProtection="true">
      <alignment horizontal="center" vertical="center" textRotation="0" wrapText="false" indent="0" shrinkToFit="false"/>
      <protection locked="false" hidden="false"/>
    </xf>
    <xf numFmtId="164" fontId="0" fillId="0" borderId="1" xfId="0" applyFont="false" applyBorder="true" applyAlignment="true" applyProtection="true">
      <alignment horizontal="center" vertical="center" textRotation="0" wrapText="false" indent="0" shrinkToFit="false"/>
      <protection locked="false" hidden="false"/>
    </xf>
    <xf numFmtId="164" fontId="20" fillId="2" borderId="1" xfId="0" applyFont="true" applyBorder="true" applyAlignment="true" applyProtection="true">
      <alignment horizontal="center" vertical="center" textRotation="0" wrapText="false" indent="0" shrinkToFit="false"/>
      <protection locked="false" hidden="false"/>
    </xf>
    <xf numFmtId="164" fontId="0" fillId="0" borderId="2" xfId="0" applyFont="false" applyBorder="true" applyAlignment="true" applyProtection="true">
      <alignment horizontal="center" vertical="center" textRotation="0" wrapText="false" indent="0" shrinkToFit="false"/>
      <protection locked="false" hidden="false"/>
    </xf>
    <xf numFmtId="167" fontId="0" fillId="0" borderId="2" xfId="0" applyFont="false" applyBorder="true" applyAlignment="true" applyProtection="true">
      <alignment horizontal="center" vertical="center" textRotation="0" wrapText="false" indent="0" shrinkToFit="false"/>
      <protection locked="false" hidden="false"/>
    </xf>
    <xf numFmtId="164" fontId="16" fillId="0" borderId="2" xfId="0" applyFont="true" applyBorder="true" applyAlignment="true" applyProtection="true">
      <alignment horizontal="center" vertical="center" textRotation="0" wrapText="tru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2" fillId="6" borderId="11"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12" fillId="6" borderId="11" xfId="0" applyFont="true" applyBorder="true" applyAlignment="true" applyProtection="true">
      <alignment horizontal="center" vertical="center" textRotation="0" wrapText="false" indent="0" shrinkToFit="false"/>
      <protection locked="true" hidden="false"/>
    </xf>
    <xf numFmtId="164" fontId="23" fillId="10" borderId="12" xfId="0" applyFont="true" applyBorder="true" applyAlignment="true" applyProtection="true">
      <alignment horizontal="right" vertical="center" textRotation="0" wrapText="false" indent="0" shrinkToFit="false"/>
      <protection locked="true" hidden="false"/>
    </xf>
    <xf numFmtId="164" fontId="23" fillId="5" borderId="13" xfId="0" applyFont="true" applyBorder="true" applyAlignment="true" applyProtection="true">
      <alignment horizontal="center" vertical="center" textRotation="0" wrapText="false" indent="0" shrinkToFit="false"/>
      <protection locked="false" hidden="false"/>
    </xf>
    <xf numFmtId="164" fontId="23" fillId="10" borderId="14" xfId="0" applyFont="true" applyBorder="true" applyAlignment="true" applyProtection="true">
      <alignment horizontal="center" vertical="center" textRotation="0" wrapText="false" indent="0" shrinkToFit="false"/>
      <protection locked="true" hidden="false"/>
    </xf>
    <xf numFmtId="164" fontId="23" fillId="10" borderId="15" xfId="0" applyFont="true" applyBorder="true" applyAlignment="true" applyProtection="true">
      <alignment horizontal="center" vertical="center" textRotation="0" wrapText="true" indent="0" shrinkToFit="false"/>
      <protection locked="true" hidden="false"/>
    </xf>
    <xf numFmtId="164" fontId="23" fillId="10" borderId="15" xfId="0" applyFont="true" applyBorder="true" applyAlignment="true" applyProtection="true">
      <alignment horizontal="center" vertical="center" textRotation="0" wrapText="false" indent="0" shrinkToFit="false"/>
      <protection locked="true" hidden="false"/>
    </xf>
    <xf numFmtId="164" fontId="23" fillId="10" borderId="12" xfId="0" applyFont="true" applyBorder="true" applyAlignment="true" applyProtection="true">
      <alignment horizontal="center" vertical="center" textRotation="0" wrapText="true" indent="0" shrinkToFit="false"/>
      <protection locked="true" hidden="false"/>
    </xf>
    <xf numFmtId="164" fontId="24" fillId="5" borderId="16" xfId="0" applyFont="true" applyBorder="true" applyAlignment="true" applyProtection="true">
      <alignment horizontal="center" vertical="center" textRotation="0" wrapText="true" indent="0" shrinkToFit="false"/>
      <protection locked="false" hidden="false"/>
    </xf>
    <xf numFmtId="164" fontId="23" fillId="11" borderId="17" xfId="0" applyFont="true" applyBorder="true" applyAlignment="true" applyProtection="true">
      <alignment horizontal="center" vertical="center" textRotation="0" wrapText="true" indent="0" shrinkToFit="false"/>
      <protection locked="true" hidden="false"/>
    </xf>
    <xf numFmtId="164" fontId="23" fillId="10" borderId="18" xfId="0" applyFont="true" applyBorder="true" applyAlignment="true" applyProtection="true">
      <alignment horizontal="center" vertical="center" textRotation="0" wrapText="false" indent="0" shrinkToFit="false"/>
      <protection locked="true" hidden="false"/>
    </xf>
    <xf numFmtId="165" fontId="13" fillId="5" borderId="19" xfId="0" applyFont="true" applyBorder="true" applyAlignment="true" applyProtection="true">
      <alignment horizontal="center" vertical="center" textRotation="0" wrapText="false" indent="0" shrinkToFit="false"/>
      <protection locked="false" hidden="false"/>
    </xf>
    <xf numFmtId="164" fontId="23" fillId="11" borderId="20" xfId="0" applyFont="true" applyBorder="true" applyAlignment="true" applyProtection="true">
      <alignment horizontal="center" vertical="center" textRotation="0" wrapText="true" indent="0" shrinkToFit="false"/>
      <protection locked="true" hidden="false"/>
    </xf>
    <xf numFmtId="164" fontId="25" fillId="10" borderId="2" xfId="0" applyFont="true" applyBorder="true" applyAlignment="true" applyProtection="true">
      <alignment horizontal="center" vertical="center" textRotation="0" wrapText="true" indent="0" shrinkToFit="false"/>
      <protection locked="true" hidden="false"/>
    </xf>
    <xf numFmtId="173" fontId="23" fillId="3" borderId="19" xfId="0" applyFont="true" applyBorder="true" applyAlignment="true" applyProtection="true">
      <alignment horizontal="center" vertical="center" textRotation="0" wrapText="false" indent="0" shrinkToFit="false"/>
      <protection locked="true" hidden="false"/>
    </xf>
    <xf numFmtId="164" fontId="24" fillId="5" borderId="13" xfId="0" applyFont="true" applyBorder="true" applyAlignment="true" applyProtection="true">
      <alignment horizontal="center" vertical="center" textRotation="0" wrapText="true" indent="0" shrinkToFit="false"/>
      <protection locked="false" hidden="false"/>
    </xf>
    <xf numFmtId="164" fontId="23" fillId="10" borderId="21" xfId="0" applyFont="true" applyBorder="true" applyAlignment="true" applyProtection="true">
      <alignment horizontal="center" vertical="center" textRotation="0" wrapText="false" indent="0" shrinkToFit="false"/>
      <protection locked="true" hidden="false"/>
    </xf>
    <xf numFmtId="164" fontId="26" fillId="3" borderId="22" xfId="0" applyFont="true" applyBorder="true" applyAlignment="true" applyProtection="true">
      <alignment horizontal="center" vertical="center" textRotation="0" wrapText="false" indent="0" shrinkToFit="false"/>
      <protection locked="true" hidden="false"/>
    </xf>
    <xf numFmtId="164" fontId="23" fillId="10" borderId="23" xfId="0" applyFont="true" applyBorder="true" applyAlignment="true" applyProtection="true">
      <alignment horizontal="right" vertical="center" textRotation="0" wrapText="false" indent="0" shrinkToFit="false"/>
      <protection locked="true" hidden="false"/>
    </xf>
    <xf numFmtId="164" fontId="27" fillId="5" borderId="24" xfId="0" applyFont="true" applyBorder="true" applyAlignment="true" applyProtection="true">
      <alignment horizontal="center" vertical="center"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13" fillId="12" borderId="25" xfId="0" applyFont="true" applyBorder="true" applyAlignment="true" applyProtection="true">
      <alignment horizontal="center" vertical="bottom" textRotation="0" wrapText="false" indent="0" shrinkToFit="false"/>
      <protection locked="true" hidden="false"/>
    </xf>
    <xf numFmtId="164" fontId="13" fillId="12" borderId="26" xfId="0" applyFont="true" applyBorder="true" applyAlignment="true" applyProtection="true">
      <alignment horizontal="center" vertical="bottom" textRotation="0" wrapText="false" indent="0" shrinkToFit="false"/>
      <protection locked="true" hidden="false"/>
    </xf>
    <xf numFmtId="164" fontId="13" fillId="10" borderId="14" xfId="0" applyFont="true" applyBorder="true" applyAlignment="true" applyProtection="true">
      <alignment horizontal="center" vertical="center" textRotation="0" wrapText="true" indent="0" shrinkToFit="false"/>
      <protection locked="true" hidden="false"/>
    </xf>
    <xf numFmtId="164" fontId="13" fillId="10" borderId="27" xfId="0" applyFont="true" applyBorder="true" applyAlignment="true" applyProtection="true">
      <alignment horizontal="center" vertical="center" textRotation="0" wrapText="true" indent="0" shrinkToFit="false"/>
      <protection locked="true" hidden="false"/>
    </xf>
    <xf numFmtId="164" fontId="13" fillId="10" borderId="27" xfId="0" applyFont="true" applyBorder="true" applyAlignment="true" applyProtection="true">
      <alignment horizontal="center" vertical="center" textRotation="0" wrapText="false" indent="0" shrinkToFit="false"/>
      <protection locked="true" hidden="false"/>
    </xf>
    <xf numFmtId="164" fontId="13" fillId="10" borderId="15" xfId="0" applyFont="true" applyBorder="true" applyAlignment="true" applyProtection="true">
      <alignment horizontal="center" vertical="center" textRotation="0" wrapText="false" indent="0" shrinkToFit="false"/>
      <protection locked="true" hidden="false"/>
    </xf>
    <xf numFmtId="164" fontId="13" fillId="12" borderId="28" xfId="0" applyFont="true" applyBorder="true" applyAlignment="true" applyProtection="true">
      <alignment horizontal="center" vertical="center" textRotation="0" wrapText="false" indent="0" shrinkToFit="false"/>
      <protection locked="true" hidden="false"/>
    </xf>
    <xf numFmtId="174" fontId="8" fillId="3" borderId="14" xfId="0" applyFont="true" applyBorder="true" applyAlignment="true" applyProtection="true">
      <alignment horizontal="right" vertical="center" textRotation="0" wrapText="false" indent="0" shrinkToFit="false"/>
      <protection locked="true" hidden="false"/>
    </xf>
    <xf numFmtId="174" fontId="8" fillId="3" borderId="15" xfId="0" applyFont="true" applyBorder="true" applyAlignment="true" applyProtection="true">
      <alignment horizontal="right" vertical="center" textRotation="0" wrapText="false" indent="0" shrinkToFit="false"/>
      <protection locked="true" hidden="false"/>
    </xf>
    <xf numFmtId="164" fontId="13" fillId="10" borderId="2" xfId="0" applyFont="true" applyBorder="true" applyAlignment="true" applyProtection="true">
      <alignment horizontal="center" vertical="center" textRotation="0" wrapText="false" indent="0" shrinkToFit="false"/>
      <protection locked="true" hidden="false"/>
    </xf>
    <xf numFmtId="164" fontId="13" fillId="10" borderId="19" xfId="0" applyFont="true" applyBorder="true" applyAlignment="true" applyProtection="true">
      <alignment horizontal="center" vertical="center" textRotation="0" wrapText="false" indent="0" shrinkToFit="false"/>
      <protection locked="true" hidden="false"/>
    </xf>
    <xf numFmtId="164" fontId="13" fillId="12" borderId="29" xfId="0" applyFont="true" applyBorder="true" applyAlignment="true" applyProtection="true">
      <alignment horizontal="center" vertical="center" textRotation="0" wrapText="false" indent="0" shrinkToFit="false"/>
      <protection locked="true" hidden="false"/>
    </xf>
    <xf numFmtId="167" fontId="8" fillId="3" borderId="30" xfId="0" applyFont="true" applyBorder="true" applyAlignment="true" applyProtection="true">
      <alignment horizontal="right" vertical="center" textRotation="0" wrapText="false" indent="0" shrinkToFit="false"/>
      <protection locked="true" hidden="false"/>
    </xf>
    <xf numFmtId="167" fontId="8" fillId="3" borderId="31" xfId="0" applyFont="true" applyBorder="true" applyAlignment="true" applyProtection="true">
      <alignment horizontal="right" vertical="center" textRotation="0" wrapText="false" indent="0" shrinkToFit="false"/>
      <protection locked="true" hidden="false"/>
    </xf>
    <xf numFmtId="164" fontId="13" fillId="10" borderId="18" xfId="0" applyFont="true" applyBorder="true" applyAlignment="true" applyProtection="true">
      <alignment horizontal="center" vertical="center" textRotation="0" wrapText="false" indent="0" shrinkToFit="false"/>
      <protection locked="true" hidden="false"/>
    </xf>
    <xf numFmtId="166" fontId="8" fillId="3" borderId="2" xfId="19" applyFont="true" applyBorder="true" applyAlignment="true" applyProtection="true">
      <alignment horizontal="center" vertical="center" textRotation="0" wrapText="false" indent="0" shrinkToFit="false"/>
      <protection locked="true" hidden="false"/>
    </xf>
    <xf numFmtId="166" fontId="8" fillId="5" borderId="2" xfId="19" applyFont="true" applyBorder="true" applyAlignment="true" applyProtection="true">
      <alignment horizontal="center" vertical="center" textRotation="0" wrapText="false" indent="0" shrinkToFit="false"/>
      <protection locked="false" hidden="false"/>
    </xf>
    <xf numFmtId="173" fontId="8" fillId="3" borderId="2" xfId="15" applyFont="true" applyBorder="true" applyAlignment="true" applyProtection="true">
      <alignment horizontal="left" vertical="center" textRotation="0" wrapText="false" indent="0" shrinkToFit="false"/>
      <protection locked="true" hidden="false"/>
    </xf>
    <xf numFmtId="165" fontId="8" fillId="5" borderId="2" xfId="0" applyFont="true" applyBorder="true" applyAlignment="true" applyProtection="true">
      <alignment horizontal="center" vertical="bottom" textRotation="0" wrapText="false" indent="0" shrinkToFit="false"/>
      <protection locked="false" hidden="false"/>
    </xf>
    <xf numFmtId="165" fontId="8" fillId="3" borderId="19" xfId="0" applyFont="true" applyBorder="true" applyAlignment="true" applyProtection="true">
      <alignment horizontal="center" vertical="bottom" textRotation="0" wrapText="false" indent="0" shrinkToFit="false"/>
      <protection locked="true" hidden="false"/>
    </xf>
    <xf numFmtId="164" fontId="12" fillId="11" borderId="32" xfId="0" applyFont="true" applyBorder="true" applyAlignment="true" applyProtection="true">
      <alignment horizontal="center" vertical="center" textRotation="0" wrapText="false" indent="0" shrinkToFit="false"/>
      <protection locked="true" hidden="false"/>
    </xf>
    <xf numFmtId="173" fontId="28" fillId="11" borderId="21" xfId="0" applyFont="true" applyBorder="true" applyAlignment="true" applyProtection="true">
      <alignment horizontal="center" vertical="center" textRotation="0" wrapText="false" indent="0" shrinkToFit="false"/>
      <protection locked="true" hidden="false"/>
    </xf>
    <xf numFmtId="176" fontId="28" fillId="11" borderId="22" xfId="0" applyFont="true" applyBorder="true" applyAlignment="true" applyProtection="true">
      <alignment horizontal="general" vertical="center" textRotation="0" wrapText="false" indent="0" shrinkToFit="false"/>
      <protection locked="true" hidden="false"/>
    </xf>
    <xf numFmtId="166" fontId="26" fillId="10" borderId="2" xfId="19" applyFont="true" applyBorder="true" applyAlignment="true" applyProtection="true">
      <alignment horizontal="center" vertical="center" textRotation="0" wrapText="false" indent="0" shrinkToFit="false"/>
      <protection locked="true" hidden="false"/>
    </xf>
    <xf numFmtId="165" fontId="8" fillId="3" borderId="2" xfId="0" applyFont="true" applyBorder="true" applyAlignment="true" applyProtection="true">
      <alignment horizontal="center" vertical="bottom" textRotation="0" wrapText="false" indent="0" shrinkToFit="false"/>
      <protection locked="true" hidden="false"/>
    </xf>
    <xf numFmtId="164" fontId="23" fillId="10" borderId="20" xfId="0" applyFont="true" applyBorder="true" applyAlignment="true" applyProtection="true">
      <alignment horizontal="center" vertical="center" textRotation="0" wrapText="false" indent="0" shrinkToFit="false"/>
      <protection locked="true" hidden="false"/>
    </xf>
    <xf numFmtId="164" fontId="13" fillId="10" borderId="33" xfId="0" applyFont="true" applyBorder="true" applyAlignment="true" applyProtection="true">
      <alignment horizontal="center" vertical="bottom" textRotation="0" wrapText="false" indent="0" shrinkToFit="false"/>
      <protection locked="true" hidden="false"/>
    </xf>
    <xf numFmtId="164" fontId="13" fillId="10" borderId="34" xfId="0" applyFont="true" applyBorder="true" applyAlignment="true" applyProtection="true">
      <alignment horizontal="center" vertical="bottom" textRotation="0" wrapText="false" indent="0" shrinkToFit="false"/>
      <protection locked="true" hidden="false"/>
    </xf>
    <xf numFmtId="164" fontId="13" fillId="10" borderId="35" xfId="0" applyFont="true" applyBorder="true" applyAlignment="true" applyProtection="true">
      <alignment horizontal="center" vertical="bottom" textRotation="0" wrapText="false" indent="0" shrinkToFit="false"/>
      <protection locked="true" hidden="false"/>
    </xf>
    <xf numFmtId="164" fontId="13" fillId="10" borderId="36" xfId="0" applyFont="true" applyBorder="true" applyAlignment="true" applyProtection="true">
      <alignment horizontal="center" vertical="bottom" textRotation="0" wrapText="false" indent="0" shrinkToFit="false"/>
      <protection locked="true" hidden="false"/>
    </xf>
    <xf numFmtId="164" fontId="13" fillId="10" borderId="30" xfId="0" applyFont="true" applyBorder="true" applyAlignment="true" applyProtection="true">
      <alignment horizontal="center" vertical="bottom" textRotation="0" wrapText="false" indent="0" shrinkToFit="false"/>
      <protection locked="true" hidden="false"/>
    </xf>
    <xf numFmtId="166" fontId="13" fillId="10" borderId="37" xfId="0" applyFont="true" applyBorder="true" applyAlignment="true" applyProtection="true">
      <alignment horizontal="center" vertical="bottom" textRotation="0" wrapText="false" indent="0" shrinkToFit="false"/>
      <protection locked="true" hidden="false"/>
    </xf>
    <xf numFmtId="173" fontId="13" fillId="3" borderId="37" xfId="0" applyFont="true" applyBorder="true" applyAlignment="true" applyProtection="true">
      <alignment horizontal="center" vertical="bottom" textRotation="0" wrapText="false" indent="0" shrinkToFit="false"/>
      <protection locked="true" hidden="false"/>
    </xf>
    <xf numFmtId="165" fontId="8" fillId="3" borderId="3" xfId="0" applyFont="true" applyBorder="true" applyAlignment="true" applyProtection="true">
      <alignment horizontal="center" vertical="bottom" textRotation="0" wrapText="false" indent="0" shrinkToFit="false"/>
      <protection locked="true" hidden="false"/>
    </xf>
    <xf numFmtId="165" fontId="8" fillId="3" borderId="31" xfId="0" applyFont="true" applyBorder="true" applyAlignment="true" applyProtection="true">
      <alignment horizontal="center" vertical="bottom" textRotation="0" wrapText="false" indent="0" shrinkToFit="false"/>
      <protection locked="true" hidden="false"/>
    </xf>
    <xf numFmtId="166" fontId="13" fillId="10" borderId="38" xfId="0" applyFont="true" applyBorder="true" applyAlignment="true" applyProtection="true">
      <alignment horizontal="center" vertical="bottom" textRotation="0" wrapText="false" indent="0" shrinkToFit="false"/>
      <protection locked="true" hidden="false"/>
    </xf>
    <xf numFmtId="173" fontId="13" fillId="3" borderId="38" xfId="0" applyFont="true" applyBorder="true" applyAlignment="true" applyProtection="true">
      <alignment horizontal="center" vertical="bottom" textRotation="0" wrapText="false" indent="0" shrinkToFit="false"/>
      <protection locked="true" hidden="false"/>
    </xf>
    <xf numFmtId="165" fontId="8" fillId="3" borderId="2" xfId="0" applyFont="true" applyBorder="true" applyAlignment="true" applyProtection="true">
      <alignment horizontal="center" vertical="center" textRotation="0" wrapText="false" indent="0" shrinkToFit="false"/>
      <protection locked="true" hidden="false"/>
    </xf>
    <xf numFmtId="164" fontId="23" fillId="10" borderId="32" xfId="0" applyFont="true" applyBorder="true" applyAlignment="true" applyProtection="true">
      <alignment horizontal="center" vertical="center" textRotation="0" wrapText="false" indent="0" shrinkToFit="false"/>
      <protection locked="true" hidden="false"/>
    </xf>
    <xf numFmtId="164" fontId="29" fillId="3" borderId="39" xfId="0" applyFont="true" applyBorder="true" applyAlignment="true" applyProtection="true">
      <alignment horizontal="center" vertical="center" textRotation="0" wrapText="true" indent="0" shrinkToFit="false"/>
      <protection locked="true" hidden="false"/>
    </xf>
    <xf numFmtId="173" fontId="30" fillId="10" borderId="21" xfId="19" applyFont="true" applyBorder="true" applyAlignment="true" applyProtection="true">
      <alignment horizontal="left" vertical="center" textRotation="0" wrapText="false" indent="0" shrinkToFit="false"/>
      <protection locked="true" hidden="false"/>
    </xf>
    <xf numFmtId="164" fontId="23" fillId="10" borderId="40" xfId="0" applyFont="true" applyBorder="true" applyAlignment="true" applyProtection="true">
      <alignment horizontal="right" vertical="bottom" textRotation="0" wrapText="false" indent="0" shrinkToFit="false"/>
      <protection locked="true" hidden="false"/>
    </xf>
    <xf numFmtId="166" fontId="13" fillId="3" borderId="40" xfId="19" applyFont="true" applyBorder="true" applyAlignment="true" applyProtection="true">
      <alignment horizontal="center" vertical="center" textRotation="0" wrapText="false" indent="0" shrinkToFit="false"/>
      <protection locked="true" hidden="false"/>
    </xf>
    <xf numFmtId="164" fontId="13" fillId="11" borderId="22" xfId="19" applyFont="true" applyBorder="true" applyAlignment="true" applyProtection="true">
      <alignment horizontal="left"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73"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8" fillId="0" borderId="0" xfId="0" applyFont="true" applyBorder="false" applyAlignment="true" applyProtection="true">
      <alignment horizontal="center" vertical="bottom" textRotation="0" wrapText="false" indent="0" shrinkToFit="false"/>
      <protection locked="false" hidden="false"/>
    </xf>
    <xf numFmtId="164" fontId="13" fillId="10" borderId="21" xfId="0" applyFont="true" applyBorder="true" applyAlignment="true" applyProtection="true">
      <alignment horizontal="center" vertical="center" textRotation="0" wrapText="false" indent="0" shrinkToFit="false"/>
      <protection locked="true" hidden="false"/>
    </xf>
    <xf numFmtId="166" fontId="13" fillId="10" borderId="41" xfId="0" applyFont="true" applyBorder="true" applyAlignment="true" applyProtection="true">
      <alignment horizontal="center" vertical="bottom" textRotation="0" wrapText="false" indent="0" shrinkToFit="false"/>
      <protection locked="true" hidden="false"/>
    </xf>
    <xf numFmtId="173" fontId="13" fillId="3" borderId="41" xfId="0" applyFont="true" applyBorder="true" applyAlignment="true" applyProtection="true">
      <alignment horizontal="center" vertical="bottom" textRotation="0" wrapText="false" indent="0" shrinkToFit="false"/>
      <protection locked="true" hidden="false"/>
    </xf>
    <xf numFmtId="165" fontId="8" fillId="3" borderId="40" xfId="0" applyFont="true" applyBorder="true" applyAlignment="true" applyProtection="true">
      <alignment horizontal="center" vertical="center" textRotation="0" wrapText="false" indent="0" shrinkToFit="false"/>
      <protection locked="true" hidden="false"/>
    </xf>
    <xf numFmtId="165" fontId="8" fillId="3" borderId="22" xfId="0" applyFont="true" applyBorder="true" applyAlignment="true" applyProtection="true">
      <alignment horizontal="center" vertical="bottom" textRotation="0" wrapText="false" indent="0" shrinkToFit="false"/>
      <protection locked="true" hidden="false"/>
    </xf>
    <xf numFmtId="164" fontId="13" fillId="10" borderId="14" xfId="0" applyFont="true" applyBorder="true" applyAlignment="true" applyProtection="true">
      <alignment horizontal="center" vertical="bottom" textRotation="0" wrapText="true" indent="0" shrinkToFit="false"/>
      <protection locked="true" hidden="false"/>
    </xf>
    <xf numFmtId="164" fontId="13" fillId="10" borderId="15" xfId="0" applyFont="true" applyBorder="true" applyAlignment="true" applyProtection="true">
      <alignment horizontal="center"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6" fillId="2" borderId="18" xfId="0" applyFont="true" applyBorder="true" applyAlignment="true" applyProtection="true">
      <alignment horizontal="general" vertical="bottom" textRotation="0" wrapText="false" indent="0" shrinkToFit="false"/>
      <protection locked="true" hidden="false"/>
    </xf>
    <xf numFmtId="173" fontId="26" fillId="2" borderId="19" xfId="0" applyFont="true" applyBorder="true" applyAlignment="true" applyProtection="true">
      <alignment horizontal="general" vertical="bottom" textRotation="0" wrapText="false" indent="0" shrinkToFit="false"/>
      <protection locked="true" hidden="false"/>
    </xf>
    <xf numFmtId="164" fontId="26" fillId="2" borderId="21" xfId="0" applyFont="true" applyBorder="true" applyAlignment="true" applyProtection="true">
      <alignment horizontal="general" vertical="bottom" textRotation="0" wrapText="false" indent="0" shrinkToFit="false"/>
      <protection locked="true" hidden="false"/>
    </xf>
    <xf numFmtId="173" fontId="26" fillId="2" borderId="22" xfId="0" applyFont="true" applyBorder="true" applyAlignment="true" applyProtection="true">
      <alignment horizontal="general" vertical="bottom" textRotation="0" wrapText="false" indent="0" shrinkToFit="false"/>
      <protection locked="true" hidden="false"/>
    </xf>
    <xf numFmtId="164" fontId="20" fillId="12" borderId="14" xfId="0" applyFont="true" applyBorder="true" applyAlignment="true" applyProtection="true">
      <alignment horizontal="center" vertical="center" textRotation="0" wrapText="true" indent="0" shrinkToFit="false"/>
      <protection locked="true" hidden="false"/>
    </xf>
    <xf numFmtId="164" fontId="20" fillId="12" borderId="27" xfId="0" applyFont="true" applyBorder="true" applyAlignment="true" applyProtection="true">
      <alignment horizontal="center" vertical="center" textRotation="0" wrapText="true" indent="0" shrinkToFit="false"/>
      <protection locked="true" hidden="false"/>
    </xf>
    <xf numFmtId="164" fontId="20" fillId="12" borderId="15" xfId="0" applyFont="true" applyBorder="true" applyAlignment="true" applyProtection="true">
      <alignment horizontal="center" vertical="center" textRotation="0" wrapText="true" indent="0" shrinkToFit="false"/>
      <protection locked="true" hidden="false"/>
    </xf>
    <xf numFmtId="164" fontId="0" fillId="3" borderId="18" xfId="0" applyFont="true" applyBorder="true" applyAlignment="true" applyProtection="true">
      <alignment horizontal="general" vertical="bottom" textRotation="0" wrapText="false" indent="0" shrinkToFit="false"/>
      <protection locked="true" hidden="false"/>
    </xf>
    <xf numFmtId="173" fontId="0" fillId="3" borderId="2" xfId="15" applyFont="true" applyBorder="true" applyAlignment="true" applyProtection="true">
      <alignment horizontal="general" vertical="bottom" textRotation="0" wrapText="false" indent="0" shrinkToFit="false"/>
      <protection locked="true" hidden="false"/>
    </xf>
    <xf numFmtId="173" fontId="0" fillId="3" borderId="19" xfId="15" applyFont="true" applyBorder="true" applyAlignment="true" applyProtection="true">
      <alignment horizontal="general" vertical="bottom" textRotation="0" wrapText="false" indent="0" shrinkToFit="false"/>
      <protection locked="true" hidden="false"/>
    </xf>
    <xf numFmtId="173" fontId="0" fillId="11" borderId="2" xfId="15" applyFont="true" applyBorder="true" applyAlignment="true" applyProtection="true">
      <alignment horizontal="general" vertical="bottom" textRotation="0" wrapText="false" indent="0" shrinkToFit="false"/>
      <protection locked="true" hidden="false"/>
    </xf>
    <xf numFmtId="173" fontId="0" fillId="11" borderId="19" xfId="15" applyFont="true" applyBorder="true" applyAlignment="true" applyProtection="true">
      <alignment horizontal="general" vertical="bottom" textRotation="0" wrapText="false" indent="0" shrinkToFit="false"/>
      <protection locked="true" hidden="false"/>
    </xf>
    <xf numFmtId="164" fontId="0" fillId="3" borderId="21" xfId="0" applyFont="true" applyBorder="true" applyAlignment="true" applyProtection="true">
      <alignment horizontal="general" vertical="bottom" textRotation="0" wrapText="false" indent="0" shrinkToFit="false"/>
      <protection locked="true" hidden="false"/>
    </xf>
    <xf numFmtId="173" fontId="0" fillId="3" borderId="40" xfId="15" applyFont="true" applyBorder="true" applyAlignment="true" applyProtection="true">
      <alignment horizontal="general" vertical="bottom" textRotation="0" wrapText="false" indent="0" shrinkToFit="false"/>
      <protection locked="true" hidden="false"/>
    </xf>
    <xf numFmtId="173" fontId="0" fillId="3" borderId="22" xfId="15" applyFont="true" applyBorder="true" applyAlignment="true" applyProtection="true">
      <alignment horizontal="general" vertical="bottom"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13" fillId="2" borderId="2" xfId="0" applyFont="true" applyBorder="true" applyAlignment="true" applyProtection="false">
      <alignment horizontal="center" vertical="center" textRotation="0" wrapText="true" indent="0" shrinkToFit="false"/>
      <protection locked="true" hidden="false"/>
    </xf>
    <xf numFmtId="164" fontId="20" fillId="2" borderId="2" xfId="0" applyFont="true" applyBorder="true" applyAlignment="true" applyProtection="false">
      <alignment horizontal="center" vertical="bottom" textRotation="0" wrapText="false" indent="0" shrinkToFit="false"/>
      <protection locked="true" hidden="false"/>
    </xf>
    <xf numFmtId="164" fontId="13" fillId="2" borderId="2" xfId="0" applyFont="true" applyBorder="true" applyAlignment="true" applyProtection="false">
      <alignment horizontal="center" vertical="center" textRotation="0" wrapText="false" indent="0" shrinkToFit="false"/>
      <protection locked="true" hidden="false"/>
    </xf>
    <xf numFmtId="166" fontId="16" fillId="2" borderId="2" xfId="19" applyFont="true" applyBorder="true" applyAlignment="true" applyProtection="true">
      <alignment horizontal="general" vertical="bottom" textRotation="0" wrapText="false" indent="0" shrinkToFit="false"/>
      <protection locked="true" hidden="false"/>
    </xf>
    <xf numFmtId="164" fontId="16" fillId="6"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20" fillId="6" borderId="2" xfId="0" applyFont="true" applyBorder="true" applyAlignment="true" applyProtection="false">
      <alignment horizontal="center" vertical="center" textRotation="0" wrapText="true" indent="0" shrinkToFit="false"/>
      <protection locked="true" hidden="false"/>
    </xf>
    <xf numFmtId="164" fontId="2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76"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0" fillId="2" borderId="11" xfId="0" applyFont="true" applyBorder="true" applyAlignment="true" applyProtection="false">
      <alignment horizontal="center" vertical="bottom" textRotation="0" wrapText="fals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35" fillId="2" borderId="42" xfId="0" applyFont="true" applyBorder="true" applyAlignment="true" applyProtection="false">
      <alignment horizontal="center" vertical="center" textRotation="0" wrapText="true" indent="0" shrinkToFit="false"/>
      <protection locked="true" hidden="false"/>
    </xf>
    <xf numFmtId="164" fontId="35" fillId="2" borderId="5" xfId="0" applyFont="true" applyBorder="true" applyAlignment="true" applyProtection="false">
      <alignment horizontal="center" vertical="center" textRotation="0" wrapText="true" indent="0" shrinkToFit="false"/>
      <protection locked="true" hidden="false"/>
    </xf>
    <xf numFmtId="164" fontId="35" fillId="2" borderId="43" xfId="0" applyFont="true" applyBorder="true" applyAlignment="true" applyProtection="false">
      <alignment horizontal="center" vertical="center" textRotation="0" wrapText="true" indent="0" shrinkToFit="false"/>
      <protection locked="true" hidden="false"/>
    </xf>
    <xf numFmtId="167" fontId="0" fillId="0" borderId="2" xfId="0" applyFont="fals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fals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36" fillId="0" borderId="20" xfId="0" applyFont="true" applyBorder="true" applyAlignment="true" applyProtection="false">
      <alignment horizontal="general" vertical="center" textRotation="0" wrapText="true" indent="0" shrinkToFit="false"/>
      <protection locked="true" hidden="false"/>
    </xf>
    <xf numFmtId="164" fontId="36" fillId="0" borderId="44" xfId="0" applyFont="true" applyBorder="true" applyAlignment="true" applyProtection="false">
      <alignment horizontal="center" vertical="center" textRotation="0" wrapText="true" indent="0" shrinkToFit="false"/>
      <protection locked="true" hidden="false"/>
    </xf>
    <xf numFmtId="164" fontId="36" fillId="0" borderId="44"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0" fillId="10" borderId="2" xfId="0" applyFont="true" applyBorder="true" applyAlignment="true" applyProtection="false">
      <alignment horizontal="center" vertical="center" textRotation="0" wrapText="false" indent="0" shrinkToFit="false"/>
      <protection locked="true" hidden="false"/>
    </xf>
    <xf numFmtId="164" fontId="20" fillId="10"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true" applyProtection="true">
      <alignment horizontal="center" vertical="bottom" textRotation="0" wrapText="false" indent="0" shrinkToFit="false"/>
      <protection locked="fals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7">
    <dxf>
      <font>
        <name val="Arial"/>
        <charset val="1"/>
        <family val="0"/>
      </font>
      <fill>
        <patternFill>
          <bgColor rgb="FF7F7F80"/>
        </patternFill>
      </fill>
    </dxf>
    <dxf>
      <font>
        <name val="Arial"/>
        <charset val="1"/>
        <family val="0"/>
      </font>
      <fill>
        <patternFill>
          <bgColor rgb="FF7F7F80"/>
        </patternFill>
      </fill>
    </dxf>
    <dxf>
      <font>
        <name val="Arial"/>
        <charset val="1"/>
        <family val="0"/>
      </font>
      <fill>
        <patternFill>
          <bgColor rgb="FFE6B9B8"/>
        </patternFill>
      </fill>
    </dxf>
    <dxf>
      <font>
        <name val="Arial"/>
        <charset val="1"/>
        <family val="0"/>
      </font>
      <fill>
        <patternFill>
          <bgColor rgb="FFE6B9B8"/>
        </patternFill>
      </fill>
    </dxf>
    <dxf>
      <font>
        <name val="Arial"/>
        <charset val="1"/>
        <family val="0"/>
      </font>
      <fill>
        <patternFill>
          <bgColor rgb="FFE6B9B8"/>
        </patternFill>
      </fill>
    </dxf>
    <dxf>
      <font>
        <name val="Arial"/>
        <charset val="1"/>
        <family val="0"/>
      </font>
      <fill>
        <patternFill>
          <bgColor rgb="FFE6B9B8"/>
        </patternFill>
      </fill>
    </dxf>
    <dxf>
      <font>
        <name val="Arial"/>
        <charset val="1"/>
        <family val="0"/>
      </font>
      <fill>
        <patternFill>
          <bgColor rgb="FFE6B9B8"/>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80"/>
      <rgbColor rgb="FFA6A6A6"/>
      <rgbColor rgb="FFBE4B48"/>
      <rgbColor rgb="FFF2F2F2"/>
      <rgbColor rgb="FFEEEEEE"/>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9D9D9"/>
      <rgbColor rgb="FFDDDDDD"/>
      <rgbColor rgb="FFFFFF99"/>
      <rgbColor rgb="FFC4BD97"/>
      <rgbColor rgb="FFFF99CC"/>
      <rgbColor rgb="FFB2B2B2"/>
      <rgbColor rgb="FFE6B9B8"/>
      <rgbColor rgb="FF558ED5"/>
      <rgbColor rgb="FF33CCCC"/>
      <rgbColor rgb="FF98B855"/>
      <rgbColor rgb="FFFFCC00"/>
      <rgbColor rgb="FFFF9900"/>
      <rgbColor rgb="FFE46C0A"/>
      <rgbColor rgb="FF4F81BD"/>
      <rgbColor rgb="FF878787"/>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22458248399671"/>
          <c:y val="0.0497737556561086"/>
          <c:w val="0.909594821728713"/>
          <c:h val="0.774780158797917"/>
        </c:manualLayout>
      </c:layout>
      <c:lineChart>
        <c:grouping val="standard"/>
        <c:varyColors val="0"/>
        <c:ser>
          <c:idx val="0"/>
          <c:order val="0"/>
          <c:tx>
            <c:strRef>
              <c:f>'Redução de Prazo'!$Q$26</c:f>
              <c:strCache>
                <c:ptCount val="1"/>
                <c:pt idx="0">
                  <c:v>SISP</c:v>
                </c:pt>
              </c:strCache>
            </c:strRef>
          </c:tx>
          <c:spPr>
            <a:solidFill>
              <a:srgbClr val="be4b48"/>
            </a:solidFill>
            <a:ln w="19080">
              <a:solidFill>
                <a:srgbClr val="be4b48"/>
              </a:solidFill>
              <a:round/>
            </a:ln>
          </c:spPr>
          <c:marker>
            <c:symbol val="none"/>
          </c:marker>
          <c:dLbls>
            <c:numFmt formatCode="* #,##0\ ;\-* #,##0\ ;* \-#\ ;@\ " sourceLinked="1"/>
            <c:dLblPos val="t"/>
            <c:showLegendKey val="0"/>
            <c:showVal val="1"/>
            <c:showCatName val="0"/>
            <c:showSerName val="0"/>
            <c:showPercent val="0"/>
            <c:showLeaderLines val="0"/>
          </c:dLbls>
          <c:cat>
            <c:strRef>
              <c:f>'Redução de Prazo'!$P$27:$P$86</c:f>
              <c:strCache>
                <c:ptCount val="60"/>
                <c:pt idx="0">
                  <c:v>-0,01</c:v>
                </c:pt>
                <c:pt idx="1">
                  <c:v>-0,02</c:v>
                </c:pt>
                <c:pt idx="2">
                  <c:v>-0,03</c:v>
                </c:pt>
                <c:pt idx="3">
                  <c:v>-0,04</c:v>
                </c:pt>
                <c:pt idx="4">
                  <c:v>-0,05</c:v>
                </c:pt>
                <c:pt idx="5">
                  <c:v>-0,06</c:v>
                </c:pt>
                <c:pt idx="6">
                  <c:v>-0,07</c:v>
                </c:pt>
                <c:pt idx="7">
                  <c:v>-0,08</c:v>
                </c:pt>
                <c:pt idx="8">
                  <c:v>-0,09</c:v>
                </c:pt>
                <c:pt idx="9">
                  <c:v>-0,1</c:v>
                </c:pt>
                <c:pt idx="10">
                  <c:v>-0,11</c:v>
                </c:pt>
                <c:pt idx="11">
                  <c:v>-0,12</c:v>
                </c:pt>
                <c:pt idx="12">
                  <c:v>-0,13</c:v>
                </c:pt>
                <c:pt idx="13">
                  <c:v>-0,14</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c:v>
                </c:pt>
                <c:pt idx="28">
                  <c:v>-0,29</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c:v>
                </c:pt>
                <c:pt idx="55">
                  <c:v>-0,56</c:v>
                </c:pt>
                <c:pt idx="56">
                  <c:v>-0,57</c:v>
                </c:pt>
                <c:pt idx="57">
                  <c:v>-0,58</c:v>
                </c:pt>
                <c:pt idx="58">
                  <c:v>-0,59</c:v>
                </c:pt>
                <c:pt idx="59">
                  <c:v>-0,6</c:v>
                </c:pt>
              </c:strCache>
            </c:strRef>
          </c:cat>
          <c:val>
            <c:numRef>
              <c:f>'Redução de Prazo'!$Q$27:$Q$86</c:f>
              <c:numCache>
                <c:formatCode>General</c:formatCode>
                <c:ptCount val="60"/>
                <c:pt idx="0">
                  <c:v>9.49748705134286</c:v>
                </c:pt>
                <c:pt idx="1">
                  <c:v>10.3367299396637</c:v>
                </c:pt>
                <c:pt idx="2">
                  <c:v>11.2501323000416</c:v>
                </c:pt>
                <c:pt idx="3">
                  <c:v>12.244247214275</c:v>
                </c:pt>
                <c:pt idx="4">
                  <c:v>13.3262068254722</c:v>
                </c:pt>
                <c:pt idx="5">
                  <c:v>14.5037735066491</c:v>
                </c:pt>
                <c:pt idx="6">
                  <c:v>15.7853955508244</c:v>
                </c:pt>
                <c:pt idx="7">
                  <c:v>17.1802677821572</c:v>
                </c:pt>
                <c:pt idx="8">
                  <c:v>18.6983975229694</c:v>
                </c:pt>
                <c:pt idx="9">
                  <c:v>20.3506763899281</c:v>
                </c:pt>
                <c:pt idx="10">
                  <c:v>22.1489584344769</c:v>
                </c:pt>
                <c:pt idx="11">
                  <c:v>24.1061451881266</c:v>
                </c:pt>
                <c:pt idx="12">
                  <c:v>26.2362782227491</c:v>
                </c:pt>
                <c:pt idx="13">
                  <c:v>28.5546398899372</c:v>
                </c:pt>
                <c:pt idx="14">
                  <c:v>31.0778629621711</c:v>
                </c:pt>
                <c:pt idx="15">
                  <c:v>33.8240499623969</c:v>
                </c:pt>
                <c:pt idx="16">
                  <c:v>36.8129030381308</c:v>
                </c:pt>
                <c:pt idx="17">
                  <c:v>40.0658653118542</c:v>
                </c:pt>
                <c:pt idx="18">
                  <c:v>43.606274721798</c:v>
                </c:pt>
                <c:pt idx="19">
                  <c:v>50</c:v>
                </c:pt>
                <c:pt idx="20">
                  <c:v>51.6532801866599</c:v>
                </c:pt>
                <c:pt idx="21">
                  <c:v>56.2176083948218</c:v>
                </c:pt>
                <c:pt idx="22">
                  <c:v>61.1852622372229</c:v>
                </c:pt>
                <c:pt idx="23">
                  <c:v>66.591881475032</c:v>
                </c:pt>
                <c:pt idx="24">
                  <c:v>70</c:v>
                </c:pt>
                <c:pt idx="25">
                  <c:v>78.8805999579516</c:v>
                </c:pt>
                <c:pt idx="26">
                  <c:v>85.8508629531329</c:v>
                </c:pt>
                <c:pt idx="27">
                  <c:v>93.4370513627748</c:v>
                </c:pt>
                <c:pt idx="28">
                  <c:v>101.693591270432</c:v>
                </c:pt>
                <c:pt idx="29">
                  <c:v>110.679718105893</c:v>
                </c:pt>
                <c:pt idx="30">
                  <c:v>120.459901621762</c:v>
                </c:pt>
                <c:pt idx="31">
                  <c:v>131.10430842299</c:v>
                </c:pt>
                <c:pt idx="32">
                  <c:v>142.689305367698</c:v>
                </c:pt>
                <c:pt idx="33">
                  <c:v>155.298007450882</c:v>
                </c:pt>
                <c:pt idx="34">
                  <c:v>169.02087410171</c:v>
                </c:pt>
                <c:pt idx="35">
                  <c:v>183.956358172475</c:v>
                </c:pt>
                <c:pt idx="36">
                  <c:v>200.211612275277</c:v>
                </c:pt>
                <c:pt idx="37">
                  <c:v>217.903257533957</c:v>
                </c:pt>
                <c:pt idx="38">
                  <c:v>237.158220266594</c:v>
                </c:pt>
                <c:pt idx="39">
                  <c:v>258.114642601218</c:v>
                </c:pt>
                <c:pt idx="40">
                  <c:v>280.922873557838</c:v>
                </c:pt>
                <c:pt idx="41">
                  <c:v>305.746547707173</c:v>
                </c:pt>
                <c:pt idx="42">
                  <c:v>332.763759144761</c:v>
                </c:pt>
                <c:pt idx="43">
                  <c:v>362.168339202983</c:v>
                </c:pt>
                <c:pt idx="44">
                  <c:v>394.171247067762</c:v>
                </c:pt>
                <c:pt idx="45">
                  <c:v>429.002083276735</c:v>
                </c:pt>
                <c:pt idx="46">
                  <c:v>466.91073695728</c:v>
                </c:pt>
                <c:pt idx="47">
                  <c:v>508.16917862229</c:v>
                </c:pt>
                <c:pt idx="48">
                  <c:v>553.07341138587</c:v>
                </c:pt>
                <c:pt idx="49">
                  <c:v>601.945594597669</c:v>
                </c:pt>
                <c:pt idx="50">
                  <c:v>655.136355131605</c:v>
                </c:pt>
                <c:pt idx="51">
                  <c:v>713.027302910984</c:v>
                </c:pt>
                <c:pt idx="52">
                  <c:v>776.033768717326</c:v>
                </c:pt>
                <c:pt idx="53">
                  <c:v>844.60778392493</c:v>
                </c:pt>
                <c:pt idx="54">
                  <c:v>919.241323538883</c:v>
                </c:pt>
                <c:pt idx="55">
                  <c:v>1000.46983580324</c:v>
                </c:pt>
                <c:pt idx="56">
                  <c:v>1088.87608370212</c:v>
                </c:pt>
                <c:pt idx="57">
                  <c:v>1185.09432591392</c:v>
                </c:pt>
                <c:pt idx="58">
                  <c:v>1289.81486721458</c:v>
                </c:pt>
                <c:pt idx="59">
                  <c:v>1403.78901097582</c:v>
                </c:pt>
              </c:numCache>
            </c:numRef>
          </c:val>
          <c:smooth val="0"/>
        </c:ser>
        <c:ser>
          <c:idx val="1"/>
          <c:order val="1"/>
          <c:tx>
            <c:strRef>
              <c:f>'Redução de Prazo'!$R$26</c:f>
              <c:strCache>
                <c:ptCount val="1"/>
                <c:pt idx="0">
                  <c:v>Curva
Linear</c:v>
                </c:pt>
              </c:strCache>
            </c:strRef>
          </c:tx>
          <c:spPr>
            <a:solidFill>
              <a:srgbClr val="98b855"/>
            </a:solidFill>
            <a:ln w="19080">
              <a:solidFill>
                <a:srgbClr val="98b855"/>
              </a:solidFill>
              <a:round/>
            </a:ln>
          </c:spPr>
          <c:marker>
            <c:symbol val="none"/>
          </c:marker>
          <c:dLbls>
            <c:numFmt formatCode="* #,##0\ ;\-* #,##0\ ;* \-#\ ;@\ " sourceLinked="1"/>
            <c:dLblPos val="r"/>
            <c:showLegendKey val="0"/>
            <c:showVal val="0"/>
            <c:showCatName val="0"/>
            <c:showSerName val="0"/>
            <c:showPercent val="0"/>
            <c:showLeaderLines val="0"/>
          </c:dLbls>
          <c:cat>
            <c:strRef>
              <c:f>'Redução de Prazo'!$P$27:$P$86</c:f>
              <c:strCache>
                <c:ptCount val="60"/>
                <c:pt idx="0">
                  <c:v>-0,01</c:v>
                </c:pt>
                <c:pt idx="1">
                  <c:v>-0,02</c:v>
                </c:pt>
                <c:pt idx="2">
                  <c:v>-0,03</c:v>
                </c:pt>
                <c:pt idx="3">
                  <c:v>-0,04</c:v>
                </c:pt>
                <c:pt idx="4">
                  <c:v>-0,05</c:v>
                </c:pt>
                <c:pt idx="5">
                  <c:v>-0,06</c:v>
                </c:pt>
                <c:pt idx="6">
                  <c:v>-0,07</c:v>
                </c:pt>
                <c:pt idx="7">
                  <c:v>-0,08</c:v>
                </c:pt>
                <c:pt idx="8">
                  <c:v>-0,09</c:v>
                </c:pt>
                <c:pt idx="9">
                  <c:v>-0,1</c:v>
                </c:pt>
                <c:pt idx="10">
                  <c:v>-0,11</c:v>
                </c:pt>
                <c:pt idx="11">
                  <c:v>-0,12</c:v>
                </c:pt>
                <c:pt idx="12">
                  <c:v>-0,13</c:v>
                </c:pt>
                <c:pt idx="13">
                  <c:v>-0,14</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c:v>
                </c:pt>
                <c:pt idx="28">
                  <c:v>-0,29</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c:v>
                </c:pt>
                <c:pt idx="55">
                  <c:v>-0,56</c:v>
                </c:pt>
                <c:pt idx="56">
                  <c:v>-0,57</c:v>
                </c:pt>
                <c:pt idx="57">
                  <c:v>-0,58</c:v>
                </c:pt>
                <c:pt idx="58">
                  <c:v>-0,59</c:v>
                </c:pt>
                <c:pt idx="59">
                  <c:v>-0,6</c:v>
                </c:pt>
              </c:strCache>
            </c:strRef>
          </c:cat>
          <c:val>
            <c:numRef>
              <c:f>'Redução de Prazo'!$R$27:$R$86</c:f>
              <c:numCache>
                <c:formatCode>General</c:formatCode>
                <c:ptCount val="60"/>
                <c:pt idx="0">
                  <c:v>2.62222222222222</c:v>
                </c:pt>
                <c:pt idx="1">
                  <c:v>5.24444444444444</c:v>
                </c:pt>
                <c:pt idx="2">
                  <c:v>7.86666666666666</c:v>
                </c:pt>
                <c:pt idx="3">
                  <c:v>10.4888888888889</c:v>
                </c:pt>
                <c:pt idx="4">
                  <c:v>13.1111111111111</c:v>
                </c:pt>
                <c:pt idx="5">
                  <c:v>15.7333333333333</c:v>
                </c:pt>
                <c:pt idx="6">
                  <c:v>18.3555555555556</c:v>
                </c:pt>
                <c:pt idx="7">
                  <c:v>20.9777777777778</c:v>
                </c:pt>
                <c:pt idx="8">
                  <c:v>23.6</c:v>
                </c:pt>
                <c:pt idx="9">
                  <c:v>26.2222222222222</c:v>
                </c:pt>
                <c:pt idx="10">
                  <c:v>28.8444444444444</c:v>
                </c:pt>
                <c:pt idx="11">
                  <c:v>31.4666666666667</c:v>
                </c:pt>
                <c:pt idx="12">
                  <c:v>34.0888888888889</c:v>
                </c:pt>
                <c:pt idx="13">
                  <c:v>36.7111111111111</c:v>
                </c:pt>
                <c:pt idx="14">
                  <c:v>39.3333333333333</c:v>
                </c:pt>
                <c:pt idx="15">
                  <c:v>41.9555555555556</c:v>
                </c:pt>
                <c:pt idx="16">
                  <c:v>44.5777777777778</c:v>
                </c:pt>
                <c:pt idx="17">
                  <c:v>47.2</c:v>
                </c:pt>
                <c:pt idx="18">
                  <c:v>49.8222222222222</c:v>
                </c:pt>
                <c:pt idx="19">
                  <c:v>52.4444444444444</c:v>
                </c:pt>
                <c:pt idx="20">
                  <c:v>55.0666666666667</c:v>
                </c:pt>
                <c:pt idx="21">
                  <c:v>57.6888888888889</c:v>
                </c:pt>
                <c:pt idx="22">
                  <c:v>60.3111111111111</c:v>
                </c:pt>
                <c:pt idx="23">
                  <c:v>62.9333333333333</c:v>
                </c:pt>
                <c:pt idx="24">
                  <c:v>65.5555555555555</c:v>
                </c:pt>
                <c:pt idx="25">
                  <c:v>68.1777777777778</c:v>
                </c:pt>
                <c:pt idx="26">
                  <c:v>70.8</c:v>
                </c:pt>
                <c:pt idx="27">
                  <c:v>73.4222222222222</c:v>
                </c:pt>
                <c:pt idx="28">
                  <c:v>76.0444444444444</c:v>
                </c:pt>
                <c:pt idx="29">
                  <c:v>78.6666666666667</c:v>
                </c:pt>
                <c:pt idx="30">
                  <c:v>81.2888888888889</c:v>
                </c:pt>
                <c:pt idx="31">
                  <c:v>83.9111111111111</c:v>
                </c:pt>
                <c:pt idx="32">
                  <c:v>86.5333333333333</c:v>
                </c:pt>
                <c:pt idx="33">
                  <c:v>89.1555555555556</c:v>
                </c:pt>
                <c:pt idx="34">
                  <c:v>91.7777777777778</c:v>
                </c:pt>
                <c:pt idx="35">
                  <c:v>94.4</c:v>
                </c:pt>
                <c:pt idx="36">
                  <c:v>97.0222222222222</c:v>
                </c:pt>
                <c:pt idx="37">
                  <c:v>99.6444444444444</c:v>
                </c:pt>
                <c:pt idx="38">
                  <c:v>102.266666666667</c:v>
                </c:pt>
                <c:pt idx="39">
                  <c:v>104.888888888889</c:v>
                </c:pt>
                <c:pt idx="40">
                  <c:v>107.511111111111</c:v>
                </c:pt>
                <c:pt idx="41">
                  <c:v>110.133333333333</c:v>
                </c:pt>
                <c:pt idx="42">
                  <c:v>112.755555555556</c:v>
                </c:pt>
                <c:pt idx="43">
                  <c:v>115.377777777778</c:v>
                </c:pt>
                <c:pt idx="44">
                  <c:v>118</c:v>
                </c:pt>
                <c:pt idx="45">
                  <c:v>120.622222222222</c:v>
                </c:pt>
                <c:pt idx="46">
                  <c:v>123.244444444444</c:v>
                </c:pt>
                <c:pt idx="47">
                  <c:v>125.866666666667</c:v>
                </c:pt>
                <c:pt idx="48">
                  <c:v>128.488888888889</c:v>
                </c:pt>
                <c:pt idx="49">
                  <c:v>131.111111111111</c:v>
                </c:pt>
                <c:pt idx="50">
                  <c:v>133.733333333333</c:v>
                </c:pt>
                <c:pt idx="51">
                  <c:v>136.355555555556</c:v>
                </c:pt>
                <c:pt idx="52">
                  <c:v>138.977777777778</c:v>
                </c:pt>
                <c:pt idx="53">
                  <c:v>141.6</c:v>
                </c:pt>
                <c:pt idx="54">
                  <c:v>144.222222222222</c:v>
                </c:pt>
                <c:pt idx="55">
                  <c:v>146.844444444444</c:v>
                </c:pt>
                <c:pt idx="56">
                  <c:v>149.466666666667</c:v>
                </c:pt>
                <c:pt idx="57">
                  <c:v>152.088888888889</c:v>
                </c:pt>
                <c:pt idx="58">
                  <c:v>154.711111111111</c:v>
                </c:pt>
                <c:pt idx="59">
                  <c:v>157.333333333333</c:v>
                </c:pt>
              </c:numCache>
            </c:numRef>
          </c:val>
          <c:smooth val="0"/>
        </c:ser>
        <c:hiLowLines>
          <c:spPr>
            <a:ln>
              <a:noFill/>
            </a:ln>
          </c:spPr>
        </c:hiLowLines>
        <c:marker val="0"/>
        <c:axId val="67100107"/>
        <c:axId val="79610498"/>
      </c:lineChart>
      <c:catAx>
        <c:axId val="67100107"/>
        <c:scaling>
          <c:orientation val="minMax"/>
        </c:scaling>
        <c:delete val="0"/>
        <c:axPos val="b"/>
        <c:majorGridlines>
          <c:spPr>
            <a:ln w="6480">
              <a:solidFill>
                <a:srgbClr val="878787"/>
              </a:solidFill>
              <a:round/>
            </a:ln>
          </c:spPr>
        </c:majorGridlines>
        <c:title>
          <c:tx>
            <c:rich>
              <a:bodyPr rot="0"/>
              <a:lstStyle/>
              <a:p>
                <a:pPr>
                  <a:defRPr b="1" sz="1000" spc="-1" strike="noStrike">
                    <a:solidFill>
                      <a:srgbClr val="000000"/>
                    </a:solidFill>
                    <a:latin typeface="Calibri"/>
                  </a:defRPr>
                </a:pPr>
                <a:r>
                  <a:rPr b="1" sz="1000" spc="-1" strike="noStrike">
                    <a:solidFill>
                      <a:srgbClr val="000000"/>
                    </a:solidFill>
                    <a:latin typeface="Calibri"/>
                  </a:rPr>
                  <a:t>Redução do Prazo</a:t>
                </a:r>
              </a:p>
            </c:rich>
          </c:tx>
          <c:overlay val="0"/>
          <c:spPr>
            <a:noFill/>
            <a:ln>
              <a:noFill/>
            </a:ln>
          </c:spPr>
        </c:title>
        <c:numFmt formatCode="General" sourceLinked="1"/>
        <c:majorTickMark val="none"/>
        <c:minorTickMark val="none"/>
        <c:tickLblPos val="nextTo"/>
        <c:spPr>
          <a:ln w="6480">
            <a:solidFill>
              <a:srgbClr val="878787"/>
            </a:solidFill>
            <a:round/>
          </a:ln>
        </c:spPr>
        <c:txPr>
          <a:bodyPr rot="-5400000"/>
          <a:lstStyle/>
          <a:p>
            <a:pPr>
              <a:defRPr b="0" sz="700" spc="-1" strike="noStrike">
                <a:solidFill>
                  <a:srgbClr val="000000"/>
                </a:solidFill>
                <a:latin typeface="Calibri"/>
              </a:defRPr>
            </a:pPr>
          </a:p>
        </c:txPr>
        <c:crossAx val="79610498"/>
        <c:crosses val="autoZero"/>
        <c:auto val="1"/>
        <c:lblAlgn val="ctr"/>
        <c:lblOffset val="100"/>
      </c:catAx>
      <c:valAx>
        <c:axId val="79610498"/>
        <c:scaling>
          <c:orientation val="minMax"/>
        </c:scaling>
        <c:delete val="1"/>
        <c:axPos val="l"/>
        <c:title>
          <c:tx>
            <c:rich>
              <a:bodyPr rot="-5400000"/>
              <a:lstStyle/>
              <a:p>
                <a:pPr>
                  <a:defRPr b="1" sz="1000" spc="-1" strike="noStrike">
                    <a:solidFill>
                      <a:srgbClr val="000000"/>
                    </a:solidFill>
                    <a:latin typeface="Calibri"/>
                  </a:defRPr>
                </a:pPr>
                <a:r>
                  <a:rPr b="1" sz="1000" spc="-1" strike="noStrike">
                    <a:solidFill>
                      <a:srgbClr val="000000"/>
                    </a:solidFill>
                    <a:latin typeface="Calibri"/>
                  </a:rPr>
                  <a:t>Aumento na contagem</a:t>
                </a:r>
              </a:p>
            </c:rich>
          </c:tx>
          <c:overlay val="0"/>
          <c:spPr>
            <a:noFill/>
            <a:ln>
              <a:noFill/>
            </a:ln>
          </c:spPr>
        </c:title>
        <c:numFmt formatCode="* #,##0\ ;\-* #,##0\ ;* \-#\ ;@\ " sourceLinked="0"/>
        <c:majorTickMark val="out"/>
        <c:minorTickMark val="none"/>
        <c:tickLblPos val="nextTo"/>
        <c:spPr>
          <a:ln w="6480">
            <a:solidFill>
              <a:srgbClr val="878787"/>
            </a:solidFill>
            <a:round/>
          </a:ln>
        </c:spPr>
        <c:txPr>
          <a:bodyPr/>
          <a:lstStyle/>
          <a:p>
            <a:pPr>
              <a:defRPr b="0" sz="1000" spc="-1" strike="noStrike">
                <a:solidFill>
                  <a:srgbClr val="000000"/>
                </a:solidFill>
                <a:latin typeface="Calibri"/>
              </a:defRPr>
            </a:pPr>
          </a:p>
        </c:txPr>
        <c:crossAx val="67100107"/>
        <c:crosses val="autoZero"/>
        <c:crossBetween val="midCat"/>
      </c:valAx>
      <c:spPr>
        <a:solidFill>
          <a:srgbClr val="ffffff"/>
        </a:solidFill>
        <a:ln>
          <a:solidFill>
            <a:srgbClr val="000000"/>
          </a:solidFill>
        </a:ln>
      </c:spPr>
    </c:plotArea>
    <c:legend>
      <c:layout>
        <c:manualLayout>
          <c:xMode val="edge"/>
          <c:yMode val="edge"/>
          <c:x val="0.928734810578985"/>
          <c:y val="0.331082813434749"/>
          <c:w val="0.0699095750384217"/>
          <c:h val="0.183589743589744"/>
        </c:manualLayout>
      </c:layout>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drawings/_rels/drawing10.xml.rels><?xml version="1.0" encoding="UTF-8"?>
<Relationships xmlns="http://schemas.openxmlformats.org/package/2006/relationships"><Relationship Id="rId1" Type="http://schemas.openxmlformats.org/officeDocument/2006/relationships/image" Target="../media/image9.jpeg"/>
</Relationships>
</file>

<file path=xl/drawings/_rels/drawing2.xml.rels><?xml version="1.0" encoding="UTF-8"?>
<Relationships xmlns="http://schemas.openxmlformats.org/package/2006/relationships"><Relationship Id="rId1" Type="http://schemas.openxmlformats.org/officeDocument/2006/relationships/image" Target="../media/image1.jpeg"/>
</Relationships>
</file>

<file path=xl/drawings/_rels/drawing3.xml.rels><?xml version="1.0" encoding="UTF-8"?>
<Relationships xmlns="http://schemas.openxmlformats.org/package/2006/relationships"><Relationship Id="rId1" Type="http://schemas.openxmlformats.org/officeDocument/2006/relationships/image" Target="../media/image2.jpeg"/>
</Relationships>
</file>

<file path=xl/drawings/_rels/drawing4.xml.rels><?xml version="1.0" encoding="UTF-8"?>
<Relationships xmlns="http://schemas.openxmlformats.org/package/2006/relationships"><Relationship Id="rId1" Type="http://schemas.openxmlformats.org/officeDocument/2006/relationships/image" Target="../media/image3.jpeg"/>
</Relationships>
</file>

<file path=xl/drawings/_rels/drawing5.xml.rels><?xml version="1.0" encoding="UTF-8"?>
<Relationships xmlns="http://schemas.openxmlformats.org/package/2006/relationships"><Relationship Id="rId1" Type="http://schemas.openxmlformats.org/officeDocument/2006/relationships/image" Target="../media/image4.jpeg"/>
</Relationships>
</file>

<file path=xl/drawings/_rels/drawing6.xml.rels><?xml version="1.0" encoding="UTF-8"?>
<Relationships xmlns="http://schemas.openxmlformats.org/package/2006/relationships"><Relationship Id="rId1" Type="http://schemas.openxmlformats.org/officeDocument/2006/relationships/image" Target="../media/image5.jpeg"/>
</Relationships>
</file>

<file path=xl/drawings/_rels/drawing7.xml.rels><?xml version="1.0" encoding="UTF-8"?>
<Relationships xmlns="http://schemas.openxmlformats.org/package/2006/relationships"><Relationship Id="rId1" Type="http://schemas.openxmlformats.org/officeDocument/2006/relationships/image" Target="../media/image6.jpeg"/>
</Relationships>
</file>

<file path=xl/drawings/_rels/drawing8.xml.rels><?xml version="1.0" encoding="UTF-8"?>
<Relationships xmlns="http://schemas.openxmlformats.org/package/2006/relationships"><Relationship Id="rId1" Type="http://schemas.openxmlformats.org/officeDocument/2006/relationships/image" Target="../media/image7.jpeg"/>
</Relationships>
</file>

<file path=xl/drawings/_rels/drawing9.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8.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13680</xdr:colOff>
      <xdr:row>0</xdr:row>
      <xdr:rowOff>123840</xdr:rowOff>
    </xdr:from>
    <xdr:to>
      <xdr:col>16</xdr:col>
      <xdr:colOff>523080</xdr:colOff>
      <xdr:row>40</xdr:row>
      <xdr:rowOff>131760</xdr:rowOff>
    </xdr:to>
    <xdr:sp>
      <xdr:nvSpPr>
        <xdr:cNvPr id="0" name="CustomShape 1"/>
        <xdr:cNvSpPr/>
      </xdr:nvSpPr>
      <xdr:spPr>
        <a:xfrm>
          <a:off x="1218600" y="123840"/>
          <a:ext cx="8946000" cy="6510240"/>
        </a:xfrm>
        <a:prstGeom prst="rect">
          <a:avLst/>
        </a:prstGeom>
        <a:solidFill>
          <a:srgbClr val="ffffff"/>
        </a:solidFill>
        <a:ln w="9360">
          <a:solidFill>
            <a:srgbClr val="bcbcbc"/>
          </a:solidFill>
          <a:round/>
        </a:ln>
      </xdr:spPr>
      <xdr:style>
        <a:lnRef idx="0"/>
        <a:fillRef idx="0"/>
        <a:effectRef idx="0"/>
        <a:fontRef idx="minor"/>
      </xdr:style>
      <xdr:txBody>
        <a:bodyPr lIns="90000" rIns="90000" tIns="45000" bIns="45000"/>
        <a:p>
          <a:pPr>
            <a:lnSpc>
              <a:spcPct val="100000"/>
            </a:lnSpc>
          </a:pPr>
          <a:endParaRPr b="0" lang="pt-BR" sz="1200" spc="-1" strike="noStrike">
            <a:latin typeface="Times New Roman"/>
          </a:endParaRPr>
        </a:p>
        <a:p>
          <a:pPr algn="ctr">
            <a:lnSpc>
              <a:spcPct val="100000"/>
            </a:lnSpc>
          </a:pPr>
          <a:r>
            <a:rPr b="1" lang="pt-BR" sz="1100" spc="-1" strike="noStrike">
              <a:solidFill>
                <a:srgbClr val="000000"/>
              </a:solidFill>
              <a:latin typeface="Calibri"/>
            </a:rPr>
            <a:t>Instrução para utilização da Planilha de Contagem</a:t>
          </a:r>
          <a:endParaRPr b="0" lang="pt-BR" sz="1100" spc="-1" strike="noStrike">
            <a:latin typeface="Times New Roman"/>
          </a:endParaRPr>
        </a:p>
        <a:p>
          <a:pPr>
            <a:lnSpc>
              <a:spcPct val="100000"/>
            </a:lnSpc>
          </a:pPr>
          <a:endParaRPr b="0" lang="pt-BR" sz="1100" spc="-1" strike="noStrike">
            <a:latin typeface="Times New Roman"/>
          </a:endParaRPr>
        </a:p>
        <a:p>
          <a:pPr>
            <a:lnSpc>
              <a:spcPct val="100000"/>
            </a:lnSpc>
          </a:pPr>
          <a:r>
            <a:rPr b="0" lang="pt-BR" sz="1100" spc="-1" strike="noStrike">
              <a:solidFill>
                <a:srgbClr val="000000"/>
              </a:solidFill>
              <a:latin typeface="Calibri"/>
            </a:rPr>
            <a:t>1) Na aba "Resumo" indicar o tipo de contagem e o tipo de atividade a ser realizada através das opções pré listadas. Utilize as respectivas abas "AFP - Detalhada", "AFP - Estimativa" ou "Indicativa" dependendo da contagem. </a:t>
          </a:r>
          <a:endParaRPr b="0" lang="pt-BR" sz="1100" spc="-1" strike="noStrike">
            <a:latin typeface="Times New Roman"/>
          </a:endParaRPr>
        </a:p>
        <a:p>
          <a:pPr>
            <a:lnSpc>
              <a:spcPct val="100000"/>
            </a:lnSpc>
          </a:pPr>
          <a:r>
            <a:rPr b="0" lang="pt-BR" sz="1100" spc="-1" strike="noStrike">
              <a:solidFill>
                <a:srgbClr val="000000"/>
              </a:solidFill>
              <a:latin typeface="Calibri"/>
            </a:rPr>
            <a:t>- O tipo de atividade define qual a tabela de distribuição de esforço será utilizada no cálculo final.</a:t>
          </a:r>
          <a:endParaRPr b="0" lang="pt-BR" sz="1100" spc="-1" strike="noStrike">
            <a:latin typeface="Times New Roman"/>
          </a:endParaRPr>
        </a:p>
        <a:p>
          <a:pPr>
            <a:lnSpc>
              <a:spcPct val="100000"/>
            </a:lnSpc>
          </a:pPr>
          <a:r>
            <a:rPr b="0" lang="pt-BR" sz="1100" spc="-1" strike="noStrike">
              <a:solidFill>
                <a:srgbClr val="000000"/>
              </a:solidFill>
              <a:latin typeface="Calibri"/>
            </a:rPr>
            <a:t>- Propósito da Contagem:</a:t>
          </a:r>
          <a:endParaRPr b="0" lang="pt-BR" sz="1100" spc="-1" strike="noStrike">
            <a:latin typeface="Times New Roman"/>
          </a:endParaRPr>
        </a:p>
        <a:p>
          <a:pPr>
            <a:lnSpc>
              <a:spcPct val="100000"/>
            </a:lnSpc>
          </a:pPr>
          <a:r>
            <a:rPr b="0" lang="pt-BR" sz="1100" spc="-1" strike="noStrike">
              <a:solidFill>
                <a:srgbClr val="000000"/>
              </a:solidFill>
              <a:latin typeface="Calibri"/>
            </a:rPr>
            <a:t>Uma medição de tamanho funcional é feita para fornecer uma resposta a um problema do negócio, e é o problema de negócio que determina o propósito.</a:t>
          </a:r>
          <a:endParaRPr b="0" lang="pt-BR" sz="1100" spc="-1" strike="noStrike">
            <a:latin typeface="Times New Roman"/>
          </a:endParaRPr>
        </a:p>
        <a:p>
          <a:pPr>
            <a:lnSpc>
              <a:spcPct val="100000"/>
            </a:lnSpc>
          </a:pPr>
          <a:r>
            <a:rPr b="0" lang="pt-BR" sz="1100" spc="-1" strike="noStrike">
              <a:solidFill>
                <a:srgbClr val="000000"/>
              </a:solidFill>
              <a:latin typeface="Calibri"/>
            </a:rPr>
            <a:t>O propósito é o objetivo pelo qual a contagem é realizada. Determina o tipo de contagem de ponto de função e o escopo da contagem necessária para obter a resposta ao problema de negócios sob investigação.</a:t>
          </a:r>
          <a:endParaRPr b="0" lang="pt-BR" sz="1100" spc="-1" strike="noStrike">
            <a:latin typeface="Times New Roman"/>
          </a:endParaRPr>
        </a:p>
        <a:p>
          <a:pPr>
            <a:lnSpc>
              <a:spcPct val="100000"/>
            </a:lnSpc>
          </a:pPr>
          <a:r>
            <a:rPr b="0" lang="pt-BR" sz="1100" spc="-1" strike="noStrike">
              <a:solidFill>
                <a:srgbClr val="000000"/>
              </a:solidFill>
              <a:latin typeface="Calibri"/>
            </a:rPr>
            <a:t>- Escopo da Contagem:</a:t>
          </a:r>
          <a:endParaRPr b="0" lang="pt-BR" sz="1100" spc="-1" strike="noStrike">
            <a:latin typeface="Times New Roman"/>
          </a:endParaRPr>
        </a:p>
        <a:p>
          <a:pPr marL="457200">
            <a:lnSpc>
              <a:spcPct val="100000"/>
            </a:lnSpc>
          </a:pPr>
          <a:r>
            <a:rPr b="0" lang="pt-BR" sz="1100" spc="-1" strike="noStrike">
              <a:solidFill>
                <a:srgbClr val="000000"/>
              </a:solidFill>
              <a:latin typeface="Calibri"/>
            </a:rPr>
            <a:t>O escopo da contagem define o conjunto dos Requisitos Funcionais do Usuário que serão incluídos na contagem de pontos de função. Deve ser informado quais funcionalidades, requisitos ou casos de uso que serão incluídas na contagem de pontos de função.</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2) Nas abas "AFP - Detalhada", "AFP - Estimativa" e "AFP - Indicativa", devem ser preenchidos os campos:</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Release com o respectivo número da release correspondente ao Requisito; na coluna "Release"</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Módulo com o respectivo número do módulo correspondente ao Requisito ; na coluna "Módulo"</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O número do Requisito Ex: "UC01"; na coluna "Requisito"</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O detalhamento das ações do requisito; na coluna "Processos Elementares"</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Selecionar o "tipo" entre a seleção pré listada</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ts val="1199"/>
            </a:lnSpc>
          </a:pPr>
          <a:r>
            <a:rPr b="0" lang="pt-BR" sz="1100" spc="-1" strike="noStrike">
              <a:solidFill>
                <a:srgbClr val="000000"/>
              </a:solidFill>
              <a:latin typeface="Calibri"/>
            </a:rPr>
            <a:t>3) Na aba "AFP - Detalhada" deverá ser selecionado o "tipo do  projeto", além da informação dos dados elementares (coluna "DER") e dos registros lógicos, para as funções de dados, ou dos arquivos referenciados, para as funções de transação (coluna "RL/AR").</a:t>
          </a:r>
          <a:endParaRPr b="0" lang="pt-BR" sz="1100" spc="-1" strike="noStrike">
            <a:latin typeface="Times New Roman"/>
          </a:endParaRPr>
        </a:p>
        <a:p>
          <a:pPr marL="457200">
            <a:lnSpc>
              <a:spcPts val="1199"/>
            </a:lnSpc>
          </a:pPr>
          <a:r>
            <a:rPr b="0" lang="pt-BR" sz="1100" spc="-1" strike="noStrike">
              <a:solidFill>
                <a:srgbClr val="000000"/>
              </a:solidFill>
              <a:latin typeface="Calibri"/>
            </a:rPr>
            <a:t>* preenchido os campos:</a:t>
          </a:r>
          <a:endParaRPr b="0" lang="pt-BR" sz="1100" spc="-1" strike="noStrike">
            <a:latin typeface="Times New Roman"/>
          </a:endParaRPr>
        </a:p>
        <a:p>
          <a:pPr marL="457200">
            <a:lnSpc>
              <a:spcPts val="1199"/>
            </a:lnSpc>
          </a:pPr>
          <a:r>
            <a:rPr b="0" lang="pt-BR" sz="1100" spc="-1" strike="noStrike">
              <a:solidFill>
                <a:srgbClr val="000000"/>
              </a:solidFill>
              <a:latin typeface="Calibri"/>
            </a:rPr>
            <a:t> </a:t>
          </a:r>
          <a:r>
            <a:rPr b="0" lang="pt-BR" sz="1100" spc="-1" strike="noStrike">
              <a:solidFill>
                <a:srgbClr val="000000"/>
              </a:solidFill>
              <a:latin typeface="Calibri"/>
            </a:rPr>
            <a:t>- Preechimento após contagem da colunas "DER" e "AR/TR" com os respectivos valores</a:t>
          </a:r>
          <a:endParaRPr b="0" lang="pt-BR" sz="1100" spc="-1" strike="noStrike">
            <a:latin typeface="Times New Roman"/>
          </a:endParaRPr>
        </a:p>
        <a:p>
          <a:pPr marL="457200">
            <a:lnSpc>
              <a:spcPts val="1199"/>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4) Na aba Redução de Prazo será apresentada a distribuição do esforço em dias por fases, dado um prazo obtido pelo tamanho funcional. Necessário informar versão do Roteiro de Métricas SISP, Tipo do Prazo (Dias úteis ou corridos), Tipo do Projeto,  Complexidade do projeto, Tamanho em PF e Data de início. Ainda nesta aba, caso exista a necessidade de redução do prazo, informar os dados já mencionados e também a Data Limite para conclusão. A partir desta informação serão apresentados a nova distribuição do esforço e o  novo tamanho funcional considerando a porcentagem de redução desejada.</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5) Na aba "Fundamentação" será fundamentada a contagem a partir do link das telas, quando couber justificativa</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6) Na aba " Esforço" será preenchido da coluna "A" "Requisitos" os mesmos UC's relacionados na coluna "Requisito" da aba utilizada na contagem Ex: UC01</a:t>
          </a:r>
          <a:endParaRPr b="0" lang="pt-BR" sz="1100" spc="-1" strike="noStrike">
            <a:latin typeface="Times New Roman"/>
          </a:endParaRPr>
        </a:p>
        <a:p>
          <a:pPr marL="457200">
            <a:lnSpc>
              <a:spcPts val="1199"/>
            </a:lnSpc>
          </a:pPr>
          <a:endParaRPr b="0" lang="pt-BR" sz="1100" spc="-1" strike="noStrike">
            <a:latin typeface="Times New Roman"/>
          </a:endParaRPr>
        </a:p>
        <a:p>
          <a:pPr marL="457200">
            <a:lnSpc>
              <a:spcPts val="1199"/>
            </a:lnSpc>
          </a:pPr>
          <a:r>
            <a:rPr b="0" lang="pt-BR" sz="1100" spc="-1" strike="noStrike">
              <a:solidFill>
                <a:srgbClr val="000000"/>
              </a:solidFill>
              <a:latin typeface="Calibri"/>
            </a:rPr>
            <a:t> </a:t>
          </a:r>
          <a:endParaRPr b="0" lang="pt-BR" sz="1100" spc="-1" strike="noStrike">
            <a:latin typeface="Times New Roman"/>
          </a:endParaRPr>
        </a:p>
        <a:p>
          <a:pPr marL="457200">
            <a:lnSpc>
              <a:spcPts val="1100"/>
            </a:lnSpc>
          </a:pPr>
          <a:endParaRPr b="0" lang="pt-BR" sz="11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37440</xdr:colOff>
      <xdr:row>0</xdr:row>
      <xdr:rowOff>722520</xdr:rowOff>
    </xdr:to>
    <xdr:pic>
      <xdr:nvPicPr>
        <xdr:cNvPr id="10" name="Imagem 1" descr=""/>
        <xdr:cNvPicPr/>
      </xdr:nvPicPr>
      <xdr:blipFill>
        <a:blip r:embed="rId1"/>
        <a:stretch/>
      </xdr:blipFill>
      <xdr:spPr>
        <a:xfrm>
          <a:off x="104760" y="85680"/>
          <a:ext cx="1563120" cy="636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0</xdr:col>
      <xdr:colOff>1579680</xdr:colOff>
      <xdr:row>0</xdr:row>
      <xdr:rowOff>722520</xdr:rowOff>
    </xdr:to>
    <xdr:pic>
      <xdr:nvPicPr>
        <xdr:cNvPr id="1" name="Imagem 1" descr=""/>
        <xdr:cNvPicPr/>
      </xdr:nvPicPr>
      <xdr:blipFill>
        <a:blip r:embed="rId1"/>
        <a:stretch/>
      </xdr:blipFill>
      <xdr:spPr>
        <a:xfrm>
          <a:off x="104760" y="85680"/>
          <a:ext cx="1474920" cy="6368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1208160</xdr:colOff>
      <xdr:row>0</xdr:row>
      <xdr:rowOff>722520</xdr:rowOff>
    </xdr:to>
    <xdr:pic>
      <xdr:nvPicPr>
        <xdr:cNvPr id="2" name="Imagem 1" descr=""/>
        <xdr:cNvPicPr/>
      </xdr:nvPicPr>
      <xdr:blipFill>
        <a:blip r:embed="rId1"/>
        <a:stretch/>
      </xdr:blipFill>
      <xdr:spPr>
        <a:xfrm>
          <a:off x="104760" y="85680"/>
          <a:ext cx="1495080" cy="63684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84240</xdr:colOff>
      <xdr:row>0</xdr:row>
      <xdr:rowOff>55080</xdr:rowOff>
    </xdr:from>
    <xdr:to>
      <xdr:col>1</xdr:col>
      <xdr:colOff>1187640</xdr:colOff>
      <xdr:row>0</xdr:row>
      <xdr:rowOff>691920</xdr:rowOff>
    </xdr:to>
    <xdr:pic>
      <xdr:nvPicPr>
        <xdr:cNvPr id="3" name="Imagem 1" descr=""/>
        <xdr:cNvPicPr/>
      </xdr:nvPicPr>
      <xdr:blipFill>
        <a:blip r:embed="rId1"/>
        <a:stretch/>
      </xdr:blipFill>
      <xdr:spPr>
        <a:xfrm>
          <a:off x="84240" y="55080"/>
          <a:ext cx="1484280" cy="63684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115560</xdr:colOff>
      <xdr:row>0</xdr:row>
      <xdr:rowOff>54000</xdr:rowOff>
    </xdr:from>
    <xdr:to>
      <xdr:col>1</xdr:col>
      <xdr:colOff>1218960</xdr:colOff>
      <xdr:row>0</xdr:row>
      <xdr:rowOff>690840</xdr:rowOff>
    </xdr:to>
    <xdr:pic>
      <xdr:nvPicPr>
        <xdr:cNvPr id="4" name="Imagem 1" descr=""/>
        <xdr:cNvPicPr/>
      </xdr:nvPicPr>
      <xdr:blipFill>
        <a:blip r:embed="rId1"/>
        <a:stretch/>
      </xdr:blipFill>
      <xdr:spPr>
        <a:xfrm>
          <a:off x="115560" y="54000"/>
          <a:ext cx="1495080" cy="63684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84240</xdr:colOff>
      <xdr:row>0</xdr:row>
      <xdr:rowOff>55080</xdr:rowOff>
    </xdr:from>
    <xdr:to>
      <xdr:col>1</xdr:col>
      <xdr:colOff>1187640</xdr:colOff>
      <xdr:row>0</xdr:row>
      <xdr:rowOff>691920</xdr:rowOff>
    </xdr:to>
    <xdr:pic>
      <xdr:nvPicPr>
        <xdr:cNvPr id="5" name="Imagem 1" descr=""/>
        <xdr:cNvPicPr/>
      </xdr:nvPicPr>
      <xdr:blipFill>
        <a:blip r:embed="rId1"/>
        <a:stretch/>
      </xdr:blipFill>
      <xdr:spPr>
        <a:xfrm>
          <a:off x="84240" y="55080"/>
          <a:ext cx="1484280" cy="63684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2</xdr:col>
      <xdr:colOff>570600</xdr:colOff>
      <xdr:row>0</xdr:row>
      <xdr:rowOff>722520</xdr:rowOff>
    </xdr:to>
    <xdr:pic>
      <xdr:nvPicPr>
        <xdr:cNvPr id="6" name="Imagem 1" descr=""/>
        <xdr:cNvPicPr/>
      </xdr:nvPicPr>
      <xdr:blipFill>
        <a:blip r:embed="rId1"/>
        <a:stretch/>
      </xdr:blipFill>
      <xdr:spPr>
        <a:xfrm>
          <a:off x="104760" y="85680"/>
          <a:ext cx="1531800" cy="63684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136800</xdr:colOff>
      <xdr:row>0</xdr:row>
      <xdr:rowOff>34920</xdr:rowOff>
    </xdr:from>
    <xdr:to>
      <xdr:col>1</xdr:col>
      <xdr:colOff>1005480</xdr:colOff>
      <xdr:row>0</xdr:row>
      <xdr:rowOff>671760</xdr:rowOff>
    </xdr:to>
    <xdr:pic>
      <xdr:nvPicPr>
        <xdr:cNvPr id="7" name="Imagem 1" descr=""/>
        <xdr:cNvPicPr/>
      </xdr:nvPicPr>
      <xdr:blipFill>
        <a:blip r:embed="rId1"/>
        <a:stretch/>
      </xdr:blipFill>
      <xdr:spPr>
        <a:xfrm>
          <a:off x="136800" y="34920"/>
          <a:ext cx="1495800" cy="63684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272520</xdr:colOff>
      <xdr:row>18</xdr:row>
      <xdr:rowOff>138960</xdr:rowOff>
    </xdr:from>
    <xdr:to>
      <xdr:col>14</xdr:col>
      <xdr:colOff>187200</xdr:colOff>
      <xdr:row>42</xdr:row>
      <xdr:rowOff>109440</xdr:rowOff>
    </xdr:to>
    <xdr:graphicFrame>
      <xdr:nvGraphicFramePr>
        <xdr:cNvPr id="8" name="Gráfico 1"/>
        <xdr:cNvGraphicFramePr/>
      </xdr:nvGraphicFramePr>
      <xdr:xfrm>
        <a:off x="397440" y="4812840"/>
        <a:ext cx="10066320" cy="4216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100080</xdr:colOff>
      <xdr:row>0</xdr:row>
      <xdr:rowOff>38520</xdr:rowOff>
    </xdr:from>
    <xdr:to>
      <xdr:col>2</xdr:col>
      <xdr:colOff>669960</xdr:colOff>
      <xdr:row>0</xdr:row>
      <xdr:rowOff>675360</xdr:rowOff>
    </xdr:to>
    <xdr:pic>
      <xdr:nvPicPr>
        <xdr:cNvPr id="9" name="Imagem 1" descr=""/>
        <xdr:cNvPicPr/>
      </xdr:nvPicPr>
      <xdr:blipFill>
        <a:blip r:embed="rId2"/>
        <a:stretch/>
      </xdr:blipFill>
      <xdr:spPr>
        <a:xfrm>
          <a:off x="100080" y="38520"/>
          <a:ext cx="1484280" cy="6368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11.xml.rels><?xml version="1.0" encoding="UTF-8"?>
<Relationships xmlns="http://schemas.openxmlformats.org/package/2006/relationships"><Relationship Id="rId1" Type="http://schemas.openxmlformats.org/officeDocument/2006/relationships/drawing" Target="../drawings/drawing10.x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6.xml"/><Relationship Id="rId3"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7.xml"/><Relationship Id="rId3" Type="http://schemas.openxmlformats.org/officeDocument/2006/relationships/vmlDrawing" Target="../drawings/vmlDrawing6.v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tabColor rgb="FF00000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64" min="1" style="0" width="8.54"/>
    <col collapsed="false" customWidth="false" hidden="false" outlineLevel="0" max="1025" min="65" style="0" width="11.54"/>
  </cols>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R1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127" width="1.77"/>
    <col collapsed="false" customWidth="true" hidden="false" outlineLevel="0" max="2" min="2" style="127" width="11.19"/>
    <col collapsed="false" customWidth="true" hidden="false" outlineLevel="0" max="3" min="3" style="73" width="10.8"/>
    <col collapsed="false" customWidth="true" hidden="false" outlineLevel="0" max="5" min="4" style="127" width="6.88"/>
    <col collapsed="false" customWidth="true" hidden="false" outlineLevel="0" max="6" min="6" style="127" width="6.48"/>
    <col collapsed="false" customWidth="true" hidden="false" outlineLevel="0" max="7" min="7" style="127" width="15.93"/>
    <col collapsed="false" customWidth="true" hidden="false" outlineLevel="0" max="8" min="8" style="127" width="14.04"/>
    <col collapsed="false" customWidth="true" hidden="false" outlineLevel="0" max="9" min="9" style="127" width="4.11"/>
    <col collapsed="false" customWidth="true" hidden="false" outlineLevel="0" max="10" min="10" style="127" width="25.24"/>
    <col collapsed="false" customWidth="true" hidden="false" outlineLevel="0" max="11" min="11" style="127" width="11.14"/>
    <col collapsed="false" customWidth="true" hidden="false" outlineLevel="0" max="12" min="12" style="127" width="1.08"/>
    <col collapsed="false" customWidth="true" hidden="false" outlineLevel="0" max="13" min="13" style="127" width="22.55"/>
    <col collapsed="false" customWidth="true" hidden="false" outlineLevel="0" max="14" min="14" style="127" width="7.56"/>
    <col collapsed="false" customWidth="true" hidden="false" outlineLevel="0" max="15" min="15" style="127" width="7.83"/>
    <col collapsed="false" customWidth="true" hidden="false" outlineLevel="0" max="16" min="16" style="127" width="12.42"/>
    <col collapsed="false" customWidth="true" hidden="false" outlineLevel="0" max="17" min="17" style="127" width="11.88"/>
    <col collapsed="false" customWidth="true" hidden="false" outlineLevel="0" max="64" min="18" style="127" width="9.05"/>
    <col collapsed="false" customWidth="true" hidden="false" outlineLevel="0" max="1023" min="65" style="0" width="9.05"/>
    <col collapsed="false" customWidth="false" hidden="false" outlineLevel="0" max="1025" min="1024" style="0" width="11.52"/>
  </cols>
  <sheetData>
    <row r="1" customFormat="false" ht="69.75" hidden="false" customHeight="true" outlineLevel="0" collapsed="false">
      <c r="A1" s="0"/>
      <c r="B1" s="128" t="s">
        <v>0</v>
      </c>
      <c r="C1" s="0"/>
      <c r="D1" s="91" t="s">
        <v>100</v>
      </c>
      <c r="E1" s="91"/>
      <c r="F1" s="91"/>
      <c r="G1" s="91"/>
      <c r="H1" s="91"/>
      <c r="I1" s="91"/>
      <c r="J1" s="91"/>
      <c r="K1" s="91"/>
      <c r="L1" s="91"/>
      <c r="M1" s="91"/>
      <c r="N1" s="91"/>
      <c r="O1" s="91"/>
      <c r="P1" s="91"/>
      <c r="Q1" s="91"/>
      <c r="R1" s="0"/>
    </row>
    <row r="2" customFormat="false" ht="15" hidden="false" customHeight="false" outlineLevel="0" collapsed="false">
      <c r="A2" s="0"/>
      <c r="B2" s="129" t="s">
        <v>101</v>
      </c>
      <c r="C2" s="129"/>
      <c r="D2" s="129"/>
      <c r="E2" s="129"/>
      <c r="F2" s="129"/>
      <c r="G2" s="129"/>
      <c r="H2" s="129"/>
      <c r="I2" s="130"/>
      <c r="J2" s="131" t="s">
        <v>102</v>
      </c>
      <c r="K2" s="131"/>
      <c r="L2" s="130"/>
      <c r="M2" s="131" t="s">
        <v>103</v>
      </c>
      <c r="N2" s="131"/>
      <c r="O2" s="131"/>
      <c r="P2" s="131"/>
      <c r="Q2" s="131"/>
      <c r="R2" s="0"/>
    </row>
    <row r="3" customFormat="false" ht="15.75" hidden="false" customHeight="true" outlineLevel="0" collapsed="false">
      <c r="A3" s="0"/>
      <c r="B3" s="132" t="s">
        <v>104</v>
      </c>
      <c r="C3" s="132"/>
      <c r="D3" s="132"/>
      <c r="E3" s="132"/>
      <c r="F3" s="132"/>
      <c r="G3" s="133" t="s">
        <v>105</v>
      </c>
      <c r="H3" s="133"/>
      <c r="I3" s="130"/>
      <c r="J3" s="134" t="s">
        <v>106</v>
      </c>
      <c r="K3" s="135" t="s">
        <v>107</v>
      </c>
      <c r="L3" s="130"/>
      <c r="M3" s="134" t="s">
        <v>108</v>
      </c>
      <c r="N3" s="134"/>
      <c r="O3" s="134"/>
      <c r="P3" s="136" t="s">
        <v>109</v>
      </c>
      <c r="Q3" s="136"/>
      <c r="R3" s="0"/>
    </row>
    <row r="4" customFormat="false" ht="21.95" hidden="false" customHeight="true" outlineLevel="0" collapsed="false">
      <c r="A4" s="0"/>
      <c r="B4" s="137" t="s">
        <v>110</v>
      </c>
      <c r="C4" s="137"/>
      <c r="D4" s="137"/>
      <c r="E4" s="137"/>
      <c r="F4" s="137"/>
      <c r="G4" s="138" t="s">
        <v>111</v>
      </c>
      <c r="H4" s="139" t="s">
        <v>112</v>
      </c>
      <c r="I4" s="130"/>
      <c r="J4" s="134"/>
      <c r="K4" s="135"/>
      <c r="L4" s="130"/>
      <c r="M4" s="140" t="s">
        <v>113</v>
      </c>
      <c r="N4" s="140"/>
      <c r="O4" s="140"/>
      <c r="P4" s="141"/>
      <c r="Q4" s="141"/>
      <c r="R4" s="0"/>
    </row>
    <row r="5" customFormat="false" ht="35.25" hidden="false" customHeight="true" outlineLevel="0" collapsed="false">
      <c r="A5" s="0"/>
      <c r="B5" s="137"/>
      <c r="C5" s="137"/>
      <c r="D5" s="137"/>
      <c r="E5" s="137"/>
      <c r="F5" s="137"/>
      <c r="G5" s="138"/>
      <c r="H5" s="142" t="n">
        <f aca="false">IF(G4="Sistema Comum – Mainframe", 0.33, IF(G4="Sistema Comum – WEB", 0.35, IF(G4="Sistema OO", 0.36, IF(G4="Sistema Cliente/Servidor (Alta complexidade)", 0.37,IF(G4="Sistemas Gerenciais Complexos", 0.39, IF(G4="Software Básico, Framework, Sistemas Comerciais", 0.4, IF(G4="Software Militar *Exclusivo SISP v2.0", 0.45, "ERRO - Selecione o Tipo novamente")))))))</f>
        <v>0.36</v>
      </c>
      <c r="I5" s="130"/>
      <c r="J5" s="134"/>
      <c r="K5" s="143" t="s">
        <v>114</v>
      </c>
      <c r="L5" s="130"/>
      <c r="M5" s="140" t="s">
        <v>115</v>
      </c>
      <c r="N5" s="140"/>
      <c r="O5" s="140"/>
      <c r="P5" s="144" t="str">
        <f aca="false">IF(AND(P4&lt;&gt;"",B16&lt;&gt;0),(P4-G10)+1,B16)</f>
        <v>Informe PF</v>
      </c>
      <c r="Q5" s="144"/>
      <c r="R5" s="0"/>
    </row>
    <row r="6" customFormat="false" ht="23.3" hidden="false" customHeight="true" outlineLevel="0" collapsed="false">
      <c r="A6" s="0"/>
      <c r="B6" s="132" t="s">
        <v>116</v>
      </c>
      <c r="C6" s="132"/>
      <c r="D6" s="132"/>
      <c r="E6" s="132"/>
      <c r="F6" s="132"/>
      <c r="G6" s="145" t="s">
        <v>117</v>
      </c>
      <c r="H6" s="145"/>
      <c r="I6" s="130"/>
      <c r="J6" s="140" t="s">
        <v>118</v>
      </c>
      <c r="K6" s="13" t="n">
        <v>10</v>
      </c>
      <c r="L6" s="130"/>
      <c r="M6" s="146" t="s">
        <v>119</v>
      </c>
      <c r="N6" s="146"/>
      <c r="O6" s="146"/>
      <c r="P6" s="147" t="str">
        <f aca="false">IF(G7&lt;&gt;0,P5/B16-1,"-")</f>
        <v>-</v>
      </c>
      <c r="Q6" s="147"/>
      <c r="R6" s="0"/>
    </row>
    <row r="7" customFormat="false" ht="24" hidden="false" customHeight="true" outlineLevel="0" collapsed="false">
      <c r="A7" s="0"/>
      <c r="B7" s="148" t="s">
        <v>120</v>
      </c>
      <c r="C7" s="148"/>
      <c r="D7" s="148"/>
      <c r="E7" s="148"/>
      <c r="F7" s="148"/>
      <c r="G7" s="149"/>
      <c r="H7" s="149"/>
      <c r="I7" s="130"/>
      <c r="J7" s="140" t="s">
        <v>121</v>
      </c>
      <c r="K7" s="13" t="n">
        <v>20</v>
      </c>
      <c r="L7" s="130"/>
      <c r="M7" s="150"/>
      <c r="N7" s="150"/>
      <c r="O7" s="150"/>
      <c r="P7" s="151" t="s">
        <v>122</v>
      </c>
      <c r="Q7" s="152" t="s">
        <v>123</v>
      </c>
      <c r="R7" s="0"/>
    </row>
    <row r="8" customFormat="false" ht="13.8" hidden="false" customHeight="true" outlineLevel="0" collapsed="false">
      <c r="A8" s="0"/>
      <c r="B8" s="153" t="s">
        <v>124</v>
      </c>
      <c r="C8" s="153"/>
      <c r="D8" s="154" t="s">
        <v>125</v>
      </c>
      <c r="E8" s="154" t="s">
        <v>126</v>
      </c>
      <c r="F8" s="155" t="s">
        <v>127</v>
      </c>
      <c r="G8" s="156" t="s">
        <v>128</v>
      </c>
      <c r="H8" s="156"/>
      <c r="I8" s="130"/>
      <c r="J8" s="140" t="s">
        <v>129</v>
      </c>
      <c r="K8" s="13" t="n">
        <v>30</v>
      </c>
      <c r="L8" s="130"/>
      <c r="M8" s="157" t="s">
        <v>130</v>
      </c>
      <c r="N8" s="157"/>
      <c r="O8" s="157"/>
      <c r="P8" s="158" t="str">
        <f aca="false">IF(P5=B16,"-",GROWTH(Q22:Q24,P22:P24,P6,1))</f>
        <v>-</v>
      </c>
      <c r="Q8" s="159" t="str">
        <f aca="false">IF(P5=B16,"-",TREND(Q22:Q24,P22:P24,P6,0))</f>
        <v>-</v>
      </c>
      <c r="R8" s="0"/>
    </row>
    <row r="9" customFormat="false" ht="15" hidden="false" customHeight="true" outlineLevel="0" collapsed="false">
      <c r="A9" s="0"/>
      <c r="B9" s="153"/>
      <c r="C9" s="153"/>
      <c r="D9" s="154"/>
      <c r="E9" s="154"/>
      <c r="F9" s="155"/>
      <c r="G9" s="160" t="s">
        <v>131</v>
      </c>
      <c r="H9" s="161" t="s">
        <v>132</v>
      </c>
      <c r="I9" s="130"/>
      <c r="J9" s="140" t="s">
        <v>133</v>
      </c>
      <c r="K9" s="13" t="n">
        <v>40</v>
      </c>
      <c r="L9" s="130"/>
      <c r="M9" s="162" t="s">
        <v>134</v>
      </c>
      <c r="N9" s="162"/>
      <c r="O9" s="162"/>
      <c r="P9" s="163" t="str">
        <f aca="false">IF(P5=B16,"-",P8/100+1)</f>
        <v>-</v>
      </c>
      <c r="Q9" s="164" t="str">
        <f aca="false">IF(P5=B16,"-",Q8/100+1)</f>
        <v>-</v>
      </c>
      <c r="R9" s="0"/>
    </row>
    <row r="10" customFormat="false" ht="19.5" hidden="false" customHeight="true" outlineLevel="0" collapsed="false">
      <c r="A10" s="0"/>
      <c r="B10" s="165" t="s">
        <v>20</v>
      </c>
      <c r="C10" s="165"/>
      <c r="D10" s="166" t="n">
        <v>0.25</v>
      </c>
      <c r="E10" s="167" t="n">
        <v>0.25</v>
      </c>
      <c r="F10" s="168" t="str">
        <f aca="false">IF(ISERR($B$16*E10),"ERRO",$B$16*E10)</f>
        <v>ERRO</v>
      </c>
      <c r="G10" s="169"/>
      <c r="H10" s="170" t="str">
        <f aca="false">IF(E10="",G10,(IF(G10="","-",IF(ISERR(IF(AND((G10&gt;=0),(G10&lt;=2958465)),G10+(F10-1),"-")),"-",IF(AND((G10&gt;=0),(G10&lt;=2958465)),G10+(F10-1),"-")))))</f>
        <v>-</v>
      </c>
      <c r="I10" s="130"/>
      <c r="J10" s="140" t="s">
        <v>135</v>
      </c>
      <c r="K10" s="13" t="n">
        <v>50</v>
      </c>
      <c r="L10" s="130"/>
      <c r="M10" s="171" t="s">
        <v>136</v>
      </c>
      <c r="N10" s="171"/>
      <c r="O10" s="171"/>
      <c r="P10" s="172" t="str">
        <f aca="false">IF(P5=B16,"-",(P8/100+1)*G7)</f>
        <v>-</v>
      </c>
      <c r="Q10" s="173" t="str">
        <f aca="false">IF(P5=B16,"-",(Q8/100+1)*G7)</f>
        <v>-</v>
      </c>
      <c r="R10" s="0"/>
    </row>
    <row r="11" customFormat="false" ht="13.8" hidden="false" customHeight="false" outlineLevel="0" collapsed="false">
      <c r="A11" s="0"/>
      <c r="B11" s="165" t="s">
        <v>137</v>
      </c>
      <c r="C11" s="165"/>
      <c r="D11" s="174" t="n">
        <v>0.1</v>
      </c>
      <c r="E11" s="167" t="n">
        <v>0.1</v>
      </c>
      <c r="F11" s="168" t="str">
        <f aca="false">IF(ISERR($B$16*E11),"ERRO",$B$16*E11)</f>
        <v>ERRO</v>
      </c>
      <c r="G11" s="175" t="str">
        <f aca="false">IF(AND((H10&gt;=0),(H10&lt;=2958465)),H10,"-")</f>
        <v>-</v>
      </c>
      <c r="H11" s="170" t="str">
        <f aca="false">IF(G11="", "-",(IF(AND((G11&gt;=0),(G11&lt;=2958465)),G11+(F11),"-")))</f>
        <v>-</v>
      </c>
      <c r="I11" s="130"/>
      <c r="J11" s="140" t="s">
        <v>138</v>
      </c>
      <c r="K11" s="13" t="n">
        <v>60</v>
      </c>
      <c r="L11" s="130"/>
      <c r="M11" s="176" t="s">
        <v>139</v>
      </c>
      <c r="N11" s="176"/>
      <c r="O11" s="176"/>
      <c r="P11" s="176"/>
      <c r="Q11" s="176"/>
      <c r="R11" s="0"/>
    </row>
    <row r="12" customFormat="false" ht="13.8" hidden="false" customHeight="false" outlineLevel="0" collapsed="false">
      <c r="A12" s="0"/>
      <c r="B12" s="165" t="s">
        <v>24</v>
      </c>
      <c r="C12" s="165"/>
      <c r="D12" s="166" t="n">
        <v>0.4</v>
      </c>
      <c r="E12" s="167" t="n">
        <v>0.4</v>
      </c>
      <c r="F12" s="168" t="str">
        <f aca="false">IF(ISERR($B$16*E12),"ERRO",$B$16*E12)</f>
        <v>ERRO</v>
      </c>
      <c r="G12" s="175" t="str">
        <f aca="false">IF(AND((H11&gt;=0),(H11&lt;=2958465)),H11,"-")</f>
        <v>-</v>
      </c>
      <c r="H12" s="170" t="str">
        <f aca="false">IF(G12="", "-",(IF(AND((G12&gt;=0),(G12&lt;=2958465)),G12+(F12),"-")))</f>
        <v>-</v>
      </c>
      <c r="I12" s="130"/>
      <c r="J12" s="140" t="s">
        <v>140</v>
      </c>
      <c r="K12" s="13" t="n">
        <v>70</v>
      </c>
      <c r="L12" s="130"/>
      <c r="M12" s="177" t="s">
        <v>124</v>
      </c>
      <c r="N12" s="178" t="s">
        <v>126</v>
      </c>
      <c r="O12" s="178" t="s">
        <v>127</v>
      </c>
      <c r="P12" s="179" t="s">
        <v>141</v>
      </c>
      <c r="Q12" s="180" t="s">
        <v>142</v>
      </c>
      <c r="R12" s="0"/>
    </row>
    <row r="13" customFormat="false" ht="13.8" hidden="false" customHeight="false" outlineLevel="0" collapsed="false">
      <c r="A13" s="0"/>
      <c r="B13" s="165" t="s">
        <v>26</v>
      </c>
      <c r="C13" s="165"/>
      <c r="D13" s="174" t="n">
        <v>0.15</v>
      </c>
      <c r="E13" s="167" t="n">
        <v>0.15</v>
      </c>
      <c r="F13" s="168" t="str">
        <f aca="false">IF(ISERR($B$16*E13),"ERRO",$B$16*E13)</f>
        <v>ERRO</v>
      </c>
      <c r="G13" s="175" t="str">
        <f aca="false">IF(AND((H12&gt;=0),(H12&lt;=2958465)),H12,"-")</f>
        <v>-</v>
      </c>
      <c r="H13" s="170" t="str">
        <f aca="false">IF(G13="", "-",(IF(AND((G13&gt;=0),(G13&lt;=2958465)),G13+(F13),"-")))</f>
        <v>-</v>
      </c>
      <c r="I13" s="130"/>
      <c r="J13" s="140" t="s">
        <v>143</v>
      </c>
      <c r="K13" s="13" t="n">
        <v>88</v>
      </c>
      <c r="L13" s="130"/>
      <c r="M13" s="181" t="s">
        <v>20</v>
      </c>
      <c r="N13" s="182" t="n">
        <f aca="false">E10</f>
        <v>0.25</v>
      </c>
      <c r="O13" s="183" t="str">
        <f aca="false">IF(P5=B16,"-",IF(AND($G$7&lt;&gt;0,$G$10&lt;&gt;""),$P$5*N13,"-"))</f>
        <v>-</v>
      </c>
      <c r="P13" s="184" t="str">
        <f aca="false">IF(P5=B16,"-",IF(G10="","-",G10))</f>
        <v>-</v>
      </c>
      <c r="Q13" s="185" t="str">
        <f aca="false">IF(P13&lt;&gt;"-",(IF(O13&gt;1,((P13+O13)-1),(P13+O13))),"-")</f>
        <v>-</v>
      </c>
      <c r="R13" s="0"/>
    </row>
    <row r="14" customFormat="false" ht="13.8" hidden="false" customHeight="false" outlineLevel="0" collapsed="false">
      <c r="A14" s="0"/>
      <c r="B14" s="165" t="s">
        <v>28</v>
      </c>
      <c r="C14" s="165"/>
      <c r="D14" s="166" t="n">
        <v>0.05</v>
      </c>
      <c r="E14" s="167" t="n">
        <v>0.05</v>
      </c>
      <c r="F14" s="168" t="str">
        <f aca="false">IF(ISERR($B$16*E14),"ERRO",$B$16*E14)</f>
        <v>ERRO</v>
      </c>
      <c r="G14" s="175" t="str">
        <f aca="false">IF(AND((H13&gt;=0),(H13&lt;=2958465)),H13,"-")</f>
        <v>-</v>
      </c>
      <c r="H14" s="170" t="str">
        <f aca="false">IF(G14="", "-",(IF(AND((G14&gt;=0),(G14&lt;=2958465)),G14+(F14),"-")))</f>
        <v>-</v>
      </c>
      <c r="I14" s="130"/>
      <c r="J14" s="140" t="s">
        <v>144</v>
      </c>
      <c r="K14" s="13" t="n">
        <v>104</v>
      </c>
      <c r="L14" s="130"/>
      <c r="M14" s="165" t="s">
        <v>137</v>
      </c>
      <c r="N14" s="186" t="n">
        <f aca="false">E11</f>
        <v>0.1</v>
      </c>
      <c r="O14" s="187" t="str">
        <f aca="false">IF(P5=B16,"-",IF(AND($G$7&lt;&gt;0,$G$10&lt;&gt;""),$P$5*N14,"-"))</f>
        <v>-</v>
      </c>
      <c r="P14" s="188" t="str">
        <f aca="false">Q13</f>
        <v>-</v>
      </c>
      <c r="Q14" s="170" t="str">
        <f aca="false">IF(P14&lt;&gt;"-",P14+O14,"-")</f>
        <v>-</v>
      </c>
      <c r="R14" s="0"/>
    </row>
    <row r="15" customFormat="false" ht="16.5" hidden="false" customHeight="true" outlineLevel="0" collapsed="false">
      <c r="A15" s="0"/>
      <c r="B15" s="165" t="s">
        <v>30</v>
      </c>
      <c r="C15" s="165"/>
      <c r="D15" s="166" t="n">
        <v>0.05</v>
      </c>
      <c r="E15" s="167" t="n">
        <v>0.05</v>
      </c>
      <c r="F15" s="168" t="str">
        <f aca="false">IF(ISERR($B$16*E15),"ERRO",$B$16*E15)</f>
        <v>ERRO</v>
      </c>
      <c r="G15" s="175" t="str">
        <f aca="false">IF(AND((H14&gt;=0),(H14&lt;=2958465)),H14,"-")</f>
        <v>-</v>
      </c>
      <c r="H15" s="170" t="str">
        <f aca="false">IF(G15="", "-",(IF(AND((G15&gt;=0),(G15&lt;=2958465)),G15+(F15),"-")))</f>
        <v>-</v>
      </c>
      <c r="I15" s="130"/>
      <c r="J15" s="189" t="s">
        <v>145</v>
      </c>
      <c r="K15" s="190" t="s">
        <v>146</v>
      </c>
      <c r="L15" s="130"/>
      <c r="M15" s="165" t="s">
        <v>24</v>
      </c>
      <c r="N15" s="186" t="n">
        <f aca="false">E12</f>
        <v>0.4</v>
      </c>
      <c r="O15" s="187" t="str">
        <f aca="false">IF(P5=B16,"-",IF(AND($G$7&lt;&gt;0,$G$10&lt;&gt;""),$P$5*N15,"-"))</f>
        <v>-</v>
      </c>
      <c r="P15" s="188" t="str">
        <f aca="false">Q14</f>
        <v>-</v>
      </c>
      <c r="Q15" s="170" t="str">
        <f aca="false">IF(P15&lt;&gt;"-",P15+O15,"-")</f>
        <v>-</v>
      </c>
      <c r="R15" s="0"/>
    </row>
    <row r="16" customFormat="false" ht="15" hidden="false" customHeight="true" outlineLevel="0" collapsed="false">
      <c r="A16" s="0"/>
      <c r="B16" s="191" t="str">
        <f aca="false">IF(G7="","Informe PF",IF(G6="Projetos com até 99 PF",(IF(G7&lt;=10,K6,IF(G7&lt;=20,K7,IF(G7&lt;=30,K8,IF(G7&lt;=40,K9,IF(G7&lt;=50,K10,IF(G7&lt;=60,K11,IF(G7&lt;=70,K12,IF(G7&lt;=85,K13,IF(G7&lt;=99,K14,"ERRO - Insira novamente o tamanho em PF do projeto")))))))))),ROUND(POWER(G7,j3se(H5&lt;&gt;0,H5,0.35))*30,0)))</f>
        <v>Informe PF</v>
      </c>
      <c r="C16" s="192" t="s">
        <v>147</v>
      </c>
      <c r="D16" s="193" t="n">
        <v>1</v>
      </c>
      <c r="E16" s="193" t="n">
        <f aca="false">SUM(E10:E15)</f>
        <v>1</v>
      </c>
      <c r="F16" s="194" t="str">
        <f aca="false">IF(B16&lt;&gt;"ERRO - Insira novamente o tamanho em PF do projeto",SUM(F10:F15)&amp;" dias","ERRO - Insira novamente PF")</f>
        <v>0 dias</v>
      </c>
      <c r="G16" s="194"/>
      <c r="H16" s="194"/>
      <c r="I16" s="130"/>
      <c r="J16" s="189"/>
      <c r="K16" s="190"/>
      <c r="L16" s="130"/>
      <c r="M16" s="165" t="s">
        <v>26</v>
      </c>
      <c r="N16" s="186" t="n">
        <f aca="false">E13</f>
        <v>0.15</v>
      </c>
      <c r="O16" s="187" t="str">
        <f aca="false">IF(P5=B16,"-",IF(AND($G$7&lt;&gt;0,$G$10&lt;&gt;""),$P$5*N16,"-"))</f>
        <v>-</v>
      </c>
      <c r="P16" s="188" t="str">
        <f aca="false">Q15</f>
        <v>-</v>
      </c>
      <c r="Q16" s="170" t="str">
        <f aca="false">IF(P16&lt;&gt;"-",P16+O16,"-")</f>
        <v>-</v>
      </c>
      <c r="R16" s="0"/>
    </row>
    <row r="17" customFormat="false" ht="13.8" hidden="false" customHeight="false" outlineLevel="0" collapsed="false">
      <c r="A17" s="0"/>
      <c r="B17" s="195"/>
      <c r="C17" s="195"/>
      <c r="D17" s="195"/>
      <c r="E17" s="195"/>
      <c r="F17" s="196"/>
      <c r="G17" s="195"/>
      <c r="H17" s="195"/>
      <c r="I17" s="130"/>
      <c r="J17" s="189"/>
      <c r="K17" s="190"/>
      <c r="L17" s="130"/>
      <c r="M17" s="165" t="s">
        <v>28</v>
      </c>
      <c r="N17" s="186" t="n">
        <f aca="false">E14</f>
        <v>0.05</v>
      </c>
      <c r="O17" s="187" t="str">
        <f aca="false">IF(P5=B16,"-",IF(AND($G$7&lt;&gt;0,$G$10&lt;&gt;""),$P$5*N17,"-"))</f>
        <v>-</v>
      </c>
      <c r="P17" s="188" t="str">
        <f aca="false">Q16</f>
        <v>-</v>
      </c>
      <c r="Q17" s="170" t="str">
        <f aca="false">IF(P17&lt;&gt;"-",P17+O17,"-")</f>
        <v>-</v>
      </c>
      <c r="R17" s="0"/>
    </row>
    <row r="18" customFormat="false" ht="14.25" hidden="false" customHeight="true" outlineLevel="0" collapsed="false">
      <c r="A18" s="0"/>
      <c r="B18" s="197"/>
      <c r="C18" s="198"/>
      <c r="D18" s="197"/>
      <c r="E18" s="197"/>
      <c r="F18" s="197"/>
      <c r="G18" s="197"/>
      <c r="H18" s="197"/>
      <c r="I18" s="195"/>
      <c r="J18" s="197"/>
      <c r="K18" s="197"/>
      <c r="L18" s="197"/>
      <c r="M18" s="199" t="s">
        <v>30</v>
      </c>
      <c r="N18" s="200" t="n">
        <f aca="false">E15</f>
        <v>0.05</v>
      </c>
      <c r="O18" s="201" t="str">
        <f aca="false">IF(P5=B16,"-",IF(AND($G$7&lt;&gt;0,$G$10&lt;&gt;""),$P$5*N18,"-"))</f>
        <v>-</v>
      </c>
      <c r="P18" s="202" t="str">
        <f aca="false">Q17</f>
        <v>-</v>
      </c>
      <c r="Q18" s="203" t="str">
        <f aca="false">IF(P18&lt;&gt;"-",P18+O18,"-")</f>
        <v>-</v>
      </c>
      <c r="R18" s="0"/>
    </row>
    <row r="19" customFormat="false" ht="13.8" hidden="false" customHeight="false" outlineLevel="0" collapsed="false">
      <c r="A19" s="0"/>
      <c r="B19" s="197"/>
      <c r="C19" s="198"/>
      <c r="D19" s="197"/>
      <c r="E19" s="197"/>
      <c r="F19" s="197"/>
      <c r="G19" s="197"/>
      <c r="H19" s="197"/>
      <c r="I19" s="197"/>
      <c r="J19" s="197"/>
      <c r="K19" s="197"/>
      <c r="L19" s="197"/>
      <c r="M19" s="197"/>
      <c r="N19" s="197"/>
      <c r="O19" s="197"/>
      <c r="P19" s="0"/>
      <c r="Q19" s="0"/>
      <c r="R19" s="0"/>
    </row>
    <row r="20" customFormat="false" ht="13.8" hidden="false" customHeight="false" outlineLevel="0" collapsed="false">
      <c r="A20" s="0"/>
      <c r="B20" s="197"/>
      <c r="C20" s="198"/>
      <c r="D20" s="197"/>
      <c r="E20" s="197"/>
      <c r="F20" s="197"/>
      <c r="G20" s="197"/>
      <c r="H20" s="197"/>
      <c r="I20" s="197"/>
      <c r="J20" s="197"/>
      <c r="K20" s="197"/>
      <c r="L20" s="197"/>
      <c r="M20" s="197"/>
      <c r="N20" s="197"/>
      <c r="O20" s="197"/>
      <c r="P20" s="0"/>
      <c r="Q20" s="0"/>
      <c r="R20" s="0"/>
    </row>
    <row r="21" customFormat="false" ht="23.85" hidden="false" customHeight="false" outlineLevel="0" collapsed="false">
      <c r="A21" s="0"/>
      <c r="B21" s="197"/>
      <c r="C21" s="198"/>
      <c r="D21" s="197"/>
      <c r="E21" s="197"/>
      <c r="F21" s="197"/>
      <c r="G21" s="197"/>
      <c r="H21" s="197"/>
      <c r="I21" s="197"/>
      <c r="J21" s="197"/>
      <c r="K21" s="197"/>
      <c r="L21" s="197"/>
      <c r="M21" s="197"/>
      <c r="N21" s="197"/>
      <c r="O21" s="197"/>
      <c r="P21" s="204" t="s">
        <v>148</v>
      </c>
      <c r="Q21" s="205" t="s">
        <v>149</v>
      </c>
      <c r="R21" s="206"/>
    </row>
    <row r="22" customFormat="false" ht="13.8" hidden="false" customHeight="false" outlineLevel="0" collapsed="false">
      <c r="A22" s="0"/>
      <c r="B22" s="0"/>
      <c r="C22" s="0"/>
      <c r="D22" s="0"/>
      <c r="E22" s="0"/>
      <c r="H22" s="0"/>
      <c r="I22" s="197"/>
      <c r="J22" s="197"/>
      <c r="K22" s="197"/>
      <c r="L22" s="197"/>
      <c r="M22" s="197"/>
      <c r="N22" s="197"/>
      <c r="O22" s="197"/>
      <c r="P22" s="207" t="n">
        <v>-0.1</v>
      </c>
      <c r="Q22" s="208" t="n">
        <v>20</v>
      </c>
      <c r="R22" s="206"/>
    </row>
    <row r="23" customFormat="false" ht="13.8" hidden="false" customHeight="false" outlineLevel="0" collapsed="false">
      <c r="A23" s="0"/>
      <c r="B23" s="0"/>
      <c r="C23" s="0"/>
      <c r="D23" s="0"/>
      <c r="E23" s="0"/>
      <c r="H23" s="0"/>
      <c r="I23" s="0"/>
      <c r="J23" s="0"/>
      <c r="K23" s="0"/>
      <c r="P23" s="207" t="n">
        <v>-0.2</v>
      </c>
      <c r="Q23" s="208" t="n">
        <v>50</v>
      </c>
      <c r="R23" s="206"/>
    </row>
    <row r="24" customFormat="false" ht="13.8" hidden="false" customHeight="false" outlineLevel="0" collapsed="false">
      <c r="A24" s="0"/>
      <c r="B24" s="0"/>
      <c r="C24" s="0"/>
      <c r="D24" s="0"/>
      <c r="E24" s="0"/>
      <c r="H24" s="0"/>
      <c r="I24" s="0"/>
      <c r="J24" s="0"/>
      <c r="K24" s="0"/>
      <c r="P24" s="209" t="n">
        <v>-0.25</v>
      </c>
      <c r="Q24" s="210" t="n">
        <v>70</v>
      </c>
      <c r="R24" s="206"/>
    </row>
    <row r="25" customFormat="false" ht="12.8" hidden="false" customHeight="false" outlineLevel="0" collapsed="false">
      <c r="A25" s="0"/>
      <c r="B25" s="0"/>
      <c r="C25" s="0"/>
      <c r="D25" s="0"/>
      <c r="E25" s="0"/>
      <c r="H25" s="0"/>
      <c r="I25" s="0"/>
      <c r="J25" s="0"/>
      <c r="K25" s="0"/>
      <c r="P25" s="206"/>
      <c r="Q25" s="206"/>
      <c r="R25" s="206"/>
    </row>
    <row r="26" customFormat="false" ht="23.85" hidden="false" customHeight="false" outlineLevel="0" collapsed="false">
      <c r="A26" s="0"/>
      <c r="B26" s="0"/>
      <c r="C26" s="0"/>
      <c r="D26" s="0"/>
      <c r="E26" s="0"/>
      <c r="H26" s="0"/>
      <c r="I26" s="0"/>
      <c r="J26" s="0"/>
      <c r="K26" s="0"/>
      <c r="P26" s="211" t="s">
        <v>150</v>
      </c>
      <c r="Q26" s="212" t="s">
        <v>122</v>
      </c>
      <c r="R26" s="213" t="s">
        <v>151</v>
      </c>
    </row>
    <row r="27" customFormat="false" ht="12.8" hidden="false" customHeight="false" outlineLevel="0" collapsed="false">
      <c r="A27" s="0"/>
      <c r="B27" s="0"/>
      <c r="C27" s="0"/>
      <c r="D27" s="0"/>
      <c r="E27" s="0"/>
      <c r="H27" s="0"/>
      <c r="I27" s="0"/>
      <c r="J27" s="0"/>
      <c r="K27" s="0"/>
      <c r="P27" s="214" t="n">
        <v>-0.01</v>
      </c>
      <c r="Q27" s="215" t="n">
        <f aca="false">GROWTH($Q$22:$Q$24,$P$22:$P$24,P27,1)</f>
        <v>9.49748705134286</v>
      </c>
      <c r="R27" s="216" t="n">
        <f aca="false">TREND($Q$22:$Q$24,$P$22:$P$24,P27,0)</f>
        <v>2.62222222222222</v>
      </c>
    </row>
    <row r="28" customFormat="false" ht="12.8" hidden="false" customHeight="false" outlineLevel="0" collapsed="false">
      <c r="A28" s="0"/>
      <c r="B28" s="0"/>
      <c r="C28" s="0"/>
      <c r="D28" s="0"/>
      <c r="E28" s="0"/>
      <c r="H28" s="0"/>
      <c r="I28" s="0"/>
      <c r="J28" s="0"/>
      <c r="K28" s="0"/>
      <c r="P28" s="214" t="n">
        <v>-0.02</v>
      </c>
      <c r="Q28" s="215" t="n">
        <f aca="false">GROWTH($Q$22:$Q$24,$P$22:$P$24,P28,1)</f>
        <v>10.3367299396637</v>
      </c>
      <c r="R28" s="216" t="n">
        <f aca="false">TREND($Q$22:$Q$24,$P$22:$P$24,P28,0)</f>
        <v>5.24444444444444</v>
      </c>
    </row>
    <row r="29" customFormat="false" ht="12.8" hidden="false" customHeight="false" outlineLevel="0" collapsed="false">
      <c r="A29" s="0"/>
      <c r="B29" s="0"/>
      <c r="C29" s="0"/>
      <c r="D29" s="0"/>
      <c r="E29" s="0"/>
      <c r="H29" s="0"/>
      <c r="I29" s="0"/>
      <c r="J29" s="0"/>
      <c r="K29" s="0"/>
      <c r="P29" s="214" t="n">
        <v>-0.03</v>
      </c>
      <c r="Q29" s="215" t="n">
        <f aca="false">GROWTH($Q$22:$Q$24,$P$22:$P$24,P29,1)</f>
        <v>11.2501323000416</v>
      </c>
      <c r="R29" s="216" t="n">
        <f aca="false">TREND($Q$22:$Q$24,$P$22:$P$24,P29,0)</f>
        <v>7.86666666666666</v>
      </c>
    </row>
    <row r="30" customFormat="false" ht="12.8" hidden="false" customHeight="false" outlineLevel="0" collapsed="false">
      <c r="A30" s="0"/>
      <c r="B30" s="0"/>
      <c r="C30" s="0"/>
      <c r="D30" s="0"/>
      <c r="E30" s="0"/>
      <c r="H30" s="0"/>
      <c r="I30" s="0"/>
      <c r="J30" s="0"/>
      <c r="K30" s="0"/>
      <c r="P30" s="214" t="n">
        <v>-0.04</v>
      </c>
      <c r="Q30" s="215" t="n">
        <f aca="false">GROWTH($Q$22:$Q$24,$P$22:$P$24,P30,1)</f>
        <v>12.244247214275</v>
      </c>
      <c r="R30" s="216" t="n">
        <f aca="false">TREND($Q$22:$Q$24,$P$22:$P$24,P30,0)</f>
        <v>10.4888888888889</v>
      </c>
    </row>
    <row r="31" customFormat="false" ht="12.8" hidden="false" customHeight="false" outlineLevel="0" collapsed="false">
      <c r="A31" s="0"/>
      <c r="B31" s="0"/>
      <c r="C31" s="0"/>
      <c r="D31" s="0"/>
      <c r="E31" s="0"/>
      <c r="H31" s="0"/>
      <c r="I31" s="0"/>
      <c r="J31" s="0"/>
      <c r="K31" s="0"/>
      <c r="P31" s="214" t="n">
        <v>-0.05</v>
      </c>
      <c r="Q31" s="215" t="n">
        <f aca="false">GROWTH($Q$22:$Q$24,$P$22:$P$24,P31,1)</f>
        <v>13.3262068254722</v>
      </c>
      <c r="R31" s="216" t="n">
        <f aca="false">TREND($Q$22:$Q$24,$P$22:$P$24,P31,0)</f>
        <v>13.1111111111111</v>
      </c>
    </row>
    <row r="32" customFormat="false" ht="12.8" hidden="false" customHeight="false" outlineLevel="0" collapsed="false">
      <c r="A32" s="0"/>
      <c r="B32" s="0"/>
      <c r="C32" s="0"/>
      <c r="D32" s="0"/>
      <c r="E32" s="0"/>
      <c r="H32" s="0"/>
      <c r="I32" s="0"/>
      <c r="J32" s="0"/>
      <c r="K32" s="0"/>
      <c r="P32" s="214" t="n">
        <v>-0.06</v>
      </c>
      <c r="Q32" s="215" t="n">
        <f aca="false">GROWTH($Q$22:$Q$24,$P$22:$P$24,P32,1)</f>
        <v>14.5037735066491</v>
      </c>
      <c r="R32" s="216" t="n">
        <f aca="false">TREND($Q$22:$Q$24,$P$22:$P$24,P32,0)</f>
        <v>15.7333333333333</v>
      </c>
    </row>
    <row r="33" customFormat="false" ht="12.8" hidden="false" customHeight="false" outlineLevel="0" collapsed="false">
      <c r="A33" s="0"/>
      <c r="B33" s="0"/>
      <c r="C33" s="0"/>
      <c r="D33" s="0"/>
      <c r="E33" s="0"/>
      <c r="H33" s="0"/>
      <c r="I33" s="0"/>
      <c r="J33" s="0"/>
      <c r="K33" s="0"/>
      <c r="P33" s="214" t="n">
        <v>-0.07</v>
      </c>
      <c r="Q33" s="215" t="n">
        <f aca="false">GROWTH($Q$22:$Q$24,$P$22:$P$24,P33,1)</f>
        <v>15.7853955508244</v>
      </c>
      <c r="R33" s="216" t="n">
        <f aca="false">TREND($Q$22:$Q$24,$P$22:$P$24,P33,0)</f>
        <v>18.3555555555556</v>
      </c>
    </row>
    <row r="34" customFormat="false" ht="12.8" hidden="false" customHeight="false" outlineLevel="0" collapsed="false">
      <c r="A34" s="0"/>
      <c r="B34" s="0"/>
      <c r="C34" s="0"/>
      <c r="D34" s="0"/>
      <c r="E34" s="0"/>
      <c r="H34" s="0"/>
      <c r="I34" s="0"/>
      <c r="J34" s="0"/>
      <c r="K34" s="0"/>
      <c r="P34" s="214" t="n">
        <v>-0.08</v>
      </c>
      <c r="Q34" s="215" t="n">
        <f aca="false">GROWTH($Q$22:$Q$24,$P$22:$P$24,P34,1)</f>
        <v>17.1802677821572</v>
      </c>
      <c r="R34" s="216" t="n">
        <f aca="false">TREND($Q$22:$Q$24,$P$22:$P$24,P34,0)</f>
        <v>20.9777777777778</v>
      </c>
    </row>
    <row r="35" customFormat="false" ht="12.8" hidden="false" customHeight="false" outlineLevel="0" collapsed="false">
      <c r="A35" s="0"/>
      <c r="B35" s="0"/>
      <c r="C35" s="0"/>
      <c r="D35" s="0"/>
      <c r="E35" s="0"/>
      <c r="H35" s="0"/>
      <c r="I35" s="0"/>
      <c r="J35" s="0"/>
      <c r="K35" s="0"/>
      <c r="P35" s="214" t="n">
        <v>-0.09</v>
      </c>
      <c r="Q35" s="215" t="n">
        <f aca="false">GROWTH($Q$22:$Q$24,$P$22:$P$24,P35,1)</f>
        <v>18.6983975229694</v>
      </c>
      <c r="R35" s="216" t="n">
        <f aca="false">TREND($Q$22:$Q$24,$P$22:$P$24,P35,0)</f>
        <v>23.6</v>
      </c>
    </row>
    <row r="36" customFormat="false" ht="12.8" hidden="false" customHeight="false" outlineLevel="0" collapsed="false">
      <c r="A36" s="0"/>
      <c r="B36" s="0"/>
      <c r="C36" s="0"/>
      <c r="D36" s="0"/>
      <c r="E36" s="0"/>
      <c r="H36" s="0"/>
      <c r="I36" s="0"/>
      <c r="J36" s="0"/>
      <c r="K36" s="0"/>
      <c r="P36" s="214" t="n">
        <v>-0.1</v>
      </c>
      <c r="Q36" s="217" t="n">
        <f aca="false">GROWTH($Q$22:$Q$24,$P$22:$P$24,P36,1)</f>
        <v>20.3506763899281</v>
      </c>
      <c r="R36" s="218" t="n">
        <f aca="false">TREND($Q$22:$Q$24,$P$22:$P$24,P36,0)</f>
        <v>26.2222222222222</v>
      </c>
    </row>
    <row r="37" customFormat="false" ht="12.8" hidden="false" customHeight="false" outlineLevel="0" collapsed="false">
      <c r="A37" s="0"/>
      <c r="B37" s="0"/>
      <c r="C37" s="0"/>
      <c r="D37" s="0"/>
      <c r="E37" s="0"/>
      <c r="H37" s="0"/>
      <c r="I37" s="0"/>
      <c r="J37" s="0"/>
      <c r="K37" s="0"/>
      <c r="P37" s="214" t="n">
        <v>-0.11</v>
      </c>
      <c r="Q37" s="215" t="n">
        <f aca="false">GROWTH($Q$22:$Q$24,$P$22:$P$24,P37,1)</f>
        <v>22.1489584344769</v>
      </c>
      <c r="R37" s="216" t="n">
        <f aca="false">TREND($Q$22:$Q$24,$P$22:$P$24,P37,0)</f>
        <v>28.8444444444444</v>
      </c>
    </row>
    <row r="38" customFormat="false" ht="12.8" hidden="false" customHeight="false" outlineLevel="0" collapsed="false">
      <c r="A38" s="0"/>
      <c r="B38" s="0"/>
      <c r="C38" s="0"/>
      <c r="D38" s="0"/>
      <c r="E38" s="0"/>
      <c r="H38" s="0"/>
      <c r="I38" s="0"/>
      <c r="J38" s="0"/>
      <c r="K38" s="0"/>
      <c r="P38" s="214" t="n">
        <v>-0.12</v>
      </c>
      <c r="Q38" s="215" t="n">
        <f aca="false">GROWTH($Q$22:$Q$24,$P$22:$P$24,P38,1)</f>
        <v>24.1061451881266</v>
      </c>
      <c r="R38" s="216" t="n">
        <f aca="false">TREND($Q$22:$Q$24,$P$22:$P$24,P38,0)</f>
        <v>31.4666666666667</v>
      </c>
    </row>
    <row r="39" customFormat="false" ht="12.8" hidden="false" customHeight="false" outlineLevel="0" collapsed="false">
      <c r="A39" s="0"/>
      <c r="B39" s="0"/>
      <c r="C39" s="0"/>
      <c r="D39" s="0"/>
      <c r="E39" s="0"/>
      <c r="H39" s="0"/>
      <c r="I39" s="0"/>
      <c r="J39" s="0"/>
      <c r="K39" s="0"/>
      <c r="P39" s="214" t="n">
        <v>-0.13</v>
      </c>
      <c r="Q39" s="215" t="n">
        <f aca="false">GROWTH($Q$22:$Q$24,$P$22:$P$24,P39,1)</f>
        <v>26.2362782227491</v>
      </c>
      <c r="R39" s="216" t="n">
        <f aca="false">TREND($Q$22:$Q$24,$P$22:$P$24,P39,0)</f>
        <v>34.0888888888889</v>
      </c>
    </row>
    <row r="40" customFormat="false" ht="12.8" hidden="false" customHeight="false" outlineLevel="0" collapsed="false">
      <c r="A40" s="0"/>
      <c r="B40" s="0"/>
      <c r="C40" s="0"/>
      <c r="D40" s="0"/>
      <c r="E40" s="0"/>
      <c r="H40" s="0"/>
      <c r="I40" s="0"/>
      <c r="J40" s="0"/>
      <c r="K40" s="0"/>
      <c r="P40" s="214" t="n">
        <v>-0.14</v>
      </c>
      <c r="Q40" s="215" t="n">
        <f aca="false">GROWTH($Q$22:$Q$24,$P$22:$P$24,P40,1)</f>
        <v>28.5546398899372</v>
      </c>
      <c r="R40" s="216" t="n">
        <f aca="false">TREND($Q$22:$Q$24,$P$22:$P$24,P40,0)</f>
        <v>36.7111111111111</v>
      </c>
    </row>
    <row r="41" customFormat="false" ht="12.8" hidden="false" customHeight="false" outlineLevel="0" collapsed="false">
      <c r="A41" s="0"/>
      <c r="B41" s="0"/>
      <c r="C41" s="0"/>
      <c r="D41" s="0"/>
      <c r="E41" s="0"/>
      <c r="H41" s="0"/>
      <c r="I41" s="0"/>
      <c r="J41" s="0"/>
      <c r="K41" s="0"/>
      <c r="P41" s="214" t="n">
        <v>-0.15</v>
      </c>
      <c r="Q41" s="215" t="n">
        <f aca="false">GROWTH($Q$22:$Q$24,$P$22:$P$24,P41,1)</f>
        <v>31.0778629621711</v>
      </c>
      <c r="R41" s="216" t="n">
        <f aca="false">TREND($Q$22:$Q$24,$P$22:$P$24,P41,0)</f>
        <v>39.3333333333333</v>
      </c>
    </row>
    <row r="42" customFormat="false" ht="12.8" hidden="false" customHeight="false" outlineLevel="0" collapsed="false">
      <c r="A42" s="0"/>
      <c r="B42" s="0"/>
      <c r="C42" s="0"/>
      <c r="D42" s="0"/>
      <c r="E42" s="0"/>
      <c r="H42" s="0"/>
      <c r="I42" s="0"/>
      <c r="J42" s="0"/>
      <c r="K42" s="0"/>
      <c r="P42" s="214" t="n">
        <v>-0.16</v>
      </c>
      <c r="Q42" s="215" t="n">
        <f aca="false">GROWTH($Q$22:$Q$24,$P$22:$P$24,P42,1)</f>
        <v>33.8240499623969</v>
      </c>
      <c r="R42" s="216" t="n">
        <f aca="false">TREND($Q$22:$Q$24,$P$22:$P$24,P42,0)</f>
        <v>41.9555555555556</v>
      </c>
    </row>
    <row r="43" customFormat="false" ht="12.8" hidden="false" customHeight="false" outlineLevel="0" collapsed="false">
      <c r="A43" s="0"/>
      <c r="B43" s="0"/>
      <c r="C43" s="0"/>
      <c r="D43" s="0"/>
      <c r="E43" s="0"/>
      <c r="H43" s="0"/>
      <c r="I43" s="0"/>
      <c r="J43" s="0"/>
      <c r="K43" s="0"/>
      <c r="P43" s="214" t="n">
        <v>-0.17</v>
      </c>
      <c r="Q43" s="215" t="n">
        <f aca="false">GROWTH($Q$22:$Q$24,$P$22:$P$24,P43,1)</f>
        <v>36.8129030381308</v>
      </c>
      <c r="R43" s="216" t="n">
        <f aca="false">TREND($Q$22:$Q$24,$P$22:$P$24,P43,0)</f>
        <v>44.5777777777778</v>
      </c>
    </row>
    <row r="44" customFormat="false" ht="12.8" hidden="false" customHeight="false" outlineLevel="0" collapsed="false">
      <c r="A44" s="0"/>
      <c r="B44" s="0"/>
      <c r="C44" s="0"/>
      <c r="D44" s="0"/>
      <c r="E44" s="0"/>
      <c r="H44" s="0"/>
      <c r="I44" s="0"/>
      <c r="J44" s="0"/>
      <c r="K44" s="0"/>
      <c r="P44" s="214" t="n">
        <v>-0.18</v>
      </c>
      <c r="Q44" s="215" t="n">
        <f aca="false">GROWTH($Q$22:$Q$24,$P$22:$P$24,P44,1)</f>
        <v>40.0658653118542</v>
      </c>
      <c r="R44" s="216" t="n">
        <f aca="false">TREND($Q$22:$Q$24,$P$22:$P$24,P44,0)</f>
        <v>47.2</v>
      </c>
    </row>
    <row r="45" customFormat="false" ht="12.8" hidden="false" customHeight="false" outlineLevel="0" collapsed="false">
      <c r="A45" s="0"/>
      <c r="B45" s="0"/>
      <c r="C45" s="0"/>
      <c r="D45" s="0"/>
      <c r="E45" s="0"/>
      <c r="H45" s="0"/>
      <c r="I45" s="0"/>
      <c r="J45" s="0"/>
      <c r="K45" s="0"/>
      <c r="P45" s="214" t="n">
        <v>-0.19</v>
      </c>
      <c r="Q45" s="215" t="n">
        <f aca="false">GROWTH($Q$22:$Q$24,$P$22:$P$24,P45,1)</f>
        <v>43.606274721798</v>
      </c>
      <c r="R45" s="216" t="n">
        <f aca="false">TREND($Q$22:$Q$24,$P$22:$P$24,P45,0)</f>
        <v>49.8222222222222</v>
      </c>
    </row>
    <row r="46" customFormat="false" ht="12.8" hidden="false" customHeight="false" outlineLevel="0" collapsed="false">
      <c r="A46" s="0"/>
      <c r="B46" s="0"/>
      <c r="C46" s="0"/>
      <c r="D46" s="0"/>
      <c r="E46" s="0"/>
      <c r="H46" s="0"/>
      <c r="I46" s="0"/>
      <c r="J46" s="0"/>
      <c r="K46" s="0"/>
      <c r="P46" s="214" t="n">
        <v>-0.2</v>
      </c>
      <c r="Q46" s="217" t="n">
        <v>50</v>
      </c>
      <c r="R46" s="218" t="n">
        <f aca="false">TREND($Q$22:$Q$24,$P$22:$P$24,P46,0)</f>
        <v>52.4444444444444</v>
      </c>
    </row>
    <row r="47" customFormat="false" ht="12.8" hidden="false" customHeight="false" outlineLevel="0" collapsed="false">
      <c r="A47" s="0"/>
      <c r="B47" s="0"/>
      <c r="C47" s="0"/>
      <c r="D47" s="0"/>
      <c r="E47" s="0"/>
      <c r="H47" s="0"/>
      <c r="I47" s="0"/>
      <c r="J47" s="0"/>
      <c r="K47" s="0"/>
      <c r="P47" s="214" t="n">
        <v>-0.21</v>
      </c>
      <c r="Q47" s="215" t="n">
        <f aca="false">GROWTH($Q$22:$Q$24,$P$22:$P$24,P47,1)</f>
        <v>51.6532801866599</v>
      </c>
      <c r="R47" s="216" t="n">
        <f aca="false">TREND($Q$22:$Q$24,$P$22:$P$24,P47,0)</f>
        <v>55.0666666666667</v>
      </c>
    </row>
    <row r="48" customFormat="false" ht="12.8" hidden="false" customHeight="false" outlineLevel="0" collapsed="false">
      <c r="A48" s="0"/>
      <c r="B48" s="0"/>
      <c r="C48" s="0"/>
      <c r="D48" s="0"/>
      <c r="E48" s="0"/>
      <c r="H48" s="0"/>
      <c r="I48" s="0"/>
      <c r="J48" s="0"/>
      <c r="K48" s="0"/>
      <c r="P48" s="214" t="n">
        <v>-0.22</v>
      </c>
      <c r="Q48" s="215" t="n">
        <f aca="false">GROWTH($Q$22:$Q$24,$P$22:$P$24,P48,1)</f>
        <v>56.2176083948218</v>
      </c>
      <c r="R48" s="216" t="n">
        <f aca="false">TREND($Q$22:$Q$24,$P$22:$P$24,P48,0)</f>
        <v>57.6888888888889</v>
      </c>
    </row>
    <row r="49" customFormat="false" ht="12.8" hidden="false" customHeight="false" outlineLevel="0" collapsed="false">
      <c r="A49" s="0"/>
      <c r="B49" s="0"/>
      <c r="C49" s="0"/>
      <c r="D49" s="0"/>
      <c r="E49" s="0"/>
      <c r="H49" s="0"/>
      <c r="I49" s="0"/>
      <c r="J49" s="0"/>
      <c r="K49" s="0"/>
      <c r="P49" s="214" t="n">
        <v>-0.23</v>
      </c>
      <c r="Q49" s="215" t="n">
        <f aca="false">GROWTH($Q$22:$Q$24,$P$22:$P$24,P49,1)</f>
        <v>61.1852622372229</v>
      </c>
      <c r="R49" s="216" t="n">
        <f aca="false">TREND($Q$22:$Q$24,$P$22:$P$24,P49,0)</f>
        <v>60.3111111111111</v>
      </c>
    </row>
    <row r="50" customFormat="false" ht="12.8" hidden="false" customHeight="false" outlineLevel="0" collapsed="false">
      <c r="A50" s="0"/>
      <c r="B50" s="0"/>
      <c r="C50" s="0"/>
      <c r="D50" s="0"/>
      <c r="E50" s="0"/>
      <c r="H50" s="0"/>
      <c r="I50" s="0"/>
      <c r="J50" s="0"/>
      <c r="K50" s="0"/>
      <c r="P50" s="214" t="n">
        <v>-0.24</v>
      </c>
      <c r="Q50" s="215" t="n">
        <f aca="false">GROWTH($Q$22:$Q$24,$P$22:$P$24,P50,1)</f>
        <v>66.591881475032</v>
      </c>
      <c r="R50" s="216" t="n">
        <f aca="false">TREND($Q$22:$Q$24,$P$22:$P$24,P50,0)</f>
        <v>62.9333333333333</v>
      </c>
    </row>
    <row r="51" customFormat="false" ht="12.8" hidden="false" customHeight="false" outlineLevel="0" collapsed="false">
      <c r="A51" s="0"/>
      <c r="B51" s="0"/>
      <c r="C51" s="0"/>
      <c r="D51" s="0"/>
      <c r="E51" s="0"/>
      <c r="H51" s="0"/>
      <c r="I51" s="0"/>
      <c r="J51" s="0"/>
      <c r="K51" s="0"/>
      <c r="P51" s="214" t="n">
        <v>-0.25</v>
      </c>
      <c r="Q51" s="217" t="n">
        <v>70</v>
      </c>
      <c r="R51" s="218" t="n">
        <f aca="false">TREND($Q$22:$Q$24,$P$22:$P$24,P51,0)</f>
        <v>65.5555555555555</v>
      </c>
    </row>
    <row r="52" customFormat="false" ht="12.8" hidden="false" customHeight="false" outlineLevel="0" collapsed="false">
      <c r="A52" s="0"/>
      <c r="B52" s="0"/>
      <c r="C52" s="0"/>
      <c r="D52" s="0"/>
      <c r="E52" s="0"/>
      <c r="H52" s="0"/>
      <c r="I52" s="0"/>
      <c r="J52" s="0"/>
      <c r="K52" s="0"/>
      <c r="P52" s="214" t="n">
        <v>-0.26</v>
      </c>
      <c r="Q52" s="215" t="n">
        <f aca="false">GROWTH($Q$22:$Q$24,$P$22:$P$24,P52,1)</f>
        <v>78.8805999579516</v>
      </c>
      <c r="R52" s="216" t="n">
        <f aca="false">TREND($Q$22:$Q$24,$P$22:$P$24,P52,0)</f>
        <v>68.1777777777778</v>
      </c>
    </row>
    <row r="53" customFormat="false" ht="12.8" hidden="false" customHeight="false" outlineLevel="0" collapsed="false">
      <c r="A53" s="0"/>
      <c r="B53" s="0"/>
      <c r="C53" s="0"/>
      <c r="D53" s="0"/>
      <c r="E53" s="0"/>
      <c r="H53" s="0"/>
      <c r="I53" s="0"/>
      <c r="J53" s="0"/>
      <c r="K53" s="0"/>
      <c r="P53" s="214" t="n">
        <v>-0.27</v>
      </c>
      <c r="Q53" s="215" t="n">
        <f aca="false">GROWTH($Q$22:$Q$24,$P$22:$P$24,P53,1)</f>
        <v>85.8508629531329</v>
      </c>
      <c r="R53" s="216" t="n">
        <f aca="false">TREND($Q$22:$Q$24,$P$22:$P$24,P53,0)</f>
        <v>70.8</v>
      </c>
    </row>
    <row r="54" customFormat="false" ht="12.8" hidden="false" customHeight="false" outlineLevel="0" collapsed="false">
      <c r="A54" s="0"/>
      <c r="B54" s="0"/>
      <c r="C54" s="0"/>
      <c r="D54" s="0"/>
      <c r="E54" s="0"/>
      <c r="H54" s="0"/>
      <c r="I54" s="0"/>
      <c r="J54" s="0"/>
      <c r="K54" s="0"/>
      <c r="P54" s="214" t="n">
        <v>-0.28</v>
      </c>
      <c r="Q54" s="215" t="n">
        <f aca="false">GROWTH($Q$22:$Q$24,$P$22:$P$24,P54,1)</f>
        <v>93.4370513627748</v>
      </c>
      <c r="R54" s="216" t="n">
        <f aca="false">TREND($Q$22:$Q$24,$P$22:$P$24,P54,0)</f>
        <v>73.4222222222222</v>
      </c>
    </row>
    <row r="55" customFormat="false" ht="12.8" hidden="false" customHeight="false" outlineLevel="0" collapsed="false">
      <c r="A55" s="0"/>
      <c r="B55" s="0"/>
      <c r="C55" s="0"/>
      <c r="D55" s="0"/>
      <c r="E55" s="0"/>
      <c r="H55" s="0"/>
      <c r="I55" s="0"/>
      <c r="J55" s="0"/>
      <c r="K55" s="0"/>
      <c r="P55" s="214" t="n">
        <v>-0.29</v>
      </c>
      <c r="Q55" s="215" t="n">
        <f aca="false">GROWTH($Q$22:$Q$24,$P$22:$P$24,P55,1)</f>
        <v>101.693591270432</v>
      </c>
      <c r="R55" s="216" t="n">
        <f aca="false">TREND($Q$22:$Q$24,$P$22:$P$24,P55,0)</f>
        <v>76.0444444444444</v>
      </c>
    </row>
    <row r="56" customFormat="false" ht="12.8" hidden="false" customHeight="false" outlineLevel="0" collapsed="false">
      <c r="A56" s="0"/>
      <c r="B56" s="0"/>
      <c r="C56" s="0"/>
      <c r="D56" s="0"/>
      <c r="E56" s="0"/>
      <c r="H56" s="0"/>
      <c r="I56" s="0"/>
      <c r="J56" s="0"/>
      <c r="K56" s="0"/>
      <c r="P56" s="214" t="n">
        <v>-0.3</v>
      </c>
      <c r="Q56" s="215" t="n">
        <f aca="false">GROWTH($Q$22:$Q$24,$P$22:$P$24,P56,1)</f>
        <v>110.679718105893</v>
      </c>
      <c r="R56" s="216" t="n">
        <f aca="false">TREND($Q$22:$Q$24,$P$22:$P$24,P56,0)</f>
        <v>78.6666666666667</v>
      </c>
    </row>
    <row r="57" customFormat="false" ht="12.8" hidden="false" customHeight="false" outlineLevel="0" collapsed="false">
      <c r="A57" s="0"/>
      <c r="B57" s="0"/>
      <c r="C57" s="0"/>
      <c r="D57" s="0"/>
      <c r="E57" s="0"/>
      <c r="H57" s="0"/>
      <c r="I57" s="0"/>
      <c r="J57" s="0"/>
      <c r="K57" s="0"/>
      <c r="P57" s="214" t="n">
        <v>-0.31</v>
      </c>
      <c r="Q57" s="215" t="n">
        <f aca="false">GROWTH($Q$22:$Q$24,$P$22:$P$24,P57,1)</f>
        <v>120.459901621762</v>
      </c>
      <c r="R57" s="216" t="n">
        <f aca="false">TREND($Q$22:$Q$24,$P$22:$P$24,P57,0)</f>
        <v>81.2888888888889</v>
      </c>
    </row>
    <row r="58" customFormat="false" ht="12.8" hidden="false" customHeight="false" outlineLevel="0" collapsed="false">
      <c r="A58" s="0"/>
      <c r="B58" s="0"/>
      <c r="C58" s="0"/>
      <c r="D58" s="0"/>
      <c r="E58" s="0"/>
      <c r="H58" s="0"/>
      <c r="I58" s="0"/>
      <c r="J58" s="0"/>
      <c r="K58" s="0"/>
      <c r="P58" s="214" t="n">
        <v>-0.32</v>
      </c>
      <c r="Q58" s="215" t="n">
        <f aca="false">GROWTH($Q$22:$Q$24,$P$22:$P$24,P58,1)</f>
        <v>131.10430842299</v>
      </c>
      <c r="R58" s="216" t="n">
        <f aca="false">TREND($Q$22:$Q$24,$P$22:$P$24,P58,0)</f>
        <v>83.9111111111111</v>
      </c>
    </row>
    <row r="59" customFormat="false" ht="12.8" hidden="false" customHeight="false" outlineLevel="0" collapsed="false">
      <c r="A59" s="0"/>
      <c r="B59" s="0"/>
      <c r="C59" s="0"/>
      <c r="D59" s="0"/>
      <c r="E59" s="0"/>
      <c r="H59" s="0"/>
      <c r="I59" s="0"/>
      <c r="J59" s="0"/>
      <c r="K59" s="0"/>
      <c r="P59" s="214" t="n">
        <v>-0.33</v>
      </c>
      <c r="Q59" s="215" t="n">
        <f aca="false">GROWTH($Q$22:$Q$24,$P$22:$P$24,P59,1)</f>
        <v>142.689305367698</v>
      </c>
      <c r="R59" s="216" t="n">
        <f aca="false">TREND($Q$22:$Q$24,$P$22:$P$24,P59,0)</f>
        <v>86.5333333333333</v>
      </c>
    </row>
    <row r="60" customFormat="false" ht="12.8" hidden="false" customHeight="false" outlineLevel="0" collapsed="false">
      <c r="A60" s="0"/>
      <c r="B60" s="0"/>
      <c r="C60" s="0"/>
      <c r="D60" s="0"/>
      <c r="E60" s="0"/>
      <c r="H60" s="0"/>
      <c r="I60" s="0"/>
      <c r="J60" s="0"/>
      <c r="K60" s="0"/>
      <c r="P60" s="214" t="n">
        <v>-0.34</v>
      </c>
      <c r="Q60" s="215" t="n">
        <f aca="false">GROWTH($Q$22:$Q$24,$P$22:$P$24,P60,1)</f>
        <v>155.298007450882</v>
      </c>
      <c r="R60" s="216" t="n">
        <f aca="false">TREND($Q$22:$Q$24,$P$22:$P$24,P60,0)</f>
        <v>89.1555555555556</v>
      </c>
    </row>
    <row r="61" customFormat="false" ht="12.8" hidden="false" customHeight="false" outlineLevel="0" collapsed="false">
      <c r="A61" s="0"/>
      <c r="B61" s="0"/>
      <c r="C61" s="0"/>
      <c r="D61" s="0"/>
      <c r="E61" s="0"/>
      <c r="H61" s="0"/>
      <c r="I61" s="0"/>
      <c r="J61" s="0"/>
      <c r="K61" s="0"/>
      <c r="P61" s="214" t="n">
        <v>-0.35</v>
      </c>
      <c r="Q61" s="215" t="n">
        <f aca="false">GROWTH($Q$22:$Q$24,$P$22:$P$24,P61,1)</f>
        <v>169.02087410171</v>
      </c>
      <c r="R61" s="216" t="n">
        <f aca="false">TREND($Q$22:$Q$24,$P$22:$P$24,P61,0)</f>
        <v>91.7777777777778</v>
      </c>
    </row>
    <row r="62" customFormat="false" ht="12.8" hidden="false" customHeight="false" outlineLevel="0" collapsed="false">
      <c r="A62" s="0"/>
      <c r="B62" s="0"/>
      <c r="C62" s="0"/>
      <c r="D62" s="0"/>
      <c r="E62" s="0"/>
      <c r="H62" s="0"/>
      <c r="I62" s="0"/>
      <c r="J62" s="0"/>
      <c r="K62" s="0"/>
      <c r="P62" s="214" t="n">
        <v>-0.36</v>
      </c>
      <c r="Q62" s="215" t="n">
        <f aca="false">GROWTH($Q$22:$Q$24,$P$22:$P$24,P62,1)</f>
        <v>183.956358172475</v>
      </c>
      <c r="R62" s="216" t="n">
        <f aca="false">TREND($Q$22:$Q$24,$P$22:$P$24,P62,0)</f>
        <v>94.4</v>
      </c>
    </row>
    <row r="63" customFormat="false" ht="12.8" hidden="false" customHeight="false" outlineLevel="0" collapsed="false">
      <c r="A63" s="0"/>
      <c r="B63" s="0"/>
      <c r="C63" s="0"/>
      <c r="D63" s="0"/>
      <c r="E63" s="0"/>
      <c r="H63" s="0"/>
      <c r="I63" s="0"/>
      <c r="J63" s="0"/>
      <c r="K63" s="0"/>
      <c r="P63" s="214" t="n">
        <v>-0.37</v>
      </c>
      <c r="Q63" s="215" t="n">
        <f aca="false">GROWTH($Q$22:$Q$24,$P$22:$P$24,P63,1)</f>
        <v>200.211612275277</v>
      </c>
      <c r="R63" s="216" t="n">
        <f aca="false">TREND($Q$22:$Q$24,$P$22:$P$24,P63,0)</f>
        <v>97.0222222222222</v>
      </c>
    </row>
    <row r="64" customFormat="false" ht="12.8" hidden="false" customHeight="false" outlineLevel="0" collapsed="false">
      <c r="A64" s="0"/>
      <c r="B64" s="0"/>
      <c r="C64" s="0"/>
      <c r="D64" s="0"/>
      <c r="E64" s="0"/>
      <c r="H64" s="0"/>
      <c r="I64" s="0"/>
      <c r="J64" s="0"/>
      <c r="K64" s="0"/>
      <c r="P64" s="214" t="n">
        <v>-0.38</v>
      </c>
      <c r="Q64" s="215" t="n">
        <f aca="false">GROWTH($Q$22:$Q$24,$P$22:$P$24,P64,1)</f>
        <v>217.903257533957</v>
      </c>
      <c r="R64" s="216" t="n">
        <f aca="false">TREND($Q$22:$Q$24,$P$22:$P$24,P64,0)</f>
        <v>99.6444444444444</v>
      </c>
    </row>
    <row r="65" customFormat="false" ht="12.8" hidden="false" customHeight="false" outlineLevel="0" collapsed="false">
      <c r="A65" s="0"/>
      <c r="B65" s="0"/>
      <c r="C65" s="0"/>
      <c r="D65" s="0"/>
      <c r="E65" s="0"/>
      <c r="H65" s="0"/>
      <c r="I65" s="0"/>
      <c r="J65" s="0"/>
      <c r="K65" s="0"/>
      <c r="P65" s="214" t="n">
        <v>-0.39</v>
      </c>
      <c r="Q65" s="215" t="n">
        <f aca="false">GROWTH($Q$22:$Q$24,$P$22:$P$24,P65,1)</f>
        <v>237.158220266594</v>
      </c>
      <c r="R65" s="216" t="n">
        <f aca="false">TREND($Q$22:$Q$24,$P$22:$P$24,P65,0)</f>
        <v>102.266666666667</v>
      </c>
    </row>
    <row r="66" customFormat="false" ht="12.8" hidden="false" customHeight="false" outlineLevel="0" collapsed="false">
      <c r="A66" s="0"/>
      <c r="B66" s="0"/>
      <c r="C66" s="0"/>
      <c r="D66" s="0"/>
      <c r="E66" s="0"/>
      <c r="H66" s="0"/>
      <c r="I66" s="0"/>
      <c r="J66" s="0"/>
      <c r="K66" s="0"/>
      <c r="P66" s="214" t="n">
        <v>-0.4</v>
      </c>
      <c r="Q66" s="215" t="n">
        <f aca="false">GROWTH($Q$22:$Q$24,$P$22:$P$24,P66,1)</f>
        <v>258.114642601218</v>
      </c>
      <c r="R66" s="216" t="n">
        <f aca="false">TREND($Q$22:$Q$24,$P$22:$P$24,P66,0)</f>
        <v>104.888888888889</v>
      </c>
    </row>
    <row r="67" customFormat="false" ht="12.8" hidden="false" customHeight="false" outlineLevel="0" collapsed="false">
      <c r="A67" s="0"/>
      <c r="B67" s="0"/>
      <c r="C67" s="0"/>
      <c r="D67" s="0"/>
      <c r="E67" s="0"/>
      <c r="H67" s="0"/>
      <c r="I67" s="0"/>
      <c r="J67" s="0"/>
      <c r="K67" s="0"/>
      <c r="P67" s="214" t="n">
        <v>-0.41</v>
      </c>
      <c r="Q67" s="215" t="n">
        <f aca="false">GROWTH($Q$22:$Q$24,$P$22:$P$24,P67,1)</f>
        <v>280.922873557838</v>
      </c>
      <c r="R67" s="216" t="n">
        <f aca="false">TREND($Q$22:$Q$24,$P$22:$P$24,P67,0)</f>
        <v>107.511111111111</v>
      </c>
    </row>
    <row r="68" customFormat="false" ht="12.8" hidden="false" customHeight="false" outlineLevel="0" collapsed="false">
      <c r="A68" s="0"/>
      <c r="B68" s="0"/>
      <c r="C68" s="0"/>
      <c r="D68" s="0"/>
      <c r="E68" s="0"/>
      <c r="H68" s="0"/>
      <c r="I68" s="0"/>
      <c r="J68" s="0"/>
      <c r="K68" s="0"/>
      <c r="P68" s="214" t="n">
        <v>-0.42</v>
      </c>
      <c r="Q68" s="215" t="n">
        <f aca="false">GROWTH($Q$22:$Q$24,$P$22:$P$24,P68,1)</f>
        <v>305.746547707173</v>
      </c>
      <c r="R68" s="216" t="n">
        <f aca="false">TREND($Q$22:$Q$24,$P$22:$P$24,P68,0)</f>
        <v>110.133333333333</v>
      </c>
    </row>
    <row r="69" customFormat="false" ht="12.8" hidden="false" customHeight="false" outlineLevel="0" collapsed="false">
      <c r="A69" s="0"/>
      <c r="B69" s="0"/>
      <c r="C69" s="0"/>
      <c r="D69" s="0"/>
      <c r="E69" s="0"/>
      <c r="H69" s="0"/>
      <c r="I69" s="0"/>
      <c r="J69" s="0"/>
      <c r="K69" s="0"/>
      <c r="P69" s="214" t="n">
        <v>-0.43</v>
      </c>
      <c r="Q69" s="215" t="n">
        <f aca="false">GROWTH($Q$22:$Q$24,$P$22:$P$24,P69,1)</f>
        <v>332.763759144761</v>
      </c>
      <c r="R69" s="216" t="n">
        <f aca="false">TREND($Q$22:$Q$24,$P$22:$P$24,P69,0)</f>
        <v>112.755555555556</v>
      </c>
    </row>
    <row r="70" customFormat="false" ht="12.8" hidden="false" customHeight="false" outlineLevel="0" collapsed="false">
      <c r="A70" s="0"/>
      <c r="B70" s="0"/>
      <c r="C70" s="0"/>
      <c r="D70" s="0"/>
      <c r="E70" s="0"/>
      <c r="H70" s="0"/>
      <c r="I70" s="0"/>
      <c r="J70" s="0"/>
      <c r="K70" s="0"/>
      <c r="P70" s="214" t="n">
        <v>-0.44</v>
      </c>
      <c r="Q70" s="215" t="n">
        <f aca="false">GROWTH($Q$22:$Q$24,$P$22:$P$24,P70,1)</f>
        <v>362.168339202983</v>
      </c>
      <c r="R70" s="216" t="n">
        <f aca="false">TREND($Q$22:$Q$24,$P$22:$P$24,P70,0)</f>
        <v>115.377777777778</v>
      </c>
    </row>
    <row r="71" customFormat="false" ht="12.8" hidden="false" customHeight="false" outlineLevel="0" collapsed="false">
      <c r="A71" s="0"/>
      <c r="B71" s="0"/>
      <c r="C71" s="0"/>
      <c r="D71" s="0"/>
      <c r="E71" s="0"/>
      <c r="H71" s="0"/>
      <c r="I71" s="0"/>
      <c r="J71" s="0"/>
      <c r="K71" s="0"/>
      <c r="P71" s="214" t="n">
        <v>-0.45</v>
      </c>
      <c r="Q71" s="215" t="n">
        <f aca="false">GROWTH($Q$22:$Q$24,$P$22:$P$24,P71,1)</f>
        <v>394.171247067762</v>
      </c>
      <c r="R71" s="216" t="n">
        <f aca="false">TREND($Q$22:$Q$24,$P$22:$P$24,P71,0)</f>
        <v>118</v>
      </c>
    </row>
    <row r="72" customFormat="false" ht="12.8" hidden="false" customHeight="false" outlineLevel="0" collapsed="false">
      <c r="A72" s="0"/>
      <c r="B72" s="0"/>
      <c r="C72" s="0"/>
      <c r="D72" s="0"/>
      <c r="E72" s="0"/>
      <c r="H72" s="0"/>
      <c r="I72" s="0"/>
      <c r="J72" s="0"/>
      <c r="K72" s="0"/>
      <c r="P72" s="214" t="n">
        <v>-0.46</v>
      </c>
      <c r="Q72" s="215" t="n">
        <f aca="false">GROWTH($Q$22:$Q$24,$P$22:$P$24,P72,1)</f>
        <v>429.002083276735</v>
      </c>
      <c r="R72" s="216" t="n">
        <f aca="false">TREND($Q$22:$Q$24,$P$22:$P$24,P72,0)</f>
        <v>120.622222222222</v>
      </c>
    </row>
    <row r="73" customFormat="false" ht="12.8" hidden="false" customHeight="false" outlineLevel="0" collapsed="false">
      <c r="A73" s="0"/>
      <c r="B73" s="0"/>
      <c r="C73" s="0"/>
      <c r="D73" s="0"/>
      <c r="E73" s="0"/>
      <c r="H73" s="0"/>
      <c r="I73" s="0"/>
      <c r="J73" s="0"/>
      <c r="K73" s="0"/>
      <c r="P73" s="214" t="n">
        <v>-0.47</v>
      </c>
      <c r="Q73" s="215" t="n">
        <f aca="false">GROWTH($Q$22:$Q$24,$P$22:$P$24,P73,1)</f>
        <v>466.91073695728</v>
      </c>
      <c r="R73" s="216" t="n">
        <f aca="false">TREND($Q$22:$Q$24,$P$22:$P$24,P73,0)</f>
        <v>123.244444444444</v>
      </c>
    </row>
    <row r="74" customFormat="false" ht="12.8" hidden="false" customHeight="false" outlineLevel="0" collapsed="false">
      <c r="A74" s="0"/>
      <c r="B74" s="0"/>
      <c r="C74" s="0"/>
      <c r="D74" s="0"/>
      <c r="E74" s="0"/>
      <c r="H74" s="0"/>
      <c r="I74" s="0"/>
      <c r="J74" s="0"/>
      <c r="K74" s="0"/>
      <c r="P74" s="214" t="n">
        <v>-0.48</v>
      </c>
      <c r="Q74" s="215" t="n">
        <f aca="false">GROWTH($Q$22:$Q$24,$P$22:$P$24,P74,1)</f>
        <v>508.16917862229</v>
      </c>
      <c r="R74" s="216" t="n">
        <f aca="false">TREND($Q$22:$Q$24,$P$22:$P$24,P74,0)</f>
        <v>125.866666666667</v>
      </c>
    </row>
    <row r="75" customFormat="false" ht="12.8" hidden="false" customHeight="false" outlineLevel="0" collapsed="false">
      <c r="A75" s="0"/>
      <c r="B75" s="0"/>
      <c r="C75" s="0"/>
      <c r="D75" s="0"/>
      <c r="E75" s="0"/>
      <c r="H75" s="0"/>
      <c r="I75" s="0"/>
      <c r="J75" s="0"/>
      <c r="K75" s="0"/>
      <c r="P75" s="214" t="n">
        <v>-0.49</v>
      </c>
      <c r="Q75" s="215" t="n">
        <f aca="false">GROWTH($Q$22:$Q$24,$P$22:$P$24,P75,1)</f>
        <v>553.07341138587</v>
      </c>
      <c r="R75" s="216" t="n">
        <f aca="false">TREND($Q$22:$Q$24,$P$22:$P$24,P75,0)</f>
        <v>128.488888888889</v>
      </c>
    </row>
    <row r="76" customFormat="false" ht="12.8" hidden="false" customHeight="false" outlineLevel="0" collapsed="false">
      <c r="A76" s="0"/>
      <c r="B76" s="0"/>
      <c r="C76" s="0"/>
      <c r="D76" s="0"/>
      <c r="E76" s="0"/>
      <c r="H76" s="0"/>
      <c r="I76" s="0"/>
      <c r="J76" s="0"/>
      <c r="K76" s="0"/>
      <c r="P76" s="214" t="n">
        <v>-0.5</v>
      </c>
      <c r="Q76" s="215" t="n">
        <f aca="false">GROWTH($Q$22:$Q$24,$P$22:$P$24,P76,1)</f>
        <v>601.945594597669</v>
      </c>
      <c r="R76" s="216" t="n">
        <f aca="false">TREND($Q$22:$Q$24,$P$22:$P$24,P76,0)</f>
        <v>131.111111111111</v>
      </c>
    </row>
    <row r="77" customFormat="false" ht="12.8" hidden="false" customHeight="false" outlineLevel="0" collapsed="false">
      <c r="A77" s="0"/>
      <c r="B77" s="0"/>
      <c r="C77" s="0"/>
      <c r="D77" s="0"/>
      <c r="E77" s="0"/>
      <c r="H77" s="0"/>
      <c r="I77" s="0"/>
      <c r="J77" s="0"/>
      <c r="K77" s="0"/>
      <c r="P77" s="214" t="n">
        <v>-0.51</v>
      </c>
      <c r="Q77" s="215" t="n">
        <f aca="false">GROWTH($Q$22:$Q$24,$P$22:$P$24,P77,1)</f>
        <v>655.136355131605</v>
      </c>
      <c r="R77" s="216" t="n">
        <f aca="false">TREND($Q$22:$Q$24,$P$22:$P$24,P77,0)</f>
        <v>133.733333333333</v>
      </c>
    </row>
    <row r="78" customFormat="false" ht="12.8" hidden="false" customHeight="false" outlineLevel="0" collapsed="false">
      <c r="A78" s="0"/>
      <c r="B78" s="0"/>
      <c r="C78" s="0"/>
      <c r="D78" s="0"/>
      <c r="E78" s="0"/>
      <c r="H78" s="0"/>
      <c r="I78" s="0"/>
      <c r="J78" s="0"/>
      <c r="K78" s="0"/>
      <c r="P78" s="214" t="n">
        <v>-0.52</v>
      </c>
      <c r="Q78" s="215" t="n">
        <f aca="false">GROWTH($Q$22:$Q$24,$P$22:$P$24,P78,1)</f>
        <v>713.027302910984</v>
      </c>
      <c r="R78" s="216" t="n">
        <f aca="false">TREND($Q$22:$Q$24,$P$22:$P$24,P78,0)</f>
        <v>136.355555555556</v>
      </c>
    </row>
    <row r="79" customFormat="false" ht="12.8" hidden="false" customHeight="false" outlineLevel="0" collapsed="false">
      <c r="A79" s="0"/>
      <c r="B79" s="0"/>
      <c r="C79" s="0"/>
      <c r="D79" s="0"/>
      <c r="E79" s="0"/>
      <c r="H79" s="0"/>
      <c r="I79" s="0"/>
      <c r="J79" s="0"/>
      <c r="K79" s="0"/>
      <c r="P79" s="214" t="n">
        <v>-0.53</v>
      </c>
      <c r="Q79" s="215" t="n">
        <f aca="false">GROWTH($Q$22:$Q$24,$P$22:$P$24,P79,1)</f>
        <v>776.033768717326</v>
      </c>
      <c r="R79" s="216" t="n">
        <f aca="false">TREND($Q$22:$Q$24,$P$22:$P$24,P79,0)</f>
        <v>138.977777777778</v>
      </c>
    </row>
    <row r="80" customFormat="false" ht="12.8" hidden="false" customHeight="false" outlineLevel="0" collapsed="false">
      <c r="A80" s="0"/>
      <c r="B80" s="0"/>
      <c r="C80" s="0"/>
      <c r="D80" s="0"/>
      <c r="E80" s="0"/>
      <c r="H80" s="0"/>
      <c r="I80" s="0"/>
      <c r="J80" s="0"/>
      <c r="K80" s="0"/>
      <c r="P80" s="214" t="n">
        <v>-0.54</v>
      </c>
      <c r="Q80" s="215" t="n">
        <f aca="false">GROWTH($Q$22:$Q$24,$P$22:$P$24,P80,1)</f>
        <v>844.60778392493</v>
      </c>
      <c r="R80" s="216" t="n">
        <f aca="false">TREND($Q$22:$Q$24,$P$22:$P$24,P80,0)</f>
        <v>141.6</v>
      </c>
    </row>
    <row r="81" customFormat="false" ht="12.8" hidden="false" customHeight="false" outlineLevel="0" collapsed="false">
      <c r="A81" s="0"/>
      <c r="B81" s="0"/>
      <c r="C81" s="0"/>
      <c r="D81" s="0"/>
      <c r="E81" s="0"/>
      <c r="H81" s="0"/>
      <c r="I81" s="0"/>
      <c r="J81" s="0"/>
      <c r="K81" s="0"/>
      <c r="P81" s="214" t="n">
        <v>-0.55</v>
      </c>
      <c r="Q81" s="215" t="n">
        <f aca="false">GROWTH($Q$22:$Q$24,$P$22:$P$24,P81,1)</f>
        <v>919.241323538883</v>
      </c>
      <c r="R81" s="216" t="n">
        <f aca="false">TREND($Q$22:$Q$24,$P$22:$P$24,P81,0)</f>
        <v>144.222222222222</v>
      </c>
    </row>
    <row r="82" customFormat="false" ht="12.8" hidden="false" customHeight="false" outlineLevel="0" collapsed="false">
      <c r="A82" s="0"/>
      <c r="B82" s="0"/>
      <c r="C82" s="0"/>
      <c r="D82" s="0"/>
      <c r="E82" s="0"/>
      <c r="H82" s="0"/>
      <c r="I82" s="0"/>
      <c r="J82" s="0"/>
      <c r="K82" s="0"/>
      <c r="P82" s="214" t="n">
        <v>-0.56</v>
      </c>
      <c r="Q82" s="215" t="n">
        <f aca="false">GROWTH($Q$22:$Q$24,$P$22:$P$24,P82,1)</f>
        <v>1000.46983580324</v>
      </c>
      <c r="R82" s="216" t="n">
        <f aca="false">TREND($Q$22:$Q$24,$P$22:$P$24,P82,0)</f>
        <v>146.844444444444</v>
      </c>
    </row>
    <row r="83" customFormat="false" ht="12.8" hidden="false" customHeight="false" outlineLevel="0" collapsed="false">
      <c r="A83" s="0"/>
      <c r="B83" s="0"/>
      <c r="C83" s="0"/>
      <c r="D83" s="0"/>
      <c r="E83" s="0"/>
      <c r="H83" s="0"/>
      <c r="I83" s="0"/>
      <c r="J83" s="0"/>
      <c r="K83" s="0"/>
      <c r="P83" s="214" t="n">
        <v>-0.57</v>
      </c>
      <c r="Q83" s="215" t="n">
        <f aca="false">GROWTH($Q$22:$Q$24,$P$22:$P$24,P83,1)</f>
        <v>1088.87608370212</v>
      </c>
      <c r="R83" s="216" t="n">
        <f aca="false">TREND($Q$22:$Q$24,$P$22:$P$24,P83,0)</f>
        <v>149.466666666667</v>
      </c>
    </row>
    <row r="84" customFormat="false" ht="12.8" hidden="false" customHeight="false" outlineLevel="0" collapsed="false">
      <c r="A84" s="0"/>
      <c r="B84" s="0"/>
      <c r="C84" s="0"/>
      <c r="D84" s="0"/>
      <c r="E84" s="0"/>
      <c r="H84" s="0"/>
      <c r="I84" s="0"/>
      <c r="J84" s="0"/>
      <c r="K84" s="0"/>
      <c r="P84" s="214" t="n">
        <v>-0.58</v>
      </c>
      <c r="Q84" s="215" t="n">
        <f aca="false">GROWTH($Q$22:$Q$24,$P$22:$P$24,P84,1)</f>
        <v>1185.09432591392</v>
      </c>
      <c r="R84" s="216" t="n">
        <f aca="false">TREND($Q$22:$Q$24,$P$22:$P$24,P84,0)</f>
        <v>152.088888888889</v>
      </c>
    </row>
    <row r="85" customFormat="false" ht="12.8" hidden="false" customHeight="false" outlineLevel="0" collapsed="false">
      <c r="A85" s="0"/>
      <c r="B85" s="0"/>
      <c r="C85" s="0"/>
      <c r="D85" s="0"/>
      <c r="E85" s="0"/>
      <c r="H85" s="0"/>
      <c r="I85" s="0"/>
      <c r="J85" s="0"/>
      <c r="K85" s="0"/>
      <c r="P85" s="214" t="n">
        <v>-0.59</v>
      </c>
      <c r="Q85" s="215" t="n">
        <f aca="false">GROWTH($Q$22:$Q$24,$P$22:$P$24,P85,1)</f>
        <v>1289.81486721458</v>
      </c>
      <c r="R85" s="216" t="n">
        <f aca="false">TREND($Q$22:$Q$24,$P$22:$P$24,P85,0)</f>
        <v>154.711111111111</v>
      </c>
    </row>
    <row r="86" customFormat="false" ht="12.8" hidden="false" customHeight="false" outlineLevel="0" collapsed="false">
      <c r="A86" s="0"/>
      <c r="B86" s="0"/>
      <c r="C86" s="0"/>
      <c r="D86" s="0"/>
      <c r="E86" s="0"/>
      <c r="H86" s="0"/>
      <c r="I86" s="0"/>
      <c r="J86" s="0"/>
      <c r="K86" s="0"/>
      <c r="P86" s="214" t="n">
        <v>-0.6</v>
      </c>
      <c r="Q86" s="215" t="n">
        <f aca="false">GROWTH($Q$22:$Q$24,$P$22:$P$24,P86,1)</f>
        <v>1403.78901097582</v>
      </c>
      <c r="R86" s="216" t="n">
        <f aca="false">TREND($Q$22:$Q$24,$P$22:$P$24,P86,0)</f>
        <v>157.333333333333</v>
      </c>
    </row>
    <row r="87" customFormat="false" ht="12.8" hidden="false" customHeight="false" outlineLevel="0" collapsed="false">
      <c r="A87" s="0"/>
      <c r="B87" s="0"/>
      <c r="C87" s="0"/>
      <c r="D87" s="0"/>
      <c r="E87" s="0"/>
      <c r="H87" s="0"/>
      <c r="I87" s="0"/>
      <c r="J87" s="0"/>
      <c r="K87" s="0"/>
      <c r="P87" s="214" t="n">
        <v>-0.61</v>
      </c>
      <c r="Q87" s="215" t="n">
        <f aca="false">GROWTH($Q$22:$Q$24,$P$22:$P$24,P87,1)</f>
        <v>1527.83444928972</v>
      </c>
      <c r="R87" s="216" t="n">
        <f aca="false">TREND($Q$22:$Q$24,$P$22:$P$24,P87,0)</f>
        <v>159.955555555556</v>
      </c>
    </row>
    <row r="88" customFormat="false" ht="12.8" hidden="false" customHeight="false" outlineLevel="0" collapsed="false">
      <c r="A88" s="0"/>
      <c r="B88" s="0"/>
      <c r="C88" s="0"/>
      <c r="D88" s="0"/>
      <c r="E88" s="0"/>
      <c r="H88" s="0"/>
      <c r="I88" s="0"/>
      <c r="J88" s="0"/>
      <c r="K88" s="0"/>
      <c r="P88" s="214" t="n">
        <v>-0.62</v>
      </c>
      <c r="Q88" s="215" t="n">
        <f aca="false">GROWTH($Q$22:$Q$24,$P$22:$P$24,P88,1)</f>
        <v>1662.84112939008</v>
      </c>
      <c r="R88" s="216" t="n">
        <f aca="false">TREND($Q$22:$Q$24,$P$22:$P$24,P88,0)</f>
        <v>162.577777777778</v>
      </c>
    </row>
    <row r="89" customFormat="false" ht="12.8" hidden="false" customHeight="false" outlineLevel="0" collapsed="false">
      <c r="A89" s="0"/>
      <c r="B89" s="0"/>
      <c r="C89" s="0"/>
      <c r="D89" s="0"/>
      <c r="E89" s="0"/>
      <c r="H89" s="0"/>
      <c r="I89" s="0"/>
      <c r="J89" s="0"/>
      <c r="K89" s="0"/>
      <c r="P89" s="214" t="n">
        <v>-0.63</v>
      </c>
      <c r="Q89" s="215" t="n">
        <f aca="false">GROWTH($Q$22:$Q$24,$P$22:$P$24,P89,1)</f>
        <v>1809.77763845861</v>
      </c>
      <c r="R89" s="216" t="n">
        <f aca="false">TREND($Q$22:$Q$24,$P$22:$P$24,P89,0)</f>
        <v>165.2</v>
      </c>
    </row>
    <row r="90" customFormat="false" ht="12.8" hidden="false" customHeight="false" outlineLevel="0" collapsed="false">
      <c r="A90" s="0"/>
      <c r="B90" s="0"/>
      <c r="C90" s="0"/>
      <c r="D90" s="0"/>
      <c r="E90" s="0"/>
      <c r="H90" s="0"/>
      <c r="I90" s="0"/>
      <c r="J90" s="0"/>
      <c r="K90" s="0"/>
      <c r="P90" s="214" t="n">
        <v>-0.64</v>
      </c>
      <c r="Q90" s="215" t="n">
        <f aca="false">GROWTH($Q$22:$Q$24,$P$22:$P$24,P90,1)</f>
        <v>1969.6981526228</v>
      </c>
      <c r="R90" s="216" t="n">
        <f aca="false">TREND($Q$22:$Q$24,$P$22:$P$24,P90,0)</f>
        <v>167.822222222222</v>
      </c>
    </row>
    <row r="91" customFormat="false" ht="12.8" hidden="false" customHeight="false" outlineLevel="0" collapsed="false">
      <c r="A91" s="0"/>
      <c r="B91" s="0"/>
      <c r="C91" s="0"/>
      <c r="D91" s="0"/>
      <c r="E91" s="0"/>
      <c r="H91" s="0"/>
      <c r="I91" s="0"/>
      <c r="J91" s="0"/>
      <c r="K91" s="0"/>
      <c r="P91" s="214" t="n">
        <v>-0.65</v>
      </c>
      <c r="Q91" s="215" t="n">
        <f aca="false">GROWTH($Q$22:$Q$24,$P$22:$P$24,P91,1)</f>
        <v>2143.75</v>
      </c>
      <c r="R91" s="216" t="n">
        <f aca="false">TREND($Q$22:$Q$24,$P$22:$P$24,P91,0)</f>
        <v>170.444444444444</v>
      </c>
    </row>
    <row r="92" customFormat="false" ht="12.8" hidden="false" customHeight="false" outlineLevel="0" collapsed="false">
      <c r="A92" s="0"/>
      <c r="B92" s="0"/>
      <c r="C92" s="0"/>
      <c r="D92" s="0"/>
      <c r="E92" s="0"/>
      <c r="H92" s="0"/>
      <c r="I92" s="0"/>
      <c r="J92" s="0"/>
      <c r="K92" s="0"/>
      <c r="P92" s="214" t="n">
        <v>-0.66</v>
      </c>
      <c r="Q92" s="215" t="n">
        <f aca="false">GROWTH($Q$22:$Q$24,$P$22:$P$24,P92,1)</f>
        <v>2333.18189204805</v>
      </c>
      <c r="R92" s="216" t="n">
        <f aca="false">TREND($Q$22:$Q$24,$P$22:$P$24,P92,0)</f>
        <v>173.066666666667</v>
      </c>
    </row>
    <row r="93" customFormat="false" ht="12.8" hidden="false" customHeight="false" outlineLevel="0" collapsed="false">
      <c r="A93" s="0"/>
      <c r="B93" s="0"/>
      <c r="C93" s="0"/>
      <c r="D93" s="0"/>
      <c r="E93" s="0"/>
      <c r="H93" s="0"/>
      <c r="I93" s="0"/>
      <c r="J93" s="0"/>
      <c r="K93" s="0"/>
      <c r="P93" s="214" t="n">
        <v>-0.67</v>
      </c>
      <c r="Q93" s="215" t="n">
        <f aca="false">GROWTH($Q$22:$Q$24,$P$22:$P$24,P93,1)</f>
        <v>2539.35288227682</v>
      </c>
      <c r="R93" s="216" t="n">
        <f aca="false">TREND($Q$22:$Q$24,$P$22:$P$24,P93,0)</f>
        <v>175.688888888889</v>
      </c>
    </row>
    <row r="94" customFormat="false" ht="12.8" hidden="false" customHeight="false" outlineLevel="0" collapsed="false">
      <c r="A94" s="0"/>
      <c r="B94" s="0"/>
      <c r="C94" s="0"/>
      <c r="D94" s="0"/>
      <c r="E94" s="0"/>
      <c r="H94" s="0"/>
      <c r="I94" s="0"/>
      <c r="J94" s="0"/>
      <c r="K94" s="0"/>
      <c r="P94" s="214" t="n">
        <v>-0.68</v>
      </c>
      <c r="Q94" s="215" t="n">
        <f aca="false">GROWTH($Q$22:$Q$24,$P$22:$P$24,P94,1)</f>
        <v>2763.74211659396</v>
      </c>
      <c r="R94" s="216" t="n">
        <f aca="false">TREND($Q$22:$Q$24,$P$22:$P$24,P94,0)</f>
        <v>178.311111111111</v>
      </c>
    </row>
    <row r="95" customFormat="false" ht="12.8" hidden="false" customHeight="false" outlineLevel="0" collapsed="false">
      <c r="A95" s="0"/>
      <c r="B95" s="0"/>
      <c r="C95" s="0"/>
      <c r="D95" s="0"/>
      <c r="E95" s="0"/>
      <c r="H95" s="0"/>
      <c r="I95" s="0"/>
      <c r="J95" s="0"/>
      <c r="K95" s="0"/>
      <c r="P95" s="214" t="n">
        <v>-0.69</v>
      </c>
      <c r="Q95" s="215" t="n">
        <f aca="false">GROWTH($Q$22:$Q$24,$P$22:$P$24,P95,1)</f>
        <v>3007.95944523735</v>
      </c>
      <c r="R95" s="216" t="n">
        <f aca="false">TREND($Q$22:$Q$24,$P$22:$P$24,P95,0)</f>
        <v>180.933333333333</v>
      </c>
    </row>
    <row r="96" customFormat="false" ht="12.8" hidden="false" customHeight="false" outlineLevel="0" collapsed="false">
      <c r="A96" s="0"/>
      <c r="B96" s="0"/>
      <c r="C96" s="0"/>
      <c r="D96" s="0"/>
      <c r="E96" s="0"/>
      <c r="H96" s="0"/>
      <c r="I96" s="0"/>
      <c r="J96" s="0"/>
      <c r="K96" s="0"/>
      <c r="P96" s="214" t="n">
        <v>-0.7</v>
      </c>
      <c r="Q96" s="215" t="n">
        <f aca="false">GROWTH($Q$22:$Q$24,$P$22:$P$24,P96,1)</f>
        <v>3273.75697242807</v>
      </c>
      <c r="R96" s="216" t="n">
        <f aca="false">TREND($Q$22:$Q$24,$P$22:$P$24,P96,0)</f>
        <v>183.555555555556</v>
      </c>
    </row>
    <row r="97" customFormat="false" ht="12.8" hidden="false" customHeight="false" outlineLevel="0" collapsed="false">
      <c r="A97" s="0"/>
      <c r="B97" s="0"/>
      <c r="C97" s="0"/>
      <c r="D97" s="0"/>
      <c r="E97" s="0"/>
      <c r="H97" s="0"/>
      <c r="I97" s="0"/>
      <c r="J97" s="0"/>
      <c r="K97" s="0"/>
      <c r="P97" s="214" t="n">
        <v>-0.71</v>
      </c>
      <c r="Q97" s="215" t="n">
        <f aca="false">GROWTH($Q$22:$Q$24,$P$22:$P$24,P97,1)</f>
        <v>3563.04162660535</v>
      </c>
      <c r="R97" s="216" t="n">
        <f aca="false">TREND($Q$22:$Q$24,$P$22:$P$24,P97,0)</f>
        <v>186.177777777778</v>
      </c>
    </row>
    <row r="98" customFormat="false" ht="12.8" hidden="false" customHeight="false" outlineLevel="0" collapsed="false">
      <c r="A98" s="0"/>
      <c r="B98" s="0"/>
      <c r="C98" s="0"/>
      <c r="D98" s="0"/>
      <c r="E98" s="0"/>
      <c r="H98" s="0"/>
      <c r="I98" s="0"/>
      <c r="J98" s="0"/>
      <c r="K98" s="0"/>
      <c r="P98" s="214" t="n">
        <v>-0.72</v>
      </c>
      <c r="Q98" s="215" t="n">
        <f aca="false">GROWTH($Q$22:$Q$24,$P$22:$P$24,P98,1)</f>
        <v>3877.88884142695</v>
      </c>
      <c r="R98" s="216" t="n">
        <f aca="false">TREND($Q$22:$Q$24,$P$22:$P$24,P98,0)</f>
        <v>188.8</v>
      </c>
    </row>
    <row r="99" customFormat="false" ht="12.8" hidden="false" customHeight="false" outlineLevel="0" collapsed="false">
      <c r="A99" s="0"/>
      <c r="B99" s="0"/>
      <c r="C99" s="0"/>
      <c r="D99" s="0"/>
      <c r="E99" s="0"/>
      <c r="H99" s="0"/>
      <c r="I99" s="0"/>
      <c r="J99" s="0"/>
      <c r="K99" s="0"/>
      <c r="P99" s="214" t="n">
        <v>-0.73</v>
      </c>
      <c r="Q99" s="215" t="n">
        <f aca="false">GROWTH($Q$22:$Q$24,$P$22:$P$24,P99,1)</f>
        <v>4220.55744568749</v>
      </c>
      <c r="R99" s="216" t="n">
        <f aca="false">TREND($Q$22:$Q$24,$P$22:$P$24,P99,0)</f>
        <v>191.422222222222</v>
      </c>
    </row>
    <row r="100" customFormat="false" ht="12.8" hidden="false" customHeight="false" outlineLevel="0" collapsed="false">
      <c r="A100" s="0"/>
      <c r="B100" s="0"/>
      <c r="C100" s="0"/>
      <c r="D100" s="0"/>
      <c r="E100" s="0"/>
      <c r="H100" s="0"/>
      <c r="I100" s="0"/>
      <c r="J100" s="0"/>
      <c r="K100" s="0"/>
      <c r="P100" s="214" t="n">
        <v>-0.74</v>
      </c>
      <c r="Q100" s="215" t="n">
        <f aca="false">GROWTH($Q$22:$Q$24,$P$22:$P$24,P100,1)</f>
        <v>4593.50586898036</v>
      </c>
      <c r="R100" s="216" t="n">
        <f aca="false">TREND($Q$22:$Q$24,$P$22:$P$24,P100,0)</f>
        <v>194.044444444444</v>
      </c>
    </row>
    <row r="101" customFormat="false" ht="12.8" hidden="false" customHeight="false" outlineLevel="0" collapsed="false">
      <c r="A101" s="0"/>
      <c r="B101" s="0"/>
      <c r="C101" s="0"/>
      <c r="D101" s="0"/>
      <c r="E101" s="0"/>
      <c r="H101" s="0"/>
      <c r="I101" s="0"/>
      <c r="J101" s="0"/>
      <c r="K101" s="0"/>
      <c r="P101" s="214" t="n">
        <v>-0.75</v>
      </c>
      <c r="Q101" s="215" t="n">
        <f aca="false">GROWTH($Q$22:$Q$24,$P$22:$P$24,P101,1)</f>
        <v>4999.40977936859</v>
      </c>
      <c r="R101" s="216" t="n">
        <f aca="false">TREND($Q$22:$Q$24,$P$22:$P$24,P101,0)</f>
        <v>196.666666666667</v>
      </c>
    </row>
    <row r="102" customFormat="false" ht="12.8" hidden="false" customHeight="false" outlineLevel="0" collapsed="false">
      <c r="A102" s="0"/>
      <c r="B102" s="0"/>
      <c r="C102" s="0"/>
      <c r="D102" s="0"/>
      <c r="E102" s="0"/>
      <c r="H102" s="0"/>
      <c r="I102" s="0"/>
      <c r="J102" s="0"/>
      <c r="K102" s="0"/>
      <c r="P102" s="214" t="n">
        <v>-0.76</v>
      </c>
      <c r="Q102" s="215" t="n">
        <f aca="false">GROWTH($Q$22:$Q$24,$P$22:$P$24,P102,1)</f>
        <v>5441.18127960383</v>
      </c>
      <c r="R102" s="216" t="n">
        <f aca="false">TREND($Q$22:$Q$24,$P$22:$P$24,P102,0)</f>
        <v>199.288888888889</v>
      </c>
    </row>
    <row r="103" customFormat="false" ht="12.8" hidden="false" customHeight="false" outlineLevel="0" collapsed="false">
      <c r="A103" s="0"/>
      <c r="B103" s="0"/>
      <c r="C103" s="0"/>
      <c r="D103" s="0"/>
      <c r="E103" s="0"/>
      <c r="H103" s="0"/>
      <c r="I103" s="0"/>
      <c r="J103" s="0"/>
      <c r="K103" s="0"/>
      <c r="P103" s="214" t="n">
        <v>-0.77</v>
      </c>
      <c r="Q103" s="215" t="n">
        <f aca="false">GROWTH($Q$22:$Q$24,$P$22:$P$24,P103,1)</f>
        <v>5921.98979961399</v>
      </c>
      <c r="R103" s="216" t="n">
        <f aca="false">TREND($Q$22:$Q$24,$P$22:$P$24,P103,0)</f>
        <v>201.911111111111</v>
      </c>
    </row>
    <row r="104" customFormat="false" ht="12.8" hidden="false" customHeight="false" outlineLevel="0" collapsed="false">
      <c r="A104" s="0"/>
      <c r="B104" s="0"/>
      <c r="C104" s="0"/>
      <c r="D104" s="0"/>
      <c r="E104" s="0"/>
      <c r="H104" s="0"/>
      <c r="I104" s="0"/>
      <c r="J104" s="0"/>
      <c r="K104" s="0"/>
      <c r="P104" s="214" t="n">
        <v>-0.78</v>
      </c>
      <c r="Q104" s="215" t="n">
        <f aca="false">GROWTH($Q$22:$Q$24,$P$22:$P$24,P104,1)</f>
        <v>6445.28483514992</v>
      </c>
      <c r="R104" s="216" t="n">
        <f aca="false">TREND($Q$22:$Q$24,$P$22:$P$24,P104,0)</f>
        <v>204.533333333333</v>
      </c>
    </row>
    <row r="105" customFormat="false" ht="12.8" hidden="false" customHeight="false" outlineLevel="0" collapsed="false">
      <c r="A105" s="0"/>
      <c r="B105" s="0"/>
      <c r="C105" s="0"/>
      <c r="D105" s="0"/>
      <c r="E105" s="0"/>
      <c r="H105" s="0"/>
      <c r="I105" s="0"/>
      <c r="J105" s="0"/>
      <c r="K105" s="0"/>
      <c r="P105" s="214" t="n">
        <v>-0.79</v>
      </c>
      <c r="Q105" s="215" t="n">
        <f aca="false">GROWTH($Q$22:$Q$24,$P$22:$P$24,P105,1)</f>
        <v>7014.82069572651</v>
      </c>
      <c r="R105" s="216" t="n">
        <f aca="false">TREND($Q$22:$Q$24,$P$22:$P$24,P105,0)</f>
        <v>207.155555555556</v>
      </c>
    </row>
    <row r="106" customFormat="false" ht="12.8" hidden="false" customHeight="false" outlineLevel="0" collapsed="false">
      <c r="A106" s="0"/>
      <c r="B106" s="0"/>
      <c r="C106" s="0"/>
      <c r="D106" s="0"/>
      <c r="E106" s="0"/>
      <c r="H106" s="0"/>
      <c r="I106" s="0"/>
      <c r="J106" s="0"/>
      <c r="K106" s="0"/>
      <c r="P106" s="214" t="n">
        <v>-0.8</v>
      </c>
      <c r="Q106" s="215" t="n">
        <f aca="false">GROWTH($Q$22:$Q$24,$P$22:$P$24,P106,1)</f>
        <v>7634.68343940897</v>
      </c>
      <c r="R106" s="216" t="n">
        <f aca="false">TREND($Q$22:$Q$24,$P$22:$P$24,P106,0)</f>
        <v>209.777777777778</v>
      </c>
    </row>
    <row r="107" customFormat="false" ht="12.8" hidden="false" customHeight="false" outlineLevel="0" collapsed="false">
      <c r="A107" s="0"/>
      <c r="B107" s="0"/>
      <c r="C107" s="0"/>
      <c r="D107" s="0"/>
      <c r="E107" s="0"/>
      <c r="H107" s="0"/>
      <c r="I107" s="0"/>
      <c r="J107" s="0"/>
      <c r="K107" s="0"/>
      <c r="P107" s="214" t="n">
        <v>-0.81</v>
      </c>
      <c r="Q107" s="215" t="n">
        <f aca="false">GROWTH($Q$22:$Q$24,$P$22:$P$24,P107,1)</f>
        <v>8309.32018768426</v>
      </c>
      <c r="R107" s="216" t="n">
        <f aca="false">TREND($Q$22:$Q$24,$P$22:$P$24,P107,0)</f>
        <v>212.4</v>
      </c>
    </row>
    <row r="108" customFormat="false" ht="12.8" hidden="false" customHeight="false" outlineLevel="0" collapsed="false">
      <c r="A108" s="0"/>
      <c r="B108" s="0"/>
      <c r="C108" s="0"/>
      <c r="D108" s="0"/>
      <c r="E108" s="0"/>
      <c r="H108" s="0"/>
      <c r="I108" s="0"/>
      <c r="J108" s="0"/>
      <c r="K108" s="0"/>
      <c r="P108" s="214" t="n">
        <v>-0.82</v>
      </c>
      <c r="Q108" s="215" t="n">
        <f aca="false">GROWTH($Q$22:$Q$24,$P$22:$P$24,P108,1)</f>
        <v>9043.57103073316</v>
      </c>
      <c r="R108" s="216" t="n">
        <f aca="false">TREND($Q$22:$Q$24,$P$22:$P$24,P108,0)</f>
        <v>215.022222222222</v>
      </c>
    </row>
    <row r="109" customFormat="false" ht="12.8" hidden="false" customHeight="false" outlineLevel="0" collapsed="false">
      <c r="A109" s="0"/>
      <c r="B109" s="0"/>
      <c r="C109" s="0"/>
      <c r="D109" s="0"/>
      <c r="E109" s="0"/>
      <c r="H109" s="0"/>
      <c r="I109" s="0"/>
      <c r="J109" s="0"/>
      <c r="K109" s="0"/>
      <c r="P109" s="214" t="n">
        <v>-0.83</v>
      </c>
      <c r="Q109" s="215" t="n">
        <f aca="false">GROWTH($Q$22:$Q$24,$P$22:$P$24,P109,1)</f>
        <v>9842.70375200324</v>
      </c>
      <c r="R109" s="216" t="n">
        <f aca="false">TREND($Q$22:$Q$24,$P$22:$P$24,P109,0)</f>
        <v>217.644444444444</v>
      </c>
    </row>
    <row r="110" customFormat="false" ht="12.8" hidden="false" customHeight="false" outlineLevel="0" collapsed="false">
      <c r="A110" s="0"/>
      <c r="B110" s="0"/>
      <c r="C110" s="0"/>
      <c r="D110" s="0"/>
      <c r="E110" s="0"/>
      <c r="H110" s="0"/>
      <c r="I110" s="0"/>
      <c r="J110" s="0"/>
      <c r="K110" s="0"/>
      <c r="P110" s="214" t="n">
        <v>-0.84</v>
      </c>
      <c r="Q110" s="215" t="n">
        <f aca="false">GROWTH($Q$22:$Q$24,$P$22:$P$24,P110,1)</f>
        <v>10712.4516212093</v>
      </c>
      <c r="R110" s="216" t="n">
        <f aca="false">TREND($Q$22:$Q$24,$P$22:$P$24,P110,0)</f>
        <v>220.266666666667</v>
      </c>
    </row>
    <row r="111" customFormat="false" ht="12.8" hidden="false" customHeight="false" outlineLevel="0" collapsed="false">
      <c r="A111" s="0"/>
      <c r="B111" s="0"/>
      <c r="C111" s="0"/>
      <c r="D111" s="0"/>
      <c r="E111" s="0"/>
      <c r="H111" s="0"/>
      <c r="I111" s="0"/>
      <c r="J111" s="0"/>
      <c r="K111" s="0"/>
      <c r="P111" s="214" t="n">
        <v>-0.85</v>
      </c>
      <c r="Q111" s="215" t="n">
        <f aca="false">GROWTH($Q$22:$Q$24,$P$22:$P$24,P111,1)</f>
        <v>11659.054526902</v>
      </c>
      <c r="R111" s="216" t="n">
        <f aca="false">TREND($Q$22:$Q$24,$P$22:$P$24,P111,0)</f>
        <v>222.888888888889</v>
      </c>
    </row>
    <row r="112" customFormat="false" ht="12.8" hidden="false" customHeight="false" outlineLevel="0" collapsed="false">
      <c r="A112" s="0"/>
      <c r="B112" s="0"/>
      <c r="C112" s="0"/>
      <c r="D112" s="0"/>
      <c r="E112" s="0"/>
      <c r="H112" s="0"/>
      <c r="I112" s="0"/>
      <c r="J112" s="0"/>
      <c r="K112" s="0"/>
      <c r="P112" s="214" t="n">
        <v>-0.86</v>
      </c>
      <c r="Q112" s="215" t="n">
        <f aca="false">GROWTH($Q$22:$Q$24,$P$22:$P$24,P112,1)</f>
        <v>12689.3037437055</v>
      </c>
      <c r="R112" s="216" t="n">
        <f aca="false">TREND($Q$22:$Q$24,$P$22:$P$24,P112,0)</f>
        <v>225.511111111111</v>
      </c>
    </row>
    <row r="113" customFormat="false" ht="12.8" hidden="false" customHeight="false" outlineLevel="0" collapsed="false">
      <c r="A113" s="0"/>
      <c r="B113" s="0"/>
      <c r="C113" s="0"/>
      <c r="D113" s="0"/>
      <c r="E113" s="0"/>
      <c r="H113" s="0"/>
      <c r="I113" s="0"/>
      <c r="J113" s="0"/>
      <c r="K113" s="0"/>
      <c r="P113" s="214" t="n">
        <v>-0.87</v>
      </c>
      <c r="Q113" s="215" t="n">
        <f aca="false">GROWTH($Q$22:$Q$24,$P$22:$P$24,P113,1)</f>
        <v>13810.5906553988</v>
      </c>
      <c r="R113" s="216" t="n">
        <f aca="false">TREND($Q$22:$Q$24,$P$22:$P$24,P113,0)</f>
        <v>228.133333333333</v>
      </c>
    </row>
    <row r="114" customFormat="false" ht="12.8" hidden="false" customHeight="false" outlineLevel="0" collapsed="false">
      <c r="A114" s="0"/>
      <c r="B114" s="0"/>
      <c r="C114" s="0"/>
      <c r="D114" s="0"/>
      <c r="E114" s="0"/>
      <c r="H114" s="0"/>
      <c r="I114" s="0"/>
      <c r="J114" s="0"/>
      <c r="K114" s="0"/>
      <c r="P114" s="214" t="n">
        <v>-0.88</v>
      </c>
      <c r="Q114" s="215" t="n">
        <f aca="false">GROWTH($Q$22:$Q$24,$P$22:$P$24,P114,1)</f>
        <v>15030.9597834003</v>
      </c>
      <c r="R114" s="216" t="n">
        <f aca="false">TREND($Q$22:$Q$24,$P$22:$P$24,P114,0)</f>
        <v>230.755555555556</v>
      </c>
    </row>
    <row r="115" customFormat="false" ht="12.8" hidden="false" customHeight="false" outlineLevel="0" collapsed="false">
      <c r="A115" s="0"/>
      <c r="B115" s="0"/>
      <c r="C115" s="0"/>
      <c r="D115" s="0"/>
      <c r="E115" s="0"/>
      <c r="H115" s="0"/>
      <c r="I115" s="0"/>
      <c r="J115" s="0"/>
      <c r="K115" s="0"/>
      <c r="P115" s="219" t="n">
        <v>-0.89</v>
      </c>
      <c r="Q115" s="220" t="n">
        <f aca="false">GROWTH($Q$22:$Q$24,$P$22:$P$24,P115,1)</f>
        <v>16359.1665010995</v>
      </c>
      <c r="R115" s="221" t="n">
        <f aca="false">TREND($Q$22:$Q$24,$P$22:$P$24,P115,0)</f>
        <v>233.377777777778</v>
      </c>
    </row>
    <row r="127" customFormat="false" ht="15" hidden="false" customHeight="false" outlineLevel="0" collapsed="false"/>
    <row r="128" customFormat="false" ht="15" hidden="false" customHeight="false" outlineLevel="0" collapsed="false"/>
    <row r="129" customFormat="false" ht="15" hidden="false" customHeight="false" outlineLevel="0" collapsed="false"/>
    <row r="135" customFormat="false" ht="31.5" hidden="false" customHeight="true" outlineLevel="0" collapsed="false"/>
    <row r="136" customFormat="false" ht="15" hidden="false" customHeight="false" outlineLevel="0" collapsed="false"/>
    <row r="137" customFormat="false" ht="15" hidden="false" customHeight="false" outlineLevel="0" collapsed="false"/>
    <row r="143" customFormat="false" ht="15" hidden="false" customHeight="false" outlineLevel="0" collapsed="false"/>
  </sheetData>
  <mergeCells count="41">
    <mergeCell ref="D1:Q1"/>
    <mergeCell ref="B2:H2"/>
    <mergeCell ref="J2:K2"/>
    <mergeCell ref="M2:Q2"/>
    <mergeCell ref="B3:F3"/>
    <mergeCell ref="G3:H3"/>
    <mergeCell ref="J3:J5"/>
    <mergeCell ref="K3:K4"/>
    <mergeCell ref="M3:O3"/>
    <mergeCell ref="P3:Q3"/>
    <mergeCell ref="B4:F5"/>
    <mergeCell ref="G4:G5"/>
    <mergeCell ref="M4:O4"/>
    <mergeCell ref="P4:Q4"/>
    <mergeCell ref="M5:O5"/>
    <mergeCell ref="P5:Q5"/>
    <mergeCell ref="B6:F6"/>
    <mergeCell ref="G6:H6"/>
    <mergeCell ref="M6:O6"/>
    <mergeCell ref="P6:Q6"/>
    <mergeCell ref="B7:F7"/>
    <mergeCell ref="G7:H7"/>
    <mergeCell ref="M7:O7"/>
    <mergeCell ref="B8:C9"/>
    <mergeCell ref="D8:D9"/>
    <mergeCell ref="E8:E9"/>
    <mergeCell ref="F8:F9"/>
    <mergeCell ref="G8:H8"/>
    <mergeCell ref="M8:O8"/>
    <mergeCell ref="M9:O9"/>
    <mergeCell ref="B10:C10"/>
    <mergeCell ref="M10:O10"/>
    <mergeCell ref="B11:C11"/>
    <mergeCell ref="M11:Q11"/>
    <mergeCell ref="B12:C12"/>
    <mergeCell ref="B13:C13"/>
    <mergeCell ref="B14:C14"/>
    <mergeCell ref="B15:C15"/>
    <mergeCell ref="J15:J17"/>
    <mergeCell ref="K15:K17"/>
    <mergeCell ref="F16:H16"/>
  </mergeCells>
  <conditionalFormatting sqref="B4:H5">
    <cfRule type="expression" priority="2" aboveAverage="0" equalAverage="0" bottom="0" percent="0" rank="0" text="" dxfId="0">
      <formula>$G$8="Projetos com até 99 PF - Complexidade Média ou Alta"</formula>
    </cfRule>
    <cfRule type="expression" priority="3" aboveAverage="0" equalAverage="0" bottom="0" percent="0" rank="0" text="" dxfId="1">
      <formula>$G$8="Projetos com até 99 PF - Complexidade Baixa"</formula>
    </cfRule>
  </conditionalFormatting>
  <conditionalFormatting sqref="E16">
    <cfRule type="expression" priority="4" aboveAverage="0" equalAverage="0" bottom="0" percent="0" rank="0" text="" dxfId="2">
      <formula>$E$16&lt;&gt;1</formula>
    </cfRule>
  </conditionalFormatting>
  <conditionalFormatting sqref="E13">
    <cfRule type="expression" priority="5" aboveAverage="0" equalAverage="0" bottom="0" percent="0" rank="0" text="" dxfId="3">
      <formula>AND((OR($E$13=0.15,$E$13=0.1)),$E$13&lt;&gt;$D$13)</formula>
    </cfRule>
  </conditionalFormatting>
  <conditionalFormatting sqref="E11">
    <cfRule type="expression" priority="6" aboveAverage="0" equalAverage="0" bottom="0" percent="0" rank="0" text="" dxfId="4">
      <formula>AND((OR($E$11=0.15,$E$11=0.1)),$E$11&lt;&gt;$D$11)</formula>
    </cfRule>
  </conditionalFormatting>
  <dataValidations count="9">
    <dataValidation allowBlank="true" operator="equal" prompt="Informe qual o tipo de prazo que deseja distribuir os dias, se em dias úteis ou em dias corridos.&#10;Proporção utilizada: 7 dias corridos para cada 5 dias úteis (7/5)" showDropDown="false" showErrorMessage="true" showInputMessage="true" sqref="G3:H3" type="list">
      <formula1>"Úteis,Corridos"</formula1>
      <formula2>0</formula2>
    </dataValidation>
    <dataValidation allowBlank="false" operator="equal" prompt="Informe qual o tipo de projeto para determinação do expoente utilizado na fórmula de Capers Jones. Para descrição e valor referir-se a tabela abaixo" showDropDown="false" showErrorMessage="true" showInputMessage="true" sqref="G4" type="list">
      <formula1>"Sistema Comum – Mainframe,Sistema Comum – WEB,Sistema OO,Sistema Cliente/Servidor (Alta complexidade),Sistemas Gerenciais Complexos,Software Básico,Framework,Sistemas Comerciais,Software Militar *Exclusivo SISP v2.0"</formula1>
      <formula2>0</formula2>
    </dataValidation>
    <dataValidation allowBlank="true" operator="equal" showDropDown="false" showErrorMessage="true" showInputMessage="true" sqref="H4:H5" type="none">
      <formula1>0</formula1>
      <formula2>0</formula2>
    </dataValidation>
    <dataValidation allowBlank="true" error="Data limite tem que ser maior que data inicial" operator="greaterThan" prompt="Informe a data que deseja que o projeto finalize" showDropDown="false" showErrorMessage="true" showInputMessage="true" sqref="P4:Q4" type="whole">
      <formula1>G10</formula1>
      <formula2>0</formula2>
    </dataValidation>
    <dataValidation allowBlank="false" operator="equal" prompt="Informe qual o tipo de projeto para determinação do expoente utilizado na fórmula de Capers Jones. Para descrição e valor referir-se a tabela abaixo" showDropDown="false" showErrorMessage="true" showInputMessage="true" sqref="G5" type="list">
      <formula1>0</formula1>
      <formula2>0</formula2>
    </dataValidation>
    <dataValidation allowBlank="true" operator="equal" prompt="Informe a complexidade do projeto.&#10;Informação relevante apenas para projetos com menos de 100 PF" showDropDown="false" showErrorMessage="true" showInputMessage="true" sqref="G6" type="list">
      <formula1>"Projetos com até 99 PF,Projetos com mais de 99 PF "</formula1>
      <formula2>0</formula2>
    </dataValidation>
    <dataValidation allowBlank="true" operator="equal" prompt="Informe a complexidade do projeto.&#10;Informação relevante apenas para projetos com menos de 100 PF" showDropDown="false" showErrorMessage="true" showInputMessage="true" sqref="H6" type="list">
      <formula1>"Projetos com até 99 PF - Complexidade Baixa,Projetos com até 99 PF - Complexidade Média ou Alta,Projetos com mais de 99 PF "</formula1>
      <formula2>0</formula2>
    </dataValidation>
    <dataValidation allowBlank="true" error="- Este campo aceita apenas números&#10;- Projetos com mais de 99 PF devem   ter mais de 99 PF&#10;- Projetos com até 99 PF devem no máximo ter 99 PF" operator="between" prompt="Informe a quantidade de PF que deseja calcular o prazo" showDropDown="false" showErrorMessage="true" showInputMessage="false" sqref="G7" type="decimal">
      <formula1>IF(G6="Projetos com mais de 99 PF ",99.0000001,0)</formula1>
      <formula2>IF(G6="Projetos com mais de 99 PF ",1E+024,99)</formula2>
    </dataValidation>
    <dataValidation allowBlank="true" operator="equal" prompt="Atenção ao alterar esse valor, pois ele varia de acordo com a versão do SISP" showDropDown="false" showErrorMessage="true" showInputMessage="true" sqref="E11 E13" type="none">
      <formula1>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drawing r:id="rId1"/>
</worksheet>
</file>

<file path=xl/worksheets/sheet11.xml><?xml version="1.0" encoding="utf-8"?>
<worksheet xmlns="http://schemas.openxmlformats.org/spreadsheetml/2006/main" xmlns:r="http://schemas.openxmlformats.org/officeDocument/2006/relationships">
  <sheetPr filterMode="false">
    <tabColor rgb="FFE46C0A"/>
    <pageSetUpPr fitToPage="false"/>
  </sheetPr>
  <dimension ref="A1:BL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3.11"/>
    <col collapsed="false" customWidth="true" hidden="false" outlineLevel="0" max="2" min="2" style="0" width="11.89"/>
    <col collapsed="false" customWidth="true" hidden="false" outlineLevel="0" max="3" min="3" style="0" width="11.33"/>
    <col collapsed="false" customWidth="true" hidden="false" outlineLevel="0" max="5" min="4" style="0" width="12.44"/>
    <col collapsed="false" customWidth="true" hidden="false" outlineLevel="0" max="6" min="6" style="0" width="15.88"/>
    <col collapsed="false" customWidth="true" hidden="false" outlineLevel="0" max="7" min="7" style="0" width="12.44"/>
    <col collapsed="false" customWidth="true" hidden="false" outlineLevel="0" max="8" min="8" style="0" width="15.88"/>
    <col collapsed="false" customWidth="true" hidden="false" outlineLevel="0" max="9" min="9" style="0" width="15.44"/>
    <col collapsed="false" customWidth="true" hidden="false" outlineLevel="0" max="1025" min="10" style="0" width="8.55"/>
  </cols>
  <sheetData>
    <row r="1" customFormat="false" ht="69" hidden="false" customHeight="true" outlineLevel="0" collapsed="false">
      <c r="A1" s="2" t="str">
        <f aca="false">Resumo!A1</f>
        <v>Template V.1.6</v>
      </c>
      <c r="B1" s="2"/>
      <c r="C1" s="37" t="s">
        <v>152</v>
      </c>
      <c r="D1" s="37"/>
      <c r="E1" s="37"/>
      <c r="F1" s="37"/>
      <c r="G1" s="37"/>
      <c r="H1" s="37"/>
      <c r="I1" s="37"/>
      <c r="J1" s="222"/>
      <c r="K1" s="222"/>
      <c r="L1" s="222"/>
      <c r="M1" s="222"/>
      <c r="N1" s="222"/>
      <c r="O1" s="222"/>
      <c r="P1" s="222"/>
      <c r="Q1" s="222"/>
      <c r="R1" s="222"/>
      <c r="S1" s="223"/>
      <c r="T1" s="223"/>
      <c r="U1" s="223"/>
      <c r="V1" s="223"/>
      <c r="W1" s="223"/>
      <c r="X1" s="223"/>
      <c r="Y1" s="223"/>
      <c r="Z1" s="223"/>
      <c r="AA1" s="223"/>
      <c r="AB1" s="223"/>
      <c r="AC1" s="223"/>
      <c r="AD1" s="223"/>
      <c r="AE1" s="223"/>
      <c r="AF1" s="223"/>
      <c r="AG1" s="223"/>
      <c r="AH1" s="223"/>
      <c r="AI1" s="223"/>
      <c r="AJ1" s="223"/>
      <c r="AK1" s="223"/>
      <c r="AL1" s="223"/>
      <c r="AM1" s="223"/>
      <c r="AN1" s="223"/>
      <c r="AO1" s="223"/>
      <c r="AP1" s="223"/>
      <c r="AQ1" s="223"/>
      <c r="AR1" s="223"/>
      <c r="AS1" s="223"/>
      <c r="AT1" s="223"/>
      <c r="AU1" s="223"/>
      <c r="AV1" s="223"/>
      <c r="AW1" s="223"/>
      <c r="AX1" s="223"/>
      <c r="AY1" s="223"/>
      <c r="AZ1" s="223"/>
      <c r="BA1" s="223"/>
      <c r="BB1" s="223"/>
      <c r="BC1" s="223"/>
      <c r="BD1" s="223"/>
      <c r="BE1" s="223"/>
      <c r="BF1" s="223"/>
      <c r="BG1" s="223"/>
      <c r="BH1" s="223"/>
      <c r="BI1" s="223"/>
      <c r="BJ1" s="223"/>
      <c r="BK1" s="223"/>
      <c r="BL1" s="223"/>
    </row>
    <row r="3" customFormat="false" ht="12.8" hidden="false" customHeight="false" outlineLevel="0" collapsed="false">
      <c r="A3" s="224" t="s">
        <v>153</v>
      </c>
      <c r="C3" s="225" t="n">
        <v>8</v>
      </c>
    </row>
    <row r="4" customFormat="false" ht="23.85" hidden="false" customHeight="false" outlineLevel="0" collapsed="false">
      <c r="B4" s="224"/>
      <c r="D4" s="226" t="s">
        <v>20</v>
      </c>
      <c r="E4" s="226" t="s">
        <v>22</v>
      </c>
      <c r="F4" s="226" t="s">
        <v>24</v>
      </c>
      <c r="G4" s="226" t="s">
        <v>26</v>
      </c>
      <c r="H4" s="226" t="s">
        <v>28</v>
      </c>
      <c r="I4" s="226" t="s">
        <v>30</v>
      </c>
    </row>
    <row r="5" customFormat="false" ht="13.8" hidden="false" customHeight="false" outlineLevel="0" collapsed="false">
      <c r="A5" s="227" t="s">
        <v>43</v>
      </c>
      <c r="B5" s="227" t="s">
        <v>154</v>
      </c>
      <c r="C5" s="228" t="s">
        <v>155</v>
      </c>
      <c r="D5" s="229" t="n">
        <f aca="false">Resumo!G18</f>
        <v>0.25</v>
      </c>
      <c r="E5" s="229" t="n">
        <f aca="false">Resumo!G19</f>
        <v>0.1</v>
      </c>
      <c r="F5" s="229" t="n">
        <f aca="false">Resumo!G20</f>
        <v>0.4</v>
      </c>
      <c r="G5" s="229" t="n">
        <f aca="false">Resumo!G21</f>
        <v>0.15</v>
      </c>
      <c r="H5" s="229" t="n">
        <f aca="false">Resumo!G22</f>
        <v>0.05</v>
      </c>
      <c r="I5" s="229" t="n">
        <f aca="false">Resumo!G23</f>
        <v>0.05</v>
      </c>
    </row>
    <row r="6" customFormat="false" ht="12.8" hidden="false" customHeight="false" outlineLevel="0" collapsed="false">
      <c r="A6" s="230"/>
      <c r="B6" s="231" t="n">
        <f aca="false">IF(Resumo!$B$5="Detalhada",SUMIF('AFP - Detalhada'!$G$10:$G382,Esforço!$A6,'AFP - Detalhada'!$S$10:$S382), IF(Resumo!$B$5="Estimativa",SUMIF('AFP - Estimativa'!$G$10:$G382,Esforço!$A6,'AFP - Estimativa'!$K$10:$K382)*(1+'AFP - Estimativa'!$D$6),IF(Resumo!$B$5="Indicativa",SUMIF('AFP - Indicativa'!$E$10:$E$109,Esforço!$A6,'AFP - Indicativa'!$I$10:$I$109)*(1+'AFP - Indicativa'!$E$6),0)))</f>
        <v>0</v>
      </c>
      <c r="C6" s="231" t="n">
        <f aca="false">ROUND(B6*$C$3,0)</f>
        <v>0</v>
      </c>
      <c r="D6" s="231" t="n">
        <f aca="false">ROUND($C6*D$5,0)</f>
        <v>0</v>
      </c>
      <c r="E6" s="231" t="n">
        <f aca="false">ROUND($C6*E$5,0)</f>
        <v>0</v>
      </c>
      <c r="F6" s="231" t="n">
        <f aca="false">ROUND($C6*F$5,0)</f>
        <v>0</v>
      </c>
      <c r="G6" s="231" t="n">
        <f aca="false">ROUND($C6*G$5,0)</f>
        <v>0</v>
      </c>
      <c r="H6" s="231" t="n">
        <f aca="false">ROUND($C6*H$5,0)</f>
        <v>0</v>
      </c>
      <c r="I6" s="231" t="n">
        <f aca="false">ROUND($C6*I$5,0)</f>
        <v>0</v>
      </c>
    </row>
    <row r="7" customFormat="false" ht="12.8" hidden="false" customHeight="false" outlineLevel="0" collapsed="false">
      <c r="A7" s="230"/>
      <c r="B7" s="231" t="n">
        <f aca="false">IF(Resumo!$B$5="Detalhada",SUMIF('AFP - Detalhada'!$G$10:$G383,Esforço!$A7,'AFP - Detalhada'!$S$10:$S383), IF(Resumo!$B$5="Estimativa",SUMIF('AFP - Estimativa'!$G$10:$G383,Esforço!$A7,'AFP - Estimativa'!$K$10:$K383)*(1+'AFP - Estimativa'!$D$6),IF(Resumo!$B$5="Indicativa",SUMIF('AFP - Indicativa'!$E$10:$E$109,Esforço!$A7,'AFP - Indicativa'!$I$10:$I$109)*(1+'AFP - Indicativa'!$E$6),0)))</f>
        <v>0</v>
      </c>
      <c r="C7" s="231" t="n">
        <f aca="false">ROUND(B7*$C$3,0)</f>
        <v>0</v>
      </c>
      <c r="D7" s="231" t="n">
        <f aca="false">ROUND($C7*D$5,0)</f>
        <v>0</v>
      </c>
      <c r="E7" s="231" t="n">
        <f aca="false">ROUND($C7*E$5,0)</f>
        <v>0</v>
      </c>
      <c r="F7" s="231" t="n">
        <f aca="false">ROUND($C7*F$5,0)</f>
        <v>0</v>
      </c>
      <c r="G7" s="231" t="n">
        <f aca="false">ROUND($C7*G$5,0)</f>
        <v>0</v>
      </c>
      <c r="H7" s="231" t="n">
        <f aca="false">ROUND($C7*H$5,0)</f>
        <v>0</v>
      </c>
      <c r="I7" s="231" t="n">
        <f aca="false">ROUND($C7*I$5,0)</f>
        <v>0</v>
      </c>
    </row>
    <row r="8" customFormat="false" ht="12.8" hidden="false" customHeight="false" outlineLevel="0" collapsed="false">
      <c r="A8" s="230"/>
      <c r="B8" s="231" t="n">
        <f aca="false">IF(Resumo!$B$5="Detalhada",SUMIF('AFP - Detalhada'!$G$10:$G384,Esforço!$A8,'AFP - Detalhada'!$S$10:$S384), IF(Resumo!$B$5="Estimativa",SUMIF('AFP - Estimativa'!$G$10:$G384,Esforço!$A8,'AFP - Estimativa'!$K$10:$K384)*(1+'AFP - Estimativa'!$D$6),IF(Resumo!$B$5="Indicativa",SUMIF('AFP - Indicativa'!$E$10:$E$109,Esforço!$A8,'AFP - Indicativa'!$I$10:$I$109)*(1+'AFP - Indicativa'!$E$6),0)))</f>
        <v>0</v>
      </c>
      <c r="C8" s="231" t="n">
        <f aca="false">ROUND(B8*$C$3,0)</f>
        <v>0</v>
      </c>
      <c r="D8" s="231" t="n">
        <f aca="false">ROUND($C8*D$5,0)</f>
        <v>0</v>
      </c>
      <c r="E8" s="231" t="n">
        <f aca="false">ROUND($C8*E$5,0)</f>
        <v>0</v>
      </c>
      <c r="F8" s="231" t="n">
        <f aca="false">ROUND($C8*F$5,0)</f>
        <v>0</v>
      </c>
      <c r="G8" s="231" t="n">
        <f aca="false">ROUND($C8*G$5,0)</f>
        <v>0</v>
      </c>
      <c r="H8" s="231" t="n">
        <f aca="false">ROUND($C8*H$5,0)</f>
        <v>0</v>
      </c>
      <c r="I8" s="231" t="n">
        <f aca="false">ROUND($C8*I$5,0)</f>
        <v>0</v>
      </c>
    </row>
    <row r="9" customFormat="false" ht="12.8" hidden="false" customHeight="false" outlineLevel="0" collapsed="false">
      <c r="A9" s="230"/>
      <c r="B9" s="231" t="n">
        <f aca="false">IF(Resumo!$B$5="Detalhada",SUMIF('AFP - Detalhada'!$G$10:$G385,Esforço!$A9,'AFP - Detalhada'!$S$10:$S385), IF(Resumo!$B$5="Estimativa",SUMIF('AFP - Estimativa'!$G$10:$G385,Esforço!$A9,'AFP - Estimativa'!$K$10:$K385)*(1+'AFP - Estimativa'!$D$6),IF(Resumo!$B$5="Indicativa",SUMIF('AFP - Indicativa'!$E$10:$E$109,Esforço!$A9,'AFP - Indicativa'!$I$10:$I$109)*(1+'AFP - Indicativa'!$E$6),0)))</f>
        <v>0</v>
      </c>
      <c r="C9" s="231" t="n">
        <f aca="false">ROUND(B9*$C$3,0)</f>
        <v>0</v>
      </c>
      <c r="D9" s="231" t="n">
        <f aca="false">ROUND($C9*D$5,0)</f>
        <v>0</v>
      </c>
      <c r="E9" s="231" t="n">
        <f aca="false">ROUND($C9*E$5,0)</f>
        <v>0</v>
      </c>
      <c r="F9" s="231" t="n">
        <f aca="false">ROUND($C9*F$5,0)</f>
        <v>0</v>
      </c>
      <c r="G9" s="231" t="n">
        <f aca="false">ROUND($C9*G$5,0)</f>
        <v>0</v>
      </c>
      <c r="H9" s="231" t="n">
        <f aca="false">ROUND($C9*H$5,0)</f>
        <v>0</v>
      </c>
      <c r="I9" s="231" t="n">
        <f aca="false">ROUND($C9*I$5,0)</f>
        <v>0</v>
      </c>
    </row>
    <row r="10" customFormat="false" ht="12.8" hidden="false" customHeight="false" outlineLevel="0" collapsed="false">
      <c r="A10" s="230"/>
      <c r="B10" s="231" t="n">
        <f aca="false">IF(Resumo!$B$5="Detalhada",SUMIF('AFP - Detalhada'!$G$10:$G386,Esforço!$A10,'AFP - Detalhada'!$S$10:$S386), IF(Resumo!$B$5="Estimativa",SUMIF('AFP - Estimativa'!$G$10:$G386,Esforço!$A10,'AFP - Estimativa'!$K$10:$K386)*(1+'AFP - Estimativa'!$D$6),IF(Resumo!$B$5="Indicativa",SUMIF('AFP - Indicativa'!$E$10:$E$109,Esforço!$A10,'AFP - Indicativa'!$I$10:$I$109)*(1+'AFP - Indicativa'!$E$6),0)))</f>
        <v>0</v>
      </c>
      <c r="C10" s="231" t="n">
        <f aca="false">ROUND(B10*$C$3,0)</f>
        <v>0</v>
      </c>
      <c r="D10" s="231" t="n">
        <f aca="false">ROUND($C10*D$5,0)</f>
        <v>0</v>
      </c>
      <c r="E10" s="231" t="n">
        <f aca="false">ROUND($C10*E$5,0)</f>
        <v>0</v>
      </c>
      <c r="F10" s="231" t="n">
        <f aca="false">ROUND($C10*F$5,0)</f>
        <v>0</v>
      </c>
      <c r="G10" s="231" t="n">
        <f aca="false">ROUND($C10*G$5,0)</f>
        <v>0</v>
      </c>
      <c r="H10" s="231" t="n">
        <f aca="false">ROUND($C10*H$5,0)</f>
        <v>0</v>
      </c>
      <c r="I10" s="231" t="n">
        <f aca="false">ROUND($C10*I$5,0)</f>
        <v>0</v>
      </c>
    </row>
    <row r="11" customFormat="false" ht="12.8" hidden="false" customHeight="false" outlineLevel="0" collapsed="false">
      <c r="A11" s="230"/>
      <c r="B11" s="231" t="n">
        <f aca="false">IF(Resumo!$B$5="Detalhada",SUMIF('AFP - Detalhada'!$G$10:$G387,Esforço!$A11,'AFP - Detalhada'!$S$10:$S387), IF(Resumo!$B$5="Estimativa",SUMIF('AFP - Estimativa'!$G$10:$G387,Esforço!$A11,'AFP - Estimativa'!$K$10:$K387)*(1+'AFP - Estimativa'!$D$6),IF(Resumo!$B$5="Indicativa",SUMIF('AFP - Indicativa'!$E$10:$E$109,Esforço!$A11,'AFP - Indicativa'!$I$10:$I$109)*(1+'AFP - Indicativa'!$E$6),0)))</f>
        <v>0</v>
      </c>
      <c r="C11" s="231" t="n">
        <f aca="false">ROUND(B11*$C$3,0)</f>
        <v>0</v>
      </c>
      <c r="D11" s="231" t="n">
        <f aca="false">ROUND($C11*D$5,0)</f>
        <v>0</v>
      </c>
      <c r="E11" s="231" t="n">
        <f aca="false">ROUND($C11*E$5,0)</f>
        <v>0</v>
      </c>
      <c r="F11" s="231" t="n">
        <f aca="false">ROUND($C11*F$5,0)</f>
        <v>0</v>
      </c>
      <c r="G11" s="231" t="n">
        <f aca="false">ROUND($C11*G$5,0)</f>
        <v>0</v>
      </c>
      <c r="H11" s="231" t="n">
        <f aca="false">ROUND($C11*H$5,0)</f>
        <v>0</v>
      </c>
      <c r="I11" s="231" t="n">
        <f aca="false">ROUND($C11*I$5,0)</f>
        <v>0</v>
      </c>
    </row>
    <row r="12" customFormat="false" ht="12.8" hidden="false" customHeight="false" outlineLevel="0" collapsed="false">
      <c r="A12" s="230"/>
      <c r="B12" s="231" t="n">
        <f aca="false">IF(Resumo!$B$5="Detalhada",SUMIF('AFP - Detalhada'!$G$10:$G388,Esforço!$A12,'AFP - Detalhada'!$S$10:$S388), IF(Resumo!$B$5="Estimativa",SUMIF('AFP - Estimativa'!$G$10:$G388,Esforço!$A12,'AFP - Estimativa'!$K$10:$K388)*(1+'AFP - Estimativa'!$D$6),IF(Resumo!$B$5="Indicativa",SUMIF('AFP - Indicativa'!$E$10:$E$109,Esforço!$A12,'AFP - Indicativa'!$I$10:$I$109)*(1+'AFP - Indicativa'!$E$6),0)))</f>
        <v>0</v>
      </c>
      <c r="C12" s="231" t="n">
        <f aca="false">ROUND(B12*$C$3,0)</f>
        <v>0</v>
      </c>
      <c r="D12" s="231" t="n">
        <f aca="false">ROUND($C12*D$5,0)</f>
        <v>0</v>
      </c>
      <c r="E12" s="231" t="n">
        <f aca="false">ROUND($C12*E$5,0)</f>
        <v>0</v>
      </c>
      <c r="F12" s="231" t="n">
        <f aca="false">ROUND($C12*F$5,0)</f>
        <v>0</v>
      </c>
      <c r="G12" s="231" t="n">
        <f aca="false">ROUND($C12*G$5,0)</f>
        <v>0</v>
      </c>
      <c r="H12" s="231" t="n">
        <f aca="false">ROUND($C12*H$5,0)</f>
        <v>0</v>
      </c>
      <c r="I12" s="231" t="n">
        <f aca="false">ROUND($C12*I$5,0)</f>
        <v>0</v>
      </c>
    </row>
    <row r="13" customFormat="false" ht="12.8" hidden="false" customHeight="false" outlineLevel="0" collapsed="false">
      <c r="A13" s="230"/>
      <c r="B13" s="231" t="n">
        <f aca="false">IF(Resumo!$B$5="Detalhada",SUMIF('AFP - Detalhada'!$G$10:$G389,Esforço!$A13,'AFP - Detalhada'!$S$10:$S389), IF(Resumo!$B$5="Estimativa",SUMIF('AFP - Estimativa'!$G$10:$G389,Esforço!$A13,'AFP - Estimativa'!$K$10:$K389)*(1+'AFP - Estimativa'!$D$6),IF(Resumo!$B$5="Indicativa",SUMIF('AFP - Indicativa'!$E$10:$E$109,Esforço!$A13,'AFP - Indicativa'!$I$10:$I$109)*(1+'AFP - Indicativa'!$E$6),0)))</f>
        <v>0</v>
      </c>
      <c r="C13" s="231" t="n">
        <f aca="false">ROUND(B13*$C$3,0)</f>
        <v>0</v>
      </c>
      <c r="D13" s="231" t="n">
        <f aca="false">ROUND($C13*D$5,0)</f>
        <v>0</v>
      </c>
      <c r="E13" s="231" t="n">
        <f aca="false">ROUND($C13*E$5,0)</f>
        <v>0</v>
      </c>
      <c r="F13" s="231" t="n">
        <f aca="false">ROUND($C13*F$5,0)</f>
        <v>0</v>
      </c>
      <c r="G13" s="231" t="n">
        <f aca="false">ROUND($C13*G$5,0)</f>
        <v>0</v>
      </c>
      <c r="H13" s="231" t="n">
        <f aca="false">ROUND($C13*H$5,0)</f>
        <v>0</v>
      </c>
      <c r="I13" s="231" t="n">
        <f aca="false">ROUND($C13*I$5,0)</f>
        <v>0</v>
      </c>
    </row>
    <row r="14" customFormat="false" ht="12.8" hidden="false" customHeight="false" outlineLevel="0" collapsed="false">
      <c r="A14" s="230"/>
      <c r="B14" s="231" t="n">
        <f aca="false">IF(Resumo!$B$5="Detalhada",SUMIF('AFP - Detalhada'!$G$10:$G390,Esforço!$A14,'AFP - Detalhada'!$S$10:$S390), IF(Resumo!$B$5="Estimativa",SUMIF('AFP - Estimativa'!$G$10:$G390,Esforço!$A14,'AFP - Estimativa'!$K$10:$K390)*(1+'AFP - Estimativa'!$D$6),IF(Resumo!$B$5="Indicativa",SUMIF('AFP - Indicativa'!$E$10:$E$109,Esforço!$A14,'AFP - Indicativa'!$I$10:$I$109)*(1+'AFP - Indicativa'!$E$6),0)))</f>
        <v>0</v>
      </c>
      <c r="C14" s="231" t="n">
        <f aca="false">ROUND(B14*$C$3,0)</f>
        <v>0</v>
      </c>
      <c r="D14" s="231" t="n">
        <f aca="false">ROUND($C14*D$5,0)</f>
        <v>0</v>
      </c>
      <c r="E14" s="231" t="n">
        <f aca="false">ROUND($C14*E$5,0)</f>
        <v>0</v>
      </c>
      <c r="F14" s="231" t="n">
        <f aca="false">ROUND($C14*F$5,0)</f>
        <v>0</v>
      </c>
      <c r="G14" s="231" t="n">
        <f aca="false">ROUND($C14*G$5,0)</f>
        <v>0</v>
      </c>
      <c r="H14" s="231" t="n">
        <f aca="false">ROUND($C14*H$5,0)</f>
        <v>0</v>
      </c>
      <c r="I14" s="231" t="n">
        <f aca="false">ROUND($C14*I$5,0)</f>
        <v>0</v>
      </c>
    </row>
    <row r="15" customFormat="false" ht="12.8" hidden="false" customHeight="false" outlineLevel="0" collapsed="false">
      <c r="A15" s="230"/>
      <c r="B15" s="231" t="n">
        <f aca="false">IF(Resumo!$B$5="Detalhada",SUMIF('AFP - Detalhada'!$G$10:$G391,Esforço!$A15,'AFP - Detalhada'!$S$10:$S391), IF(Resumo!$B$5="Estimativa",SUMIF('AFP - Estimativa'!$G$10:$G391,Esforço!$A15,'AFP - Estimativa'!$K$10:$K391)*(1+'AFP - Estimativa'!$D$6),IF(Resumo!$B$5="Indicativa",SUMIF('AFP - Indicativa'!$E$10:$E$109,Esforço!$A15,'AFP - Indicativa'!$I$10:$I$109)*(1+'AFP - Indicativa'!$E$6),0)))</f>
        <v>0</v>
      </c>
      <c r="C15" s="231" t="n">
        <f aca="false">ROUND(B15*$C$3,0)</f>
        <v>0</v>
      </c>
      <c r="D15" s="231" t="n">
        <f aca="false">ROUND($C15*D$5,0)</f>
        <v>0</v>
      </c>
      <c r="E15" s="231" t="n">
        <f aca="false">ROUND($C15*E$5,0)</f>
        <v>0</v>
      </c>
      <c r="F15" s="231" t="n">
        <f aca="false">ROUND($C15*F$5,0)</f>
        <v>0</v>
      </c>
      <c r="G15" s="231" t="n">
        <f aca="false">ROUND($C15*G$5,0)</f>
        <v>0</v>
      </c>
      <c r="H15" s="231" t="n">
        <f aca="false">ROUND($C15*H$5,0)</f>
        <v>0</v>
      </c>
      <c r="I15" s="231" t="n">
        <f aca="false">ROUND($C15*I$5,0)</f>
        <v>0</v>
      </c>
    </row>
    <row r="16" customFormat="false" ht="12.8" hidden="false" customHeight="false" outlineLevel="0" collapsed="false">
      <c r="A16" s="230"/>
      <c r="B16" s="231" t="n">
        <f aca="false">IF(Resumo!$B$5="Detalhada",SUMIF('AFP - Detalhada'!$G$10:$G392,Esforço!$A16,'AFP - Detalhada'!$S$10:$S392), IF(Resumo!$B$5="Estimativa",SUMIF('AFP - Estimativa'!$G$10:$G392,Esforço!$A16,'AFP - Estimativa'!$K$10:$K392)*(1+'AFP - Estimativa'!$D$6),IF(Resumo!$B$5="Indicativa",SUMIF('AFP - Indicativa'!$E$10:$E$109,Esforço!$A16,'AFP - Indicativa'!$I$10:$I$109)*(1+'AFP - Indicativa'!$E$6),0)))</f>
        <v>0</v>
      </c>
      <c r="C16" s="231" t="n">
        <f aca="false">ROUND(B16*$C$3,0)</f>
        <v>0</v>
      </c>
      <c r="D16" s="231" t="n">
        <f aca="false">ROUND($C16*D$5,0)</f>
        <v>0</v>
      </c>
      <c r="E16" s="231" t="n">
        <f aca="false">ROUND($C16*E$5,0)</f>
        <v>0</v>
      </c>
      <c r="F16" s="231" t="n">
        <f aca="false">ROUND($C16*F$5,0)</f>
        <v>0</v>
      </c>
      <c r="G16" s="231" t="n">
        <f aca="false">ROUND($C16*G$5,0)</f>
        <v>0</v>
      </c>
      <c r="H16" s="231" t="n">
        <f aca="false">ROUND($C16*H$5,0)</f>
        <v>0</v>
      </c>
      <c r="I16" s="231" t="n">
        <f aca="false">ROUND($C16*I$5,0)</f>
        <v>0</v>
      </c>
    </row>
    <row r="17" customFormat="false" ht="12.8" hidden="false" customHeight="false" outlineLevel="0" collapsed="false">
      <c r="A17" s="230"/>
      <c r="B17" s="231" t="n">
        <f aca="false">IF(Resumo!$B$5="Detalhada",SUMIF('AFP - Detalhada'!$G$10:$G393,Esforço!$A17,'AFP - Detalhada'!$S$10:$S393), IF(Resumo!$B$5="Estimativa",SUMIF('AFP - Estimativa'!$G$10:$G393,Esforço!$A17,'AFP - Estimativa'!$K$10:$K393)*(1+'AFP - Estimativa'!$D$6),IF(Resumo!$B$5="Indicativa",SUMIF('AFP - Indicativa'!$E$10:$E$109,Esforço!$A17,'AFP - Indicativa'!$I$10:$I$109)*(1+'AFP - Indicativa'!$E$6),0)))</f>
        <v>0</v>
      </c>
      <c r="C17" s="231" t="n">
        <f aca="false">ROUND(B17*$C$3,0)</f>
        <v>0</v>
      </c>
      <c r="D17" s="231" t="n">
        <f aca="false">ROUND($C17*D$5,0)</f>
        <v>0</v>
      </c>
      <c r="E17" s="231" t="n">
        <f aca="false">ROUND($C17*E$5,0)</f>
        <v>0</v>
      </c>
      <c r="F17" s="231" t="n">
        <f aca="false">ROUND($C17*F$5,0)</f>
        <v>0</v>
      </c>
      <c r="G17" s="231" t="n">
        <f aca="false">ROUND($C17*G$5,0)</f>
        <v>0</v>
      </c>
      <c r="H17" s="231" t="n">
        <f aca="false">ROUND($C17*H$5,0)</f>
        <v>0</v>
      </c>
      <c r="I17" s="231" t="n">
        <f aca="false">ROUND($C17*I$5,0)</f>
        <v>0</v>
      </c>
    </row>
    <row r="18" customFormat="false" ht="12.8" hidden="false" customHeight="false" outlineLevel="0" collapsed="false">
      <c r="A18" s="230"/>
      <c r="B18" s="231" t="n">
        <f aca="false">IF(Resumo!$B$5="Detalhada",SUMIF('AFP - Detalhada'!$G$10:$G394,Esforço!$A18,'AFP - Detalhada'!$S$10:$S394), IF(Resumo!$B$5="Estimativa",SUMIF('AFP - Estimativa'!$G$10:$G394,Esforço!$A18,'AFP - Estimativa'!$K$10:$K394)*(1+'AFP - Estimativa'!$D$6),IF(Resumo!$B$5="Indicativa",SUMIF('AFP - Indicativa'!$E$10:$E$109,Esforço!$A18,'AFP - Indicativa'!$I$10:$I$109)*(1+'AFP - Indicativa'!$E$6),0)))</f>
        <v>0</v>
      </c>
      <c r="C18" s="231" t="n">
        <f aca="false">ROUND(B18*$C$3,0)</f>
        <v>0</v>
      </c>
      <c r="D18" s="231" t="n">
        <f aca="false">ROUND($C18*D$5,0)</f>
        <v>0</v>
      </c>
      <c r="E18" s="231" t="n">
        <f aca="false">ROUND($C18*E$5,0)</f>
        <v>0</v>
      </c>
      <c r="F18" s="231" t="n">
        <f aca="false">ROUND($C18*F$5,0)</f>
        <v>0</v>
      </c>
      <c r="G18" s="231" t="n">
        <f aca="false">ROUND($C18*G$5,0)</f>
        <v>0</v>
      </c>
      <c r="H18" s="231" t="n">
        <f aca="false">ROUND($C18*H$5,0)</f>
        <v>0</v>
      </c>
      <c r="I18" s="231" t="n">
        <f aca="false">ROUND($C18*I$5,0)</f>
        <v>0</v>
      </c>
    </row>
    <row r="19" customFormat="false" ht="12.8" hidden="false" customHeight="false" outlineLevel="0" collapsed="false">
      <c r="A19" s="230"/>
      <c r="B19" s="231" t="n">
        <f aca="false">IF(Resumo!$B$5="Detalhada",SUMIF('AFP - Detalhada'!$G$10:$G395,Esforço!$A19,'AFP - Detalhada'!$S$10:$S395), IF(Resumo!$B$5="Estimativa",SUMIF('AFP - Estimativa'!$G$10:$G395,Esforço!$A19,'AFP - Estimativa'!$K$10:$K395)*(1+'AFP - Estimativa'!$D$6),IF(Resumo!$B$5="Indicativa",SUMIF('AFP - Indicativa'!$E$10:$E$109,Esforço!$A19,'AFP - Indicativa'!$I$10:$I$109)*(1+'AFP - Indicativa'!$E$6),0)))</f>
        <v>0</v>
      </c>
      <c r="C19" s="231" t="n">
        <f aca="false">ROUND(B19*$C$3,0)</f>
        <v>0</v>
      </c>
      <c r="D19" s="231" t="n">
        <f aca="false">ROUND($C19*D$5,0)</f>
        <v>0</v>
      </c>
      <c r="E19" s="231" t="n">
        <f aca="false">ROUND($C19*E$5,0)</f>
        <v>0</v>
      </c>
      <c r="F19" s="231" t="n">
        <f aca="false">ROUND($C19*F$5,0)</f>
        <v>0</v>
      </c>
      <c r="G19" s="231" t="n">
        <f aca="false">ROUND($C19*G$5,0)</f>
        <v>0</v>
      </c>
      <c r="H19" s="231" t="n">
        <f aca="false">ROUND($C19*H$5,0)</f>
        <v>0</v>
      </c>
      <c r="I19" s="231" t="n">
        <f aca="false">ROUND($C19*I$5,0)</f>
        <v>0</v>
      </c>
    </row>
    <row r="20" customFormat="false" ht="12.8" hidden="false" customHeight="false" outlineLevel="0" collapsed="false">
      <c r="A20" s="230"/>
      <c r="B20" s="231" t="n">
        <f aca="false">IF(Resumo!$B$5="Detalhada",SUMIF('AFP - Detalhada'!$G$10:$G396,Esforço!$A20,'AFP - Detalhada'!$S$10:$S396), IF(Resumo!$B$5="Estimativa",SUMIF('AFP - Estimativa'!$G$10:$G396,Esforço!$A20,'AFP - Estimativa'!$K$10:$K396)*(1+'AFP - Estimativa'!$D$6),IF(Resumo!$B$5="Indicativa",SUMIF('AFP - Indicativa'!$E$10:$E$109,Esforço!$A20,'AFP - Indicativa'!$I$10:$I$109)*(1+'AFP - Indicativa'!$E$6),0)))</f>
        <v>0</v>
      </c>
      <c r="C20" s="231" t="n">
        <f aca="false">ROUND(B20*$C$3,0)</f>
        <v>0</v>
      </c>
      <c r="D20" s="231" t="n">
        <f aca="false">ROUND($C20*D$5,0)</f>
        <v>0</v>
      </c>
      <c r="E20" s="231" t="n">
        <f aca="false">ROUND($C20*E$5,0)</f>
        <v>0</v>
      </c>
      <c r="F20" s="231" t="n">
        <f aca="false">ROUND($C20*F$5,0)</f>
        <v>0</v>
      </c>
      <c r="G20" s="231" t="n">
        <f aca="false">ROUND($C20*G$5,0)</f>
        <v>0</v>
      </c>
      <c r="H20" s="231" t="n">
        <f aca="false">ROUND($C20*H$5,0)</f>
        <v>0</v>
      </c>
      <c r="I20" s="231" t="n">
        <f aca="false">ROUND($C20*I$5,0)</f>
        <v>0</v>
      </c>
    </row>
    <row r="21" customFormat="false" ht="12.8" hidden="false" customHeight="false" outlineLevel="0" collapsed="false">
      <c r="A21" s="230"/>
      <c r="B21" s="231" t="n">
        <f aca="false">IF(Resumo!$B$5="Detalhada",SUMIF('AFP - Detalhada'!$G$10:$G397,Esforço!$A21,'AFP - Detalhada'!$S$10:$S397), IF(Resumo!$B$5="Estimativa",SUMIF('AFP - Estimativa'!$G$10:$G397,Esforço!$A21,'AFP - Estimativa'!$K$10:$K397)*(1+'AFP - Estimativa'!$D$6),IF(Resumo!$B$5="Indicativa",SUMIF('AFP - Indicativa'!$E$10:$E$109,Esforço!$A21,'AFP - Indicativa'!$I$10:$I$109)*(1+'AFP - Indicativa'!$E$6),0)))</f>
        <v>0</v>
      </c>
      <c r="C21" s="231" t="n">
        <f aca="false">ROUND(B21*$C$3,0)</f>
        <v>0</v>
      </c>
      <c r="D21" s="231" t="n">
        <f aca="false">ROUND($C21*D$5,0)</f>
        <v>0</v>
      </c>
      <c r="E21" s="231" t="n">
        <f aca="false">ROUND($C21*E$5,0)</f>
        <v>0</v>
      </c>
      <c r="F21" s="231" t="n">
        <f aca="false">ROUND($C21*F$5,0)</f>
        <v>0</v>
      </c>
      <c r="G21" s="231" t="n">
        <f aca="false">ROUND($C21*G$5,0)</f>
        <v>0</v>
      </c>
      <c r="H21" s="231" t="n">
        <f aca="false">ROUND($C21*H$5,0)</f>
        <v>0</v>
      </c>
      <c r="I21" s="231" t="n">
        <f aca="false">ROUND($C21*I$5,0)</f>
        <v>0</v>
      </c>
    </row>
    <row r="22" customFormat="false" ht="12.8" hidden="false" customHeight="false" outlineLevel="0" collapsed="false">
      <c r="A22" s="230"/>
      <c r="B22" s="231" t="n">
        <f aca="false">IF(Resumo!$B$5="Detalhada",SUMIF('AFP - Detalhada'!$G$10:$G398,Esforço!$A22,'AFP - Detalhada'!$S$10:$S398), IF(Resumo!$B$5="Estimativa",SUMIF('AFP - Estimativa'!$G$10:$G398,Esforço!$A22,'AFP - Estimativa'!$K$10:$K398)*(1+'AFP - Estimativa'!$D$6),IF(Resumo!$B$5="Indicativa",SUMIF('AFP - Indicativa'!$E$10:$E$109,Esforço!$A22,'AFP - Indicativa'!$I$10:$I$109)*(1+'AFP - Indicativa'!$E$6),0)))</f>
        <v>0</v>
      </c>
      <c r="C22" s="231" t="n">
        <f aca="false">ROUND(B22*$C$3,0)</f>
        <v>0</v>
      </c>
      <c r="D22" s="231" t="n">
        <f aca="false">ROUND($C22*D$5,0)</f>
        <v>0</v>
      </c>
      <c r="E22" s="231" t="n">
        <f aca="false">ROUND($C22*E$5,0)</f>
        <v>0</v>
      </c>
      <c r="F22" s="231" t="n">
        <f aca="false">ROUND($C22*F$5,0)</f>
        <v>0</v>
      </c>
      <c r="G22" s="231" t="n">
        <f aca="false">ROUND($C22*G$5,0)</f>
        <v>0</v>
      </c>
      <c r="H22" s="231" t="n">
        <f aca="false">ROUND($C22*H$5,0)</f>
        <v>0</v>
      </c>
      <c r="I22" s="231" t="n">
        <f aca="false">ROUND($C22*I$5,0)</f>
        <v>0</v>
      </c>
    </row>
    <row r="23" customFormat="false" ht="12.8" hidden="false" customHeight="false" outlineLevel="0" collapsed="false">
      <c r="A23" s="232" t="s">
        <v>147</v>
      </c>
      <c r="B23" s="233" t="n">
        <f aca="false">SUM(B6:B22)</f>
        <v>0</v>
      </c>
      <c r="C23" s="233" t="n">
        <f aca="false">SUM(C6:C22)</f>
        <v>0</v>
      </c>
      <c r="D23" s="233" t="n">
        <f aca="false">SUM(D6:D22)</f>
        <v>0</v>
      </c>
      <c r="E23" s="233" t="n">
        <f aca="false">ROUND($C23*E$5,0)</f>
        <v>0</v>
      </c>
      <c r="F23" s="233" t="n">
        <f aca="false">SUM(F6:F22)</f>
        <v>0</v>
      </c>
      <c r="G23" s="233" t="n">
        <f aca="false">SUM(G6:G22)</f>
        <v>0</v>
      </c>
      <c r="H23" s="233" t="n">
        <f aca="false">SUM(H6:H22)</f>
        <v>0</v>
      </c>
      <c r="I23" s="233" t="n">
        <f aca="false">SUM(I6:I22)</f>
        <v>0</v>
      </c>
    </row>
  </sheetData>
  <mergeCells count="1">
    <mergeCell ref="C1:I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tabColor rgb="FF4F81BD"/>
    <pageSetUpPr fitToPage="false"/>
  </sheetPr>
  <dimension ref="A1:N1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true" outlineLevel="0" max="1" min="1" style="0" width="49.44"/>
    <col collapsed="false" customWidth="true" hidden="true" outlineLevel="0" max="2" min="2" style="0" width="16.11"/>
    <col collapsed="false" customWidth="true" hidden="true" outlineLevel="0" max="3" min="3" style="0" width="10.58"/>
    <col collapsed="false" customWidth="true" hidden="true" outlineLevel="0" max="4" min="4" style="234" width="59.21"/>
    <col collapsed="false" customWidth="true" hidden="true" outlineLevel="0" max="5" min="5" style="235" width="10.22"/>
    <col collapsed="false" customWidth="true" hidden="true" outlineLevel="0" max="6" min="6" style="236" width="13.1"/>
    <col collapsed="false" customWidth="true" hidden="true" outlineLevel="0" max="8" min="7" style="236" width="8.89"/>
    <col collapsed="false" customWidth="true" hidden="true" outlineLevel="0" max="9" min="9" style="0" width="8.54"/>
    <col collapsed="false" customWidth="true" hidden="false" outlineLevel="0" max="10" min="10" style="0" width="67.79"/>
    <col collapsed="false" customWidth="true" hidden="false" outlineLevel="0" max="11" min="11" style="236" width="8.67"/>
    <col collapsed="false" customWidth="true" hidden="false" outlineLevel="0" max="12" min="12" style="236" width="8.44"/>
    <col collapsed="false" customWidth="true" hidden="false" outlineLevel="0" max="13" min="13" style="0" width="27.12"/>
    <col collapsed="false" customWidth="true" hidden="false" outlineLevel="0" max="14" min="14" style="0" width="45.22"/>
    <col collapsed="false" customWidth="true" hidden="false" outlineLevel="0" max="64" min="15" style="0" width="8.54"/>
    <col collapsed="false" customWidth="false" hidden="false" outlineLevel="0" max="1025" min="65" style="0" width="11.54"/>
  </cols>
  <sheetData>
    <row r="1" customFormat="false" ht="12.8" hidden="false" customHeight="false" outlineLevel="0" collapsed="false">
      <c r="A1" s="227" t="s">
        <v>156</v>
      </c>
      <c r="B1" s="227"/>
      <c r="D1" s="237" t="s">
        <v>157</v>
      </c>
      <c r="E1" s="237"/>
      <c r="F1" s="237"/>
      <c r="G1" s="237"/>
      <c r="H1" s="237"/>
      <c r="J1" s="237" t="s">
        <v>158</v>
      </c>
      <c r="K1" s="237"/>
      <c r="L1" s="237"/>
      <c r="M1" s="237"/>
      <c r="N1" s="237"/>
    </row>
    <row r="2" customFormat="false" ht="12.8" hidden="false" customHeight="false" outlineLevel="0" collapsed="false">
      <c r="A2" s="227" t="s">
        <v>46</v>
      </c>
      <c r="B2" s="227" t="s">
        <v>159</v>
      </c>
      <c r="D2" s="238" t="s">
        <v>160</v>
      </c>
      <c r="E2" s="239" t="s">
        <v>161</v>
      </c>
      <c r="F2" s="239" t="s">
        <v>162</v>
      </c>
      <c r="G2" s="239" t="s">
        <v>163</v>
      </c>
      <c r="H2" s="239" t="s">
        <v>164</v>
      </c>
      <c r="J2" s="240" t="s">
        <v>165</v>
      </c>
      <c r="K2" s="241" t="s">
        <v>166</v>
      </c>
      <c r="L2" s="241" t="s">
        <v>46</v>
      </c>
      <c r="M2" s="241" t="s">
        <v>167</v>
      </c>
      <c r="N2" s="242" t="s">
        <v>168</v>
      </c>
    </row>
    <row r="3" customFormat="false" ht="13.2" hidden="false" customHeight="true" outlineLevel="0" collapsed="false">
      <c r="A3" s="238" t="s">
        <v>169</v>
      </c>
      <c r="B3" s="243" t="n">
        <v>1</v>
      </c>
      <c r="D3" s="238" t="s">
        <v>170</v>
      </c>
      <c r="E3" s="239" t="s">
        <v>161</v>
      </c>
      <c r="F3" s="239" t="s">
        <v>162</v>
      </c>
      <c r="G3" s="239" t="s">
        <v>163</v>
      </c>
      <c r="H3" s="239" t="s">
        <v>164</v>
      </c>
      <c r="J3" s="231"/>
      <c r="K3" s="244"/>
      <c r="L3" s="244"/>
      <c r="M3" s="231"/>
      <c r="N3" s="231"/>
    </row>
    <row r="4" customFormat="false" ht="12.6" hidden="false" customHeight="true" outlineLevel="0" collapsed="false">
      <c r="A4" s="238" t="s">
        <v>171</v>
      </c>
      <c r="B4" s="243" t="n">
        <v>1</v>
      </c>
      <c r="D4" s="238" t="s">
        <v>172</v>
      </c>
      <c r="E4" s="239" t="s">
        <v>161</v>
      </c>
      <c r="F4" s="239" t="s">
        <v>162</v>
      </c>
      <c r="G4" s="239" t="s">
        <v>163</v>
      </c>
      <c r="H4" s="239" t="s">
        <v>164</v>
      </c>
      <c r="J4" s="231"/>
      <c r="K4" s="244"/>
      <c r="L4" s="244"/>
      <c r="M4" s="231"/>
      <c r="N4" s="231"/>
    </row>
    <row r="5" customFormat="false" ht="13.8" hidden="false" customHeight="true" outlineLevel="0" collapsed="false">
      <c r="A5" s="238" t="s">
        <v>173</v>
      </c>
      <c r="B5" s="243" t="n">
        <v>1</v>
      </c>
      <c r="D5" s="238" t="s">
        <v>174</v>
      </c>
      <c r="E5" s="239" t="s">
        <v>161</v>
      </c>
      <c r="F5" s="239" t="s">
        <v>162</v>
      </c>
      <c r="G5" s="239" t="s">
        <v>163</v>
      </c>
      <c r="H5" s="239" t="s">
        <v>164</v>
      </c>
      <c r="J5" s="231"/>
      <c r="K5" s="244"/>
      <c r="L5" s="244"/>
      <c r="M5" s="231"/>
      <c r="N5" s="231"/>
    </row>
    <row r="6" customFormat="false" ht="13.8" hidden="false" customHeight="true" outlineLevel="0" collapsed="false">
      <c r="A6" s="238" t="s">
        <v>175</v>
      </c>
      <c r="B6" s="243" t="n">
        <v>0.5</v>
      </c>
      <c r="D6" s="238" t="s">
        <v>176</v>
      </c>
      <c r="E6" s="239" t="s">
        <v>161</v>
      </c>
      <c r="F6" s="239" t="s">
        <v>162</v>
      </c>
      <c r="G6" s="239" t="s">
        <v>163</v>
      </c>
      <c r="H6" s="239"/>
      <c r="J6" s="231"/>
      <c r="K6" s="244"/>
      <c r="L6" s="244"/>
      <c r="M6" s="231"/>
      <c r="N6" s="231"/>
    </row>
    <row r="7" customFormat="false" ht="12" hidden="false" customHeight="true" outlineLevel="0" collapsed="false">
      <c r="A7" s="238" t="s">
        <v>177</v>
      </c>
      <c r="B7" s="243" t="n">
        <v>0.75</v>
      </c>
      <c r="D7" s="238" t="s">
        <v>178</v>
      </c>
      <c r="E7" s="239" t="s">
        <v>161</v>
      </c>
      <c r="F7" s="239" t="s">
        <v>162</v>
      </c>
      <c r="G7" s="239" t="s">
        <v>163</v>
      </c>
      <c r="H7" s="239" t="s">
        <v>164</v>
      </c>
      <c r="J7" s="231"/>
      <c r="K7" s="244"/>
      <c r="L7" s="244"/>
      <c r="M7" s="231"/>
      <c r="N7" s="231"/>
    </row>
    <row r="8" customFormat="false" ht="12" hidden="false" customHeight="true" outlineLevel="0" collapsed="false">
      <c r="A8" s="238" t="s">
        <v>179</v>
      </c>
      <c r="B8" s="243" t="n">
        <v>0.9</v>
      </c>
      <c r="D8" s="245" t="s">
        <v>180</v>
      </c>
      <c r="E8" s="239" t="s">
        <v>161</v>
      </c>
      <c r="F8" s="239" t="s">
        <v>162</v>
      </c>
      <c r="G8" s="239"/>
      <c r="H8" s="239"/>
      <c r="J8" s="231"/>
      <c r="K8" s="244"/>
      <c r="L8" s="244"/>
      <c r="M8" s="231"/>
      <c r="N8" s="231"/>
    </row>
    <row r="9" customFormat="false" ht="12" hidden="false" customHeight="true" outlineLevel="0" collapsed="false">
      <c r="A9" s="231" t="s">
        <v>181</v>
      </c>
      <c r="B9" s="243" t="n">
        <v>0.4</v>
      </c>
      <c r="D9" s="245" t="s">
        <v>182</v>
      </c>
      <c r="E9" s="239" t="s">
        <v>161</v>
      </c>
      <c r="F9" s="239" t="s">
        <v>162</v>
      </c>
      <c r="G9" s="239" t="s">
        <v>163</v>
      </c>
      <c r="H9" s="239" t="s">
        <v>164</v>
      </c>
      <c r="J9" s="231"/>
      <c r="K9" s="244"/>
      <c r="L9" s="244"/>
      <c r="M9" s="231"/>
      <c r="N9" s="231"/>
    </row>
    <row r="10" customFormat="false" ht="12" hidden="false" customHeight="true" outlineLevel="0" collapsed="false">
      <c r="A10" s="231" t="s">
        <v>183</v>
      </c>
      <c r="B10" s="243" t="n">
        <v>1</v>
      </c>
      <c r="D10" s="238" t="s">
        <v>184</v>
      </c>
      <c r="E10" s="239" t="s">
        <v>161</v>
      </c>
      <c r="F10" s="239"/>
      <c r="G10" s="239"/>
      <c r="H10" s="239"/>
      <c r="J10" s="231"/>
      <c r="K10" s="244"/>
      <c r="L10" s="244"/>
      <c r="M10" s="231"/>
      <c r="N10" s="231"/>
    </row>
    <row r="11" customFormat="false" ht="12" hidden="false" customHeight="true" outlineLevel="0" collapsed="false">
      <c r="A11" s="231" t="s">
        <v>185</v>
      </c>
      <c r="B11" s="243" t="n">
        <v>0</v>
      </c>
      <c r="D11" s="238" t="s">
        <v>186</v>
      </c>
      <c r="E11" s="239" t="s">
        <v>161</v>
      </c>
      <c r="F11" s="239" t="s">
        <v>162</v>
      </c>
      <c r="G11" s="239"/>
      <c r="H11" s="239"/>
      <c r="J11" s="231"/>
      <c r="K11" s="244"/>
      <c r="L11" s="244"/>
      <c r="M11" s="231"/>
      <c r="N11" s="231"/>
    </row>
    <row r="12" customFormat="false" ht="12" hidden="false" customHeight="true" outlineLevel="0" collapsed="false">
      <c r="A12" s="245" t="s">
        <v>187</v>
      </c>
      <c r="B12" s="243" t="n">
        <v>0.5</v>
      </c>
      <c r="D12" s="238" t="s">
        <v>188</v>
      </c>
      <c r="E12" s="239" t="s">
        <v>161</v>
      </c>
      <c r="F12" s="239"/>
      <c r="G12" s="239"/>
      <c r="H12" s="239" t="s">
        <v>164</v>
      </c>
      <c r="J12" s="231"/>
      <c r="K12" s="244"/>
      <c r="L12" s="244"/>
      <c r="M12" s="231"/>
      <c r="N12" s="231"/>
    </row>
    <row r="13" customFormat="false" ht="12" hidden="false" customHeight="true" outlineLevel="0" collapsed="false">
      <c r="A13" s="245" t="s">
        <v>189</v>
      </c>
      <c r="B13" s="243" t="n">
        <v>0.65</v>
      </c>
      <c r="D13" s="238" t="s">
        <v>190</v>
      </c>
      <c r="E13" s="239"/>
      <c r="F13" s="239"/>
      <c r="G13" s="239"/>
      <c r="H13" s="239" t="s">
        <v>164</v>
      </c>
      <c r="J13" s="231"/>
      <c r="K13" s="244"/>
      <c r="L13" s="244"/>
      <c r="M13" s="231"/>
      <c r="N13" s="231"/>
    </row>
    <row r="14" customFormat="false" ht="13.8" hidden="false" customHeight="true" outlineLevel="0" collapsed="false">
      <c r="A14" s="245" t="s">
        <v>191</v>
      </c>
      <c r="B14" s="243" t="n">
        <v>0.75</v>
      </c>
      <c r="D14" s="238" t="s">
        <v>192</v>
      </c>
      <c r="E14" s="239"/>
      <c r="F14" s="239"/>
      <c r="G14" s="239"/>
      <c r="H14" s="239" t="s">
        <v>164</v>
      </c>
      <c r="J14" s="231"/>
      <c r="K14" s="244"/>
      <c r="L14" s="244"/>
      <c r="M14" s="231"/>
      <c r="N14" s="231"/>
    </row>
    <row r="15" customFormat="false" ht="12.6" hidden="false" customHeight="true" outlineLevel="0" collapsed="false">
      <c r="A15" s="245" t="s">
        <v>193</v>
      </c>
      <c r="B15" s="243" t="n">
        <v>0.9</v>
      </c>
      <c r="D15" s="245" t="s">
        <v>194</v>
      </c>
      <c r="E15" s="239"/>
      <c r="F15" s="239"/>
      <c r="G15" s="239"/>
      <c r="H15" s="239" t="s">
        <v>164</v>
      </c>
      <c r="J15" s="231"/>
      <c r="K15" s="244"/>
      <c r="L15" s="244"/>
      <c r="M15" s="231"/>
      <c r="N15" s="231"/>
    </row>
    <row r="16" customFormat="false" ht="14.4" hidden="false" customHeight="true" outlineLevel="0" collapsed="false">
      <c r="A16" s="245" t="s">
        <v>195</v>
      </c>
      <c r="B16" s="243" t="n">
        <v>1</v>
      </c>
      <c r="D16" s="238" t="s">
        <v>196</v>
      </c>
      <c r="E16" s="239"/>
      <c r="F16" s="239"/>
      <c r="G16" s="239" t="s">
        <v>163</v>
      </c>
      <c r="H16" s="239"/>
      <c r="J16" s="231"/>
      <c r="K16" s="244"/>
      <c r="L16" s="244"/>
      <c r="M16" s="231"/>
      <c r="N16" s="231"/>
    </row>
    <row r="17" customFormat="false" ht="13.8" hidden="false" customHeight="true" outlineLevel="0" collapsed="false">
      <c r="A17" s="245" t="s">
        <v>197</v>
      </c>
      <c r="B17" s="243" t="n">
        <v>1</v>
      </c>
      <c r="D17" s="238" t="s">
        <v>198</v>
      </c>
      <c r="E17" s="239" t="s">
        <v>161</v>
      </c>
      <c r="F17" s="239" t="s">
        <v>162</v>
      </c>
      <c r="G17" s="239" t="s">
        <v>163</v>
      </c>
      <c r="H17" s="239"/>
      <c r="J17" s="231"/>
      <c r="K17" s="244"/>
      <c r="L17" s="244"/>
      <c r="M17" s="231"/>
      <c r="N17" s="231"/>
    </row>
    <row r="18" customFormat="false" ht="14.4" hidden="false" customHeight="true" outlineLevel="0" collapsed="false">
      <c r="A18" s="245" t="s">
        <v>199</v>
      </c>
      <c r="B18" s="243" t="n">
        <v>0.3</v>
      </c>
      <c r="D18" s="238" t="s">
        <v>200</v>
      </c>
      <c r="E18" s="239" t="s">
        <v>161</v>
      </c>
      <c r="F18" s="239" t="s">
        <v>162</v>
      </c>
      <c r="G18" s="239" t="s">
        <v>163</v>
      </c>
      <c r="H18" s="239" t="s">
        <v>164</v>
      </c>
      <c r="J18" s="231"/>
      <c r="K18" s="244"/>
      <c r="L18" s="244"/>
      <c r="M18" s="231"/>
      <c r="N18" s="231"/>
    </row>
    <row r="19" customFormat="false" ht="17.4" hidden="false" customHeight="true" outlineLevel="0" collapsed="false">
      <c r="A19" s="245" t="s">
        <v>201</v>
      </c>
      <c r="B19" s="243" t="n">
        <v>0.3</v>
      </c>
      <c r="D19" s="238" t="s">
        <v>202</v>
      </c>
      <c r="E19" s="239"/>
      <c r="F19" s="239"/>
      <c r="G19" s="239"/>
      <c r="H19" s="239" t="s">
        <v>164</v>
      </c>
      <c r="J19" s="231"/>
      <c r="K19" s="244"/>
      <c r="L19" s="244"/>
      <c r="M19" s="231"/>
      <c r="N19" s="231"/>
    </row>
    <row r="20" customFormat="false" ht="14.4" hidden="false" customHeight="true" outlineLevel="0" collapsed="false">
      <c r="A20" s="245" t="s">
        <v>203</v>
      </c>
      <c r="B20" s="243" t="n">
        <v>0.3</v>
      </c>
      <c r="D20" s="238" t="s">
        <v>204</v>
      </c>
      <c r="E20" s="239"/>
      <c r="F20" s="239"/>
      <c r="G20" s="239" t="s">
        <v>163</v>
      </c>
      <c r="H20" s="239"/>
      <c r="J20" s="231"/>
      <c r="K20" s="244"/>
      <c r="L20" s="244"/>
      <c r="M20" s="231"/>
      <c r="N20" s="231"/>
    </row>
    <row r="21" customFormat="false" ht="13.8" hidden="false" customHeight="true" outlineLevel="0" collapsed="false">
      <c r="A21" s="245" t="s">
        <v>205</v>
      </c>
      <c r="B21" s="243" t="n">
        <v>0.3</v>
      </c>
      <c r="D21" s="238" t="s">
        <v>206</v>
      </c>
      <c r="E21" s="239" t="s">
        <v>161</v>
      </c>
      <c r="F21" s="239" t="s">
        <v>162</v>
      </c>
      <c r="G21" s="239" t="s">
        <v>163</v>
      </c>
      <c r="H21" s="239" t="s">
        <v>164</v>
      </c>
      <c r="J21" s="231"/>
      <c r="K21" s="244"/>
      <c r="L21" s="244"/>
      <c r="M21" s="231"/>
      <c r="N21" s="231"/>
    </row>
    <row r="22" customFormat="false" ht="15" hidden="false" customHeight="true" outlineLevel="0" collapsed="false">
      <c r="A22" s="245" t="s">
        <v>207</v>
      </c>
      <c r="B22" s="243" t="n">
        <v>0.6</v>
      </c>
      <c r="D22" s="238" t="s">
        <v>208</v>
      </c>
      <c r="E22" s="239" t="s">
        <v>161</v>
      </c>
      <c r="F22" s="239" t="s">
        <v>162</v>
      </c>
      <c r="G22" s="239" t="s">
        <v>163</v>
      </c>
      <c r="H22" s="239" t="s">
        <v>164</v>
      </c>
      <c r="J22" s="231"/>
      <c r="K22" s="244"/>
      <c r="L22" s="244"/>
      <c r="M22" s="231"/>
      <c r="N22" s="231"/>
    </row>
    <row r="23" customFormat="false" ht="13.8" hidden="false" customHeight="true" outlineLevel="0" collapsed="false">
      <c r="A23" s="245" t="s">
        <v>209</v>
      </c>
      <c r="B23" s="243" t="n">
        <v>0.5</v>
      </c>
      <c r="D23" s="238" t="s">
        <v>210</v>
      </c>
      <c r="E23" s="239" t="s">
        <v>161</v>
      </c>
      <c r="F23" s="239" t="s">
        <v>162</v>
      </c>
      <c r="G23" s="239" t="s">
        <v>163</v>
      </c>
      <c r="H23" s="239" t="s">
        <v>164</v>
      </c>
      <c r="J23" s="231"/>
      <c r="K23" s="244"/>
      <c r="L23" s="244"/>
      <c r="M23" s="231"/>
      <c r="N23" s="231"/>
    </row>
    <row r="24" customFormat="false" ht="15" hidden="false" customHeight="true" outlineLevel="0" collapsed="false">
      <c r="A24" s="245" t="s">
        <v>211</v>
      </c>
      <c r="B24" s="243" t="n">
        <v>0.65</v>
      </c>
      <c r="D24" s="238" t="s">
        <v>212</v>
      </c>
      <c r="E24" s="239" t="s">
        <v>161</v>
      </c>
      <c r="F24" s="239" t="s">
        <v>162</v>
      </c>
      <c r="G24" s="239" t="s">
        <v>163</v>
      </c>
      <c r="H24" s="239" t="s">
        <v>164</v>
      </c>
      <c r="J24" s="231"/>
      <c r="K24" s="244"/>
      <c r="L24" s="244"/>
      <c r="M24" s="231"/>
      <c r="N24" s="231"/>
    </row>
    <row r="25" customFormat="false" ht="12.6" hidden="false" customHeight="true" outlineLevel="0" collapsed="false">
      <c r="A25" s="245" t="s">
        <v>213</v>
      </c>
      <c r="B25" s="243" t="n">
        <v>0.75</v>
      </c>
      <c r="D25" s="238" t="s">
        <v>214</v>
      </c>
      <c r="E25" s="239" t="s">
        <v>161</v>
      </c>
      <c r="F25" s="239" t="s">
        <v>162</v>
      </c>
      <c r="G25" s="239"/>
      <c r="H25" s="239"/>
      <c r="J25" s="231"/>
      <c r="K25" s="244"/>
      <c r="L25" s="244"/>
      <c r="M25" s="231"/>
      <c r="N25" s="231"/>
    </row>
    <row r="26" customFormat="false" ht="16.8" hidden="false" customHeight="true" outlineLevel="0" collapsed="false">
      <c r="A26" s="245" t="s">
        <v>215</v>
      </c>
      <c r="B26" s="243" t="n">
        <v>0.9</v>
      </c>
      <c r="D26" s="238" t="s">
        <v>216</v>
      </c>
      <c r="E26" s="239" t="s">
        <v>161</v>
      </c>
      <c r="F26" s="239" t="s">
        <v>162</v>
      </c>
      <c r="G26" s="239" t="s">
        <v>163</v>
      </c>
      <c r="H26" s="239" t="s">
        <v>164</v>
      </c>
      <c r="J26" s="231"/>
      <c r="K26" s="244"/>
      <c r="L26" s="244"/>
      <c r="M26" s="231"/>
      <c r="N26" s="246"/>
    </row>
    <row r="27" customFormat="false" ht="13.2" hidden="false" customHeight="true" outlineLevel="0" collapsed="false">
      <c r="A27" s="245" t="s">
        <v>217</v>
      </c>
      <c r="B27" s="243" t="n">
        <v>1</v>
      </c>
      <c r="D27" s="238" t="s">
        <v>218</v>
      </c>
      <c r="E27" s="239" t="s">
        <v>161</v>
      </c>
      <c r="F27" s="239" t="s">
        <v>162</v>
      </c>
      <c r="G27" s="239" t="s">
        <v>163</v>
      </c>
      <c r="H27" s="239" t="s">
        <v>164</v>
      </c>
      <c r="J27" s="231"/>
      <c r="K27" s="244"/>
      <c r="L27" s="244"/>
      <c r="M27" s="231"/>
      <c r="N27" s="231"/>
    </row>
    <row r="28" customFormat="false" ht="12.8" hidden="false" customHeight="false" outlineLevel="0" collapsed="false">
      <c r="A28" s="245" t="s">
        <v>219</v>
      </c>
      <c r="B28" s="243" t="n">
        <v>1</v>
      </c>
      <c r="D28" s="238" t="s">
        <v>220</v>
      </c>
      <c r="E28" s="239" t="s">
        <v>161</v>
      </c>
      <c r="F28" s="239" t="s">
        <v>162</v>
      </c>
      <c r="G28" s="239" t="s">
        <v>163</v>
      </c>
      <c r="H28" s="239" t="s">
        <v>164</v>
      </c>
      <c r="J28" s="231"/>
      <c r="K28" s="244"/>
      <c r="L28" s="244"/>
      <c r="M28" s="231"/>
      <c r="N28" s="231"/>
    </row>
    <row r="29" customFormat="false" ht="12.8" hidden="false" customHeight="false" outlineLevel="0" collapsed="false">
      <c r="A29" s="245" t="s">
        <v>221</v>
      </c>
      <c r="B29" s="243" t="n">
        <v>0.6</v>
      </c>
      <c r="D29" s="238" t="s">
        <v>222</v>
      </c>
      <c r="E29" s="239" t="s">
        <v>161</v>
      </c>
      <c r="F29" s="239" t="s">
        <v>162</v>
      </c>
      <c r="G29" s="239" t="s">
        <v>163</v>
      </c>
      <c r="H29" s="239" t="s">
        <v>164</v>
      </c>
      <c r="J29" s="231"/>
      <c r="K29" s="244"/>
      <c r="L29" s="244"/>
      <c r="M29" s="231"/>
      <c r="N29" s="231"/>
    </row>
    <row r="30" customFormat="false" ht="12.8" hidden="false" customHeight="false" outlineLevel="0" collapsed="false">
      <c r="A30" s="245" t="s">
        <v>223</v>
      </c>
      <c r="B30" s="243" t="n">
        <v>1</v>
      </c>
      <c r="D30" s="238" t="s">
        <v>224</v>
      </c>
      <c r="E30" s="239" t="s">
        <v>161</v>
      </c>
      <c r="F30" s="239" t="s">
        <v>162</v>
      </c>
      <c r="G30" s="239" t="s">
        <v>163</v>
      </c>
      <c r="H30" s="239" t="s">
        <v>164</v>
      </c>
      <c r="J30" s="231"/>
      <c r="K30" s="244"/>
      <c r="L30" s="244"/>
      <c r="M30" s="231"/>
      <c r="N30" s="231"/>
    </row>
    <row r="31" customFormat="false" ht="12.8" hidden="false" customHeight="false" outlineLevel="0" collapsed="false">
      <c r="A31" s="245" t="s">
        <v>225</v>
      </c>
      <c r="B31" s="243" t="n">
        <v>0.1</v>
      </c>
      <c r="D31" s="238" t="s">
        <v>226</v>
      </c>
      <c r="E31" s="239" t="s">
        <v>161</v>
      </c>
      <c r="F31" s="239" t="s">
        <v>162</v>
      </c>
      <c r="G31" s="239" t="s">
        <v>163</v>
      </c>
      <c r="H31" s="239" t="s">
        <v>164</v>
      </c>
      <c r="J31" s="231"/>
      <c r="K31" s="244"/>
      <c r="L31" s="244"/>
      <c r="M31" s="231"/>
      <c r="N31" s="231"/>
    </row>
    <row r="32" customFormat="false" ht="12.8" hidden="false" customHeight="false" outlineLevel="0" collapsed="false">
      <c r="A32" s="245" t="s">
        <v>227</v>
      </c>
      <c r="B32" s="243" t="n">
        <v>0.1</v>
      </c>
      <c r="D32" s="238" t="s">
        <v>228</v>
      </c>
      <c r="E32" s="239" t="s">
        <v>161</v>
      </c>
      <c r="F32" s="239" t="s">
        <v>162</v>
      </c>
      <c r="G32" s="239" t="s">
        <v>163</v>
      </c>
      <c r="H32" s="239" t="s">
        <v>164</v>
      </c>
      <c r="J32" s="231"/>
      <c r="K32" s="244"/>
      <c r="L32" s="244"/>
      <c r="M32" s="231"/>
      <c r="N32" s="231"/>
    </row>
    <row r="33" customFormat="false" ht="12.8" hidden="false" customHeight="false" outlineLevel="0" collapsed="false">
      <c r="A33" s="245" t="s">
        <v>229</v>
      </c>
      <c r="B33" s="243" t="n">
        <v>0.6</v>
      </c>
      <c r="D33" s="238" t="s">
        <v>230</v>
      </c>
      <c r="E33" s="239" t="s">
        <v>161</v>
      </c>
      <c r="F33" s="239" t="s">
        <v>162</v>
      </c>
      <c r="G33" s="239" t="s">
        <v>163</v>
      </c>
      <c r="H33" s="239" t="s">
        <v>164</v>
      </c>
      <c r="J33" s="231"/>
      <c r="K33" s="244"/>
      <c r="L33" s="244"/>
      <c r="M33" s="231"/>
      <c r="N33" s="231"/>
    </row>
    <row r="34" customFormat="false" ht="12.8" hidden="false" customHeight="false" outlineLevel="0" collapsed="false">
      <c r="A34" s="245" t="s">
        <v>231</v>
      </c>
      <c r="B34" s="243" t="n">
        <v>0.2</v>
      </c>
      <c r="D34" s="238" t="s">
        <v>232</v>
      </c>
      <c r="E34" s="239" t="s">
        <v>161</v>
      </c>
      <c r="F34" s="239" t="s">
        <v>162</v>
      </c>
      <c r="G34" s="239" t="s">
        <v>163</v>
      </c>
      <c r="H34" s="239" t="s">
        <v>164</v>
      </c>
      <c r="J34" s="231"/>
      <c r="K34" s="244"/>
      <c r="L34" s="244"/>
      <c r="M34" s="231"/>
      <c r="N34" s="231"/>
    </row>
    <row r="35" customFormat="false" ht="12.8" hidden="false" customHeight="false" outlineLevel="0" collapsed="false">
      <c r="A35" s="245" t="s">
        <v>233</v>
      </c>
      <c r="B35" s="243" t="n">
        <v>0.15</v>
      </c>
      <c r="D35" s="238" t="s">
        <v>234</v>
      </c>
      <c r="E35" s="239" t="s">
        <v>161</v>
      </c>
      <c r="F35" s="239" t="s">
        <v>162</v>
      </c>
      <c r="G35" s="239" t="s">
        <v>163</v>
      </c>
      <c r="H35" s="239" t="s">
        <v>164</v>
      </c>
      <c r="J35" s="231"/>
      <c r="K35" s="244"/>
      <c r="L35" s="244"/>
      <c r="M35" s="231"/>
      <c r="N35" s="231"/>
    </row>
    <row r="36" customFormat="false" ht="14.4" hidden="false" customHeight="true" outlineLevel="0" collapsed="false">
      <c r="A36" s="245" t="s">
        <v>235</v>
      </c>
      <c r="B36" s="243" t="n">
        <v>0.15</v>
      </c>
      <c r="D36" s="238" t="s">
        <v>236</v>
      </c>
      <c r="E36" s="239" t="s">
        <v>161</v>
      </c>
      <c r="F36" s="239" t="s">
        <v>162</v>
      </c>
      <c r="G36" s="239" t="s">
        <v>163</v>
      </c>
      <c r="H36" s="239" t="s">
        <v>164</v>
      </c>
      <c r="J36" s="231"/>
      <c r="K36" s="244"/>
      <c r="L36" s="244"/>
      <c r="M36" s="231"/>
      <c r="N36" s="247"/>
    </row>
    <row r="37" customFormat="false" ht="14.4" hidden="false" customHeight="true" outlineLevel="0" collapsed="false">
      <c r="A37" s="245" t="s">
        <v>237</v>
      </c>
      <c r="B37" s="243" t="n">
        <v>1</v>
      </c>
      <c r="D37" s="238" t="s">
        <v>238</v>
      </c>
      <c r="E37" s="239" t="s">
        <v>161</v>
      </c>
      <c r="F37" s="239" t="s">
        <v>162</v>
      </c>
      <c r="G37" s="239" t="s">
        <v>163</v>
      </c>
      <c r="H37" s="239" t="s">
        <v>164</v>
      </c>
      <c r="J37" s="231"/>
      <c r="K37" s="244"/>
      <c r="L37" s="244"/>
      <c r="M37" s="231"/>
      <c r="N37" s="247"/>
    </row>
    <row r="38" customFormat="false" ht="14.4" hidden="false" customHeight="true" outlineLevel="0" collapsed="false">
      <c r="D38" s="238" t="s">
        <v>239</v>
      </c>
      <c r="E38" s="239" t="s">
        <v>161</v>
      </c>
      <c r="F38" s="239" t="s">
        <v>162</v>
      </c>
      <c r="G38" s="239" t="s">
        <v>163</v>
      </c>
      <c r="H38" s="239" t="s">
        <v>164</v>
      </c>
      <c r="J38" s="231"/>
      <c r="K38" s="244"/>
      <c r="L38" s="244"/>
      <c r="M38" s="231"/>
      <c r="N38" s="247"/>
    </row>
    <row r="39" customFormat="false" ht="14.4" hidden="false" customHeight="true" outlineLevel="0" collapsed="false">
      <c r="D39" s="238"/>
      <c r="E39" s="239"/>
      <c r="F39" s="239"/>
      <c r="G39" s="239"/>
      <c r="H39" s="239"/>
      <c r="J39" s="231"/>
      <c r="K39" s="244"/>
      <c r="L39" s="244"/>
      <c r="M39" s="231"/>
      <c r="N39" s="247"/>
    </row>
    <row r="40" customFormat="false" ht="14.4" hidden="false" customHeight="true" outlineLevel="0" collapsed="false">
      <c r="D40" s="238"/>
      <c r="E40" s="239"/>
      <c r="F40" s="239"/>
      <c r="G40" s="239"/>
      <c r="H40" s="239"/>
      <c r="J40" s="231"/>
      <c r="K40" s="244"/>
      <c r="L40" s="244"/>
      <c r="M40" s="231"/>
      <c r="N40" s="247"/>
    </row>
    <row r="41" customFormat="false" ht="14.4" hidden="false" customHeight="true" outlineLevel="0" collapsed="false">
      <c r="D41" s="238"/>
      <c r="E41" s="239"/>
      <c r="F41" s="239"/>
      <c r="G41" s="239"/>
      <c r="H41" s="239"/>
      <c r="J41" s="231"/>
      <c r="K41" s="244"/>
      <c r="L41" s="244"/>
      <c r="M41" s="231"/>
      <c r="N41" s="247"/>
    </row>
    <row r="42" customFormat="false" ht="14.4" hidden="false" customHeight="true" outlineLevel="0" collapsed="false">
      <c r="D42" s="238" t="s">
        <v>240</v>
      </c>
      <c r="E42" s="239" t="s">
        <v>161</v>
      </c>
      <c r="F42" s="239" t="s">
        <v>162</v>
      </c>
      <c r="G42" s="239" t="s">
        <v>163</v>
      </c>
      <c r="H42" s="239" t="s">
        <v>164</v>
      </c>
      <c r="J42" s="231"/>
      <c r="K42" s="244"/>
      <c r="L42" s="244"/>
      <c r="M42" s="231"/>
      <c r="N42" s="247"/>
    </row>
    <row r="43" customFormat="false" ht="14.4" hidden="false" customHeight="true" outlineLevel="0" collapsed="false">
      <c r="D43" s="238" t="s">
        <v>241</v>
      </c>
      <c r="E43" s="239" t="s">
        <v>161</v>
      </c>
      <c r="F43" s="239" t="s">
        <v>162</v>
      </c>
      <c r="G43" s="239" t="s">
        <v>163</v>
      </c>
      <c r="H43" s="239" t="s">
        <v>164</v>
      </c>
      <c r="J43" s="231"/>
      <c r="K43" s="244"/>
      <c r="L43" s="244"/>
      <c r="M43" s="231"/>
      <c r="N43" s="247"/>
    </row>
    <row r="44" customFormat="false" ht="14.4" hidden="false" customHeight="true" outlineLevel="0" collapsed="false">
      <c r="D44" s="238" t="s">
        <v>242</v>
      </c>
      <c r="E44" s="239" t="s">
        <v>161</v>
      </c>
      <c r="F44" s="239" t="s">
        <v>162</v>
      </c>
      <c r="G44" s="239" t="s">
        <v>163</v>
      </c>
      <c r="H44" s="239" t="s">
        <v>164</v>
      </c>
      <c r="J44" s="231"/>
      <c r="K44" s="244"/>
      <c r="L44" s="244"/>
      <c r="M44" s="231"/>
      <c r="N44" s="247"/>
    </row>
    <row r="45" customFormat="false" ht="14.4" hidden="false" customHeight="true" outlineLevel="0" collapsed="false">
      <c r="D45" s="238" t="s">
        <v>243</v>
      </c>
      <c r="E45" s="239" t="s">
        <v>161</v>
      </c>
      <c r="F45" s="239" t="s">
        <v>162</v>
      </c>
      <c r="G45" s="239" t="s">
        <v>163</v>
      </c>
      <c r="H45" s="239" t="s">
        <v>164</v>
      </c>
      <c r="J45" s="231"/>
      <c r="K45" s="244"/>
      <c r="L45" s="244"/>
      <c r="M45" s="231"/>
      <c r="N45" s="247"/>
    </row>
    <row r="46" customFormat="false" ht="14.4" hidden="false" customHeight="true" outlineLevel="0" collapsed="false">
      <c r="D46" s="238" t="s">
        <v>244</v>
      </c>
      <c r="E46" s="239" t="s">
        <v>161</v>
      </c>
      <c r="F46" s="239" t="s">
        <v>162</v>
      </c>
      <c r="G46" s="239" t="s">
        <v>163</v>
      </c>
      <c r="H46" s="239" t="s">
        <v>164</v>
      </c>
      <c r="J46" s="231"/>
      <c r="K46" s="244"/>
      <c r="L46" s="244"/>
      <c r="M46" s="231"/>
      <c r="N46" s="247"/>
    </row>
    <row r="47" customFormat="false" ht="14.4" hidden="false" customHeight="true" outlineLevel="0" collapsed="false">
      <c r="D47" s="238" t="s">
        <v>245</v>
      </c>
      <c r="E47" s="239" t="s">
        <v>161</v>
      </c>
      <c r="F47" s="239" t="s">
        <v>162</v>
      </c>
      <c r="G47" s="239" t="s">
        <v>163</v>
      </c>
      <c r="H47" s="239" t="s">
        <v>164</v>
      </c>
      <c r="J47" s="231"/>
      <c r="K47" s="244"/>
      <c r="L47" s="244"/>
      <c r="M47" s="231"/>
      <c r="N47" s="247"/>
    </row>
    <row r="48" customFormat="false" ht="14.4" hidden="false" customHeight="true" outlineLevel="0" collapsed="false">
      <c r="D48" s="238" t="s">
        <v>246</v>
      </c>
      <c r="E48" s="239" t="s">
        <v>161</v>
      </c>
      <c r="F48" s="239" t="s">
        <v>162</v>
      </c>
      <c r="G48" s="239" t="s">
        <v>163</v>
      </c>
      <c r="H48" s="239" t="s">
        <v>164</v>
      </c>
      <c r="J48" s="231"/>
      <c r="K48" s="244"/>
      <c r="L48" s="244"/>
      <c r="M48" s="231"/>
      <c r="N48" s="247"/>
    </row>
    <row r="49" customFormat="false" ht="14.4" hidden="false" customHeight="true" outlineLevel="0" collapsed="false">
      <c r="D49" s="238" t="s">
        <v>247</v>
      </c>
      <c r="E49" s="239" t="s">
        <v>161</v>
      </c>
      <c r="F49" s="239" t="s">
        <v>162</v>
      </c>
      <c r="G49" s="239" t="s">
        <v>163</v>
      </c>
      <c r="H49" s="239" t="s">
        <v>164</v>
      </c>
      <c r="J49" s="231"/>
      <c r="K49" s="244"/>
      <c r="L49" s="244"/>
      <c r="M49" s="231"/>
      <c r="N49" s="247"/>
    </row>
    <row r="50" customFormat="false" ht="14.4" hidden="false" customHeight="true" outlineLevel="0" collapsed="false">
      <c r="D50" s="238" t="s">
        <v>248</v>
      </c>
      <c r="E50" s="239" t="s">
        <v>161</v>
      </c>
      <c r="F50" s="239" t="s">
        <v>162</v>
      </c>
      <c r="G50" s="239" t="s">
        <v>163</v>
      </c>
      <c r="H50" s="239" t="s">
        <v>164</v>
      </c>
      <c r="J50" s="231"/>
      <c r="K50" s="244"/>
      <c r="L50" s="244"/>
      <c r="M50" s="231"/>
      <c r="N50" s="247"/>
    </row>
    <row r="51" customFormat="false" ht="14.4" hidden="false" customHeight="true" outlineLevel="0" collapsed="false">
      <c r="D51" s="238" t="s">
        <v>249</v>
      </c>
      <c r="E51" s="239" t="s">
        <v>161</v>
      </c>
      <c r="F51" s="239" t="s">
        <v>162</v>
      </c>
      <c r="G51" s="239" t="s">
        <v>163</v>
      </c>
      <c r="H51" s="239" t="s">
        <v>164</v>
      </c>
      <c r="J51" s="231"/>
      <c r="K51" s="244"/>
      <c r="L51" s="244"/>
      <c r="M51" s="231"/>
      <c r="N51" s="247"/>
    </row>
    <row r="52" customFormat="false" ht="14.4" hidden="false" customHeight="true" outlineLevel="0" collapsed="false">
      <c r="D52" s="238" t="s">
        <v>250</v>
      </c>
      <c r="E52" s="239" t="s">
        <v>161</v>
      </c>
      <c r="F52" s="239" t="s">
        <v>162</v>
      </c>
      <c r="G52" s="239" t="s">
        <v>163</v>
      </c>
      <c r="H52" s="239" t="s">
        <v>164</v>
      </c>
      <c r="J52" s="231"/>
      <c r="K52" s="244"/>
      <c r="L52" s="244"/>
      <c r="M52" s="231"/>
      <c r="N52" s="247"/>
    </row>
    <row r="53" customFormat="false" ht="14.4" hidden="false" customHeight="true" outlineLevel="0" collapsed="false">
      <c r="D53" s="238" t="s">
        <v>251</v>
      </c>
      <c r="E53" s="239" t="s">
        <v>161</v>
      </c>
      <c r="F53" s="239" t="s">
        <v>162</v>
      </c>
      <c r="G53" s="239" t="s">
        <v>163</v>
      </c>
      <c r="H53" s="239" t="s">
        <v>164</v>
      </c>
      <c r="J53" s="231"/>
      <c r="K53" s="244"/>
      <c r="L53" s="244"/>
      <c r="M53" s="231"/>
      <c r="N53" s="247"/>
    </row>
    <row r="54" customFormat="false" ht="14.4" hidden="false" customHeight="true" outlineLevel="0" collapsed="false">
      <c r="D54" s="238" t="s">
        <v>252</v>
      </c>
      <c r="E54" s="239" t="s">
        <v>161</v>
      </c>
      <c r="F54" s="239" t="s">
        <v>162</v>
      </c>
      <c r="G54" s="239" t="s">
        <v>163</v>
      </c>
      <c r="H54" s="239" t="s">
        <v>164</v>
      </c>
      <c r="J54" s="231"/>
      <c r="K54" s="244"/>
      <c r="L54" s="244"/>
      <c r="M54" s="231"/>
      <c r="N54" s="247"/>
    </row>
    <row r="55" customFormat="false" ht="14.4" hidden="false" customHeight="true" outlineLevel="0" collapsed="false">
      <c r="D55" s="238" t="s">
        <v>253</v>
      </c>
      <c r="E55" s="239" t="s">
        <v>161</v>
      </c>
      <c r="F55" s="239" t="s">
        <v>162</v>
      </c>
      <c r="G55" s="239" t="s">
        <v>163</v>
      </c>
      <c r="H55" s="239" t="s">
        <v>164</v>
      </c>
      <c r="J55" s="231"/>
      <c r="K55" s="244"/>
      <c r="L55" s="244"/>
      <c r="M55" s="231"/>
      <c r="N55" s="247"/>
    </row>
    <row r="56" customFormat="false" ht="14.4" hidden="false" customHeight="true" outlineLevel="0" collapsed="false">
      <c r="D56" s="238" t="s">
        <v>254</v>
      </c>
      <c r="E56" s="239" t="s">
        <v>161</v>
      </c>
      <c r="F56" s="239" t="s">
        <v>162</v>
      </c>
      <c r="G56" s="239" t="s">
        <v>163</v>
      </c>
      <c r="H56" s="239" t="s">
        <v>164</v>
      </c>
      <c r="J56" s="231"/>
      <c r="K56" s="244"/>
      <c r="L56" s="244"/>
      <c r="M56" s="231"/>
      <c r="N56" s="247"/>
    </row>
    <row r="57" customFormat="false" ht="14.4" hidden="false" customHeight="true" outlineLevel="0" collapsed="false">
      <c r="J57" s="231"/>
      <c r="K57" s="244"/>
      <c r="L57" s="244"/>
      <c r="M57" s="231"/>
      <c r="N57" s="247"/>
    </row>
    <row r="58" customFormat="false" ht="14.4" hidden="false" customHeight="true" outlineLevel="0" collapsed="false">
      <c r="J58" s="231"/>
      <c r="K58" s="244"/>
      <c r="L58" s="244"/>
      <c r="M58" s="231"/>
      <c r="N58" s="247"/>
    </row>
    <row r="59" customFormat="false" ht="14.4" hidden="false" customHeight="true" outlineLevel="0" collapsed="false">
      <c r="J59" s="231"/>
      <c r="K59" s="244"/>
      <c r="L59" s="244"/>
      <c r="M59" s="231"/>
      <c r="N59" s="247"/>
    </row>
    <row r="60" customFormat="false" ht="14.4" hidden="false" customHeight="true" outlineLevel="0" collapsed="false">
      <c r="J60" s="231"/>
      <c r="K60" s="244"/>
      <c r="L60" s="244"/>
      <c r="M60" s="231"/>
      <c r="N60" s="247"/>
    </row>
    <row r="61" customFormat="false" ht="14.4" hidden="false" customHeight="true" outlineLevel="0" collapsed="false">
      <c r="J61" s="231"/>
      <c r="K61" s="244"/>
      <c r="L61" s="244"/>
      <c r="M61" s="231"/>
      <c r="N61" s="247"/>
    </row>
    <row r="62" customFormat="false" ht="14.4" hidden="false" customHeight="true" outlineLevel="0" collapsed="false">
      <c r="J62" s="231"/>
      <c r="K62" s="244"/>
      <c r="L62" s="244"/>
      <c r="M62" s="231"/>
      <c r="N62" s="247"/>
    </row>
    <row r="63" customFormat="false" ht="14.4" hidden="false" customHeight="true" outlineLevel="0" collapsed="false">
      <c r="J63" s="231"/>
      <c r="K63" s="244"/>
      <c r="L63" s="244"/>
      <c r="M63" s="231"/>
      <c r="N63" s="247"/>
    </row>
    <row r="64" customFormat="false" ht="15" hidden="false" customHeight="true" outlineLevel="0" collapsed="false">
      <c r="J64" s="231"/>
      <c r="K64" s="244"/>
      <c r="L64" s="244"/>
      <c r="M64" s="231"/>
      <c r="N64" s="247"/>
    </row>
    <row r="65" customFormat="false" ht="15" hidden="false" customHeight="true" outlineLevel="0" collapsed="false">
      <c r="J65" s="231"/>
      <c r="K65" s="244"/>
      <c r="L65" s="244"/>
      <c r="M65" s="231"/>
      <c r="N65" s="247"/>
    </row>
    <row r="66" customFormat="false" ht="15" hidden="false" customHeight="true" outlineLevel="0" collapsed="false">
      <c r="J66" s="231"/>
      <c r="K66" s="244"/>
      <c r="L66" s="244"/>
      <c r="M66" s="231"/>
      <c r="N66" s="247"/>
    </row>
    <row r="67" customFormat="false" ht="15" hidden="false" customHeight="true" outlineLevel="0" collapsed="false">
      <c r="J67" s="231"/>
      <c r="K67" s="244"/>
      <c r="L67" s="244"/>
      <c r="M67" s="231"/>
      <c r="N67" s="247"/>
    </row>
    <row r="68" customFormat="false" ht="15" hidden="false" customHeight="true" outlineLevel="0" collapsed="false">
      <c r="J68" s="231"/>
      <c r="K68" s="244"/>
      <c r="L68" s="244"/>
      <c r="M68" s="231"/>
      <c r="N68" s="247"/>
    </row>
    <row r="69" customFormat="false" ht="15" hidden="false" customHeight="true" outlineLevel="0" collapsed="false">
      <c r="J69" s="231"/>
      <c r="K69" s="244"/>
      <c r="L69" s="244"/>
      <c r="M69" s="231"/>
      <c r="N69" s="247"/>
    </row>
    <row r="70" customFormat="false" ht="15" hidden="false" customHeight="true" outlineLevel="0" collapsed="false">
      <c r="J70" s="231"/>
      <c r="K70" s="244"/>
      <c r="L70" s="244"/>
      <c r="M70" s="231"/>
      <c r="N70" s="247"/>
    </row>
    <row r="71" customFormat="false" ht="15" hidden="false" customHeight="true" outlineLevel="0" collapsed="false">
      <c r="J71" s="231"/>
      <c r="K71" s="244"/>
      <c r="L71" s="244"/>
      <c r="M71" s="231"/>
      <c r="N71" s="247"/>
    </row>
    <row r="72" customFormat="false" ht="15" hidden="false" customHeight="true" outlineLevel="0" collapsed="false">
      <c r="J72" s="231"/>
      <c r="K72" s="244"/>
      <c r="L72" s="244"/>
      <c r="M72" s="231"/>
      <c r="N72" s="247"/>
    </row>
    <row r="73" customFormat="false" ht="15" hidden="false" customHeight="true" outlineLevel="0" collapsed="false">
      <c r="J73" s="231"/>
      <c r="K73" s="244"/>
      <c r="L73" s="244"/>
      <c r="M73" s="231"/>
      <c r="N73" s="247"/>
    </row>
    <row r="74" customFormat="false" ht="15" hidden="false" customHeight="true" outlineLevel="0" collapsed="false">
      <c r="J74" s="231"/>
      <c r="K74" s="244"/>
      <c r="L74" s="244"/>
      <c r="M74" s="231"/>
      <c r="N74" s="247"/>
    </row>
    <row r="75" customFormat="false" ht="15" hidden="false" customHeight="true" outlineLevel="0" collapsed="false">
      <c r="J75" s="231"/>
      <c r="K75" s="244"/>
      <c r="L75" s="244"/>
      <c r="M75" s="231"/>
      <c r="N75" s="247"/>
    </row>
    <row r="76" customFormat="false" ht="15" hidden="false" customHeight="true" outlineLevel="0" collapsed="false">
      <c r="J76" s="231"/>
      <c r="K76" s="244"/>
      <c r="L76" s="244"/>
      <c r="M76" s="231"/>
      <c r="N76" s="247"/>
    </row>
    <row r="77" customFormat="false" ht="15" hidden="false" customHeight="true" outlineLevel="0" collapsed="false">
      <c r="J77" s="231"/>
      <c r="K77" s="244"/>
      <c r="L77" s="244"/>
      <c r="M77" s="231"/>
      <c r="N77" s="247"/>
    </row>
    <row r="78" customFormat="false" ht="15" hidden="false" customHeight="true" outlineLevel="0" collapsed="false">
      <c r="J78" s="231"/>
      <c r="K78" s="244"/>
      <c r="L78" s="244"/>
      <c r="M78" s="231"/>
      <c r="N78" s="247"/>
    </row>
    <row r="79" customFormat="false" ht="15" hidden="false" customHeight="true" outlineLevel="0" collapsed="false">
      <c r="J79" s="231"/>
      <c r="K79" s="244"/>
      <c r="L79" s="244"/>
      <c r="M79" s="231"/>
      <c r="N79" s="247"/>
    </row>
    <row r="80" customFormat="false" ht="15" hidden="false" customHeight="true" outlineLevel="0" collapsed="false">
      <c r="J80" s="231"/>
      <c r="K80" s="244"/>
      <c r="L80" s="244"/>
      <c r="M80" s="231"/>
      <c r="N80" s="247"/>
    </row>
    <row r="81" customFormat="false" ht="15" hidden="false" customHeight="true" outlineLevel="0" collapsed="false">
      <c r="J81" s="231"/>
      <c r="K81" s="244"/>
      <c r="L81" s="244"/>
      <c r="M81" s="231"/>
      <c r="N81" s="247"/>
    </row>
    <row r="82" customFormat="false" ht="15" hidden="false" customHeight="true" outlineLevel="0" collapsed="false">
      <c r="J82" s="231"/>
      <c r="K82" s="244"/>
      <c r="L82" s="244"/>
      <c r="M82" s="231"/>
      <c r="N82" s="247"/>
    </row>
    <row r="83" customFormat="false" ht="15" hidden="false" customHeight="true" outlineLevel="0" collapsed="false">
      <c r="J83" s="231"/>
      <c r="K83" s="244"/>
      <c r="L83" s="244"/>
      <c r="M83" s="231"/>
      <c r="N83" s="247"/>
    </row>
    <row r="84" customFormat="false" ht="15" hidden="false" customHeight="true" outlineLevel="0" collapsed="false">
      <c r="J84" s="231"/>
      <c r="K84" s="244"/>
      <c r="L84" s="244"/>
      <c r="M84" s="231"/>
      <c r="N84" s="247"/>
    </row>
    <row r="85" customFormat="false" ht="15" hidden="false" customHeight="true" outlineLevel="0" collapsed="false">
      <c r="J85" s="231"/>
      <c r="K85" s="244"/>
      <c r="L85" s="244"/>
      <c r="M85" s="231"/>
      <c r="N85" s="247"/>
    </row>
    <row r="86" customFormat="false" ht="15" hidden="false" customHeight="true" outlineLevel="0" collapsed="false">
      <c r="J86" s="231"/>
      <c r="K86" s="244"/>
      <c r="L86" s="244"/>
      <c r="M86" s="231"/>
      <c r="N86" s="247"/>
    </row>
    <row r="87" customFormat="false" ht="15" hidden="false" customHeight="true" outlineLevel="0" collapsed="false">
      <c r="J87" s="231"/>
      <c r="K87" s="244"/>
      <c r="L87" s="244"/>
      <c r="M87" s="231"/>
      <c r="N87" s="247"/>
    </row>
    <row r="88" customFormat="false" ht="15" hidden="false" customHeight="true" outlineLevel="0" collapsed="false">
      <c r="J88" s="231"/>
      <c r="K88" s="244"/>
      <c r="L88" s="244"/>
      <c r="M88" s="231"/>
      <c r="N88" s="247"/>
    </row>
    <row r="89" customFormat="false" ht="15" hidden="false" customHeight="true" outlineLevel="0" collapsed="false">
      <c r="J89" s="231"/>
      <c r="K89" s="244"/>
      <c r="L89" s="244"/>
      <c r="M89" s="231"/>
      <c r="N89" s="247"/>
    </row>
    <row r="90" customFormat="false" ht="15" hidden="false" customHeight="true" outlineLevel="0" collapsed="false">
      <c r="J90" s="231"/>
      <c r="K90" s="244"/>
      <c r="L90" s="244"/>
      <c r="M90" s="231"/>
      <c r="N90" s="247"/>
    </row>
    <row r="91" customFormat="false" ht="15" hidden="false" customHeight="true" outlineLevel="0" collapsed="false">
      <c r="J91" s="231"/>
      <c r="K91" s="244"/>
      <c r="L91" s="244"/>
      <c r="M91" s="231"/>
      <c r="N91" s="247"/>
    </row>
    <row r="92" customFormat="false" ht="15" hidden="false" customHeight="true" outlineLevel="0" collapsed="false">
      <c r="J92" s="231"/>
      <c r="K92" s="244"/>
      <c r="L92" s="244"/>
      <c r="M92" s="231"/>
      <c r="N92" s="247"/>
    </row>
    <row r="93" customFormat="false" ht="15" hidden="false" customHeight="true" outlineLevel="0" collapsed="false">
      <c r="J93" s="231"/>
      <c r="K93" s="244"/>
      <c r="L93" s="244"/>
      <c r="M93" s="231"/>
      <c r="N93" s="247"/>
    </row>
    <row r="94" customFormat="false" ht="15" hidden="false" customHeight="true" outlineLevel="0" collapsed="false">
      <c r="J94" s="231"/>
      <c r="K94" s="244"/>
      <c r="L94" s="244"/>
      <c r="M94" s="231"/>
      <c r="N94" s="247"/>
    </row>
    <row r="95" customFormat="false" ht="15" hidden="false" customHeight="true" outlineLevel="0" collapsed="false">
      <c r="J95" s="231"/>
      <c r="K95" s="244"/>
      <c r="L95" s="244"/>
      <c r="M95" s="231"/>
      <c r="N95" s="247"/>
    </row>
    <row r="96" customFormat="false" ht="15" hidden="false" customHeight="true" outlineLevel="0" collapsed="false">
      <c r="J96" s="231"/>
      <c r="K96" s="244"/>
      <c r="L96" s="244"/>
      <c r="M96" s="231"/>
      <c r="N96" s="247"/>
    </row>
    <row r="97" customFormat="false" ht="15" hidden="false" customHeight="true" outlineLevel="0" collapsed="false">
      <c r="J97" s="231"/>
      <c r="K97" s="244"/>
      <c r="L97" s="244"/>
      <c r="M97" s="231"/>
      <c r="N97" s="247"/>
    </row>
    <row r="98" customFormat="false" ht="15" hidden="false" customHeight="true" outlineLevel="0" collapsed="false">
      <c r="J98" s="231"/>
      <c r="K98" s="244"/>
      <c r="L98" s="244"/>
      <c r="M98" s="231"/>
      <c r="N98" s="247"/>
    </row>
    <row r="99" customFormat="false" ht="15" hidden="false" customHeight="true" outlineLevel="0" collapsed="false">
      <c r="J99" s="231"/>
      <c r="K99" s="244"/>
      <c r="L99" s="244"/>
      <c r="M99" s="231"/>
      <c r="N99" s="247"/>
    </row>
    <row r="100" customFormat="false" ht="15" hidden="false" customHeight="true" outlineLevel="0" collapsed="false">
      <c r="J100" s="231"/>
      <c r="K100" s="244"/>
      <c r="L100" s="244"/>
      <c r="M100" s="231"/>
      <c r="N100" s="247"/>
    </row>
    <row r="101" customFormat="false" ht="15" hidden="false" customHeight="true" outlineLevel="0" collapsed="false">
      <c r="J101" s="231"/>
      <c r="K101" s="244"/>
      <c r="L101" s="244"/>
      <c r="M101" s="231"/>
      <c r="N101" s="247"/>
    </row>
    <row r="102" customFormat="false" ht="15" hidden="false" customHeight="true" outlineLevel="0" collapsed="false">
      <c r="J102" s="231"/>
      <c r="K102" s="244"/>
      <c r="L102" s="244"/>
      <c r="M102" s="231"/>
      <c r="N102" s="247"/>
    </row>
    <row r="103" customFormat="false" ht="15" hidden="false" customHeight="true" outlineLevel="0" collapsed="false">
      <c r="J103" s="231"/>
      <c r="K103" s="244"/>
      <c r="L103" s="244"/>
      <c r="M103" s="231"/>
      <c r="N103" s="247"/>
    </row>
    <row r="104" customFormat="false" ht="15" hidden="false" customHeight="true" outlineLevel="0" collapsed="false">
      <c r="J104" s="231"/>
      <c r="K104" s="244"/>
      <c r="L104" s="244"/>
      <c r="M104" s="231"/>
      <c r="N104" s="247"/>
    </row>
    <row r="105" customFormat="false" ht="15" hidden="false" customHeight="true" outlineLevel="0" collapsed="false">
      <c r="J105" s="231"/>
      <c r="K105" s="244"/>
      <c r="L105" s="244"/>
      <c r="M105" s="231"/>
      <c r="N105" s="247"/>
    </row>
    <row r="106" customFormat="false" ht="15" hidden="false" customHeight="true" outlineLevel="0" collapsed="false">
      <c r="J106" s="231"/>
      <c r="K106" s="244"/>
      <c r="L106" s="244"/>
      <c r="M106" s="231"/>
      <c r="N106" s="247"/>
    </row>
    <row r="107" customFormat="false" ht="15" hidden="false" customHeight="true" outlineLevel="0" collapsed="false">
      <c r="J107" s="231"/>
      <c r="K107" s="244"/>
      <c r="L107" s="244"/>
      <c r="M107" s="231"/>
      <c r="N107" s="247"/>
    </row>
    <row r="108" customFormat="false" ht="15" hidden="false" customHeight="true" outlineLevel="0" collapsed="false">
      <c r="J108" s="231"/>
      <c r="K108" s="244"/>
      <c r="L108" s="244"/>
      <c r="M108" s="231"/>
      <c r="N108" s="247"/>
    </row>
    <row r="109" customFormat="false" ht="15" hidden="false" customHeight="true" outlineLevel="0" collapsed="false">
      <c r="J109" s="231"/>
      <c r="K109" s="244"/>
      <c r="L109" s="244"/>
      <c r="M109" s="231"/>
      <c r="N109" s="247"/>
    </row>
    <row r="110" customFormat="false" ht="15" hidden="false" customHeight="true" outlineLevel="0" collapsed="false">
      <c r="J110" s="231"/>
      <c r="K110" s="244"/>
      <c r="L110" s="244"/>
      <c r="M110" s="231"/>
      <c r="N110" s="247"/>
    </row>
    <row r="111" customFormat="false" ht="15" hidden="false" customHeight="true" outlineLevel="0" collapsed="false">
      <c r="J111" s="231"/>
      <c r="K111" s="244"/>
      <c r="L111" s="244"/>
      <c r="M111" s="231"/>
      <c r="N111" s="247"/>
    </row>
    <row r="112" customFormat="false" ht="15" hidden="false" customHeight="true" outlineLevel="0" collapsed="false">
      <c r="J112" s="231"/>
      <c r="K112" s="244"/>
      <c r="L112" s="244"/>
      <c r="M112" s="231"/>
      <c r="N112" s="247"/>
    </row>
    <row r="113" customFormat="false" ht="15" hidden="false" customHeight="true" outlineLevel="0" collapsed="false">
      <c r="J113" s="231"/>
      <c r="K113" s="244"/>
      <c r="L113" s="244"/>
      <c r="M113" s="231"/>
      <c r="N113" s="247"/>
    </row>
    <row r="114" customFormat="false" ht="15" hidden="false" customHeight="true" outlineLevel="0" collapsed="false">
      <c r="J114" s="231"/>
      <c r="K114" s="244"/>
      <c r="L114" s="244"/>
      <c r="M114" s="231"/>
      <c r="N114" s="247"/>
    </row>
    <row r="115" customFormat="false" ht="15" hidden="false" customHeight="true" outlineLevel="0" collapsed="false">
      <c r="J115" s="231"/>
      <c r="K115" s="244"/>
      <c r="L115" s="244"/>
      <c r="M115" s="231"/>
      <c r="N115" s="247"/>
    </row>
    <row r="116" customFormat="false" ht="15" hidden="false" customHeight="true" outlineLevel="0" collapsed="false">
      <c r="J116" s="231"/>
      <c r="K116" s="244"/>
      <c r="L116" s="244"/>
      <c r="M116" s="231"/>
      <c r="N116" s="247"/>
    </row>
    <row r="117" customFormat="false" ht="15" hidden="false" customHeight="true" outlineLevel="0" collapsed="false">
      <c r="J117" s="231"/>
      <c r="K117" s="244"/>
      <c r="L117" s="244"/>
      <c r="M117" s="231"/>
      <c r="N117" s="247"/>
    </row>
    <row r="118" customFormat="false" ht="15" hidden="false" customHeight="true" outlineLevel="0" collapsed="false">
      <c r="J118" s="231"/>
      <c r="K118" s="244"/>
      <c r="L118" s="244"/>
      <c r="M118" s="231"/>
      <c r="N118" s="247"/>
    </row>
    <row r="119" customFormat="false" ht="15" hidden="false" customHeight="true" outlineLevel="0" collapsed="false">
      <c r="J119" s="231"/>
      <c r="K119" s="244"/>
      <c r="L119" s="244"/>
      <c r="M119" s="231"/>
      <c r="N119" s="247"/>
    </row>
    <row r="120" customFormat="false" ht="15" hidden="false" customHeight="true" outlineLevel="0" collapsed="false">
      <c r="J120" s="231"/>
      <c r="K120" s="244"/>
      <c r="L120" s="244"/>
      <c r="M120" s="231"/>
      <c r="N120" s="247"/>
    </row>
    <row r="121" customFormat="false" ht="15" hidden="false" customHeight="true" outlineLevel="0" collapsed="false">
      <c r="J121" s="231"/>
      <c r="K121" s="244"/>
      <c r="L121" s="244"/>
      <c r="M121" s="231"/>
      <c r="N121" s="247"/>
    </row>
    <row r="122" customFormat="false" ht="15" hidden="false" customHeight="true" outlineLevel="0" collapsed="false">
      <c r="J122" s="231"/>
      <c r="K122" s="244"/>
      <c r="L122" s="244"/>
      <c r="M122" s="231"/>
      <c r="N122" s="247"/>
    </row>
    <row r="123" customFormat="false" ht="15" hidden="false" customHeight="true" outlineLevel="0" collapsed="false">
      <c r="J123" s="231"/>
      <c r="K123" s="244"/>
      <c r="L123" s="244"/>
      <c r="M123" s="231"/>
      <c r="N123" s="247"/>
    </row>
    <row r="124" customFormat="false" ht="15" hidden="false" customHeight="true" outlineLevel="0" collapsed="false">
      <c r="J124" s="231"/>
      <c r="K124" s="244"/>
      <c r="L124" s="244"/>
      <c r="M124" s="231"/>
      <c r="N124" s="247"/>
    </row>
    <row r="125" customFormat="false" ht="15" hidden="false" customHeight="true" outlineLevel="0" collapsed="false">
      <c r="J125" s="231"/>
      <c r="K125" s="244"/>
      <c r="L125" s="244"/>
      <c r="M125" s="231"/>
      <c r="N125" s="247"/>
    </row>
    <row r="126" customFormat="false" ht="15" hidden="false" customHeight="true" outlineLevel="0" collapsed="false">
      <c r="J126" s="231"/>
      <c r="K126" s="244"/>
      <c r="L126" s="244"/>
      <c r="M126" s="231"/>
      <c r="N126" s="247"/>
    </row>
    <row r="127" customFormat="false" ht="15" hidden="false" customHeight="true" outlineLevel="0" collapsed="false">
      <c r="J127" s="231"/>
      <c r="K127" s="244"/>
      <c r="L127" s="244"/>
      <c r="M127" s="231"/>
      <c r="N127" s="247"/>
    </row>
    <row r="128" customFormat="false" ht="15" hidden="false" customHeight="true" outlineLevel="0" collapsed="false">
      <c r="J128" s="231"/>
      <c r="K128" s="244"/>
      <c r="L128" s="244"/>
      <c r="M128" s="231"/>
      <c r="N128" s="247"/>
    </row>
    <row r="129" customFormat="false" ht="15" hidden="false" customHeight="true" outlineLevel="0" collapsed="false">
      <c r="J129" s="231"/>
      <c r="K129" s="244"/>
      <c r="L129" s="244"/>
      <c r="M129" s="231"/>
      <c r="N129" s="247"/>
    </row>
    <row r="130" customFormat="false" ht="15" hidden="false" customHeight="true" outlineLevel="0" collapsed="false">
      <c r="J130" s="231"/>
      <c r="K130" s="244"/>
      <c r="L130" s="244"/>
      <c r="M130" s="231"/>
      <c r="N130" s="247"/>
    </row>
    <row r="131" customFormat="false" ht="15" hidden="false" customHeight="true" outlineLevel="0" collapsed="false">
      <c r="J131" s="231"/>
      <c r="K131" s="244"/>
      <c r="L131" s="244"/>
      <c r="M131" s="231"/>
      <c r="N131" s="247"/>
    </row>
    <row r="132" customFormat="false" ht="15" hidden="false" customHeight="true" outlineLevel="0" collapsed="false">
      <c r="J132" s="231"/>
      <c r="K132" s="244"/>
      <c r="L132" s="244"/>
      <c r="M132" s="231"/>
      <c r="N132" s="247"/>
    </row>
    <row r="133" customFormat="false" ht="15" hidden="false" customHeight="true" outlineLevel="0" collapsed="false">
      <c r="J133" s="231"/>
      <c r="K133" s="244"/>
      <c r="L133" s="244"/>
      <c r="M133" s="231"/>
      <c r="N133" s="247"/>
    </row>
    <row r="134" customFormat="false" ht="15" hidden="false" customHeight="true" outlineLevel="0" collapsed="false">
      <c r="J134" s="231"/>
      <c r="K134" s="244"/>
      <c r="L134" s="244"/>
      <c r="M134" s="231"/>
      <c r="N134" s="247"/>
    </row>
    <row r="135" customFormat="false" ht="15" hidden="false" customHeight="true" outlineLevel="0" collapsed="false">
      <c r="J135" s="231"/>
      <c r="K135" s="244"/>
      <c r="L135" s="244"/>
      <c r="M135" s="231"/>
      <c r="N135" s="247"/>
    </row>
    <row r="136" customFormat="false" ht="15" hidden="false" customHeight="true" outlineLevel="0" collapsed="false">
      <c r="J136" s="231"/>
      <c r="K136" s="244"/>
      <c r="L136" s="244"/>
      <c r="M136" s="231"/>
      <c r="N136" s="247"/>
    </row>
    <row r="137" customFormat="false" ht="15" hidden="false" customHeight="true" outlineLevel="0" collapsed="false">
      <c r="J137" s="231"/>
      <c r="K137" s="244"/>
      <c r="L137" s="244"/>
      <c r="M137" s="231"/>
      <c r="N137" s="247"/>
    </row>
    <row r="138" customFormat="false" ht="15" hidden="false" customHeight="true" outlineLevel="0" collapsed="false">
      <c r="J138" s="231"/>
      <c r="K138" s="244"/>
      <c r="L138" s="244"/>
      <c r="M138" s="231"/>
      <c r="N138" s="247"/>
    </row>
    <row r="139" customFormat="false" ht="15" hidden="false" customHeight="true" outlineLevel="0" collapsed="false">
      <c r="J139" s="231"/>
      <c r="K139" s="244"/>
      <c r="L139" s="244"/>
      <c r="M139" s="231"/>
      <c r="N139" s="247"/>
    </row>
    <row r="140" customFormat="false" ht="15" hidden="false" customHeight="true" outlineLevel="0" collapsed="false">
      <c r="J140" s="231"/>
      <c r="K140" s="244"/>
      <c r="L140" s="244"/>
      <c r="M140" s="231"/>
      <c r="N140" s="247"/>
    </row>
    <row r="141" customFormat="false" ht="15" hidden="false" customHeight="true" outlineLevel="0" collapsed="false">
      <c r="J141" s="231"/>
      <c r="K141" s="244"/>
      <c r="L141" s="244"/>
      <c r="M141" s="231"/>
      <c r="N141" s="247"/>
    </row>
    <row r="142" customFormat="false" ht="15" hidden="false" customHeight="true" outlineLevel="0" collapsed="false">
      <c r="J142" s="231"/>
      <c r="K142" s="244"/>
      <c r="L142" s="244"/>
      <c r="M142" s="231"/>
      <c r="N142" s="247"/>
    </row>
    <row r="143" customFormat="false" ht="15" hidden="false" customHeight="true" outlineLevel="0" collapsed="false">
      <c r="J143" s="231"/>
      <c r="K143" s="244"/>
      <c r="L143" s="244"/>
      <c r="M143" s="231"/>
      <c r="N143" s="247"/>
    </row>
    <row r="144" customFormat="false" ht="15" hidden="false" customHeight="true" outlineLevel="0" collapsed="false">
      <c r="J144" s="231"/>
      <c r="K144" s="244"/>
      <c r="L144" s="244"/>
      <c r="M144" s="231"/>
      <c r="N144" s="247"/>
    </row>
    <row r="145" customFormat="false" ht="15" hidden="false" customHeight="true" outlineLevel="0" collapsed="false">
      <c r="J145" s="231"/>
      <c r="K145" s="244"/>
      <c r="L145" s="244"/>
      <c r="M145" s="231"/>
      <c r="N145" s="247"/>
    </row>
    <row r="146" customFormat="false" ht="15" hidden="false" customHeight="true" outlineLevel="0" collapsed="false">
      <c r="J146" s="231"/>
      <c r="K146" s="244"/>
      <c r="L146" s="244"/>
      <c r="M146" s="231"/>
      <c r="N146" s="247"/>
    </row>
    <row r="147" customFormat="false" ht="15" hidden="false" customHeight="true" outlineLevel="0" collapsed="false">
      <c r="J147" s="231"/>
      <c r="K147" s="244"/>
      <c r="L147" s="244"/>
      <c r="M147" s="231"/>
      <c r="N147" s="247"/>
    </row>
    <row r="148" customFormat="false" ht="15" hidden="false" customHeight="true" outlineLevel="0" collapsed="false">
      <c r="J148" s="231"/>
      <c r="K148" s="244"/>
      <c r="L148" s="244"/>
      <c r="M148" s="231"/>
      <c r="N148" s="247"/>
    </row>
    <row r="149" customFormat="false" ht="15" hidden="false" customHeight="true" outlineLevel="0" collapsed="false">
      <c r="J149" s="231"/>
      <c r="K149" s="244"/>
      <c r="L149" s="244"/>
      <c r="M149" s="231"/>
      <c r="N149" s="247"/>
    </row>
    <row r="150" customFormat="false" ht="15" hidden="false" customHeight="true" outlineLevel="0" collapsed="false">
      <c r="J150" s="231"/>
      <c r="K150" s="244"/>
      <c r="L150" s="244"/>
      <c r="M150" s="231"/>
      <c r="N150" s="247"/>
    </row>
    <row r="151" customFormat="false" ht="15" hidden="false" customHeight="true" outlineLevel="0" collapsed="false">
      <c r="J151" s="231"/>
      <c r="K151" s="244"/>
      <c r="L151" s="244"/>
      <c r="M151" s="231"/>
      <c r="N151" s="247"/>
    </row>
    <row r="152" customFormat="false" ht="15" hidden="false" customHeight="true" outlineLevel="0" collapsed="false">
      <c r="C152" s="248"/>
      <c r="J152" s="231"/>
      <c r="K152" s="244"/>
      <c r="L152" s="244"/>
      <c r="M152" s="231"/>
      <c r="N152" s="247"/>
    </row>
    <row r="153" customFormat="false" ht="15" hidden="false" customHeight="true" outlineLevel="0" collapsed="false">
      <c r="C153" s="248"/>
      <c r="J153" s="231"/>
      <c r="K153" s="244"/>
      <c r="L153" s="244"/>
      <c r="M153" s="231"/>
      <c r="N153" s="247"/>
    </row>
    <row r="154" customFormat="false" ht="15" hidden="false" customHeight="true" outlineLevel="0" collapsed="false">
      <c r="C154" s="248"/>
      <c r="J154" s="231"/>
      <c r="K154" s="244"/>
      <c r="L154" s="244"/>
      <c r="M154" s="231"/>
      <c r="N154" s="247"/>
    </row>
    <row r="155" customFormat="false" ht="15" hidden="false" customHeight="true" outlineLevel="0" collapsed="false">
      <c r="C155" s="248"/>
      <c r="J155" s="231"/>
      <c r="K155" s="244"/>
      <c r="L155" s="244"/>
      <c r="M155" s="231"/>
      <c r="N155" s="247"/>
    </row>
    <row r="156" customFormat="false" ht="15" hidden="false" customHeight="true" outlineLevel="0" collapsed="false">
      <c r="C156" s="248"/>
      <c r="J156" s="231"/>
      <c r="K156" s="244"/>
      <c r="L156" s="244"/>
      <c r="M156" s="231"/>
      <c r="N156" s="247"/>
    </row>
    <row r="157" customFormat="false" ht="15" hidden="false" customHeight="true" outlineLevel="0" collapsed="false">
      <c r="C157" s="248"/>
      <c r="J157" s="231"/>
      <c r="K157" s="244"/>
      <c r="L157" s="244"/>
      <c r="M157" s="231"/>
      <c r="N157" s="247"/>
    </row>
    <row r="158" customFormat="false" ht="15" hidden="false" customHeight="true" outlineLevel="0" collapsed="false">
      <c r="C158" s="248"/>
      <c r="J158" s="231"/>
      <c r="K158" s="244"/>
      <c r="L158" s="244"/>
      <c r="M158" s="231"/>
      <c r="N158" s="247"/>
    </row>
    <row r="159" customFormat="false" ht="15" hidden="false" customHeight="true" outlineLevel="0" collapsed="false">
      <c r="C159" s="248"/>
      <c r="J159" s="231"/>
      <c r="K159" s="244"/>
      <c r="L159" s="244"/>
      <c r="M159" s="231"/>
      <c r="N159" s="247"/>
    </row>
    <row r="160" customFormat="false" ht="15" hidden="false" customHeight="true" outlineLevel="0" collapsed="false">
      <c r="C160" s="248"/>
      <c r="J160" s="231"/>
      <c r="K160" s="244"/>
      <c r="L160" s="244"/>
      <c r="M160" s="231"/>
      <c r="N160" s="247"/>
    </row>
    <row r="161" customFormat="false" ht="15" hidden="false" customHeight="true" outlineLevel="0" collapsed="false">
      <c r="C161" s="248"/>
      <c r="J161" s="231"/>
      <c r="K161" s="244"/>
      <c r="L161" s="244"/>
      <c r="M161" s="231"/>
      <c r="N161" s="247"/>
    </row>
    <row r="162" customFormat="false" ht="15" hidden="false" customHeight="true" outlineLevel="0" collapsed="false">
      <c r="C162" s="248"/>
      <c r="J162" s="231"/>
      <c r="K162" s="244"/>
      <c r="L162" s="244"/>
      <c r="M162" s="231"/>
      <c r="N162" s="247"/>
    </row>
    <row r="163" customFormat="false" ht="15" hidden="false" customHeight="true" outlineLevel="0" collapsed="false">
      <c r="C163" s="248"/>
      <c r="J163" s="231"/>
      <c r="K163" s="244"/>
      <c r="L163" s="244"/>
      <c r="M163" s="231"/>
      <c r="N163" s="247"/>
    </row>
    <row r="164" customFormat="false" ht="15" hidden="false" customHeight="true" outlineLevel="0" collapsed="false">
      <c r="C164" s="248"/>
      <c r="J164" s="231"/>
      <c r="K164" s="244"/>
      <c r="L164" s="244"/>
      <c r="M164" s="231"/>
      <c r="N164" s="247"/>
    </row>
    <row r="165" customFormat="false" ht="12.8" hidden="false" customHeight="false" outlineLevel="0" collapsed="false">
      <c r="C165" s="248"/>
      <c r="J165" s="231"/>
      <c r="K165" s="244"/>
      <c r="L165" s="244"/>
      <c r="M165" s="231"/>
      <c r="N165" s="247"/>
    </row>
    <row r="166" customFormat="false" ht="12.8" hidden="false" customHeight="false" outlineLevel="0" collapsed="false">
      <c r="C166" s="248"/>
      <c r="J166" s="231"/>
      <c r="K166" s="244"/>
      <c r="L166" s="244"/>
      <c r="M166" s="231"/>
      <c r="N166" s="247"/>
    </row>
    <row r="167" customFormat="false" ht="12.8" hidden="false" customHeight="false" outlineLevel="0" collapsed="false">
      <c r="C167" s="248"/>
      <c r="J167" s="231"/>
      <c r="K167" s="244"/>
      <c r="L167" s="244"/>
      <c r="M167" s="231"/>
      <c r="N167" s="247"/>
    </row>
    <row r="168" customFormat="false" ht="12.8" hidden="false" customHeight="false" outlineLevel="0" collapsed="false">
      <c r="C168" s="248"/>
      <c r="J168" s="231"/>
      <c r="K168" s="244"/>
      <c r="L168" s="244"/>
      <c r="M168" s="231"/>
      <c r="N168" s="247"/>
    </row>
    <row r="169" customFormat="false" ht="29.4" hidden="false" customHeight="true" outlineLevel="0" collapsed="false">
      <c r="C169" s="248"/>
      <c r="J169" s="231"/>
      <c r="K169" s="244"/>
      <c r="L169" s="244"/>
      <c r="M169" s="231"/>
      <c r="N169" s="247"/>
    </row>
    <row r="170" customFormat="false" ht="29.4" hidden="false" customHeight="true" outlineLevel="0" collapsed="false">
      <c r="C170" s="248"/>
      <c r="J170" s="231"/>
      <c r="K170" s="244"/>
      <c r="L170" s="244"/>
      <c r="M170" s="231"/>
      <c r="N170" s="247"/>
    </row>
    <row r="171" customFormat="false" ht="29.4" hidden="false" customHeight="true" outlineLevel="0" collapsed="false">
      <c r="C171" s="248"/>
      <c r="J171" s="231"/>
      <c r="K171" s="244"/>
      <c r="L171" s="244"/>
      <c r="M171" s="231"/>
      <c r="N171" s="247"/>
    </row>
    <row r="172" customFormat="false" ht="29.4" hidden="false" customHeight="true" outlineLevel="0" collapsed="false">
      <c r="C172" s="248"/>
      <c r="J172" s="231"/>
      <c r="K172" s="244"/>
      <c r="L172" s="244"/>
      <c r="M172" s="231"/>
      <c r="N172" s="247"/>
    </row>
    <row r="173" customFormat="false" ht="29.4" hidden="false" customHeight="true" outlineLevel="0" collapsed="false">
      <c r="C173" s="248"/>
      <c r="D173" s="234" t="str">
        <f aca="false">C173&amp;" - "</f>
        <v>-</v>
      </c>
      <c r="J173" s="231"/>
      <c r="K173" s="244"/>
      <c r="L173" s="244"/>
      <c r="M173" s="231"/>
      <c r="N173" s="247"/>
    </row>
    <row r="174" customFormat="false" ht="29.4" hidden="false" customHeight="true" outlineLevel="0" collapsed="false">
      <c r="C174" s="248"/>
      <c r="D174" s="234" t="str">
        <f aca="false">C174&amp;" - "</f>
        <v>-</v>
      </c>
      <c r="J174" s="231"/>
      <c r="K174" s="244"/>
      <c r="L174" s="244"/>
      <c r="M174" s="231"/>
      <c r="N174" s="247"/>
    </row>
    <row r="175" customFormat="false" ht="12.8" hidden="false" customHeight="false" outlineLevel="0" collapsed="false">
      <c r="C175" s="248"/>
      <c r="D175" s="234" t="str">
        <f aca="false">C175&amp;" - "</f>
        <v>-</v>
      </c>
      <c r="J175" s="231"/>
      <c r="K175" s="244"/>
      <c r="L175" s="244"/>
      <c r="M175" s="231"/>
      <c r="N175" s="247"/>
    </row>
    <row r="176" customFormat="false" ht="12.8" hidden="false" customHeight="false" outlineLevel="0" collapsed="false">
      <c r="C176" s="248"/>
      <c r="D176" s="234" t="str">
        <f aca="false">C176&amp;" - "</f>
        <v>-</v>
      </c>
      <c r="J176" s="231"/>
      <c r="K176" s="244"/>
      <c r="L176" s="244"/>
      <c r="M176" s="231"/>
      <c r="N176" s="247"/>
    </row>
    <row r="177" customFormat="false" ht="12.8" hidden="false" customHeight="false" outlineLevel="0" collapsed="false">
      <c r="C177" s="248"/>
      <c r="D177" s="234" t="str">
        <f aca="false">C177&amp;" - "</f>
        <v>-</v>
      </c>
      <c r="J177" s="231"/>
      <c r="K177" s="244"/>
      <c r="L177" s="244"/>
      <c r="M177" s="231"/>
      <c r="N177" s="247"/>
    </row>
    <row r="178" customFormat="false" ht="12.8" hidden="false" customHeight="false" outlineLevel="0" collapsed="false">
      <c r="C178" s="248"/>
      <c r="D178" s="234" t="str">
        <f aca="false">C178&amp;" - "</f>
        <v>-</v>
      </c>
      <c r="J178" s="231"/>
      <c r="K178" s="244"/>
      <c r="L178" s="244"/>
      <c r="M178" s="231"/>
      <c r="N178" s="247"/>
    </row>
    <row r="179" customFormat="false" ht="12.8" hidden="false" customHeight="false" outlineLevel="0" collapsed="false">
      <c r="C179" s="248"/>
      <c r="D179" s="234" t="str">
        <f aca="false">C179&amp;" - "</f>
        <v>-</v>
      </c>
      <c r="J179" s="231"/>
      <c r="K179" s="244"/>
      <c r="L179" s="244"/>
      <c r="M179" s="231"/>
      <c r="N179" s="247"/>
    </row>
    <row r="180" customFormat="false" ht="12.8" hidden="false" customHeight="false" outlineLevel="0" collapsed="false">
      <c r="C180" s="248"/>
      <c r="D180" s="234" t="str">
        <f aca="false">C180&amp;" - "</f>
        <v>-</v>
      </c>
      <c r="J180" s="231"/>
      <c r="K180" s="244"/>
      <c r="L180" s="244"/>
      <c r="M180" s="231"/>
      <c r="N180" s="247"/>
    </row>
    <row r="181" customFormat="false" ht="12.8" hidden="false" customHeight="false" outlineLevel="0" collapsed="false">
      <c r="C181" s="248"/>
      <c r="D181" s="234" t="str">
        <f aca="false">C181&amp;" - "</f>
        <v>-</v>
      </c>
      <c r="J181" s="231"/>
      <c r="K181" s="244"/>
      <c r="L181" s="244"/>
      <c r="M181" s="231"/>
      <c r="N181" s="247"/>
    </row>
    <row r="182" customFormat="false" ht="12.8" hidden="false" customHeight="false" outlineLevel="0" collapsed="false">
      <c r="C182" s="248"/>
      <c r="D182" s="234" t="str">
        <f aca="false">C182&amp;" - "</f>
        <v>-</v>
      </c>
      <c r="J182" s="231"/>
      <c r="K182" s="244"/>
      <c r="L182" s="244"/>
      <c r="M182" s="231"/>
      <c r="N182" s="247"/>
    </row>
    <row r="183" customFormat="false" ht="12.8" hidden="false" customHeight="false" outlineLevel="0" collapsed="false">
      <c r="C183" s="248"/>
      <c r="D183" s="234" t="str">
        <f aca="false">C183&amp;" - "</f>
        <v>-</v>
      </c>
      <c r="J183" s="231"/>
      <c r="K183" s="244"/>
      <c r="L183" s="244"/>
      <c r="M183" s="231"/>
      <c r="N183" s="247"/>
    </row>
    <row r="184" customFormat="false" ht="12.8" hidden="false" customHeight="false" outlineLevel="0" collapsed="false">
      <c r="C184" s="248"/>
      <c r="D184" s="234" t="str">
        <f aca="false">C184&amp;" - "</f>
        <v>-</v>
      </c>
      <c r="J184" s="231"/>
      <c r="K184" s="244"/>
      <c r="L184" s="244"/>
      <c r="M184" s="231"/>
      <c r="N184" s="247"/>
    </row>
    <row r="185" customFormat="false" ht="12.8" hidden="false" customHeight="false" outlineLevel="0" collapsed="false">
      <c r="C185" s="248"/>
      <c r="D185" s="234" t="str">
        <f aca="false">C185&amp;" - "</f>
        <v>-</v>
      </c>
      <c r="J185" s="231"/>
      <c r="K185" s="244"/>
      <c r="L185" s="244"/>
      <c r="M185" s="231"/>
      <c r="N185" s="247"/>
    </row>
    <row r="186" customFormat="false" ht="12.8" hidden="false" customHeight="false" outlineLevel="0" collapsed="false">
      <c r="C186" s="248"/>
      <c r="D186" s="234" t="str">
        <f aca="false">C186&amp;" - "</f>
        <v>-</v>
      </c>
      <c r="J186" s="231"/>
      <c r="K186" s="244"/>
      <c r="L186" s="244"/>
      <c r="M186" s="231"/>
      <c r="N186" s="247"/>
    </row>
    <row r="187" customFormat="false" ht="12.8" hidden="false" customHeight="false" outlineLevel="0" collapsed="false">
      <c r="C187" s="248"/>
      <c r="D187" s="234" t="str">
        <f aca="false">C187&amp;" - "</f>
        <v>-</v>
      </c>
      <c r="J187" s="231"/>
      <c r="K187" s="244"/>
      <c r="L187" s="244"/>
      <c r="M187" s="231"/>
      <c r="N187" s="247"/>
    </row>
    <row r="188" customFormat="false" ht="12.8" hidden="false" customHeight="false" outlineLevel="0" collapsed="false">
      <c r="C188" s="248"/>
      <c r="D188" s="234" t="str">
        <f aca="false">C188&amp;" - "</f>
        <v>-</v>
      </c>
      <c r="J188" s="249"/>
      <c r="K188" s="250"/>
      <c r="L188" s="250"/>
      <c r="M188" s="251"/>
      <c r="N188" s="251"/>
    </row>
    <row r="189" customFormat="false" ht="12.8" hidden="false" customHeight="false" outlineLevel="0" collapsed="false">
      <c r="C189" s="248"/>
      <c r="D189" s="234" t="str">
        <f aca="false">C189&amp;" - "</f>
        <v>-</v>
      </c>
      <c r="J189" s="249"/>
      <c r="K189" s="250"/>
      <c r="L189" s="250"/>
      <c r="M189" s="251"/>
      <c r="N189" s="251"/>
    </row>
    <row r="190" customFormat="false" ht="12.8" hidden="false" customHeight="false" outlineLevel="0" collapsed="false">
      <c r="C190" s="248"/>
      <c r="D190" s="234" t="str">
        <f aca="false">C190&amp;" - "</f>
        <v>-</v>
      </c>
      <c r="J190" s="249"/>
      <c r="K190" s="250"/>
      <c r="L190" s="250"/>
      <c r="M190" s="251"/>
      <c r="N190" s="251"/>
    </row>
    <row r="191" customFormat="false" ht="12.8" hidden="false" customHeight="false" outlineLevel="0" collapsed="false">
      <c r="C191" s="248"/>
      <c r="D191" s="234" t="str">
        <f aca="false">C191&amp;" - "</f>
        <v>-</v>
      </c>
      <c r="J191" s="249"/>
      <c r="K191" s="250"/>
      <c r="L191" s="250"/>
      <c r="M191" s="251"/>
      <c r="N191" s="251"/>
    </row>
    <row r="192" customFormat="false" ht="12.8" hidden="false" customHeight="false" outlineLevel="0" collapsed="false">
      <c r="C192" s="248"/>
      <c r="D192" s="234" t="str">
        <f aca="false">C192&amp;" - "</f>
        <v>-</v>
      </c>
      <c r="J192" s="249"/>
      <c r="K192" s="250"/>
      <c r="L192" s="250"/>
      <c r="M192" s="251"/>
      <c r="N192" s="251"/>
    </row>
    <row r="193" customFormat="false" ht="12.8" hidden="false" customHeight="false" outlineLevel="0" collapsed="false">
      <c r="C193" s="248"/>
      <c r="D193" s="234" t="str">
        <f aca="false">C193&amp;" - "</f>
        <v>-</v>
      </c>
      <c r="J193" s="249"/>
      <c r="K193" s="250"/>
      <c r="L193" s="250"/>
      <c r="M193" s="251"/>
      <c r="N193" s="251"/>
    </row>
    <row r="194" customFormat="false" ht="12.8" hidden="false" customHeight="false" outlineLevel="0" collapsed="false">
      <c r="C194" s="248"/>
      <c r="D194" s="234" t="str">
        <f aca="false">C194&amp;" - "</f>
        <v>-</v>
      </c>
      <c r="J194" s="249"/>
      <c r="K194" s="250"/>
      <c r="L194" s="250"/>
      <c r="M194" s="251"/>
      <c r="N194" s="251"/>
    </row>
    <row r="195" customFormat="false" ht="12.8" hidden="false" customHeight="false" outlineLevel="0" collapsed="false">
      <c r="C195" s="248"/>
      <c r="D195" s="234" t="str">
        <f aca="false">C195&amp;" - "</f>
        <v>-</v>
      </c>
      <c r="J195" s="249"/>
      <c r="K195" s="250"/>
      <c r="L195" s="250"/>
      <c r="M195" s="251"/>
      <c r="N195" s="251"/>
    </row>
  </sheetData>
  <mergeCells count="3">
    <mergeCell ref="A1:B1"/>
    <mergeCell ref="D1:H1"/>
    <mergeCell ref="J1:N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tabColor rgb="FF558ED5"/>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5.44"/>
    <col collapsed="false" customWidth="true" hidden="false" outlineLevel="0" max="2" min="2" style="252" width="71.1"/>
    <col collapsed="false" customWidth="true" hidden="false" outlineLevel="0" max="3" min="3" style="0" width="9.56"/>
    <col collapsed="false" customWidth="true" hidden="false" outlineLevel="0" max="64" min="4" style="0" width="8.54"/>
    <col collapsed="false" customWidth="false" hidden="false" outlineLevel="0" max="1025" min="65" style="0" width="11.54"/>
  </cols>
  <sheetData>
    <row r="1" customFormat="false" ht="12.8" hidden="false" customHeight="false" outlineLevel="0" collapsed="false">
      <c r="A1" s="253" t="s">
        <v>255</v>
      </c>
      <c r="B1" s="254" t="s">
        <v>256</v>
      </c>
      <c r="C1" s="253" t="s">
        <v>257</v>
      </c>
    </row>
    <row r="2" customFormat="false" ht="12.8" hidden="false" customHeight="false" outlineLevel="0" collapsed="false">
      <c r="A2" s="238" t="s">
        <v>258</v>
      </c>
      <c r="B2" s="245" t="s">
        <v>259</v>
      </c>
      <c r="C2" s="255" t="n">
        <v>0.33</v>
      </c>
    </row>
    <row r="3" customFormat="false" ht="23.85" hidden="false" customHeight="false" outlineLevel="0" collapsed="false">
      <c r="A3" s="245" t="s">
        <v>260</v>
      </c>
      <c r="B3" s="245"/>
      <c r="C3" s="244" t="n">
        <v>0.35</v>
      </c>
    </row>
    <row r="4" customFormat="false" ht="23.85" hidden="false" customHeight="false" outlineLevel="0" collapsed="false">
      <c r="A4" s="238" t="s">
        <v>111</v>
      </c>
      <c r="B4" s="245" t="s">
        <v>261</v>
      </c>
      <c r="C4" s="244" t="n">
        <v>0.36</v>
      </c>
    </row>
    <row r="5" customFormat="false" ht="12.8" hidden="false" customHeight="false" outlineLevel="0" collapsed="false">
      <c r="A5" s="245" t="s">
        <v>262</v>
      </c>
      <c r="B5" s="245" t="s">
        <v>263</v>
      </c>
      <c r="C5" s="244" t="n">
        <v>0.37</v>
      </c>
    </row>
    <row r="6" customFormat="false" ht="12.8" hidden="false" customHeight="false" outlineLevel="0" collapsed="false">
      <c r="A6" s="245" t="s">
        <v>264</v>
      </c>
      <c r="B6" s="245" t="s">
        <v>265</v>
      </c>
      <c r="C6" s="244" t="n">
        <v>0.39</v>
      </c>
    </row>
    <row r="7" customFormat="false" ht="23.85" hidden="false" customHeight="false" outlineLevel="0" collapsed="false">
      <c r="A7" s="245" t="s">
        <v>266</v>
      </c>
      <c r="B7" s="245"/>
      <c r="C7" s="244" t="n">
        <v>0.4</v>
      </c>
    </row>
    <row r="8" customFormat="false" ht="12.8" hidden="false" customHeight="false" outlineLevel="0" collapsed="false">
      <c r="A8" s="238" t="s">
        <v>267</v>
      </c>
      <c r="B8" s="245"/>
      <c r="C8" s="244" t="n">
        <v>0.45</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L2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7" activeCellId="0" sqref="B7"/>
    </sheetView>
  </sheetViews>
  <sheetFormatPr defaultRowHeight="13.8" zeroHeight="false" outlineLevelRow="0" outlineLevelCol="0"/>
  <cols>
    <col collapsed="false" customWidth="true" hidden="false" outlineLevel="0" max="1" min="1" style="1" width="25.44"/>
    <col collapsed="false" customWidth="true" hidden="false" outlineLevel="0" max="2" min="2" style="1" width="10"/>
    <col collapsed="false" customWidth="true" hidden="false" outlineLevel="0" max="3" min="3" style="1" width="14.35"/>
    <col collapsed="false" customWidth="true" hidden="false" outlineLevel="0" max="4" min="4" style="1" width="6.66"/>
    <col collapsed="false" customWidth="true" hidden="false" outlineLevel="0" max="5" min="5" style="1" width="27"/>
    <col collapsed="false" customWidth="true" hidden="false" outlineLevel="0" max="6" min="6" style="1" width="8.33"/>
    <col collapsed="false" customWidth="true" hidden="false" outlineLevel="0" max="7" min="7" style="1" width="23.56"/>
    <col collapsed="false" customWidth="true" hidden="false" outlineLevel="0" max="64" min="8" style="1" width="8.89"/>
    <col collapsed="false" customWidth="true" hidden="false" outlineLevel="0" max="1025" min="65" style="0" width="8.9"/>
  </cols>
  <sheetData>
    <row r="1" customFormat="false" ht="69" hidden="false" customHeight="true" outlineLevel="0" collapsed="false">
      <c r="A1" s="2" t="s">
        <v>0</v>
      </c>
      <c r="B1" s="3" t="s">
        <v>1</v>
      </c>
      <c r="C1" s="3"/>
      <c r="D1" s="3"/>
      <c r="E1" s="3"/>
      <c r="F1" s="3"/>
      <c r="G1" s="3"/>
      <c r="H1" s="4"/>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row>
    <row r="2" customFormat="false" ht="9" hidden="false" customHeight="true" outlineLevel="0" collapsed="false"/>
    <row r="3" customFormat="false" ht="15" hidden="false" customHeight="false" outlineLevel="0" collapsed="false">
      <c r="A3" s="6" t="s">
        <v>2</v>
      </c>
      <c r="B3" s="6"/>
      <c r="C3" s="6"/>
      <c r="D3" s="6"/>
      <c r="E3" s="6"/>
      <c r="F3" s="6"/>
      <c r="G3" s="6"/>
    </row>
    <row r="4" customFormat="false" ht="13.8" hidden="false" customHeight="false" outlineLevel="0" collapsed="false">
      <c r="A4" s="7" t="s">
        <v>3</v>
      </c>
      <c r="B4" s="8"/>
      <c r="C4" s="8"/>
      <c r="D4" s="8"/>
      <c r="E4" s="7" t="s">
        <v>4</v>
      </c>
      <c r="F4" s="8" t="s">
        <v>5</v>
      </c>
      <c r="G4" s="8"/>
    </row>
    <row r="5" customFormat="false" ht="13.8" hidden="false" customHeight="false" outlineLevel="0" collapsed="false">
      <c r="A5" s="7" t="s">
        <v>6</v>
      </c>
      <c r="B5" s="8"/>
      <c r="C5" s="8"/>
      <c r="D5" s="8"/>
      <c r="E5" s="7" t="s">
        <v>7</v>
      </c>
      <c r="F5" s="8"/>
      <c r="G5" s="8"/>
    </row>
    <row r="6" customFormat="false" ht="13.8" hidden="false" customHeight="false" outlineLevel="0" collapsed="false">
      <c r="A6" s="7" t="s">
        <v>8</v>
      </c>
      <c r="B6" s="9"/>
      <c r="C6" s="9"/>
      <c r="D6" s="9"/>
      <c r="E6" s="7" t="s">
        <v>9</v>
      </c>
      <c r="F6" s="10"/>
      <c r="G6" s="10"/>
    </row>
    <row r="7" customFormat="false" ht="13.8" hidden="false" customHeight="false" outlineLevel="0" collapsed="false">
      <c r="A7" s="7" t="s">
        <v>10</v>
      </c>
      <c r="B7" s="9" t="str">
        <f aca="false">IF($B$5="Detalhada",IF('AFP - Detalhada'!P5&lt;&gt;"",'AFP - Detalhada'!P5,""),IF($B$5="Estimativa",IF('AFP - Estimativa'!K5&lt;&gt;"",'AFP - Estimativa'!K5,""),IF($B$5="Indicativa",IF('AFP - Indicativa'!H5&lt;&gt;"",'AFP - Indicativa'!H5,""),"")))</f>
        <v/>
      </c>
      <c r="C7" s="9"/>
      <c r="D7" s="9"/>
      <c r="E7" s="7" t="s">
        <v>11</v>
      </c>
      <c r="F7" s="10" t="str">
        <f aca="false">IF($B$5="Detalhada",IF('AFP - Detalhada'!P6&lt;&gt;"",'AFP - Detalhada'!P6,""),IF($B$5="Estimativa",IF('AFP - Estimativa'!K6&lt;&gt;"",'AFP - Estimativa'!K6,""),IF($B$5="Indicativa",IF('AFP - Indicativa'!H6&lt;&gt;"",'AFP - Indicativa'!H6,""),"")))</f>
        <v/>
      </c>
      <c r="G7" s="10"/>
    </row>
    <row r="9" customFormat="false" ht="15" hidden="false" customHeight="false" outlineLevel="0" collapsed="false">
      <c r="A9" s="6" t="s">
        <v>12</v>
      </c>
      <c r="B9" s="6"/>
      <c r="C9" s="6"/>
      <c r="D9" s="6"/>
      <c r="E9" s="6"/>
      <c r="F9" s="6"/>
      <c r="G9" s="6"/>
      <c r="J9" s="11"/>
    </row>
    <row r="10" customFormat="false" ht="42.6" hidden="false" customHeight="true" outlineLevel="0" collapsed="false">
      <c r="A10" s="12" t="str">
        <f aca="false">IF(Tipo_Contagem&lt;&gt;"","Obtenção do tamanho funcional (APF) "&amp;IF(Tipo_Contagem="Estimativa","Estimado", IF(Tipo_Contagem="Indicativa", "Indicativo", "Detalhado"))&amp;" das funcionalidades solicitadas/entregues na OS "&amp;IF(B4&lt;&gt;"",B4,"em questão"),"")</f>
        <v/>
      </c>
      <c r="B10" s="12"/>
      <c r="C10" s="12"/>
      <c r="D10" s="12"/>
      <c r="E10" s="12"/>
      <c r="F10" s="12"/>
      <c r="G10" s="12"/>
    </row>
    <row r="12" customFormat="false" ht="15" hidden="false" customHeight="false" outlineLevel="0" collapsed="false">
      <c r="A12" s="6" t="s">
        <v>13</v>
      </c>
      <c r="B12" s="6"/>
      <c r="C12" s="6"/>
      <c r="D12" s="6"/>
      <c r="E12" s="6"/>
      <c r="F12" s="6"/>
      <c r="G12" s="6"/>
    </row>
    <row r="13" customFormat="false" ht="46.8" hidden="false" customHeight="true" outlineLevel="0" collapsed="false">
      <c r="A13" s="12"/>
      <c r="B13" s="12"/>
      <c r="C13" s="12"/>
      <c r="D13" s="12"/>
      <c r="E13" s="12"/>
      <c r="F13" s="12"/>
      <c r="G13" s="12"/>
    </row>
    <row r="15" customFormat="false" ht="15" hidden="false" customHeight="false" outlineLevel="0" collapsed="false">
      <c r="A15" s="6" t="s">
        <v>14</v>
      </c>
      <c r="B15" s="6"/>
      <c r="C15" s="6"/>
      <c r="E15" s="6" t="s">
        <v>15</v>
      </c>
      <c r="F15" s="6"/>
      <c r="G15" s="6"/>
    </row>
    <row r="16" customFormat="false" ht="13.8" hidden="false" customHeight="true" outlineLevel="0" collapsed="false">
      <c r="A16" s="7" t="s">
        <v>16</v>
      </c>
      <c r="B16" s="7"/>
      <c r="C16" s="13" t="str">
        <f aca="false">IF((IF($B$5="Detalhada",SUMIF('AFP - Detalhada'!$J$10:$J382,"AIE",'AFP - Detalhada'!$S$10:$S382),IF($B$5="Estimativa",SUMIF('AFP - Estimativa'!$J$10:$J382,"AIE",'AFP - Estimativa'!$K$10:$K382)*(1+'AFP - Estimativa'!$D$6),IF($B$5="Indicativa",SUMIF('AFP - Indicativa'!$H$10:$H$109,"AIE",'AFP - Indicativa'!$I$10:$I$109)*(1+'AFP - Indicativa'!$F$6))))),(IF($B$5="Detalhada",SUMIF('AFP - Detalhada'!$J$10:$J382,"AIE",'AFP - Detalhada'!$S$10:$S382),IF($B$5="Estimativa",SUMIF('AFP - Estimativa'!$J$10:$J382,"AIE",'AFP - Estimativa'!$K$10:$K382)*(1+'AFP - Estimativa'!$D$6),IF($B$5="Indicativa",SUMIF('AFP - Indicativa'!$H$10:$H$109,"AIE",'AFP - Indicativa'!$I$10:$I$109)*(1+'AFP - Indicativa'!$F$6))))),"")</f>
        <v/>
      </c>
      <c r="E16" s="14" t="s">
        <v>17</v>
      </c>
      <c r="F16" s="14"/>
      <c r="G16" s="14"/>
    </row>
    <row r="17" customFormat="false" ht="15" hidden="false" customHeight="true" outlineLevel="0" collapsed="false">
      <c r="A17" s="7" t="s">
        <v>18</v>
      </c>
      <c r="B17" s="7"/>
      <c r="C17" s="13" t="str">
        <f aca="false">IF((IF($B$5="Detalhada",SUMIF('AFP - Detalhada'!$J$10:$J382,"ALI",'AFP - Detalhada'!$S$10:$S382),IF($B$5="Estimativa",SUMIF('AFP - Estimativa'!$J$10:$J382,"ALI",'AFP - Estimativa'!$K$10:$K382)*(1+'AFP - Estimativa'!$D$6),IF($B$5="Indicativa",SUMIF('AFP - Indicativa'!$H$10:$H$109,"ALI",'AFP - Indicativa'!$I$10:$I$109)*(1+'AFP - Indicativa'!$F$6))))),IF($B$5="Detalhada",SUMIF('AFP - Detalhada'!$J$10:$J382,"ALI",'AFP - Detalhada'!$S$10:$S382),IF($B$5="Estimativa",SUMIF('AFP - Estimativa'!$J$10:$J382,"ALI",'AFP - Estimativa'!$K$10:$K382)*(1+'AFP - Estimativa'!$D$6),IF($B$5="Indicativa",SUMIF('AFP - Indicativa'!$H$10:$H$109,"ALI",'AFP - Indicativa'!$I$10:$I$109)*(1+'AFP - Indicativa'!$F$6)))),"")</f>
        <v/>
      </c>
      <c r="E17" s="14"/>
      <c r="F17" s="14"/>
      <c r="G17" s="14"/>
    </row>
    <row r="18" customFormat="false" ht="13.8" hidden="false" customHeight="false" outlineLevel="0" collapsed="false">
      <c r="A18" s="7" t="s">
        <v>19</v>
      </c>
      <c r="B18" s="7"/>
      <c r="C18" s="13" t="str">
        <f aca="false">IF($B$5="Detalhada",SUMIF('AFP - Detalhada'!$J$10:$J382,"CE",'AFP - Detalhada'!$S$10:$S382),IF($B$5="Estimativa",SUMIF('AFP - Estimativa'!$J$10:$J382,"CE",'AFP - Estimativa'!$K$10:$K382)*(1+'AFP - Estimativa'!$D$6),""))</f>
        <v/>
      </c>
      <c r="E18" s="15" t="s">
        <v>20</v>
      </c>
      <c r="F18" s="15"/>
      <c r="G18" s="16" t="n">
        <v>0.25</v>
      </c>
    </row>
    <row r="19" customFormat="false" ht="13.8" hidden="false" customHeight="false" outlineLevel="0" collapsed="false">
      <c r="A19" s="7" t="s">
        <v>21</v>
      </c>
      <c r="B19" s="7"/>
      <c r="C19" s="13" t="str">
        <f aca="false">IF($B$5="Detalhada",SUMIF('AFP - Detalhada'!$J$10:$J382,"EE",'AFP - Detalhada'!$S$10:$S382),IF($B$5="Estimativa",SUMIF('AFP - Estimativa'!$J$10:$J382,"EE",'AFP - Estimativa'!$K$10:$K382)*(1+'AFP - Estimativa'!$D$6),""))</f>
        <v/>
      </c>
      <c r="E19" s="15" t="s">
        <v>22</v>
      </c>
      <c r="F19" s="15"/>
      <c r="G19" s="17" t="n">
        <v>0.1</v>
      </c>
    </row>
    <row r="20" customFormat="false" ht="13.8" hidden="false" customHeight="false" outlineLevel="0" collapsed="false">
      <c r="A20" s="7" t="s">
        <v>23</v>
      </c>
      <c r="B20" s="7"/>
      <c r="C20" s="13" t="str">
        <f aca="false">IF($B$5="Detalhada",SUMIF('AFP - Detalhada'!$J$10:$J382,"SE",'AFP - Detalhada'!$S$10:$S382),IF($B$5="Estimativa",SUMIF('AFP - Estimativa'!$J$10:$J382,"SE",'AFP - Estimativa'!$K$10:$K382)*(1+'AFP - Estimativa'!$D$6),""))</f>
        <v/>
      </c>
      <c r="E20" s="15" t="s">
        <v>24</v>
      </c>
      <c r="F20" s="15"/>
      <c r="G20" s="17" t="n">
        <v>0.4</v>
      </c>
    </row>
    <row r="21" customFormat="false" ht="13.8" hidden="false" customHeight="false" outlineLevel="0" collapsed="false">
      <c r="A21" s="7" t="s">
        <v>25</v>
      </c>
      <c r="B21" s="7"/>
      <c r="C21" s="18" t="str">
        <f aca="false">IF($B$5="Detalhada",SUMIF('AFP - Detalhada'!$J$10:$J382,"INM",'AFP - Detalhada'!$S$10:$S382),IF($B$5="Estimativa",SUMIF('AFP - Estimativa'!$J$10:$J382,"INM",'AFP - Estimativa'!$K$10:$K382)*(1+'AFP - Estimativa'!$D$6),""))</f>
        <v/>
      </c>
      <c r="E21" s="15" t="s">
        <v>26</v>
      </c>
      <c r="F21" s="15"/>
      <c r="G21" s="17" t="n">
        <v>0.15</v>
      </c>
    </row>
    <row r="22" customFormat="false" ht="13.8" hidden="false" customHeight="false" outlineLevel="0" collapsed="false">
      <c r="A22" s="7" t="s">
        <v>27</v>
      </c>
      <c r="B22" s="7"/>
      <c r="C22" s="19" t="str">
        <f aca="false">IF(B5="Estimativa",'INM - Estimativa'!K26,(IF(B5="Detalhada",'INM - Detalhada'!P27,"")))</f>
        <v/>
      </c>
      <c r="E22" s="15" t="s">
        <v>28</v>
      </c>
      <c r="F22" s="15"/>
      <c r="G22" s="17" t="n">
        <v>0.05</v>
      </c>
    </row>
    <row r="23" customFormat="false" ht="15" hidden="false" customHeight="false" outlineLevel="0" collapsed="false">
      <c r="A23" s="20" t="s">
        <v>29</v>
      </c>
      <c r="B23" s="20"/>
      <c r="C23" s="21" t="n">
        <f aca="false">SUM(C16:C22)</f>
        <v>0</v>
      </c>
      <c r="E23" s="15" t="s">
        <v>30</v>
      </c>
      <c r="F23" s="15"/>
      <c r="G23" s="17" t="n">
        <v>0.05</v>
      </c>
    </row>
    <row r="24" customFormat="false" ht="15.75" hidden="false" customHeight="true" outlineLevel="0" collapsed="false">
      <c r="A24" s="0"/>
      <c r="B24" s="0"/>
      <c r="C24" s="0"/>
      <c r="E24" s="22" t="s">
        <v>31</v>
      </c>
      <c r="F24" s="22"/>
      <c r="G24" s="23" t="n">
        <f aca="false">SUM(G18:G23)</f>
        <v>1</v>
      </c>
      <c r="J24" s="11"/>
    </row>
    <row r="25" customFormat="false" ht="15.75" hidden="false" customHeight="true" outlineLevel="0" collapsed="false">
      <c r="E25" s="24"/>
      <c r="F25" s="24"/>
      <c r="G25" s="25"/>
    </row>
    <row r="26" customFormat="false" ht="15" hidden="false" customHeight="false" outlineLevel="0" collapsed="false">
      <c r="A26" s="26" t="s">
        <v>32</v>
      </c>
      <c r="B26" s="26"/>
      <c r="C26" s="27" t="str">
        <f aca="false">IF($B$5="Estimativa",$C$23+($C$23*0.35),IF($B$5="Indicativa",$C$23+($C$23*0.5),"------"))</f>
        <v>------</v>
      </c>
      <c r="E26" s="28" t="str">
        <f aca="false">CONCATENATE("Quantidade Final (A) x ",IF(F4&lt;&gt;"",IF(F4="Desenvolvimento ou manutenção","(E1)","(E2)"),""))</f>
        <v>Quantidade Final (A) x (E1)</v>
      </c>
      <c r="F26" s="28"/>
      <c r="G26" s="21" t="n">
        <f aca="false">C23*IF(F4&lt;&gt;"",IF(F4="Desenvolvimento ou manutenção",G24,C30),0)</f>
        <v>0</v>
      </c>
    </row>
    <row r="27" customFormat="false" ht="15.6" hidden="false" customHeight="true" outlineLevel="0" collapsed="false">
      <c r="E27" s="29" t="s">
        <v>33</v>
      </c>
      <c r="F27" s="29"/>
      <c r="G27" s="30" t="n">
        <v>1</v>
      </c>
    </row>
    <row r="28" customFormat="false" ht="15" hidden="false" customHeight="false" outlineLevel="0" collapsed="false">
      <c r="E28" s="31" t="s">
        <v>34</v>
      </c>
      <c r="F28" s="31"/>
      <c r="G28" s="21" t="n">
        <f aca="false">G26*G27</f>
        <v>0</v>
      </c>
    </row>
  </sheetData>
  <mergeCells count="36">
    <mergeCell ref="B1:G1"/>
    <mergeCell ref="A3:G3"/>
    <mergeCell ref="B4:D4"/>
    <mergeCell ref="F4:G4"/>
    <mergeCell ref="B5:D5"/>
    <mergeCell ref="F5:G5"/>
    <mergeCell ref="B6:D6"/>
    <mergeCell ref="F6:G6"/>
    <mergeCell ref="B7:D7"/>
    <mergeCell ref="F7:G7"/>
    <mergeCell ref="A9:G9"/>
    <mergeCell ref="A10:G10"/>
    <mergeCell ref="A12:G12"/>
    <mergeCell ref="A13:G13"/>
    <mergeCell ref="A15:C15"/>
    <mergeCell ref="E15:G15"/>
    <mergeCell ref="A16:B16"/>
    <mergeCell ref="E16:G17"/>
    <mergeCell ref="A17:B17"/>
    <mergeCell ref="A18:B18"/>
    <mergeCell ref="E18:F18"/>
    <mergeCell ref="A19:B19"/>
    <mergeCell ref="E19:F19"/>
    <mergeCell ref="A20:B20"/>
    <mergeCell ref="E20:F20"/>
    <mergeCell ref="A21:B21"/>
    <mergeCell ref="E21:F21"/>
    <mergeCell ref="A22:B22"/>
    <mergeCell ref="E22:F22"/>
    <mergeCell ref="A23:B23"/>
    <mergeCell ref="E23:F23"/>
    <mergeCell ref="E24:F24"/>
    <mergeCell ref="A26:B26"/>
    <mergeCell ref="E26:F26"/>
    <mergeCell ref="E27:F27"/>
    <mergeCell ref="E28:F28"/>
  </mergeCells>
  <dataValidations count="2">
    <dataValidation allowBlank="true" operator="equal" showDropDown="false" showErrorMessage="true" showInputMessage="true" sqref="F4:G4" type="list">
      <formula1>"Desenvolvimento ou Manutenção,Redocumentação"</formula1>
      <formula2>0</formula2>
    </dataValidation>
    <dataValidation allowBlank="true" operator="equal" showDropDown="false" showErrorMessage="true" showInputMessage="true" sqref="B5:D5" type="list">
      <formula1>"Indicativa,Estimativa,Detalhada"</formula1>
      <formula2>0</formula2>
    </dataValidation>
  </dataValidation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true"/>
  </sheetPr>
  <dimension ref="A1:BL3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32" width="5.55"/>
    <col collapsed="false" customWidth="true" hidden="false" outlineLevel="0" max="2" min="2" style="33" width="38.63"/>
    <col collapsed="false" customWidth="true" hidden="false" outlineLevel="0" max="3" min="3" style="33" width="8.33"/>
    <col collapsed="false" customWidth="true" hidden="false" outlineLevel="0" max="4" min="4" style="34" width="7.56"/>
    <col collapsed="false" customWidth="true" hidden="false" outlineLevel="0" max="5" min="5" style="34" width="9.66"/>
    <col collapsed="false" customWidth="false" hidden="false" outlineLevel="0" max="6" min="6" style="34" width="11.57"/>
    <col collapsed="false" customWidth="true" hidden="false" outlineLevel="0" max="7" min="7" style="34" width="16.44"/>
    <col collapsed="false" customWidth="true" hidden="false" outlineLevel="0" max="8" min="8" style="35" width="38.33"/>
    <col collapsed="false" customWidth="true" hidden="false" outlineLevel="0" max="9" min="9" style="32" width="8.11"/>
    <col collapsed="false" customWidth="true" hidden="false" outlineLevel="0" max="10" min="10" style="32" width="12.33"/>
    <col collapsed="false" customWidth="true" hidden="false" outlineLevel="0" max="11" min="11" style="32" width="8.11"/>
    <col collapsed="false" customWidth="true" hidden="false" outlineLevel="0" max="12" min="12" style="32" width="7.87"/>
    <col collapsed="false" customWidth="true" hidden="true" outlineLevel="0" max="13" min="13" style="32" width="6.22"/>
    <col collapsed="false" customWidth="true" hidden="true" outlineLevel="0" max="14" min="14" style="33" width="5.01"/>
    <col collapsed="false" customWidth="true" hidden="true" outlineLevel="0" max="15" min="15" style="33" width="6.66"/>
    <col collapsed="false" customWidth="true" hidden="false" outlineLevel="0" max="16" min="16" style="32" width="15.11"/>
    <col collapsed="false" customWidth="true" hidden="true" outlineLevel="0" max="17" min="17" style="33" width="6.11"/>
    <col collapsed="false" customWidth="true" hidden="true" outlineLevel="0" max="18" min="18" style="33" width="7.87"/>
    <col collapsed="false" customWidth="true" hidden="false" outlineLevel="0" max="20" min="19" style="33" width="8.33"/>
    <col collapsed="false" customWidth="true" hidden="false" outlineLevel="0" max="22" min="21" style="33" width="9.13"/>
    <col collapsed="false" customWidth="true" hidden="false" outlineLevel="0" max="23" min="23" style="33" width="9.66"/>
    <col collapsed="false" customWidth="true" hidden="false" outlineLevel="0" max="32" min="24" style="33" width="9.13"/>
    <col collapsed="false" customWidth="true" hidden="false" outlineLevel="0" max="64" min="33" style="33" width="8.89"/>
    <col collapsed="false" customWidth="true" hidden="false" outlineLevel="0" max="1025" min="65" style="0" width="8.9"/>
  </cols>
  <sheetData>
    <row r="1" customFormat="false" ht="69" hidden="false" customHeight="true" outlineLevel="0" collapsed="false">
      <c r="A1" s="2" t="str">
        <f aca="false">Resumo!A1</f>
        <v>Template V.1.6</v>
      </c>
      <c r="B1" s="36"/>
      <c r="C1" s="37" t="s">
        <v>35</v>
      </c>
      <c r="D1" s="37"/>
      <c r="E1" s="37"/>
      <c r="F1" s="37"/>
      <c r="G1" s="37"/>
      <c r="H1" s="37"/>
      <c r="I1" s="37"/>
      <c r="J1" s="37"/>
      <c r="K1" s="37"/>
      <c r="L1" s="37"/>
      <c r="M1" s="37"/>
      <c r="N1" s="37"/>
      <c r="O1" s="37"/>
      <c r="P1" s="37"/>
      <c r="Q1" s="37"/>
      <c r="R1" s="37"/>
      <c r="S1" s="37"/>
      <c r="T1" s="37"/>
    </row>
    <row r="2" customFormat="false" ht="9" hidden="false" customHeight="true" outlineLevel="0" collapsed="false">
      <c r="A2" s="38"/>
      <c r="B2" s="38"/>
      <c r="C2" s="39"/>
      <c r="D2" s="39"/>
      <c r="E2" s="39"/>
      <c r="F2" s="39"/>
      <c r="G2" s="39"/>
      <c r="H2" s="39"/>
      <c r="I2" s="39"/>
      <c r="J2" s="39"/>
      <c r="K2" s="39"/>
      <c r="L2" s="39"/>
      <c r="M2" s="39"/>
      <c r="N2" s="39"/>
      <c r="O2" s="39"/>
      <c r="P2" s="39"/>
      <c r="Q2" s="39"/>
      <c r="R2" s="39"/>
      <c r="S2" s="39"/>
      <c r="T2" s="39"/>
    </row>
    <row r="3" customFormat="false" ht="18.6" hidden="false" customHeight="true" outlineLevel="0" collapsed="false">
      <c r="A3" s="33"/>
      <c r="B3" s="40"/>
      <c r="C3" s="39"/>
      <c r="D3" s="39"/>
      <c r="E3" s="39"/>
      <c r="F3" s="39"/>
      <c r="G3" s="39"/>
      <c r="H3" s="39"/>
      <c r="I3" s="39"/>
      <c r="J3" s="41" t="s">
        <v>8</v>
      </c>
      <c r="K3" s="41"/>
      <c r="L3" s="41"/>
      <c r="M3" s="39"/>
      <c r="N3" s="42"/>
      <c r="O3" s="42"/>
      <c r="P3" s="43"/>
      <c r="Q3" s="43"/>
      <c r="R3" s="43"/>
      <c r="S3" s="43"/>
      <c r="T3" s="43"/>
    </row>
    <row r="4" customFormat="false" ht="18.6" hidden="false" customHeight="true" outlineLevel="0" collapsed="false">
      <c r="A4" s="33"/>
      <c r="B4" s="40"/>
      <c r="C4" s="39"/>
      <c r="D4" s="39"/>
      <c r="E4" s="39"/>
      <c r="F4" s="39"/>
      <c r="G4" s="39"/>
      <c r="H4" s="39"/>
      <c r="I4" s="39"/>
      <c r="J4" s="41" t="s">
        <v>9</v>
      </c>
      <c r="K4" s="41"/>
      <c r="L4" s="41"/>
      <c r="M4" s="39"/>
      <c r="N4" s="42"/>
      <c r="O4" s="42"/>
      <c r="P4" s="44"/>
      <c r="Q4" s="44"/>
      <c r="R4" s="44"/>
      <c r="S4" s="44"/>
      <c r="T4" s="44"/>
    </row>
    <row r="5" customFormat="false" ht="18.6" hidden="false" customHeight="true" outlineLevel="0" collapsed="false">
      <c r="A5" s="41" t="s">
        <v>36</v>
      </c>
      <c r="B5" s="41"/>
      <c r="C5" s="41"/>
      <c r="D5" s="45" t="str">
        <f aca="false">TEXT(S384,"#.##0,0#")</f>
        <v>0,0</v>
      </c>
      <c r="E5" s="45"/>
      <c r="F5" s="39"/>
      <c r="G5" s="39"/>
      <c r="H5" s="39"/>
      <c r="I5" s="39"/>
      <c r="J5" s="41" t="s">
        <v>10</v>
      </c>
      <c r="K5" s="41"/>
      <c r="L5" s="41"/>
      <c r="M5" s="39"/>
      <c r="N5" s="42"/>
      <c r="O5" s="42"/>
      <c r="P5" s="43"/>
      <c r="Q5" s="43"/>
      <c r="R5" s="43"/>
      <c r="S5" s="43"/>
      <c r="T5" s="43"/>
    </row>
    <row r="6" customFormat="false" ht="18.6" hidden="false" customHeight="true" outlineLevel="0" collapsed="false">
      <c r="A6" s="41"/>
      <c r="B6" s="41"/>
      <c r="C6" s="41"/>
      <c r="D6" s="45"/>
      <c r="E6" s="45"/>
      <c r="F6" s="39"/>
      <c r="G6" s="39"/>
      <c r="H6" s="39"/>
      <c r="I6" s="39"/>
      <c r="J6" s="41" t="s">
        <v>11</v>
      </c>
      <c r="K6" s="41"/>
      <c r="L6" s="41"/>
      <c r="M6" s="39"/>
      <c r="N6" s="42"/>
      <c r="O6" s="42"/>
      <c r="P6" s="44"/>
      <c r="Q6" s="44"/>
      <c r="R6" s="44"/>
      <c r="S6" s="44"/>
      <c r="T6" s="44"/>
    </row>
    <row r="7" customFormat="false" ht="9" hidden="false" customHeight="true" outlineLevel="0" collapsed="false">
      <c r="A7" s="46"/>
      <c r="B7" s="47"/>
      <c r="C7" s="47"/>
      <c r="D7" s="47"/>
      <c r="E7" s="47"/>
      <c r="F7" s="47"/>
      <c r="G7" s="47"/>
      <c r="H7" s="47"/>
      <c r="I7" s="47"/>
      <c r="J7" s="47"/>
      <c r="K7" s="47"/>
      <c r="L7" s="47"/>
      <c r="M7" s="47"/>
      <c r="N7" s="47"/>
      <c r="O7" s="47"/>
      <c r="P7" s="47"/>
      <c r="Q7" s="47"/>
      <c r="R7" s="47"/>
      <c r="S7" s="47"/>
      <c r="T7" s="47"/>
    </row>
    <row r="8" customFormat="false" ht="27.6" hidden="false" customHeight="true" outlineLevel="0" collapsed="false">
      <c r="A8" s="48" t="s">
        <v>37</v>
      </c>
      <c r="B8" s="49" t="s">
        <v>38</v>
      </c>
      <c r="C8" s="49" t="s">
        <v>39</v>
      </c>
      <c r="D8" s="49" t="s">
        <v>40</v>
      </c>
      <c r="E8" s="49" t="s">
        <v>41</v>
      </c>
      <c r="F8" s="49" t="s">
        <v>42</v>
      </c>
      <c r="G8" s="49" t="s">
        <v>43</v>
      </c>
      <c r="H8" s="50" t="s">
        <v>44</v>
      </c>
      <c r="I8" s="51" t="s">
        <v>45</v>
      </c>
      <c r="J8" s="52" t="s">
        <v>46</v>
      </c>
      <c r="K8" s="51" t="s">
        <v>47</v>
      </c>
      <c r="L8" s="51" t="s">
        <v>48</v>
      </c>
      <c r="M8" s="51" t="s">
        <v>49</v>
      </c>
      <c r="N8" s="52" t="s">
        <v>50</v>
      </c>
      <c r="O8" s="52" t="s">
        <v>51</v>
      </c>
      <c r="P8" s="52" t="s">
        <v>52</v>
      </c>
      <c r="Q8" s="52" t="s">
        <v>53</v>
      </c>
      <c r="R8" s="52" t="s">
        <v>54</v>
      </c>
      <c r="S8" s="52" t="s">
        <v>55</v>
      </c>
      <c r="T8" s="52" t="s">
        <v>56</v>
      </c>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row>
    <row r="9" customFormat="false" ht="13.8" hidden="false" customHeight="false" outlineLevel="0" collapsed="false">
      <c r="A9" s="54" t="s">
        <v>57</v>
      </c>
      <c r="B9" s="54"/>
      <c r="C9" s="54"/>
      <c r="D9" s="54"/>
      <c r="E9" s="54"/>
      <c r="F9" s="54"/>
      <c r="G9" s="54"/>
      <c r="H9" s="54"/>
      <c r="I9" s="54"/>
      <c r="J9" s="54"/>
      <c r="K9" s="54"/>
      <c r="L9" s="54"/>
      <c r="M9" s="54"/>
      <c r="N9" s="54"/>
      <c r="O9" s="54"/>
      <c r="P9" s="54"/>
      <c r="Q9" s="54"/>
      <c r="R9" s="54"/>
      <c r="S9" s="54"/>
      <c r="T9" s="54"/>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row>
    <row r="10" customFormat="false" ht="13.8" hidden="false" customHeight="false" outlineLevel="0" collapsed="false">
      <c r="A10" s="56"/>
      <c r="B10" s="57"/>
      <c r="C10" s="58" t="n">
        <f aca="false">IF($B10&lt;&gt;"",VLOOKUP($B10,Matriz_INM,2,0),0)</f>
        <v>0</v>
      </c>
      <c r="D10" s="59"/>
      <c r="E10" s="59"/>
      <c r="F10" s="59"/>
      <c r="G10" s="59"/>
      <c r="H10" s="60"/>
      <c r="I10" s="61"/>
      <c r="J10" s="59"/>
      <c r="K10" s="61"/>
      <c r="L10" s="61"/>
      <c r="M10" s="62" t="str">
        <f aca="false">IFERROR(VLOOKUP($B10,Matriz_INM,3,0),"")</f>
        <v/>
      </c>
      <c r="N10" s="60" t="str">
        <f aca="false">IF(J10="EE",IF(OR(AND(OR(L10=1,L10=0),K10&gt;0,K10&lt;5),AND(OR(L10=1,L10=0),K10&gt;4,K10&lt;16),AND(L10=2,K10&gt;0,K10&lt;5)),"Simples",IF(OR(AND(OR(L10=1,L10=0),K10&gt;15),AND(L10=2,K10&gt;4,K10&lt;16),AND(L10&gt;2,K10&gt;0,K10&lt;5)),"Médio",IF(OR(AND(L10=2,K10&gt;15),AND(L10&gt;2,K10&gt;4,K10&lt;16),AND(L10&gt;2,K10&gt;15)),"Complexo",""))), IF(OR(J10="CE",J10="SE"),IF(OR(AND(OR(L10=1,L10=0),K10&gt;0,K10&lt;6),AND(OR(L10=1,L10=0),K10&gt;5,K10&lt;20),AND(L10&gt;1,L10&lt;4,K10&gt;0,K10&lt;6)),"Simples",IF(OR(AND(OR(L10=1,L10=0),K10&gt;19),AND(L10&gt;1,L10&lt;4,K10&gt;5,K10&lt;20),AND(L10&gt;3,K10&gt;0,K10&lt;6)),"Médio",IF(OR(AND(L10&gt;1,L10&lt;4,K10&gt;19),AND(L10&gt;3,K10&gt;5,K10&lt;20),AND(L10&gt;3,K10&gt;19)),"Complexo",""))),""))</f>
        <v/>
      </c>
      <c r="O10" s="60" t="str">
        <f aca="false">IF(J10="ALI",IF(OR(AND(OR(L10=1,L10=0),K10&gt;0,K10&lt;20),AND(OR(L10=1,L10=0),K10&gt;19,K10&lt;51),AND(L10&gt;1,L10&lt;6,K10&gt;0,K10&lt;20)),"Simples",IF(OR(AND(OR(L10=1,L10=0),K10&gt;50),AND(L10&gt;1,L10&lt;6,K10&gt;19,K10&lt;51),AND(L10&gt;5,K10&gt;0,K10&lt;20)),"Médio",IF(OR(AND(L10&gt;1,L10&lt;6,K10&gt;50),AND(L10&gt;5,K10&gt;19,K10&lt;51),AND(L10&gt;5,K10&gt;50)),"Complexo",""))), IF(J10="AIE",IF(OR(AND(OR(L10=1, L10=0),K10&gt;0,K10&lt;20),AND(OR(L10=1, L10=0),K10&gt;19,K10&lt;51),AND(L10&gt;1,L10&lt;6,K10&gt;0,K10&lt;20)),"Simples",IF(OR(AND(OR(L10=1, L10=0),K10&gt;50),AND(L10&gt;1,L10&lt;6,K10&gt;19,K10&lt;51),AND(L10&gt;5,K10&gt;0,K10&lt;20)),"Médio",IF(OR(AND(L10&gt;1,L10&lt;6,K10&gt;50),AND(L10&gt;5,K10&gt;19,K10&lt;51),AND(L10&gt;5,K10&gt;50)),"Complexo",""))),""))</f>
        <v/>
      </c>
      <c r="P10" s="63" t="str">
        <f aca="false">IF(N10="",O10,IF(O10="",N10,""))</f>
        <v/>
      </c>
      <c r="Q10" s="64" t="n">
        <f aca="false">IF(AND(OR(J10="EE",J10="CE"),P10="Simples"),3, IF(AND(OR(J10="EE",J10="CE"),P10="Médio"),4, IF(AND(OR(J10="EE",J10="CE"),P10="Complexo"),6, IF(AND(J10="SE",P10="Simples"),4, IF(AND(J10="SE",P10="Médio"),5, IF(AND(J10="SE",P10="Complexo"),7,0))))))</f>
        <v>0</v>
      </c>
      <c r="R10" s="64" t="n">
        <f aca="false">IF(AND(J10="ALI",O10="Simples"),7, IF(AND(J10="ALI",O10="Médio"),10, IF(AND(J10="ALI",O10="Complexo"),15, IF(AND(J10="AIE",O10="Simples"),5, IF(AND(J10="AIE",O10="Médio"),7, IF(AND(J10="AIE",O10="Complexo"),10,0))))))</f>
        <v>0</v>
      </c>
      <c r="S10" s="63" t="n">
        <f aca="false">IF($M10="%",($Q10+$R10)*$C10,$C10*$I10)</f>
        <v>0</v>
      </c>
      <c r="T10" s="59"/>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row>
    <row r="11" customFormat="false" ht="13.8" hidden="false" customHeight="false" outlineLevel="0" collapsed="false">
      <c r="A11" s="56"/>
      <c r="B11" s="57"/>
      <c r="C11" s="58" t="n">
        <f aca="false">IF($B11&lt;&gt;"",VLOOKUP($B11,Matriz_INM,2,0),0)</f>
        <v>0</v>
      </c>
      <c r="D11" s="59"/>
      <c r="E11" s="59"/>
      <c r="F11" s="59"/>
      <c r="G11" s="59"/>
      <c r="H11" s="60"/>
      <c r="I11" s="61"/>
      <c r="J11" s="59"/>
      <c r="K11" s="61"/>
      <c r="L11" s="61"/>
      <c r="M11" s="62" t="str">
        <f aca="false">IFERROR(VLOOKUP($B11,Matriz_INM,3,0),"")</f>
        <v/>
      </c>
      <c r="N11" s="60" t="str">
        <f aca="false">IF(J11="EE",IF(OR(AND(OR(L11=1,L11=0),K11&gt;0,K11&lt;5),AND(OR(L11=1,L11=0),K11&gt;4,K11&lt;16),AND(L11=2,K11&gt;0,K11&lt;5)),"Simples",IF(OR(AND(OR(L11=1,L11=0),K11&gt;15),AND(L11=2,K11&gt;4,K11&lt;16),AND(L11&gt;2,K11&gt;0,K11&lt;5)),"Médio",IF(OR(AND(L11=2,K11&gt;15),AND(L11&gt;2,K11&gt;4,K11&lt;16),AND(L11&gt;2,K11&gt;15)),"Complexo",""))), IF(OR(J11="CE",J11="SE"),IF(OR(AND(OR(L11=1,L11=0),K11&gt;0,K11&lt;6),AND(OR(L11=1,L11=0),K11&gt;5,K11&lt;20),AND(L11&gt;1,L11&lt;4,K11&gt;0,K11&lt;6)),"Simples",IF(OR(AND(OR(L11=1,L11=0),K11&gt;19),AND(L11&gt;1,L11&lt;4,K11&gt;5,K11&lt;20),AND(L11&gt;3,K11&gt;0,K11&lt;6)),"Médio",IF(OR(AND(L11&gt;1,L11&lt;4,K11&gt;19),AND(L11&gt;3,K11&gt;5,K11&lt;20),AND(L11&gt;3,K11&gt;19)),"Complexo",""))),""))</f>
        <v/>
      </c>
      <c r="O11" s="60" t="str">
        <f aca="false">IF(J11="ALI",IF(OR(AND(OR(L11=1,L11=0),K11&gt;0,K11&lt;20),AND(OR(L11=1,L11=0),K11&gt;19,K11&lt;51),AND(L11&gt;1,L11&lt;6,K11&gt;0,K11&lt;20)),"Simples",IF(OR(AND(OR(L11=1,L11=0),K11&gt;50),AND(L11&gt;1,L11&lt;6,K11&gt;19,K11&lt;51),AND(L11&gt;5,K11&gt;0,K11&lt;20)),"Médio",IF(OR(AND(L11&gt;1,L11&lt;6,K11&gt;50),AND(L11&gt;5,K11&gt;19,K11&lt;51),AND(L11&gt;5,K11&gt;50)),"Complexo",""))), IF(J11="AIE",IF(OR(AND(OR(L11=1, L11=0),K11&gt;0,K11&lt;20),AND(OR(L11=1, L11=0),K11&gt;19,K11&lt;51),AND(L11&gt;1,L11&lt;6,K11&gt;0,K11&lt;20)),"Simples",IF(OR(AND(OR(L11=1, L11=0),K11&gt;50),AND(L11&gt;1,L11&lt;6,K11&gt;19,K11&lt;51),AND(L11&gt;5,K11&gt;0,K11&lt;20)),"Médio",IF(OR(AND(L11&gt;1,L11&lt;6,K11&gt;50),AND(L11&gt;5,K11&gt;19,K11&lt;51),AND(L11&gt;5,K11&gt;50)),"Complexo",""))),""))</f>
        <v/>
      </c>
      <c r="P11" s="63" t="str">
        <f aca="false">IF(N11="",O11,IF(O11="",N11,""))</f>
        <v/>
      </c>
      <c r="Q11" s="64" t="n">
        <f aca="false">IF(AND(OR(J11="EE",J11="CE"),P11="Simples"),3, IF(AND(OR(J11="EE",J11="CE"),P11="Médio"),4, IF(AND(OR(J11="EE",J11="CE"),P11="Complexo"),6, IF(AND(J11="SE",P11="Simples"),4, IF(AND(J11="SE",P11="Médio"),5, IF(AND(J11="SE",P11="Complexo"),7,0))))))</f>
        <v>0</v>
      </c>
      <c r="R11" s="64" t="n">
        <f aca="false">IF(AND(J11="ALI",O11="Simples"),7, IF(AND(J11="ALI",O11="Médio"),10, IF(AND(J11="ALI",O11="Complexo"),15, IF(AND(J11="AIE",O11="Simples"),5, IF(AND(J11="AIE",O11="Médio"),7, IF(AND(J11="AIE",O11="Complexo"),10,0))))))</f>
        <v>0</v>
      </c>
      <c r="S11" s="63" t="n">
        <f aca="false">IF($M11="%",($Q11+$R11)*$C11,$C11*$I11)</f>
        <v>0</v>
      </c>
      <c r="T11" s="59"/>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row>
    <row r="12" customFormat="false" ht="13.8" hidden="false" customHeight="false" outlineLevel="0" collapsed="false">
      <c r="A12" s="56"/>
      <c r="B12" s="57"/>
      <c r="C12" s="58" t="n">
        <f aca="false">IF($B12&lt;&gt;"",VLOOKUP($B12,Matriz_INM,2,0),0)</f>
        <v>0</v>
      </c>
      <c r="D12" s="59"/>
      <c r="E12" s="59"/>
      <c r="F12" s="59"/>
      <c r="G12" s="59"/>
      <c r="H12" s="60"/>
      <c r="I12" s="61"/>
      <c r="J12" s="59"/>
      <c r="K12" s="61"/>
      <c r="L12" s="61"/>
      <c r="M12" s="62" t="str">
        <f aca="false">IFERROR(VLOOKUP($B12,Matriz_INM,3,0),"")</f>
        <v/>
      </c>
      <c r="N12" s="60" t="str">
        <f aca="false">IF(J12="EE",IF(OR(AND(OR(L12=1,L12=0),K12&gt;0,K12&lt;5),AND(OR(L12=1,L12=0),K12&gt;4,K12&lt;16),AND(L12=2,K12&gt;0,K12&lt;5)),"Simples",IF(OR(AND(OR(L12=1,L12=0),K12&gt;15),AND(L12=2,K12&gt;4,K12&lt;16),AND(L12&gt;2,K12&gt;0,K12&lt;5)),"Médio",IF(OR(AND(L12=2,K12&gt;15),AND(L12&gt;2,K12&gt;4,K12&lt;16),AND(L12&gt;2,K12&gt;15)),"Complexo",""))), IF(OR(J12="CE",J12="SE"),IF(OR(AND(OR(L12=1,L12=0),K12&gt;0,K12&lt;6),AND(OR(L12=1,L12=0),K12&gt;5,K12&lt;20),AND(L12&gt;1,L12&lt;4,K12&gt;0,K12&lt;6)),"Simples",IF(OR(AND(OR(L12=1,L12=0),K12&gt;19),AND(L12&gt;1,L12&lt;4,K12&gt;5,K12&lt;20),AND(L12&gt;3,K12&gt;0,K12&lt;6)),"Médio",IF(OR(AND(L12&gt;1,L12&lt;4,K12&gt;19),AND(L12&gt;3,K12&gt;5,K12&lt;20),AND(L12&gt;3,K12&gt;19)),"Complexo",""))),""))</f>
        <v/>
      </c>
      <c r="O12" s="60" t="str">
        <f aca="false">IF(J12="ALI",IF(OR(AND(OR(L12=1,L12=0),K12&gt;0,K12&lt;20),AND(OR(L12=1,L12=0),K12&gt;19,K12&lt;51),AND(L12&gt;1,L12&lt;6,K12&gt;0,K12&lt;20)),"Simples",IF(OR(AND(OR(L12=1,L12=0),K12&gt;50),AND(L12&gt;1,L12&lt;6,K12&gt;19,K12&lt;51),AND(L12&gt;5,K12&gt;0,K12&lt;20)),"Médio",IF(OR(AND(L12&gt;1,L12&lt;6,K12&gt;50),AND(L12&gt;5,K12&gt;19,K12&lt;51),AND(L12&gt;5,K12&gt;50)),"Complexo",""))), IF(J12="AIE",IF(OR(AND(OR(L12=1, L12=0),K12&gt;0,K12&lt;20),AND(OR(L12=1, L12=0),K12&gt;19,K12&lt;51),AND(L12&gt;1,L12&lt;6,K12&gt;0,K12&lt;20)),"Simples",IF(OR(AND(OR(L12=1, L12=0),K12&gt;50),AND(L12&gt;1,L12&lt;6,K12&gt;19,K12&lt;51),AND(L12&gt;5,K12&gt;0,K12&lt;20)),"Médio",IF(OR(AND(L12&gt;1,L12&lt;6,K12&gt;50),AND(L12&gt;5,K12&gt;19,K12&lt;51),AND(L12&gt;5,K12&gt;50)),"Complexo",""))),""))</f>
        <v/>
      </c>
      <c r="P12" s="63" t="str">
        <f aca="false">IF(N12="",O12,IF(O12="",N12,""))</f>
        <v/>
      </c>
      <c r="Q12" s="64" t="n">
        <f aca="false">IF(AND(OR(J12="EE",J12="CE"),P12="Simples"),3, IF(AND(OR(J12="EE",J12="CE"),P12="Médio"),4, IF(AND(OR(J12="EE",J12="CE"),P12="Complexo"),6, IF(AND(J12="SE",P12="Simples"),4, IF(AND(J12="SE",P12="Médio"),5, IF(AND(J12="SE",P12="Complexo"),7,0))))))</f>
        <v>0</v>
      </c>
      <c r="R12" s="64" t="n">
        <f aca="false">IF(AND(J12="ALI",O12="Simples"),7, IF(AND(J12="ALI",O12="Médio"),10, IF(AND(J12="ALI",O12="Complexo"),15, IF(AND(J12="AIE",O12="Simples"),5, IF(AND(J12="AIE",O12="Médio"),7, IF(AND(J12="AIE",O12="Complexo"),10,0))))))</f>
        <v>0</v>
      </c>
      <c r="S12" s="63" t="n">
        <f aca="false">IF($M12="%",($Q12+$R12)*$C12,$C12*$I12)</f>
        <v>0</v>
      </c>
      <c r="T12" s="59"/>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row>
    <row r="13" customFormat="false" ht="13.8" hidden="false" customHeight="false" outlineLevel="0" collapsed="false">
      <c r="A13" s="56"/>
      <c r="B13" s="57"/>
      <c r="C13" s="58" t="n">
        <f aca="false">IF($B13&lt;&gt;"",VLOOKUP($B13,Matriz_INM,2,0),0)</f>
        <v>0</v>
      </c>
      <c r="D13" s="59"/>
      <c r="E13" s="59"/>
      <c r="F13" s="59"/>
      <c r="G13" s="59"/>
      <c r="H13" s="60"/>
      <c r="I13" s="61"/>
      <c r="J13" s="59"/>
      <c r="K13" s="61"/>
      <c r="L13" s="61"/>
      <c r="M13" s="62" t="str">
        <f aca="false">IFERROR(VLOOKUP($B13,Matriz_INM,3,0),"")</f>
        <v/>
      </c>
      <c r="N13" s="60" t="str">
        <f aca="false">IF(J13="EE",IF(OR(AND(OR(L13=1,L13=0),K13&gt;0,K13&lt;5),AND(OR(L13=1,L13=0),K13&gt;4,K13&lt;16),AND(L13=2,K13&gt;0,K13&lt;5)),"Simples",IF(OR(AND(OR(L13=1,L13=0),K13&gt;15),AND(L13=2,K13&gt;4,K13&lt;16),AND(L13&gt;2,K13&gt;0,K13&lt;5)),"Médio",IF(OR(AND(L13=2,K13&gt;15),AND(L13&gt;2,K13&gt;4,K13&lt;16),AND(L13&gt;2,K13&gt;15)),"Complexo",""))), IF(OR(J13="CE",J13="SE"),IF(OR(AND(OR(L13=1,L13=0),K13&gt;0,K13&lt;6),AND(OR(L13=1,L13=0),K13&gt;5,K13&lt;20),AND(L13&gt;1,L13&lt;4,K13&gt;0,K13&lt;6)),"Simples",IF(OR(AND(OR(L13=1,L13=0),K13&gt;19),AND(L13&gt;1,L13&lt;4,K13&gt;5,K13&lt;20),AND(L13&gt;3,K13&gt;0,K13&lt;6)),"Médio",IF(OR(AND(L13&gt;1,L13&lt;4,K13&gt;19),AND(L13&gt;3,K13&gt;5,K13&lt;20),AND(L13&gt;3,K13&gt;19)),"Complexo",""))),""))</f>
        <v/>
      </c>
      <c r="O13" s="60" t="str">
        <f aca="false">IF(J13="ALI",IF(OR(AND(OR(L13=1,L13=0),K13&gt;0,K13&lt;20),AND(OR(L13=1,L13=0),K13&gt;19,K13&lt;51),AND(L13&gt;1,L13&lt;6,K13&gt;0,K13&lt;20)),"Simples",IF(OR(AND(OR(L13=1,L13=0),K13&gt;50),AND(L13&gt;1,L13&lt;6,K13&gt;19,K13&lt;51),AND(L13&gt;5,K13&gt;0,K13&lt;20)),"Médio",IF(OR(AND(L13&gt;1,L13&lt;6,K13&gt;50),AND(L13&gt;5,K13&gt;19,K13&lt;51),AND(L13&gt;5,K13&gt;50)),"Complexo",""))), IF(J13="AIE",IF(OR(AND(OR(L13=1, L13=0),K13&gt;0,K13&lt;20),AND(OR(L13=1, L13=0),K13&gt;19,K13&lt;51),AND(L13&gt;1,L13&lt;6,K13&gt;0,K13&lt;20)),"Simples",IF(OR(AND(OR(L13=1, L13=0),K13&gt;50),AND(L13&gt;1,L13&lt;6,K13&gt;19,K13&lt;51),AND(L13&gt;5,K13&gt;0,K13&lt;20)),"Médio",IF(OR(AND(L13&gt;1,L13&lt;6,K13&gt;50),AND(L13&gt;5,K13&gt;19,K13&lt;51),AND(L13&gt;5,K13&gt;50)),"Complexo",""))),""))</f>
        <v/>
      </c>
      <c r="P13" s="63" t="str">
        <f aca="false">IF(N13="",O13,IF(O13="",N13,""))</f>
        <v/>
      </c>
      <c r="Q13" s="64" t="n">
        <f aca="false">IF(AND(OR(J13="EE",J13="CE"),P13="Simples"),3, IF(AND(OR(J13="EE",J13="CE"),P13="Médio"),4, IF(AND(OR(J13="EE",J13="CE"),P13="Complexo"),6, IF(AND(J13="SE",P13="Simples"),4, IF(AND(J13="SE",P13="Médio"),5, IF(AND(J13="SE",P13="Complexo"),7,0))))))</f>
        <v>0</v>
      </c>
      <c r="R13" s="64" t="n">
        <f aca="false">IF(AND(J13="ALI",O13="Simples"),7, IF(AND(J13="ALI",O13="Médio"),10, IF(AND(J13="ALI",O13="Complexo"),15, IF(AND(J13="AIE",O13="Simples"),5, IF(AND(J13="AIE",O13="Médio"),7, IF(AND(J13="AIE",O13="Complexo"),10,0))))))</f>
        <v>0</v>
      </c>
      <c r="S13" s="63" t="n">
        <f aca="false">IF($M13="%",($Q13+$R13)*$C13,$C13*$I13)</f>
        <v>0</v>
      </c>
      <c r="T13" s="59"/>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row>
    <row r="14" customFormat="false" ht="13.8" hidden="false" customHeight="false" outlineLevel="0" collapsed="false">
      <c r="A14" s="56"/>
      <c r="B14" s="57"/>
      <c r="C14" s="58" t="n">
        <f aca="false">IF($B14&lt;&gt;"",VLOOKUP($B14,Matriz_INM,2,0),0)</f>
        <v>0</v>
      </c>
      <c r="D14" s="59"/>
      <c r="E14" s="59"/>
      <c r="F14" s="65"/>
      <c r="G14" s="59"/>
      <c r="H14" s="60"/>
      <c r="I14" s="61"/>
      <c r="J14" s="59"/>
      <c r="K14" s="61"/>
      <c r="L14" s="61"/>
      <c r="M14" s="62" t="str">
        <f aca="false">IFERROR(VLOOKUP($B14,Matriz_INM,3,0),"")</f>
        <v/>
      </c>
      <c r="N14" s="60" t="str">
        <f aca="false">IF(J14="EE",IF(OR(AND(OR(L14=1,L14=0),K14&gt;0,K14&lt;5),AND(OR(L14=1,L14=0),K14&gt;4,K14&lt;16),AND(L14=2,K14&gt;0,K14&lt;5)),"Simples",IF(OR(AND(OR(L14=1,L14=0),K14&gt;15),AND(L14=2,K14&gt;4,K14&lt;16),AND(L14&gt;2,K14&gt;0,K14&lt;5)),"Médio",IF(OR(AND(L14=2,K14&gt;15),AND(L14&gt;2,K14&gt;4,K14&lt;16),AND(L14&gt;2,K14&gt;15)),"Complexo",""))), IF(OR(J14="CE",J14="SE"),IF(OR(AND(OR(L14=1,L14=0),K14&gt;0,K14&lt;6),AND(OR(L14=1,L14=0),K14&gt;5,K14&lt;20),AND(L14&gt;1,L14&lt;4,K14&gt;0,K14&lt;6)),"Simples",IF(OR(AND(OR(L14=1,L14=0),K14&gt;19),AND(L14&gt;1,L14&lt;4,K14&gt;5,K14&lt;20),AND(L14&gt;3,K14&gt;0,K14&lt;6)),"Médio",IF(OR(AND(L14&gt;1,L14&lt;4,K14&gt;19),AND(L14&gt;3,K14&gt;5,K14&lt;20),AND(L14&gt;3,K14&gt;19)),"Complexo",""))),""))</f>
        <v/>
      </c>
      <c r="O14" s="60" t="str">
        <f aca="false">IF(J14="ALI",IF(OR(AND(OR(L14=1,L14=0),K14&gt;0,K14&lt;20),AND(OR(L14=1,L14=0),K14&gt;19,K14&lt;51),AND(L14&gt;1,L14&lt;6,K14&gt;0,K14&lt;20)),"Simples",IF(OR(AND(OR(L14=1,L14=0),K14&gt;50),AND(L14&gt;1,L14&lt;6,K14&gt;19,K14&lt;51),AND(L14&gt;5,K14&gt;0,K14&lt;20)),"Médio",IF(OR(AND(L14&gt;1,L14&lt;6,K14&gt;50),AND(L14&gt;5,K14&gt;19,K14&lt;51),AND(L14&gt;5,K14&gt;50)),"Complexo",""))), IF(J14="AIE",IF(OR(AND(OR(L14=1, L14=0),K14&gt;0,K14&lt;20),AND(OR(L14=1, L14=0),K14&gt;19,K14&lt;51),AND(L14&gt;1,L14&lt;6,K14&gt;0,K14&lt;20)),"Simples",IF(OR(AND(OR(L14=1, L14=0),K14&gt;50),AND(L14&gt;1,L14&lt;6,K14&gt;19,K14&lt;51),AND(L14&gt;5,K14&gt;0,K14&lt;20)),"Médio",IF(OR(AND(L14&gt;1,L14&lt;6,K14&gt;50),AND(L14&gt;5,K14&gt;19,K14&lt;51),AND(L14&gt;5,K14&gt;50)),"Complexo",""))),""))</f>
        <v/>
      </c>
      <c r="P14" s="63" t="str">
        <f aca="false">IF(N14="",O14,IF(O14="",N14,""))</f>
        <v/>
      </c>
      <c r="Q14" s="64" t="n">
        <f aca="false">IF(AND(OR(J14="EE",J14="CE"),P14="Simples"),3, IF(AND(OR(J14="EE",J14="CE"),P14="Médio"),4, IF(AND(OR(J14="EE",J14="CE"),P14="Complexo"),6, IF(AND(J14="SE",P14="Simples"),4, IF(AND(J14="SE",P14="Médio"),5, IF(AND(J14="SE",P14="Complexo"),7,0))))))</f>
        <v>0</v>
      </c>
      <c r="R14" s="64" t="n">
        <f aca="false">IF(AND(J14="ALI",O14="Simples"),7, IF(AND(J14="ALI",O14="Médio"),10, IF(AND(J14="ALI",O14="Complexo"),15, IF(AND(J14="AIE",O14="Simples"),5, IF(AND(J14="AIE",O14="Médio"),7, IF(AND(J14="AIE",O14="Complexo"),10,0))))))</f>
        <v>0</v>
      </c>
      <c r="S14" s="63" t="n">
        <f aca="false">IF($M14="%",($Q14+$R14)*$C14,$C14*$I14)</f>
        <v>0</v>
      </c>
      <c r="T14" s="59"/>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row>
    <row r="15" customFormat="false" ht="13.8" hidden="false" customHeight="false" outlineLevel="0" collapsed="false">
      <c r="A15" s="56"/>
      <c r="B15" s="57"/>
      <c r="C15" s="58" t="n">
        <f aca="false">IF($B15&lt;&gt;"",VLOOKUP($B15,Matriz_INM,2,0),0)</f>
        <v>0</v>
      </c>
      <c r="D15" s="59"/>
      <c r="E15" s="59"/>
      <c r="F15" s="59"/>
      <c r="G15" s="59"/>
      <c r="H15" s="60"/>
      <c r="I15" s="61"/>
      <c r="J15" s="59"/>
      <c r="K15" s="61"/>
      <c r="L15" s="61"/>
      <c r="M15" s="62" t="str">
        <f aca="false">IFERROR(VLOOKUP($B15,Matriz_INM,3,0),"")</f>
        <v/>
      </c>
      <c r="N15" s="60" t="str">
        <f aca="false">IF(J15="EE",IF(OR(AND(OR(L15=1,L15=0),K15&gt;0,K15&lt;5),AND(OR(L15=1,L15=0),K15&gt;4,K15&lt;16),AND(L15=2,K15&gt;0,K15&lt;5)),"Simples",IF(OR(AND(OR(L15=1,L15=0),K15&gt;15),AND(L15=2,K15&gt;4,K15&lt;16),AND(L15&gt;2,K15&gt;0,K15&lt;5)),"Médio",IF(OR(AND(L15=2,K15&gt;15),AND(L15&gt;2,K15&gt;4,K15&lt;16),AND(L15&gt;2,K15&gt;15)),"Complexo",""))), IF(OR(J15="CE",J15="SE"),IF(OR(AND(OR(L15=1,L15=0),K15&gt;0,K15&lt;6),AND(OR(L15=1,L15=0),K15&gt;5,K15&lt;20),AND(L15&gt;1,L15&lt;4,K15&gt;0,K15&lt;6)),"Simples",IF(OR(AND(OR(L15=1,L15=0),K15&gt;19),AND(L15&gt;1,L15&lt;4,K15&gt;5,K15&lt;20),AND(L15&gt;3,K15&gt;0,K15&lt;6)),"Médio",IF(OR(AND(L15&gt;1,L15&lt;4,K15&gt;19),AND(L15&gt;3,K15&gt;5,K15&lt;20),AND(L15&gt;3,K15&gt;19)),"Complexo",""))),""))</f>
        <v/>
      </c>
      <c r="O15" s="60" t="str">
        <f aca="false">IF(J15="ALI",IF(OR(AND(OR(L15=1,L15=0),K15&gt;0,K15&lt;20),AND(OR(L15=1,L15=0),K15&gt;19,K15&lt;51),AND(L15&gt;1,L15&lt;6,K15&gt;0,K15&lt;20)),"Simples",IF(OR(AND(OR(L15=1,L15=0),K15&gt;50),AND(L15&gt;1,L15&lt;6,K15&gt;19,K15&lt;51),AND(L15&gt;5,K15&gt;0,K15&lt;20)),"Médio",IF(OR(AND(L15&gt;1,L15&lt;6,K15&gt;50),AND(L15&gt;5,K15&gt;19,K15&lt;51),AND(L15&gt;5,K15&gt;50)),"Complexo",""))), IF(J15="AIE",IF(OR(AND(OR(L15=1, L15=0),K15&gt;0,K15&lt;20),AND(OR(L15=1, L15=0),K15&gt;19,K15&lt;51),AND(L15&gt;1,L15&lt;6,K15&gt;0,K15&lt;20)),"Simples",IF(OR(AND(OR(L15=1, L15=0),K15&gt;50),AND(L15&gt;1,L15&lt;6,K15&gt;19,K15&lt;51),AND(L15&gt;5,K15&gt;0,K15&lt;20)),"Médio",IF(OR(AND(L15&gt;1,L15&lt;6,K15&gt;50),AND(L15&gt;5,K15&gt;19,K15&lt;51),AND(L15&gt;5,K15&gt;50)),"Complexo",""))),""))</f>
        <v/>
      </c>
      <c r="P15" s="63" t="str">
        <f aca="false">IF(N15="",O15,IF(O15="",N15,""))</f>
        <v/>
      </c>
      <c r="Q15" s="64" t="n">
        <f aca="false">IF(AND(OR(J15="EE",J15="CE"),P15="Simples"),3, IF(AND(OR(J15="EE",J15="CE"),P15="Médio"),4, IF(AND(OR(J15="EE",J15="CE"),P15="Complexo"),6, IF(AND(J15="SE",P15="Simples"),4, IF(AND(J15="SE",P15="Médio"),5, IF(AND(J15="SE",P15="Complexo"),7,0))))))</f>
        <v>0</v>
      </c>
      <c r="R15" s="64" t="n">
        <f aca="false">IF(AND(J15="ALI",O15="Simples"),7, IF(AND(J15="ALI",O15="Médio"),10, IF(AND(J15="ALI",O15="Complexo"),15, IF(AND(J15="AIE",O15="Simples"),5, IF(AND(J15="AIE",O15="Médio"),7, IF(AND(J15="AIE",O15="Complexo"),10,0))))))</f>
        <v>0</v>
      </c>
      <c r="S15" s="63" t="n">
        <f aca="false">IF($M15="%",($Q15+$R15)*$C15,$C15*$I15)</f>
        <v>0</v>
      </c>
      <c r="T15" s="59"/>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row>
    <row r="16" customFormat="false" ht="13.8" hidden="false" customHeight="false" outlineLevel="0" collapsed="false">
      <c r="A16" s="56"/>
      <c r="B16" s="57"/>
      <c r="C16" s="58" t="n">
        <f aca="false">IF($B16&lt;&gt;"",VLOOKUP($B16,Matriz_INM,2,0),0)</f>
        <v>0</v>
      </c>
      <c r="D16" s="59"/>
      <c r="E16" s="59"/>
      <c r="F16" s="59"/>
      <c r="G16" s="59"/>
      <c r="H16" s="60"/>
      <c r="I16" s="61"/>
      <c r="J16" s="59"/>
      <c r="K16" s="61"/>
      <c r="L16" s="61"/>
      <c r="M16" s="62" t="str">
        <f aca="false">IFERROR(VLOOKUP($B16,Matriz_INM,3,0),"")</f>
        <v/>
      </c>
      <c r="N16" s="60" t="str">
        <f aca="false">IF(J16="EE",IF(OR(AND(OR(L16=1,L16=0),K16&gt;0,K16&lt;5),AND(OR(L16=1,L16=0),K16&gt;4,K16&lt;16),AND(L16=2,K16&gt;0,K16&lt;5)),"Simples",IF(OR(AND(OR(L16=1,L16=0),K16&gt;15),AND(L16=2,K16&gt;4,K16&lt;16),AND(L16&gt;2,K16&gt;0,K16&lt;5)),"Médio",IF(OR(AND(L16=2,K16&gt;15),AND(L16&gt;2,K16&gt;4,K16&lt;16),AND(L16&gt;2,K16&gt;15)),"Complexo",""))), IF(OR(J16="CE",J16="SE"),IF(OR(AND(OR(L16=1,L16=0),K16&gt;0,K16&lt;6),AND(OR(L16=1,L16=0),K16&gt;5,K16&lt;20),AND(L16&gt;1,L16&lt;4,K16&gt;0,K16&lt;6)),"Simples",IF(OR(AND(OR(L16=1,L16=0),K16&gt;19),AND(L16&gt;1,L16&lt;4,K16&gt;5,K16&lt;20),AND(L16&gt;3,K16&gt;0,K16&lt;6)),"Médio",IF(OR(AND(L16&gt;1,L16&lt;4,K16&gt;19),AND(L16&gt;3,K16&gt;5,K16&lt;20),AND(L16&gt;3,K16&gt;19)),"Complexo",""))),""))</f>
        <v/>
      </c>
      <c r="O16" s="60" t="str">
        <f aca="false">IF(J16="ALI",IF(OR(AND(OR(L16=1,L16=0),K16&gt;0,K16&lt;20),AND(OR(L16=1,L16=0),K16&gt;19,K16&lt;51),AND(L16&gt;1,L16&lt;6,K16&gt;0,K16&lt;20)),"Simples",IF(OR(AND(OR(L16=1,L16=0),K16&gt;50),AND(L16&gt;1,L16&lt;6,K16&gt;19,K16&lt;51),AND(L16&gt;5,K16&gt;0,K16&lt;20)),"Médio",IF(OR(AND(L16&gt;1,L16&lt;6,K16&gt;50),AND(L16&gt;5,K16&gt;19,K16&lt;51),AND(L16&gt;5,K16&gt;50)),"Complexo",""))), IF(J16="AIE",IF(OR(AND(OR(L16=1, L16=0),K16&gt;0,K16&lt;20),AND(OR(L16=1, L16=0),K16&gt;19,K16&lt;51),AND(L16&gt;1,L16&lt;6,K16&gt;0,K16&lt;20)),"Simples",IF(OR(AND(OR(L16=1, L16=0),K16&gt;50),AND(L16&gt;1,L16&lt;6,K16&gt;19,K16&lt;51),AND(L16&gt;5,K16&gt;0,K16&lt;20)),"Médio",IF(OR(AND(L16&gt;1,L16&lt;6,K16&gt;50),AND(L16&gt;5,K16&gt;19,K16&lt;51),AND(L16&gt;5,K16&gt;50)),"Complexo",""))),""))</f>
        <v/>
      </c>
      <c r="P16" s="63" t="str">
        <f aca="false">IF(N16="",O16,IF(O16="",N16,""))</f>
        <v/>
      </c>
      <c r="Q16" s="64" t="n">
        <f aca="false">IF(AND(OR(J16="EE",J16="CE"),P16="Simples"),3, IF(AND(OR(J16="EE",J16="CE"),P16="Médio"),4, IF(AND(OR(J16="EE",J16="CE"),P16="Complexo"),6, IF(AND(J16="SE",P16="Simples"),4, IF(AND(J16="SE",P16="Médio"),5, IF(AND(J16="SE",P16="Complexo"),7,0))))))</f>
        <v>0</v>
      </c>
      <c r="R16" s="64" t="n">
        <f aca="false">IF(AND(J16="ALI",O16="Simples"),7, IF(AND(J16="ALI",O16="Médio"),10, IF(AND(J16="ALI",O16="Complexo"),15, IF(AND(J16="AIE",O16="Simples"),5, IF(AND(J16="AIE",O16="Médio"),7, IF(AND(J16="AIE",O16="Complexo"),10,0))))))</f>
        <v>0</v>
      </c>
      <c r="S16" s="63" t="n">
        <f aca="false">IF($M16="%",($Q16+$R16)*$C16,$C16*$I16)</f>
        <v>0</v>
      </c>
      <c r="T16" s="59"/>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row>
    <row r="17" customFormat="false" ht="13.8" hidden="false" customHeight="false" outlineLevel="0" collapsed="false">
      <c r="A17" s="56"/>
      <c r="B17" s="57"/>
      <c r="C17" s="58" t="n">
        <f aca="false">IF($B17&lt;&gt;"",VLOOKUP($B17,Matriz_INM,2,0),0)</f>
        <v>0</v>
      </c>
      <c r="D17" s="59"/>
      <c r="E17" s="59"/>
      <c r="F17" s="59"/>
      <c r="G17" s="59"/>
      <c r="H17" s="60"/>
      <c r="I17" s="61"/>
      <c r="J17" s="59"/>
      <c r="K17" s="61"/>
      <c r="L17" s="61"/>
      <c r="M17" s="62" t="str">
        <f aca="false">IFERROR(VLOOKUP($B17,Matriz_INM,3,0),"")</f>
        <v/>
      </c>
      <c r="N17" s="60" t="str">
        <f aca="false">IF(J17="EE",IF(OR(AND(OR(L17=1,L17=0),K17&gt;0,K17&lt;5),AND(OR(L17=1,L17=0),K17&gt;4,K17&lt;16),AND(L17=2,K17&gt;0,K17&lt;5)),"Simples",IF(OR(AND(OR(L17=1,L17=0),K17&gt;15),AND(L17=2,K17&gt;4,K17&lt;16),AND(L17&gt;2,K17&gt;0,K17&lt;5)),"Médio",IF(OR(AND(L17=2,K17&gt;15),AND(L17&gt;2,K17&gt;4,K17&lt;16),AND(L17&gt;2,K17&gt;15)),"Complexo",""))), IF(OR(J17="CE",J17="SE"),IF(OR(AND(OR(L17=1,L17=0),K17&gt;0,K17&lt;6),AND(OR(L17=1,L17=0),K17&gt;5,K17&lt;20),AND(L17&gt;1,L17&lt;4,K17&gt;0,K17&lt;6)),"Simples",IF(OR(AND(OR(L17=1,L17=0),K17&gt;19),AND(L17&gt;1,L17&lt;4,K17&gt;5,K17&lt;20),AND(L17&gt;3,K17&gt;0,K17&lt;6)),"Médio",IF(OR(AND(L17&gt;1,L17&lt;4,K17&gt;19),AND(L17&gt;3,K17&gt;5,K17&lt;20),AND(L17&gt;3,K17&gt;19)),"Complexo",""))),""))</f>
        <v/>
      </c>
      <c r="O17" s="60" t="str">
        <f aca="false">IF(J17="ALI",IF(OR(AND(OR(L17=1,L17=0),K17&gt;0,K17&lt;20),AND(OR(L17=1,L17=0),K17&gt;19,K17&lt;51),AND(L17&gt;1,L17&lt;6,K17&gt;0,K17&lt;20)),"Simples",IF(OR(AND(OR(L17=1,L17=0),K17&gt;50),AND(L17&gt;1,L17&lt;6,K17&gt;19,K17&lt;51),AND(L17&gt;5,K17&gt;0,K17&lt;20)),"Médio",IF(OR(AND(L17&gt;1,L17&lt;6,K17&gt;50),AND(L17&gt;5,K17&gt;19,K17&lt;51),AND(L17&gt;5,K17&gt;50)),"Complexo",""))), IF(J17="AIE",IF(OR(AND(OR(L17=1, L17=0),K17&gt;0,K17&lt;20),AND(OR(L17=1, L17=0),K17&gt;19,K17&lt;51),AND(L17&gt;1,L17&lt;6,K17&gt;0,K17&lt;20)),"Simples",IF(OR(AND(OR(L17=1, L17=0),K17&gt;50),AND(L17&gt;1,L17&lt;6,K17&gt;19,K17&lt;51),AND(L17&gt;5,K17&gt;0,K17&lt;20)),"Médio",IF(OR(AND(L17&gt;1,L17&lt;6,K17&gt;50),AND(L17&gt;5,K17&gt;19,K17&lt;51),AND(L17&gt;5,K17&gt;50)),"Complexo",""))),""))</f>
        <v/>
      </c>
      <c r="P17" s="63" t="str">
        <f aca="false">IF(N17="",O17,IF(O17="",N17,""))</f>
        <v/>
      </c>
      <c r="Q17" s="64" t="n">
        <f aca="false">IF(AND(OR(J17="EE",J17="CE"),P17="Simples"),3, IF(AND(OR(J17="EE",J17="CE"),P17="Médio"),4, IF(AND(OR(J17="EE",J17="CE"),P17="Complexo"),6, IF(AND(J17="SE",P17="Simples"),4, IF(AND(J17="SE",P17="Médio"),5, IF(AND(J17="SE",P17="Complexo"),7,0))))))</f>
        <v>0</v>
      </c>
      <c r="R17" s="64" t="n">
        <f aca="false">IF(AND(J17="ALI",O17="Simples"),7, IF(AND(J17="ALI",O17="Médio"),10, IF(AND(J17="ALI",O17="Complexo"),15, IF(AND(J17="AIE",O17="Simples"),5, IF(AND(J17="AIE",O17="Médio"),7, IF(AND(J17="AIE",O17="Complexo"),10,0))))))</f>
        <v>0</v>
      </c>
      <c r="S17" s="63" t="n">
        <f aca="false">IF($M17="%",($Q17+$R17)*$C17,$C17*$I17)</f>
        <v>0</v>
      </c>
      <c r="T17" s="59"/>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row>
    <row r="18" customFormat="false" ht="13.8" hidden="false" customHeight="false" outlineLevel="0" collapsed="false">
      <c r="A18" s="56"/>
      <c r="B18" s="57"/>
      <c r="C18" s="58" t="n">
        <f aca="false">IF($B18&lt;&gt;"",VLOOKUP($B18,Matriz_INM,2,0),0)</f>
        <v>0</v>
      </c>
      <c r="D18" s="59"/>
      <c r="E18" s="59"/>
      <c r="F18" s="59"/>
      <c r="G18" s="59"/>
      <c r="H18" s="60"/>
      <c r="I18" s="61"/>
      <c r="J18" s="59"/>
      <c r="K18" s="61"/>
      <c r="L18" s="61"/>
      <c r="M18" s="62" t="str">
        <f aca="false">IFERROR(VLOOKUP($B18,Matriz_INM,3,0),"")</f>
        <v/>
      </c>
      <c r="N18" s="60" t="str">
        <f aca="false">IF(J18="EE",IF(OR(AND(OR(L18=1,L18=0),K18&gt;0,K18&lt;5),AND(OR(L18=1,L18=0),K18&gt;4,K18&lt;16),AND(L18=2,K18&gt;0,K18&lt;5)),"Simples",IF(OR(AND(OR(L18=1,L18=0),K18&gt;15),AND(L18=2,K18&gt;4,K18&lt;16),AND(L18&gt;2,K18&gt;0,K18&lt;5)),"Médio",IF(OR(AND(L18=2,K18&gt;15),AND(L18&gt;2,K18&gt;4,K18&lt;16),AND(L18&gt;2,K18&gt;15)),"Complexo",""))), IF(OR(J18="CE",J18="SE"),IF(OR(AND(OR(L18=1,L18=0),K18&gt;0,K18&lt;6),AND(OR(L18=1,L18=0),K18&gt;5,K18&lt;20),AND(L18&gt;1,L18&lt;4,K18&gt;0,K18&lt;6)),"Simples",IF(OR(AND(OR(L18=1,L18=0),K18&gt;19),AND(L18&gt;1,L18&lt;4,K18&gt;5,K18&lt;20),AND(L18&gt;3,K18&gt;0,K18&lt;6)),"Médio",IF(OR(AND(L18&gt;1,L18&lt;4,K18&gt;19),AND(L18&gt;3,K18&gt;5,K18&lt;20),AND(L18&gt;3,K18&gt;19)),"Complexo",""))),""))</f>
        <v/>
      </c>
      <c r="O18" s="60" t="str">
        <f aca="false">IF(J18="ALI",IF(OR(AND(OR(L18=1,L18=0),K18&gt;0,K18&lt;20),AND(OR(L18=1,L18=0),K18&gt;19,K18&lt;51),AND(L18&gt;1,L18&lt;6,K18&gt;0,K18&lt;20)),"Simples",IF(OR(AND(OR(L18=1,L18=0),K18&gt;50),AND(L18&gt;1,L18&lt;6,K18&gt;19,K18&lt;51),AND(L18&gt;5,K18&gt;0,K18&lt;20)),"Médio",IF(OR(AND(L18&gt;1,L18&lt;6,K18&gt;50),AND(L18&gt;5,K18&gt;19,K18&lt;51),AND(L18&gt;5,K18&gt;50)),"Complexo",""))), IF(J18="AIE",IF(OR(AND(OR(L18=1, L18=0),K18&gt;0,K18&lt;20),AND(OR(L18=1, L18=0),K18&gt;19,K18&lt;51),AND(L18&gt;1,L18&lt;6,K18&gt;0,K18&lt;20)),"Simples",IF(OR(AND(OR(L18=1, L18=0),K18&gt;50),AND(L18&gt;1,L18&lt;6,K18&gt;19,K18&lt;51),AND(L18&gt;5,K18&gt;0,K18&lt;20)),"Médio",IF(OR(AND(L18&gt;1,L18&lt;6,K18&gt;50),AND(L18&gt;5,K18&gt;19,K18&lt;51),AND(L18&gt;5,K18&gt;50)),"Complexo",""))),""))</f>
        <v/>
      </c>
      <c r="P18" s="63" t="str">
        <f aca="false">IF(N18="",O18,IF(O18="",N18,""))</f>
        <v/>
      </c>
      <c r="Q18" s="64" t="n">
        <f aca="false">IF(AND(OR(J18="EE",J18="CE"),P18="Simples"),3, IF(AND(OR(J18="EE",J18="CE"),P18="Médio"),4, IF(AND(OR(J18="EE",J18="CE"),P18="Complexo"),6, IF(AND(J18="SE",P18="Simples"),4, IF(AND(J18="SE",P18="Médio"),5, IF(AND(J18="SE",P18="Complexo"),7,0))))))</f>
        <v>0</v>
      </c>
      <c r="R18" s="64" t="n">
        <f aca="false">IF(AND(J18="ALI",O18="Simples"),7, IF(AND(J18="ALI",O18="Médio"),10, IF(AND(J18="ALI",O18="Complexo"),15, IF(AND(J18="AIE",O18="Simples"),5, IF(AND(J18="AIE",O18="Médio"),7, IF(AND(J18="AIE",O18="Complexo"),10,0))))))</f>
        <v>0</v>
      </c>
      <c r="S18" s="63" t="n">
        <f aca="false">IF($M18="%",($Q18+$R18)*$C18,$C18*$I18)</f>
        <v>0</v>
      </c>
      <c r="T18" s="59"/>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row>
    <row r="19" customFormat="false" ht="13.8" hidden="false" customHeight="false" outlineLevel="0" collapsed="false">
      <c r="A19" s="56"/>
      <c r="B19" s="57"/>
      <c r="C19" s="58" t="n">
        <f aca="false">IF($B19&lt;&gt;"",VLOOKUP($B19,Matriz_INM,2,0),0)</f>
        <v>0</v>
      </c>
      <c r="D19" s="59"/>
      <c r="E19" s="59"/>
      <c r="F19" s="59"/>
      <c r="G19" s="59"/>
      <c r="H19" s="60"/>
      <c r="I19" s="61"/>
      <c r="J19" s="59"/>
      <c r="K19" s="61"/>
      <c r="L19" s="61"/>
      <c r="M19" s="62" t="str">
        <f aca="false">IFERROR(VLOOKUP($B19,Matriz_INM,3,0),"")</f>
        <v/>
      </c>
      <c r="N19" s="60" t="str">
        <f aca="false">IF(J19="EE",IF(OR(AND(OR(L19=1,L19=0),K19&gt;0,K19&lt;5),AND(OR(L19=1,L19=0),K19&gt;4,K19&lt;16),AND(L19=2,K19&gt;0,K19&lt;5)),"Simples",IF(OR(AND(OR(L19=1,L19=0),K19&gt;15),AND(L19=2,K19&gt;4,K19&lt;16),AND(L19&gt;2,K19&gt;0,K19&lt;5)),"Médio",IF(OR(AND(L19=2,K19&gt;15),AND(L19&gt;2,K19&gt;4,K19&lt;16),AND(L19&gt;2,K19&gt;15)),"Complexo",""))), IF(OR(J19="CE",J19="SE"),IF(OR(AND(OR(L19=1,L19=0),K19&gt;0,K19&lt;6),AND(OR(L19=1,L19=0),K19&gt;5,K19&lt;20),AND(L19&gt;1,L19&lt;4,K19&gt;0,K19&lt;6)),"Simples",IF(OR(AND(OR(L19=1,L19=0),K19&gt;19),AND(L19&gt;1,L19&lt;4,K19&gt;5,K19&lt;20),AND(L19&gt;3,K19&gt;0,K19&lt;6)),"Médio",IF(OR(AND(L19&gt;1,L19&lt;4,K19&gt;19),AND(L19&gt;3,K19&gt;5,K19&lt;20),AND(L19&gt;3,K19&gt;19)),"Complexo",""))),""))</f>
        <v/>
      </c>
      <c r="O19" s="60" t="str">
        <f aca="false">IF(J19="ALI",IF(OR(AND(OR(L19=1,L19=0),K19&gt;0,K19&lt;20),AND(OR(L19=1,L19=0),K19&gt;19,K19&lt;51),AND(L19&gt;1,L19&lt;6,K19&gt;0,K19&lt;20)),"Simples",IF(OR(AND(OR(L19=1,L19=0),K19&gt;50),AND(L19&gt;1,L19&lt;6,K19&gt;19,K19&lt;51),AND(L19&gt;5,K19&gt;0,K19&lt;20)),"Médio",IF(OR(AND(L19&gt;1,L19&lt;6,K19&gt;50),AND(L19&gt;5,K19&gt;19,K19&lt;51),AND(L19&gt;5,K19&gt;50)),"Complexo",""))), IF(J19="AIE",IF(OR(AND(OR(L19=1, L19=0),K19&gt;0,K19&lt;20),AND(OR(L19=1, L19=0),K19&gt;19,K19&lt;51),AND(L19&gt;1,L19&lt;6,K19&gt;0,K19&lt;20)),"Simples",IF(OR(AND(OR(L19=1, L19=0),K19&gt;50),AND(L19&gt;1,L19&lt;6,K19&gt;19,K19&lt;51),AND(L19&gt;5,K19&gt;0,K19&lt;20)),"Médio",IF(OR(AND(L19&gt;1,L19&lt;6,K19&gt;50),AND(L19&gt;5,K19&gt;19,K19&lt;51),AND(L19&gt;5,K19&gt;50)),"Complexo",""))),""))</f>
        <v/>
      </c>
      <c r="P19" s="63" t="str">
        <f aca="false">IF(N19="",O19,IF(O19="",N19,""))</f>
        <v/>
      </c>
      <c r="Q19" s="64" t="n">
        <f aca="false">IF(AND(OR(J19="EE",J19="CE"),P19="Simples"),3, IF(AND(OR(J19="EE",J19="CE"),P19="Médio"),4, IF(AND(OR(J19="EE",J19="CE"),P19="Complexo"),6, IF(AND(J19="SE",P19="Simples"),4, IF(AND(J19="SE",P19="Médio"),5, IF(AND(J19="SE",P19="Complexo"),7,0))))))</f>
        <v>0</v>
      </c>
      <c r="R19" s="64" t="n">
        <f aca="false">IF(AND(J19="ALI",O19="Simples"),7, IF(AND(J19="ALI",O19="Médio"),10, IF(AND(J19="ALI",O19="Complexo"),15, IF(AND(J19="AIE",O19="Simples"),5, IF(AND(J19="AIE",O19="Médio"),7, IF(AND(J19="AIE",O19="Complexo"),10,0))))))</f>
        <v>0</v>
      </c>
      <c r="S19" s="63" t="n">
        <f aca="false">IF($M19="%",($Q19+$R19)*$C19,$C19*$I19)</f>
        <v>0</v>
      </c>
      <c r="T19" s="59"/>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row>
    <row r="20" customFormat="false" ht="13.8" hidden="false" customHeight="false" outlineLevel="0" collapsed="false">
      <c r="A20" s="56"/>
      <c r="B20" s="57"/>
      <c r="C20" s="58" t="n">
        <f aca="false">IF($B20&lt;&gt;"",VLOOKUP($B20,Matriz_INM,2,0),0)</f>
        <v>0</v>
      </c>
      <c r="D20" s="59"/>
      <c r="E20" s="59"/>
      <c r="F20" s="59"/>
      <c r="G20" s="59"/>
      <c r="H20" s="60"/>
      <c r="I20" s="61"/>
      <c r="J20" s="59"/>
      <c r="K20" s="61"/>
      <c r="L20" s="61"/>
      <c r="M20" s="62" t="str">
        <f aca="false">IFERROR(VLOOKUP($B20,Matriz_INM,3,0),"")</f>
        <v/>
      </c>
      <c r="N20" s="60" t="str">
        <f aca="false">IF(J20="EE",IF(OR(AND(OR(L20=1,L20=0),K20&gt;0,K20&lt;5),AND(OR(L20=1,L20=0),K20&gt;4,K20&lt;16),AND(L20=2,K20&gt;0,K20&lt;5)),"Simples",IF(OR(AND(OR(L20=1,L20=0),K20&gt;15),AND(L20=2,K20&gt;4,K20&lt;16),AND(L20&gt;2,K20&gt;0,K20&lt;5)),"Médio",IF(OR(AND(L20=2,K20&gt;15),AND(L20&gt;2,K20&gt;4,K20&lt;16),AND(L20&gt;2,K20&gt;15)),"Complexo",""))), IF(OR(J20="CE",J20="SE"),IF(OR(AND(OR(L20=1,L20=0),K20&gt;0,K20&lt;6),AND(OR(L20=1,L20=0),K20&gt;5,K20&lt;20),AND(L20&gt;1,L20&lt;4,K20&gt;0,K20&lt;6)),"Simples",IF(OR(AND(OR(L20=1,L20=0),K20&gt;19),AND(L20&gt;1,L20&lt;4,K20&gt;5,K20&lt;20),AND(L20&gt;3,K20&gt;0,K20&lt;6)),"Médio",IF(OR(AND(L20&gt;1,L20&lt;4,K20&gt;19),AND(L20&gt;3,K20&gt;5,K20&lt;20),AND(L20&gt;3,K20&gt;19)),"Complexo",""))),""))</f>
        <v/>
      </c>
      <c r="O20" s="60" t="str">
        <f aca="false">IF(J20="ALI",IF(OR(AND(OR(L20=1,L20=0),K20&gt;0,K20&lt;20),AND(OR(L20=1,L20=0),K20&gt;19,K20&lt;51),AND(L20&gt;1,L20&lt;6,K20&gt;0,K20&lt;20)),"Simples",IF(OR(AND(OR(L20=1,L20=0),K20&gt;50),AND(L20&gt;1,L20&lt;6,K20&gt;19,K20&lt;51),AND(L20&gt;5,K20&gt;0,K20&lt;20)),"Médio",IF(OR(AND(L20&gt;1,L20&lt;6,K20&gt;50),AND(L20&gt;5,K20&gt;19,K20&lt;51),AND(L20&gt;5,K20&gt;50)),"Complexo",""))), IF(J20="AIE",IF(OR(AND(OR(L20=1, L20=0),K20&gt;0,K20&lt;20),AND(OR(L20=1, L20=0),K20&gt;19,K20&lt;51),AND(L20&gt;1,L20&lt;6,K20&gt;0,K20&lt;20)),"Simples",IF(OR(AND(OR(L20=1, L20=0),K20&gt;50),AND(L20&gt;1,L20&lt;6,K20&gt;19,K20&lt;51),AND(L20&gt;5,K20&gt;0,K20&lt;20)),"Médio",IF(OR(AND(L20&gt;1,L20&lt;6,K20&gt;50),AND(L20&gt;5,K20&gt;19,K20&lt;51),AND(L20&gt;5,K20&gt;50)),"Complexo",""))),""))</f>
        <v/>
      </c>
      <c r="P20" s="63" t="str">
        <f aca="false">IF(N20="",O20,IF(O20="",N20,""))</f>
        <v/>
      </c>
      <c r="Q20" s="64" t="n">
        <f aca="false">IF(AND(OR(J20="EE",J20="CE"),P20="Simples"),3, IF(AND(OR(J20="EE",J20="CE"),P20="Médio"),4, IF(AND(OR(J20="EE",J20="CE"),P20="Complexo"),6, IF(AND(J20="SE",P20="Simples"),4, IF(AND(J20="SE",P20="Médio"),5, IF(AND(J20="SE",P20="Complexo"),7,0))))))</f>
        <v>0</v>
      </c>
      <c r="R20" s="64" t="n">
        <f aca="false">IF(AND(J20="ALI",O20="Simples"),7, IF(AND(J20="ALI",O20="Médio"),10, IF(AND(J20="ALI",O20="Complexo"),15, IF(AND(J20="AIE",O20="Simples"),5, IF(AND(J20="AIE",O20="Médio"),7, IF(AND(J20="AIE",O20="Complexo"),10,0))))))</f>
        <v>0</v>
      </c>
      <c r="S20" s="63" t="n">
        <f aca="false">IF($M20="%",($Q20+$R20)*$C20,$C20*$I20)</f>
        <v>0</v>
      </c>
      <c r="T20" s="59"/>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row>
    <row r="21" customFormat="false" ht="13.8" hidden="false" customHeight="false" outlineLevel="0" collapsed="false">
      <c r="A21" s="56"/>
      <c r="B21" s="57"/>
      <c r="C21" s="58" t="n">
        <f aca="false">IF($B21&lt;&gt;"",VLOOKUP($B21,Matriz_INM,2,0),0)</f>
        <v>0</v>
      </c>
      <c r="D21" s="59"/>
      <c r="E21" s="59"/>
      <c r="F21" s="59"/>
      <c r="G21" s="59"/>
      <c r="H21" s="60"/>
      <c r="I21" s="61"/>
      <c r="J21" s="59"/>
      <c r="K21" s="61"/>
      <c r="L21" s="61"/>
      <c r="M21" s="62" t="str">
        <f aca="false">IFERROR(VLOOKUP($B21,Matriz_INM,3,0),"")</f>
        <v/>
      </c>
      <c r="N21" s="60" t="str">
        <f aca="false">IF(J21="EE",IF(OR(AND(OR(L21=1,L21=0),K21&gt;0,K21&lt;5),AND(OR(L21=1,L21=0),K21&gt;4,K21&lt;16),AND(L21=2,K21&gt;0,K21&lt;5)),"Simples",IF(OR(AND(OR(L21=1,L21=0),K21&gt;15),AND(L21=2,K21&gt;4,K21&lt;16),AND(L21&gt;2,K21&gt;0,K21&lt;5)),"Médio",IF(OR(AND(L21=2,K21&gt;15),AND(L21&gt;2,K21&gt;4,K21&lt;16),AND(L21&gt;2,K21&gt;15)),"Complexo",""))), IF(OR(J21="CE",J21="SE"),IF(OR(AND(OR(L21=1,L21=0),K21&gt;0,K21&lt;6),AND(OR(L21=1,L21=0),K21&gt;5,K21&lt;20),AND(L21&gt;1,L21&lt;4,K21&gt;0,K21&lt;6)),"Simples",IF(OR(AND(OR(L21=1,L21=0),K21&gt;19),AND(L21&gt;1,L21&lt;4,K21&gt;5,K21&lt;20),AND(L21&gt;3,K21&gt;0,K21&lt;6)),"Médio",IF(OR(AND(L21&gt;1,L21&lt;4,K21&gt;19),AND(L21&gt;3,K21&gt;5,K21&lt;20),AND(L21&gt;3,K21&gt;19)),"Complexo",""))),""))</f>
        <v/>
      </c>
      <c r="O21" s="60" t="str">
        <f aca="false">IF(J21="ALI",IF(OR(AND(OR(L21=1,L21=0),K21&gt;0,K21&lt;20),AND(OR(L21=1,L21=0),K21&gt;19,K21&lt;51),AND(L21&gt;1,L21&lt;6,K21&gt;0,K21&lt;20)),"Simples",IF(OR(AND(OR(L21=1,L21=0),K21&gt;50),AND(L21&gt;1,L21&lt;6,K21&gt;19,K21&lt;51),AND(L21&gt;5,K21&gt;0,K21&lt;20)),"Médio",IF(OR(AND(L21&gt;1,L21&lt;6,K21&gt;50),AND(L21&gt;5,K21&gt;19,K21&lt;51),AND(L21&gt;5,K21&gt;50)),"Complexo",""))), IF(J21="AIE",IF(OR(AND(OR(L21=1, L21=0),K21&gt;0,K21&lt;20),AND(OR(L21=1, L21=0),K21&gt;19,K21&lt;51),AND(L21&gt;1,L21&lt;6,K21&gt;0,K21&lt;20)),"Simples",IF(OR(AND(OR(L21=1, L21=0),K21&gt;50),AND(L21&gt;1,L21&lt;6,K21&gt;19,K21&lt;51),AND(L21&gt;5,K21&gt;0,K21&lt;20)),"Médio",IF(OR(AND(L21&gt;1,L21&lt;6,K21&gt;50),AND(L21&gt;5,K21&gt;19,K21&lt;51),AND(L21&gt;5,K21&gt;50)),"Complexo",""))),""))</f>
        <v/>
      </c>
      <c r="P21" s="63" t="str">
        <f aca="false">IF(N21="",O21,IF(O21="",N21,""))</f>
        <v/>
      </c>
      <c r="Q21" s="64" t="n">
        <f aca="false">IF(AND(OR(J21="EE",J21="CE"),P21="Simples"),3, IF(AND(OR(J21="EE",J21="CE"),P21="Médio"),4, IF(AND(OR(J21="EE",J21="CE"),P21="Complexo"),6, IF(AND(J21="SE",P21="Simples"),4, IF(AND(J21="SE",P21="Médio"),5, IF(AND(J21="SE",P21="Complexo"),7,0))))))</f>
        <v>0</v>
      </c>
      <c r="R21" s="64" t="n">
        <f aca="false">IF(AND(J21="ALI",O21="Simples"),7, IF(AND(J21="ALI",O21="Médio"),10, IF(AND(J21="ALI",O21="Complexo"),15, IF(AND(J21="AIE",O21="Simples"),5, IF(AND(J21="AIE",O21="Médio"),7, IF(AND(J21="AIE",O21="Complexo"),10,0))))))</f>
        <v>0</v>
      </c>
      <c r="S21" s="63" t="n">
        <f aca="false">IF($M21="%",($Q21+$R21)*$C21,$C21*$I21)</f>
        <v>0</v>
      </c>
      <c r="T21" s="59"/>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row>
    <row r="22" customFormat="false" ht="13.8" hidden="false" customHeight="false" outlineLevel="0" collapsed="false">
      <c r="A22" s="56"/>
      <c r="B22" s="57"/>
      <c r="C22" s="58" t="n">
        <f aca="false">IF($B22&lt;&gt;"",VLOOKUP($B22,Matriz_INM,2,0),0)</f>
        <v>0</v>
      </c>
      <c r="D22" s="59"/>
      <c r="E22" s="59"/>
      <c r="F22" s="59"/>
      <c r="G22" s="59"/>
      <c r="H22" s="60"/>
      <c r="I22" s="61"/>
      <c r="J22" s="59"/>
      <c r="K22" s="61"/>
      <c r="L22" s="61"/>
      <c r="M22" s="62" t="str">
        <f aca="false">IFERROR(VLOOKUP($B22,Matriz_INM,3,0),"")</f>
        <v/>
      </c>
      <c r="N22" s="60" t="str">
        <f aca="false">IF(J22="EE",IF(OR(AND(OR(L22=1,L22=0),K22&gt;0,K22&lt;5),AND(OR(L22=1,L22=0),K22&gt;4,K22&lt;16),AND(L22=2,K22&gt;0,K22&lt;5)),"Simples",IF(OR(AND(OR(L22=1,L22=0),K22&gt;15),AND(L22=2,K22&gt;4,K22&lt;16),AND(L22&gt;2,K22&gt;0,K22&lt;5)),"Médio",IF(OR(AND(L22=2,K22&gt;15),AND(L22&gt;2,K22&gt;4,K22&lt;16),AND(L22&gt;2,K22&gt;15)),"Complexo",""))), IF(OR(J22="CE",J22="SE"),IF(OR(AND(OR(L22=1,L22=0),K22&gt;0,K22&lt;6),AND(OR(L22=1,L22=0),K22&gt;5,K22&lt;20),AND(L22&gt;1,L22&lt;4,K22&gt;0,K22&lt;6)),"Simples",IF(OR(AND(OR(L22=1,L22=0),K22&gt;19),AND(L22&gt;1,L22&lt;4,K22&gt;5,K22&lt;20),AND(L22&gt;3,K22&gt;0,K22&lt;6)),"Médio",IF(OR(AND(L22&gt;1,L22&lt;4,K22&gt;19),AND(L22&gt;3,K22&gt;5,K22&lt;20),AND(L22&gt;3,K22&gt;19)),"Complexo",""))),""))</f>
        <v/>
      </c>
      <c r="O22" s="60" t="str">
        <f aca="false">IF(J22="ALI",IF(OR(AND(OR(L22=1,L22=0),K22&gt;0,K22&lt;20),AND(OR(L22=1,L22=0),K22&gt;19,K22&lt;51),AND(L22&gt;1,L22&lt;6,K22&gt;0,K22&lt;20)),"Simples",IF(OR(AND(OR(L22=1,L22=0),K22&gt;50),AND(L22&gt;1,L22&lt;6,K22&gt;19,K22&lt;51),AND(L22&gt;5,K22&gt;0,K22&lt;20)),"Médio",IF(OR(AND(L22&gt;1,L22&lt;6,K22&gt;50),AND(L22&gt;5,K22&gt;19,K22&lt;51),AND(L22&gt;5,K22&gt;50)),"Complexo",""))), IF(J22="AIE",IF(OR(AND(OR(L22=1, L22=0),K22&gt;0,K22&lt;20),AND(OR(L22=1, L22=0),K22&gt;19,K22&lt;51),AND(L22&gt;1,L22&lt;6,K22&gt;0,K22&lt;20)),"Simples",IF(OR(AND(OR(L22=1, L22=0),K22&gt;50),AND(L22&gt;1,L22&lt;6,K22&gt;19,K22&lt;51),AND(L22&gt;5,K22&gt;0,K22&lt;20)),"Médio",IF(OR(AND(L22&gt;1,L22&lt;6,K22&gt;50),AND(L22&gt;5,K22&gt;19,K22&lt;51),AND(L22&gt;5,K22&gt;50)),"Complexo",""))),""))</f>
        <v/>
      </c>
      <c r="P22" s="63" t="str">
        <f aca="false">IF(N22="",O22,IF(O22="",N22,""))</f>
        <v/>
      </c>
      <c r="Q22" s="64" t="n">
        <f aca="false">IF(AND(OR(J22="EE",J22="CE"),P22="Simples"),3, IF(AND(OR(J22="EE",J22="CE"),P22="Médio"),4, IF(AND(OR(J22="EE",J22="CE"),P22="Complexo"),6, IF(AND(J22="SE",P22="Simples"),4, IF(AND(J22="SE",P22="Médio"),5, IF(AND(J22="SE",P22="Complexo"),7,0))))))</f>
        <v>0</v>
      </c>
      <c r="R22" s="64" t="n">
        <f aca="false">IF(AND(J22="ALI",O22="Simples"),7, IF(AND(J22="ALI",O22="Médio"),10, IF(AND(J22="ALI",O22="Complexo"),15, IF(AND(J22="AIE",O22="Simples"),5, IF(AND(J22="AIE",O22="Médio"),7, IF(AND(J22="AIE",O22="Complexo"),10,0))))))</f>
        <v>0</v>
      </c>
      <c r="S22" s="63" t="n">
        <f aca="false">IF($M22="%",($Q22+$R22)*$C22,$C22*$I22)</f>
        <v>0</v>
      </c>
      <c r="T22" s="59"/>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row>
    <row r="23" customFormat="false" ht="13.8" hidden="false" customHeight="false" outlineLevel="0" collapsed="false">
      <c r="A23" s="56"/>
      <c r="B23" s="57"/>
      <c r="C23" s="58" t="n">
        <f aca="false">IF($B23&lt;&gt;"",VLOOKUP($B23,Matriz_INM,2,0),0)</f>
        <v>0</v>
      </c>
      <c r="D23" s="59"/>
      <c r="E23" s="59"/>
      <c r="F23" s="59"/>
      <c r="G23" s="59"/>
      <c r="H23" s="60"/>
      <c r="I23" s="61"/>
      <c r="J23" s="59"/>
      <c r="K23" s="61"/>
      <c r="L23" s="61"/>
      <c r="M23" s="62" t="str">
        <f aca="false">IFERROR(VLOOKUP($B23,Matriz_INM,3,0),"")</f>
        <v/>
      </c>
      <c r="N23" s="60" t="str">
        <f aca="false">IF(J23="EE",IF(OR(AND(OR(L23=1,L23=0),K23&gt;0,K23&lt;5),AND(OR(L23=1,L23=0),K23&gt;4,K23&lt;16),AND(L23=2,K23&gt;0,K23&lt;5)),"Simples",IF(OR(AND(OR(L23=1,L23=0),K23&gt;15),AND(L23=2,K23&gt;4,K23&lt;16),AND(L23&gt;2,K23&gt;0,K23&lt;5)),"Médio",IF(OR(AND(L23=2,K23&gt;15),AND(L23&gt;2,K23&gt;4,K23&lt;16),AND(L23&gt;2,K23&gt;15)),"Complexo",""))), IF(OR(J23="CE",J23="SE"),IF(OR(AND(OR(L23=1,L23=0),K23&gt;0,K23&lt;6),AND(OR(L23=1,L23=0),K23&gt;5,K23&lt;20),AND(L23&gt;1,L23&lt;4,K23&gt;0,K23&lt;6)),"Simples",IF(OR(AND(OR(L23=1,L23=0),K23&gt;19),AND(L23&gt;1,L23&lt;4,K23&gt;5,K23&lt;20),AND(L23&gt;3,K23&gt;0,K23&lt;6)),"Médio",IF(OR(AND(L23&gt;1,L23&lt;4,K23&gt;19),AND(L23&gt;3,K23&gt;5,K23&lt;20),AND(L23&gt;3,K23&gt;19)),"Complexo",""))),""))</f>
        <v/>
      </c>
      <c r="O23" s="60" t="str">
        <f aca="false">IF(J23="ALI",IF(OR(AND(OR(L23=1,L23=0),K23&gt;0,K23&lt;20),AND(OR(L23=1,L23=0),K23&gt;19,K23&lt;51),AND(L23&gt;1,L23&lt;6,K23&gt;0,K23&lt;20)),"Simples",IF(OR(AND(OR(L23=1,L23=0),K23&gt;50),AND(L23&gt;1,L23&lt;6,K23&gt;19,K23&lt;51),AND(L23&gt;5,K23&gt;0,K23&lt;20)),"Médio",IF(OR(AND(L23&gt;1,L23&lt;6,K23&gt;50),AND(L23&gt;5,K23&gt;19,K23&lt;51),AND(L23&gt;5,K23&gt;50)),"Complexo",""))), IF(J23="AIE",IF(OR(AND(OR(L23=1, L23=0),K23&gt;0,K23&lt;20),AND(OR(L23=1, L23=0),K23&gt;19,K23&lt;51),AND(L23&gt;1,L23&lt;6,K23&gt;0,K23&lt;20)),"Simples",IF(OR(AND(OR(L23=1, L23=0),K23&gt;50),AND(L23&gt;1,L23&lt;6,K23&gt;19,K23&lt;51),AND(L23&gt;5,K23&gt;0,K23&lt;20)),"Médio",IF(OR(AND(L23&gt;1,L23&lt;6,K23&gt;50),AND(L23&gt;5,K23&gt;19,K23&lt;51),AND(L23&gt;5,K23&gt;50)),"Complexo",""))),""))</f>
        <v/>
      </c>
      <c r="P23" s="63" t="str">
        <f aca="false">IF(N23="",O23,IF(O23="",N23,""))</f>
        <v/>
      </c>
      <c r="Q23" s="64" t="n">
        <f aca="false">IF(AND(OR(J23="EE",J23="CE"),P23="Simples"),3, IF(AND(OR(J23="EE",J23="CE"),P23="Médio"),4, IF(AND(OR(J23="EE",J23="CE"),P23="Complexo"),6, IF(AND(J23="SE",P23="Simples"),4, IF(AND(J23="SE",P23="Médio"),5, IF(AND(J23="SE",P23="Complexo"),7,0))))))</f>
        <v>0</v>
      </c>
      <c r="R23" s="64" t="n">
        <f aca="false">IF(AND(J23="ALI",O23="Simples"),7, IF(AND(J23="ALI",O23="Médio"),10, IF(AND(J23="ALI",O23="Complexo"),15, IF(AND(J23="AIE",O23="Simples"),5, IF(AND(J23="AIE",O23="Médio"),7, IF(AND(J23="AIE",O23="Complexo"),10,0))))))</f>
        <v>0</v>
      </c>
      <c r="S23" s="63" t="n">
        <f aca="false">IF($M23="%",($Q23+$R23)*$C23,$C23*$I23)</f>
        <v>0</v>
      </c>
      <c r="T23" s="59"/>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row>
    <row r="24" customFormat="false" ht="13.8" hidden="false" customHeight="false" outlineLevel="0" collapsed="false">
      <c r="A24" s="56"/>
      <c r="B24" s="57"/>
      <c r="C24" s="58" t="n">
        <f aca="false">IF($B24&lt;&gt;"",VLOOKUP($B24,Matriz_INM,2,0),0)</f>
        <v>0</v>
      </c>
      <c r="D24" s="59"/>
      <c r="E24" s="59"/>
      <c r="F24" s="59"/>
      <c r="G24" s="59"/>
      <c r="H24" s="60"/>
      <c r="I24" s="61"/>
      <c r="J24" s="59"/>
      <c r="K24" s="61"/>
      <c r="L24" s="61"/>
      <c r="M24" s="62" t="str">
        <f aca="false">IFERROR(VLOOKUP($B24,Matriz_INM,3,0),"")</f>
        <v/>
      </c>
      <c r="N24" s="60" t="str">
        <f aca="false">IF(J24="EE",IF(OR(AND(OR(L24=1,L24=0),K24&gt;0,K24&lt;5),AND(OR(L24=1,L24=0),K24&gt;4,K24&lt;16),AND(L24=2,K24&gt;0,K24&lt;5)),"Simples",IF(OR(AND(OR(L24=1,L24=0),K24&gt;15),AND(L24=2,K24&gt;4,K24&lt;16),AND(L24&gt;2,K24&gt;0,K24&lt;5)),"Médio",IF(OR(AND(L24=2,K24&gt;15),AND(L24&gt;2,K24&gt;4,K24&lt;16),AND(L24&gt;2,K24&gt;15)),"Complexo",""))), IF(OR(J24="CE",J24="SE"),IF(OR(AND(OR(L24=1,L24=0),K24&gt;0,K24&lt;6),AND(OR(L24=1,L24=0),K24&gt;5,K24&lt;20),AND(L24&gt;1,L24&lt;4,K24&gt;0,K24&lt;6)),"Simples",IF(OR(AND(OR(L24=1,L24=0),K24&gt;19),AND(L24&gt;1,L24&lt;4,K24&gt;5,K24&lt;20),AND(L24&gt;3,K24&gt;0,K24&lt;6)),"Médio",IF(OR(AND(L24&gt;1,L24&lt;4,K24&gt;19),AND(L24&gt;3,K24&gt;5,K24&lt;20),AND(L24&gt;3,K24&gt;19)),"Complexo",""))),""))</f>
        <v/>
      </c>
      <c r="O24" s="60" t="str">
        <f aca="false">IF(J24="ALI",IF(OR(AND(OR(L24=1,L24=0),K24&gt;0,K24&lt;20),AND(OR(L24=1,L24=0),K24&gt;19,K24&lt;51),AND(L24&gt;1,L24&lt;6,K24&gt;0,K24&lt;20)),"Simples",IF(OR(AND(OR(L24=1,L24=0),K24&gt;50),AND(L24&gt;1,L24&lt;6,K24&gt;19,K24&lt;51),AND(L24&gt;5,K24&gt;0,K24&lt;20)),"Médio",IF(OR(AND(L24&gt;1,L24&lt;6,K24&gt;50),AND(L24&gt;5,K24&gt;19,K24&lt;51),AND(L24&gt;5,K24&gt;50)),"Complexo",""))), IF(J24="AIE",IF(OR(AND(OR(L24=1, L24=0),K24&gt;0,K24&lt;20),AND(OR(L24=1, L24=0),K24&gt;19,K24&lt;51),AND(L24&gt;1,L24&lt;6,K24&gt;0,K24&lt;20)),"Simples",IF(OR(AND(OR(L24=1, L24=0),K24&gt;50),AND(L24&gt;1,L24&lt;6,K24&gt;19,K24&lt;51),AND(L24&gt;5,K24&gt;0,K24&lt;20)),"Médio",IF(OR(AND(L24&gt;1,L24&lt;6,K24&gt;50),AND(L24&gt;5,K24&gt;19,K24&lt;51),AND(L24&gt;5,K24&gt;50)),"Complexo",""))),""))</f>
        <v/>
      </c>
      <c r="P24" s="63" t="str">
        <f aca="false">IF(N24="",O24,IF(O24="",N24,""))</f>
        <v/>
      </c>
      <c r="Q24" s="64" t="n">
        <f aca="false">IF(AND(OR(J24="EE",J24="CE"),P24="Simples"),3, IF(AND(OR(J24="EE",J24="CE"),P24="Médio"),4, IF(AND(OR(J24="EE",J24="CE"),P24="Complexo"),6, IF(AND(J24="SE",P24="Simples"),4, IF(AND(J24="SE",P24="Médio"),5, IF(AND(J24="SE",P24="Complexo"),7,0))))))</f>
        <v>0</v>
      </c>
      <c r="R24" s="64" t="n">
        <f aca="false">IF(AND(J24="ALI",O24="Simples"),7, IF(AND(J24="ALI",O24="Médio"),10, IF(AND(J24="ALI",O24="Complexo"),15, IF(AND(J24="AIE",O24="Simples"),5, IF(AND(J24="AIE",O24="Médio"),7, IF(AND(J24="AIE",O24="Complexo"),10,0))))))</f>
        <v>0</v>
      </c>
      <c r="S24" s="63" t="n">
        <f aca="false">IF($M24="%",($Q24+$R24)*$C24,$C24*$I24)</f>
        <v>0</v>
      </c>
      <c r="T24" s="59"/>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row>
    <row r="25" customFormat="false" ht="13.8" hidden="false" customHeight="false" outlineLevel="0" collapsed="false">
      <c r="A25" s="56"/>
      <c r="B25" s="57"/>
      <c r="C25" s="58" t="n">
        <f aca="false">IF($B25&lt;&gt;"",VLOOKUP($B25,Matriz_INM,2,0),0)</f>
        <v>0</v>
      </c>
      <c r="D25" s="59"/>
      <c r="E25" s="59"/>
      <c r="F25" s="59"/>
      <c r="G25" s="59"/>
      <c r="H25" s="60"/>
      <c r="I25" s="61"/>
      <c r="J25" s="59"/>
      <c r="K25" s="61"/>
      <c r="L25" s="61"/>
      <c r="M25" s="62" t="str">
        <f aca="false">IFERROR(VLOOKUP($B25,Matriz_INM,3,0),"")</f>
        <v/>
      </c>
      <c r="N25" s="60" t="str">
        <f aca="false">IF(J25="EE",IF(OR(AND(OR(L25=1,L25=0),K25&gt;0,K25&lt;5),AND(OR(L25=1,L25=0),K25&gt;4,K25&lt;16),AND(L25=2,K25&gt;0,K25&lt;5)),"Simples",IF(OR(AND(OR(L25=1,L25=0),K25&gt;15),AND(L25=2,K25&gt;4,K25&lt;16),AND(L25&gt;2,K25&gt;0,K25&lt;5)),"Médio",IF(OR(AND(L25=2,K25&gt;15),AND(L25&gt;2,K25&gt;4,K25&lt;16),AND(L25&gt;2,K25&gt;15)),"Complexo",""))), IF(OR(J25="CE",J25="SE"),IF(OR(AND(OR(L25=1,L25=0),K25&gt;0,K25&lt;6),AND(OR(L25=1,L25=0),K25&gt;5,K25&lt;20),AND(L25&gt;1,L25&lt;4,K25&gt;0,K25&lt;6)),"Simples",IF(OR(AND(OR(L25=1,L25=0),K25&gt;19),AND(L25&gt;1,L25&lt;4,K25&gt;5,K25&lt;20),AND(L25&gt;3,K25&gt;0,K25&lt;6)),"Médio",IF(OR(AND(L25&gt;1,L25&lt;4,K25&gt;19),AND(L25&gt;3,K25&gt;5,K25&lt;20),AND(L25&gt;3,K25&gt;19)),"Complexo",""))),""))</f>
        <v/>
      </c>
      <c r="O25" s="60" t="str">
        <f aca="false">IF(J25="ALI",IF(OR(AND(OR(L25=1,L25=0),K25&gt;0,K25&lt;20),AND(OR(L25=1,L25=0),K25&gt;19,K25&lt;51),AND(L25&gt;1,L25&lt;6,K25&gt;0,K25&lt;20)),"Simples",IF(OR(AND(OR(L25=1,L25=0),K25&gt;50),AND(L25&gt;1,L25&lt;6,K25&gt;19,K25&lt;51),AND(L25&gt;5,K25&gt;0,K25&lt;20)),"Médio",IF(OR(AND(L25&gt;1,L25&lt;6,K25&gt;50),AND(L25&gt;5,K25&gt;19,K25&lt;51),AND(L25&gt;5,K25&gt;50)),"Complexo",""))), IF(J25="AIE",IF(OR(AND(OR(L25=1, L25=0),K25&gt;0,K25&lt;20),AND(OR(L25=1, L25=0),K25&gt;19,K25&lt;51),AND(L25&gt;1,L25&lt;6,K25&gt;0,K25&lt;20)),"Simples",IF(OR(AND(OR(L25=1, L25=0),K25&gt;50),AND(L25&gt;1,L25&lt;6,K25&gt;19,K25&lt;51),AND(L25&gt;5,K25&gt;0,K25&lt;20)),"Médio",IF(OR(AND(L25&gt;1,L25&lt;6,K25&gt;50),AND(L25&gt;5,K25&gt;19,K25&lt;51),AND(L25&gt;5,K25&gt;50)),"Complexo",""))),""))</f>
        <v/>
      </c>
      <c r="P25" s="63" t="str">
        <f aca="false">IF(N25="",O25,IF(O25="",N25,""))</f>
        <v/>
      </c>
      <c r="Q25" s="64" t="n">
        <f aca="false">IF(AND(OR(J25="EE",J25="CE"),P25="Simples"),3, IF(AND(OR(J25="EE",J25="CE"),P25="Médio"),4, IF(AND(OR(J25="EE",J25="CE"),P25="Complexo"),6, IF(AND(J25="SE",P25="Simples"),4, IF(AND(J25="SE",P25="Médio"),5, IF(AND(J25="SE",P25="Complexo"),7,0))))))</f>
        <v>0</v>
      </c>
      <c r="R25" s="64" t="n">
        <f aca="false">IF(AND(J25="ALI",O25="Simples"),7, IF(AND(J25="ALI",O25="Médio"),10, IF(AND(J25="ALI",O25="Complexo"),15, IF(AND(J25="AIE",O25="Simples"),5, IF(AND(J25="AIE",O25="Médio"),7, IF(AND(J25="AIE",O25="Complexo"),10,0))))))</f>
        <v>0</v>
      </c>
      <c r="S25" s="63" t="n">
        <f aca="false">IF($M25="%",($Q25+$R25)*$C25,$C25*$I25)</f>
        <v>0</v>
      </c>
      <c r="T25" s="59"/>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row>
    <row r="26" customFormat="false" ht="13.8" hidden="false" customHeight="false" outlineLevel="0" collapsed="false">
      <c r="A26" s="56"/>
      <c r="B26" s="57"/>
      <c r="C26" s="58" t="n">
        <f aca="false">IF($B26&lt;&gt;"",VLOOKUP($B26,Matriz_INM,2,0),0)</f>
        <v>0</v>
      </c>
      <c r="D26" s="59"/>
      <c r="E26" s="59"/>
      <c r="F26" s="59"/>
      <c r="G26" s="59"/>
      <c r="H26" s="60"/>
      <c r="I26" s="61"/>
      <c r="J26" s="59"/>
      <c r="K26" s="61"/>
      <c r="L26" s="61"/>
      <c r="M26" s="62" t="str">
        <f aca="false">IFERROR(VLOOKUP($B26,Matriz_INM,3,0),"")</f>
        <v/>
      </c>
      <c r="N26" s="60" t="str">
        <f aca="false">IF(J26="EE",IF(OR(AND(OR(L26=1,L26=0),K26&gt;0,K26&lt;5),AND(OR(L26=1,L26=0),K26&gt;4,K26&lt;16),AND(L26=2,K26&gt;0,K26&lt;5)),"Simples",IF(OR(AND(OR(L26=1,L26=0),K26&gt;15),AND(L26=2,K26&gt;4,K26&lt;16),AND(L26&gt;2,K26&gt;0,K26&lt;5)),"Médio",IF(OR(AND(L26=2,K26&gt;15),AND(L26&gt;2,K26&gt;4,K26&lt;16),AND(L26&gt;2,K26&gt;15)),"Complexo",""))), IF(OR(J26="CE",J26="SE"),IF(OR(AND(OR(L26=1,L26=0),K26&gt;0,K26&lt;6),AND(OR(L26=1,L26=0),K26&gt;5,K26&lt;20),AND(L26&gt;1,L26&lt;4,K26&gt;0,K26&lt;6)),"Simples",IF(OR(AND(OR(L26=1,L26=0),K26&gt;19),AND(L26&gt;1,L26&lt;4,K26&gt;5,K26&lt;20),AND(L26&gt;3,K26&gt;0,K26&lt;6)),"Médio",IF(OR(AND(L26&gt;1,L26&lt;4,K26&gt;19),AND(L26&gt;3,K26&gt;5,K26&lt;20),AND(L26&gt;3,K26&gt;19)),"Complexo",""))),""))</f>
        <v/>
      </c>
      <c r="O26" s="60" t="str">
        <f aca="false">IF(J26="ALI",IF(OR(AND(OR(L26=1,L26=0),K26&gt;0,K26&lt;20),AND(OR(L26=1,L26=0),K26&gt;19,K26&lt;51),AND(L26&gt;1,L26&lt;6,K26&gt;0,K26&lt;20)),"Simples",IF(OR(AND(OR(L26=1,L26=0),K26&gt;50),AND(L26&gt;1,L26&lt;6,K26&gt;19,K26&lt;51),AND(L26&gt;5,K26&gt;0,K26&lt;20)),"Médio",IF(OR(AND(L26&gt;1,L26&lt;6,K26&gt;50),AND(L26&gt;5,K26&gt;19,K26&lt;51),AND(L26&gt;5,K26&gt;50)),"Complexo",""))), IF(J26="AIE",IF(OR(AND(OR(L26=1, L26=0),K26&gt;0,K26&lt;20),AND(OR(L26=1, L26=0),K26&gt;19,K26&lt;51),AND(L26&gt;1,L26&lt;6,K26&gt;0,K26&lt;20)),"Simples",IF(OR(AND(OR(L26=1, L26=0),K26&gt;50),AND(L26&gt;1,L26&lt;6,K26&gt;19,K26&lt;51),AND(L26&gt;5,K26&gt;0,K26&lt;20)),"Médio",IF(OR(AND(L26&gt;1,L26&lt;6,K26&gt;50),AND(L26&gt;5,K26&gt;19,K26&lt;51),AND(L26&gt;5,K26&gt;50)),"Complexo",""))),""))</f>
        <v/>
      </c>
      <c r="P26" s="63" t="str">
        <f aca="false">IF(N26="",O26,IF(O26="",N26,""))</f>
        <v/>
      </c>
      <c r="Q26" s="64" t="n">
        <f aca="false">IF(AND(OR(J26="EE",J26="CE"),P26="Simples"),3, IF(AND(OR(J26="EE",J26="CE"),P26="Médio"),4, IF(AND(OR(J26="EE",J26="CE"),P26="Complexo"),6, IF(AND(J26="SE",P26="Simples"),4, IF(AND(J26="SE",P26="Médio"),5, IF(AND(J26="SE",P26="Complexo"),7,0))))))</f>
        <v>0</v>
      </c>
      <c r="R26" s="64" t="n">
        <f aca="false">IF(AND(J26="ALI",O26="Simples"),7, IF(AND(J26="ALI",O26="Médio"),10, IF(AND(J26="ALI",O26="Complexo"),15, IF(AND(J26="AIE",O26="Simples"),5, IF(AND(J26="AIE",O26="Médio"),7, IF(AND(J26="AIE",O26="Complexo"),10,0))))))</f>
        <v>0</v>
      </c>
      <c r="S26" s="63" t="n">
        <f aca="false">IF($M26="%",($Q26+$R26)*$C26,$C26*$I26)</f>
        <v>0</v>
      </c>
      <c r="T26" s="59"/>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row>
    <row r="27" customFormat="false" ht="13.8" hidden="false" customHeight="false" outlineLevel="0" collapsed="false">
      <c r="A27" s="56"/>
      <c r="B27" s="57"/>
      <c r="C27" s="58" t="n">
        <f aca="false">IF($B27&lt;&gt;"",VLOOKUP($B27,Matriz_INM,2,0),0)</f>
        <v>0</v>
      </c>
      <c r="D27" s="59"/>
      <c r="E27" s="59"/>
      <c r="F27" s="59"/>
      <c r="G27" s="59"/>
      <c r="H27" s="60"/>
      <c r="I27" s="61"/>
      <c r="J27" s="59"/>
      <c r="K27" s="61"/>
      <c r="L27" s="61"/>
      <c r="M27" s="62" t="str">
        <f aca="false">IFERROR(VLOOKUP($B27,Matriz_INM,3,0),"")</f>
        <v/>
      </c>
      <c r="N27" s="60" t="str">
        <f aca="false">IF(J27="EE",IF(OR(AND(OR(L27=1,L27=0),K27&gt;0,K27&lt;5),AND(OR(L27=1,L27=0),K27&gt;4,K27&lt;16),AND(L27=2,K27&gt;0,K27&lt;5)),"Simples",IF(OR(AND(OR(L27=1,L27=0),K27&gt;15),AND(L27=2,K27&gt;4,K27&lt;16),AND(L27&gt;2,K27&gt;0,K27&lt;5)),"Médio",IF(OR(AND(L27=2,K27&gt;15),AND(L27&gt;2,K27&gt;4,K27&lt;16),AND(L27&gt;2,K27&gt;15)),"Complexo",""))), IF(OR(J27="CE",J27="SE"),IF(OR(AND(OR(L27=1,L27=0),K27&gt;0,K27&lt;6),AND(OR(L27=1,L27=0),K27&gt;5,K27&lt;20),AND(L27&gt;1,L27&lt;4,K27&gt;0,K27&lt;6)),"Simples",IF(OR(AND(OR(L27=1,L27=0),K27&gt;19),AND(L27&gt;1,L27&lt;4,K27&gt;5,K27&lt;20),AND(L27&gt;3,K27&gt;0,K27&lt;6)),"Médio",IF(OR(AND(L27&gt;1,L27&lt;4,K27&gt;19),AND(L27&gt;3,K27&gt;5,K27&lt;20),AND(L27&gt;3,K27&gt;19)),"Complexo",""))),""))</f>
        <v/>
      </c>
      <c r="O27" s="60" t="str">
        <f aca="false">IF(J27="ALI",IF(OR(AND(OR(L27=1,L27=0),K27&gt;0,K27&lt;20),AND(OR(L27=1,L27=0),K27&gt;19,K27&lt;51),AND(L27&gt;1,L27&lt;6,K27&gt;0,K27&lt;20)),"Simples",IF(OR(AND(OR(L27=1,L27=0),K27&gt;50),AND(L27&gt;1,L27&lt;6,K27&gt;19,K27&lt;51),AND(L27&gt;5,K27&gt;0,K27&lt;20)),"Médio",IF(OR(AND(L27&gt;1,L27&lt;6,K27&gt;50),AND(L27&gt;5,K27&gt;19,K27&lt;51),AND(L27&gt;5,K27&gt;50)),"Complexo",""))), IF(J27="AIE",IF(OR(AND(OR(L27=1, L27=0),K27&gt;0,K27&lt;20),AND(OR(L27=1, L27=0),K27&gt;19,K27&lt;51),AND(L27&gt;1,L27&lt;6,K27&gt;0,K27&lt;20)),"Simples",IF(OR(AND(OR(L27=1, L27=0),K27&gt;50),AND(L27&gt;1,L27&lt;6,K27&gt;19,K27&lt;51),AND(L27&gt;5,K27&gt;0,K27&lt;20)),"Médio",IF(OR(AND(L27&gt;1,L27&lt;6,K27&gt;50),AND(L27&gt;5,K27&gt;19,K27&lt;51),AND(L27&gt;5,K27&gt;50)),"Complexo",""))),""))</f>
        <v/>
      </c>
      <c r="P27" s="63" t="str">
        <f aca="false">IF(N27="",O27,IF(O27="",N27,""))</f>
        <v/>
      </c>
      <c r="Q27" s="64" t="n">
        <f aca="false">IF(AND(OR(J27="EE",J27="CE"),P27="Simples"),3, IF(AND(OR(J27="EE",J27="CE"),P27="Médio"),4, IF(AND(OR(J27="EE",J27="CE"),P27="Complexo"),6, IF(AND(J27="SE",P27="Simples"),4, IF(AND(J27="SE",P27="Médio"),5, IF(AND(J27="SE",P27="Complexo"),7,0))))))</f>
        <v>0</v>
      </c>
      <c r="R27" s="64" t="n">
        <f aca="false">IF(AND(J27="ALI",O27="Simples"),7, IF(AND(J27="ALI",O27="Médio"),10, IF(AND(J27="ALI",O27="Complexo"),15, IF(AND(J27="AIE",O27="Simples"),5, IF(AND(J27="AIE",O27="Médio"),7, IF(AND(J27="AIE",O27="Complexo"),10,0))))))</f>
        <v>0</v>
      </c>
      <c r="S27" s="63" t="n">
        <f aca="false">IF($M27="%",($Q27+$R27)*$C27,$C27*$I27)</f>
        <v>0</v>
      </c>
      <c r="T27" s="59"/>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row>
    <row r="28" customFormat="false" ht="13.8" hidden="false" customHeight="false" outlineLevel="0" collapsed="false">
      <c r="A28" s="56"/>
      <c r="B28" s="57"/>
      <c r="C28" s="58" t="n">
        <f aca="false">IF($B28&lt;&gt;"",VLOOKUP($B28,Matriz_INM,2,0),0)</f>
        <v>0</v>
      </c>
      <c r="D28" s="59"/>
      <c r="E28" s="59"/>
      <c r="F28" s="59"/>
      <c r="G28" s="59"/>
      <c r="H28" s="60"/>
      <c r="I28" s="61"/>
      <c r="J28" s="59"/>
      <c r="K28" s="61"/>
      <c r="L28" s="61"/>
      <c r="M28" s="62" t="str">
        <f aca="false">IFERROR(VLOOKUP($B28,Matriz_INM,3,0),"")</f>
        <v/>
      </c>
      <c r="N28" s="60" t="str">
        <f aca="false">IF(J28="EE",IF(OR(AND(OR(L28=1,L28=0),K28&gt;0,K28&lt;5),AND(OR(L28=1,L28=0),K28&gt;4,K28&lt;16),AND(L28=2,K28&gt;0,K28&lt;5)),"Simples",IF(OR(AND(OR(L28=1,L28=0),K28&gt;15),AND(L28=2,K28&gt;4,K28&lt;16),AND(L28&gt;2,K28&gt;0,K28&lt;5)),"Médio",IF(OR(AND(L28=2,K28&gt;15),AND(L28&gt;2,K28&gt;4,K28&lt;16),AND(L28&gt;2,K28&gt;15)),"Complexo",""))), IF(OR(J28="CE",J28="SE"),IF(OR(AND(OR(L28=1,L28=0),K28&gt;0,K28&lt;6),AND(OR(L28=1,L28=0),K28&gt;5,K28&lt;20),AND(L28&gt;1,L28&lt;4,K28&gt;0,K28&lt;6)),"Simples",IF(OR(AND(OR(L28=1,L28=0),K28&gt;19),AND(L28&gt;1,L28&lt;4,K28&gt;5,K28&lt;20),AND(L28&gt;3,K28&gt;0,K28&lt;6)),"Médio",IF(OR(AND(L28&gt;1,L28&lt;4,K28&gt;19),AND(L28&gt;3,K28&gt;5,K28&lt;20),AND(L28&gt;3,K28&gt;19)),"Complexo",""))),""))</f>
        <v/>
      </c>
      <c r="O28" s="60" t="str">
        <f aca="false">IF(J28="ALI",IF(OR(AND(OR(L28=1,L28=0),K28&gt;0,K28&lt;20),AND(OR(L28=1,L28=0),K28&gt;19,K28&lt;51),AND(L28&gt;1,L28&lt;6,K28&gt;0,K28&lt;20)),"Simples",IF(OR(AND(OR(L28=1,L28=0),K28&gt;50),AND(L28&gt;1,L28&lt;6,K28&gt;19,K28&lt;51),AND(L28&gt;5,K28&gt;0,K28&lt;20)),"Médio",IF(OR(AND(L28&gt;1,L28&lt;6,K28&gt;50),AND(L28&gt;5,K28&gt;19,K28&lt;51),AND(L28&gt;5,K28&gt;50)),"Complexo",""))), IF(J28="AIE",IF(OR(AND(OR(L28=1, L28=0),K28&gt;0,K28&lt;20),AND(OR(L28=1, L28=0),K28&gt;19,K28&lt;51),AND(L28&gt;1,L28&lt;6,K28&gt;0,K28&lt;20)),"Simples",IF(OR(AND(OR(L28=1, L28=0),K28&gt;50),AND(L28&gt;1,L28&lt;6,K28&gt;19,K28&lt;51),AND(L28&gt;5,K28&gt;0,K28&lt;20)),"Médio",IF(OR(AND(L28&gt;1,L28&lt;6,K28&gt;50),AND(L28&gt;5,K28&gt;19,K28&lt;51),AND(L28&gt;5,K28&gt;50)),"Complexo",""))),""))</f>
        <v/>
      </c>
      <c r="P28" s="63" t="str">
        <f aca="false">IF(N28="",O28,IF(O28="",N28,""))</f>
        <v/>
      </c>
      <c r="Q28" s="64" t="n">
        <f aca="false">IF(AND(OR(J28="EE",J28="CE"),P28="Simples"),3, IF(AND(OR(J28="EE",J28="CE"),P28="Médio"),4, IF(AND(OR(J28="EE",J28="CE"),P28="Complexo"),6, IF(AND(J28="SE",P28="Simples"),4, IF(AND(J28="SE",P28="Médio"),5, IF(AND(J28="SE",P28="Complexo"),7,0))))))</f>
        <v>0</v>
      </c>
      <c r="R28" s="64" t="n">
        <f aca="false">IF(AND(J28="ALI",O28="Simples"),7, IF(AND(J28="ALI",O28="Médio"),10, IF(AND(J28="ALI",O28="Complexo"),15, IF(AND(J28="AIE",O28="Simples"),5, IF(AND(J28="AIE",O28="Médio"),7, IF(AND(J28="AIE",O28="Complexo"),10,0))))))</f>
        <v>0</v>
      </c>
      <c r="S28" s="63" t="n">
        <f aca="false">IF($M28="%",($Q28+$R28)*$C28,$C28*$I28)</f>
        <v>0</v>
      </c>
      <c r="T28" s="59"/>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row>
    <row r="29" customFormat="false" ht="13.8" hidden="false" customHeight="false" outlineLevel="0" collapsed="false">
      <c r="A29" s="56"/>
      <c r="B29" s="57"/>
      <c r="C29" s="58" t="n">
        <f aca="false">IF($B29&lt;&gt;"",VLOOKUP($B29,Matriz_INM,2,0),0)</f>
        <v>0</v>
      </c>
      <c r="D29" s="59"/>
      <c r="E29" s="59"/>
      <c r="F29" s="59"/>
      <c r="G29" s="59"/>
      <c r="H29" s="60"/>
      <c r="I29" s="61"/>
      <c r="J29" s="59"/>
      <c r="K29" s="61"/>
      <c r="L29" s="61"/>
      <c r="M29" s="62" t="str">
        <f aca="false">IFERROR(VLOOKUP($B29,Matriz_INM,3,0),"")</f>
        <v/>
      </c>
      <c r="N29" s="60" t="str">
        <f aca="false">IF(J29="EE",IF(OR(AND(OR(L29=1,L29=0),K29&gt;0,K29&lt;5),AND(OR(L29=1,L29=0),K29&gt;4,K29&lt;16),AND(L29=2,K29&gt;0,K29&lt;5)),"Simples",IF(OR(AND(OR(L29=1,L29=0),K29&gt;15),AND(L29=2,K29&gt;4,K29&lt;16),AND(L29&gt;2,K29&gt;0,K29&lt;5)),"Médio",IF(OR(AND(L29=2,K29&gt;15),AND(L29&gt;2,K29&gt;4,K29&lt;16),AND(L29&gt;2,K29&gt;15)),"Complexo",""))), IF(OR(J29="CE",J29="SE"),IF(OR(AND(OR(L29=1,L29=0),K29&gt;0,K29&lt;6),AND(OR(L29=1,L29=0),K29&gt;5,K29&lt;20),AND(L29&gt;1,L29&lt;4,K29&gt;0,K29&lt;6)),"Simples",IF(OR(AND(OR(L29=1,L29=0),K29&gt;19),AND(L29&gt;1,L29&lt;4,K29&gt;5,K29&lt;20),AND(L29&gt;3,K29&gt;0,K29&lt;6)),"Médio",IF(OR(AND(L29&gt;1,L29&lt;4,K29&gt;19),AND(L29&gt;3,K29&gt;5,K29&lt;20),AND(L29&gt;3,K29&gt;19)),"Complexo",""))),""))</f>
        <v/>
      </c>
      <c r="O29" s="60" t="str">
        <f aca="false">IF(J29="ALI",IF(OR(AND(OR(L29=1,L29=0),K29&gt;0,K29&lt;20),AND(OR(L29=1,L29=0),K29&gt;19,K29&lt;51),AND(L29&gt;1,L29&lt;6,K29&gt;0,K29&lt;20)),"Simples",IF(OR(AND(OR(L29=1,L29=0),K29&gt;50),AND(L29&gt;1,L29&lt;6,K29&gt;19,K29&lt;51),AND(L29&gt;5,K29&gt;0,K29&lt;20)),"Médio",IF(OR(AND(L29&gt;1,L29&lt;6,K29&gt;50),AND(L29&gt;5,K29&gt;19,K29&lt;51),AND(L29&gt;5,K29&gt;50)),"Complexo",""))), IF(J29="AIE",IF(OR(AND(OR(L29=1, L29=0),K29&gt;0,K29&lt;20),AND(OR(L29=1, L29=0),K29&gt;19,K29&lt;51),AND(L29&gt;1,L29&lt;6,K29&gt;0,K29&lt;20)),"Simples",IF(OR(AND(OR(L29=1, L29=0),K29&gt;50),AND(L29&gt;1,L29&lt;6,K29&gt;19,K29&lt;51),AND(L29&gt;5,K29&gt;0,K29&lt;20)),"Médio",IF(OR(AND(L29&gt;1,L29&lt;6,K29&gt;50),AND(L29&gt;5,K29&gt;19,K29&lt;51),AND(L29&gt;5,K29&gt;50)),"Complexo",""))),""))</f>
        <v/>
      </c>
      <c r="P29" s="63" t="str">
        <f aca="false">IF(N29="",O29,IF(O29="",N29,""))</f>
        <v/>
      </c>
      <c r="Q29" s="64" t="n">
        <f aca="false">IF(AND(OR(J29="EE",J29="CE"),P29="Simples"),3, IF(AND(OR(J29="EE",J29="CE"),P29="Médio"),4, IF(AND(OR(J29="EE",J29="CE"),P29="Complexo"),6, IF(AND(J29="SE",P29="Simples"),4, IF(AND(J29="SE",P29="Médio"),5, IF(AND(J29="SE",P29="Complexo"),7,0))))))</f>
        <v>0</v>
      </c>
      <c r="R29" s="64" t="n">
        <f aca="false">IF(AND(J29="ALI",O29="Simples"),7, IF(AND(J29="ALI",O29="Médio"),10, IF(AND(J29="ALI",O29="Complexo"),15, IF(AND(J29="AIE",O29="Simples"),5, IF(AND(J29="AIE",O29="Médio"),7, IF(AND(J29="AIE",O29="Complexo"),10,0))))))</f>
        <v>0</v>
      </c>
      <c r="S29" s="63" t="n">
        <f aca="false">IF($M29="%",($Q29+$R29)*$C29,$C29*$I29)</f>
        <v>0</v>
      </c>
      <c r="T29" s="59"/>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row>
    <row r="30" customFormat="false" ht="13.8" hidden="false" customHeight="false" outlineLevel="0" collapsed="false">
      <c r="A30" s="56"/>
      <c r="B30" s="57"/>
      <c r="C30" s="58" t="n">
        <f aca="false">IF($B30&lt;&gt;"",VLOOKUP($B30,Matriz_INM,2,0),0)</f>
        <v>0</v>
      </c>
      <c r="D30" s="59"/>
      <c r="E30" s="59"/>
      <c r="F30" s="59"/>
      <c r="G30" s="59"/>
      <c r="H30" s="60"/>
      <c r="I30" s="61"/>
      <c r="J30" s="59"/>
      <c r="K30" s="61"/>
      <c r="L30" s="61"/>
      <c r="M30" s="62" t="str">
        <f aca="false">IFERROR(VLOOKUP($B30,Matriz_INM,3,0),"")</f>
        <v/>
      </c>
      <c r="N30" s="60" t="str">
        <f aca="false">IF(J30="EE",IF(OR(AND(OR(L30=1,L30=0),K30&gt;0,K30&lt;5),AND(OR(L30=1,L30=0),K30&gt;4,K30&lt;16),AND(L30=2,K30&gt;0,K30&lt;5)),"Simples",IF(OR(AND(OR(L30=1,L30=0),K30&gt;15),AND(L30=2,K30&gt;4,K30&lt;16),AND(L30&gt;2,K30&gt;0,K30&lt;5)),"Médio",IF(OR(AND(L30=2,K30&gt;15),AND(L30&gt;2,K30&gt;4,K30&lt;16),AND(L30&gt;2,K30&gt;15)),"Complexo",""))), IF(OR(J30="CE",J30="SE"),IF(OR(AND(OR(L30=1,L30=0),K30&gt;0,K30&lt;6),AND(OR(L30=1,L30=0),K30&gt;5,K30&lt;20),AND(L30&gt;1,L30&lt;4,K30&gt;0,K30&lt;6)),"Simples",IF(OR(AND(OR(L30=1,L30=0),K30&gt;19),AND(L30&gt;1,L30&lt;4,K30&gt;5,K30&lt;20),AND(L30&gt;3,K30&gt;0,K30&lt;6)),"Médio",IF(OR(AND(L30&gt;1,L30&lt;4,K30&gt;19),AND(L30&gt;3,K30&gt;5,K30&lt;20),AND(L30&gt;3,K30&gt;19)),"Complexo",""))),""))</f>
        <v/>
      </c>
      <c r="O30" s="60" t="str">
        <f aca="false">IF(J30="ALI",IF(OR(AND(OR(L30=1,L30=0),K30&gt;0,K30&lt;20),AND(OR(L30=1,L30=0),K30&gt;19,K30&lt;51),AND(L30&gt;1,L30&lt;6,K30&gt;0,K30&lt;20)),"Simples",IF(OR(AND(OR(L30=1,L30=0),K30&gt;50),AND(L30&gt;1,L30&lt;6,K30&gt;19,K30&lt;51),AND(L30&gt;5,K30&gt;0,K30&lt;20)),"Médio",IF(OR(AND(L30&gt;1,L30&lt;6,K30&gt;50),AND(L30&gt;5,K30&gt;19,K30&lt;51),AND(L30&gt;5,K30&gt;50)),"Complexo",""))), IF(J30="AIE",IF(OR(AND(OR(L30=1, L30=0),K30&gt;0,K30&lt;20),AND(OR(L30=1, L30=0),K30&gt;19,K30&lt;51),AND(L30&gt;1,L30&lt;6,K30&gt;0,K30&lt;20)),"Simples",IF(OR(AND(OR(L30=1, L30=0),K30&gt;50),AND(L30&gt;1,L30&lt;6,K30&gt;19,K30&lt;51),AND(L30&gt;5,K30&gt;0,K30&lt;20)),"Médio",IF(OR(AND(L30&gt;1,L30&lt;6,K30&gt;50),AND(L30&gt;5,K30&gt;19,K30&lt;51),AND(L30&gt;5,K30&gt;50)),"Complexo",""))),""))</f>
        <v/>
      </c>
      <c r="P30" s="63" t="str">
        <f aca="false">IF(N30="",O30,IF(O30="",N30,""))</f>
        <v/>
      </c>
      <c r="Q30" s="64" t="n">
        <f aca="false">IF(AND(OR(J30="EE",J30="CE"),P30="Simples"),3, IF(AND(OR(J30="EE",J30="CE"),P30="Médio"),4, IF(AND(OR(J30="EE",J30="CE"),P30="Complexo"),6, IF(AND(J30="SE",P30="Simples"),4, IF(AND(J30="SE",P30="Médio"),5, IF(AND(J30="SE",P30="Complexo"),7,0))))))</f>
        <v>0</v>
      </c>
      <c r="R30" s="64" t="n">
        <f aca="false">IF(AND(J30="ALI",O30="Simples"),7, IF(AND(J30="ALI",O30="Médio"),10, IF(AND(J30="ALI",O30="Complexo"),15, IF(AND(J30="AIE",O30="Simples"),5, IF(AND(J30="AIE",O30="Médio"),7, IF(AND(J30="AIE",O30="Complexo"),10,0))))))</f>
        <v>0</v>
      </c>
      <c r="S30" s="63" t="n">
        <f aca="false">IF($M30="%",($Q30+$R30)*$C30,$C30*$I30)</f>
        <v>0</v>
      </c>
      <c r="T30" s="59"/>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row>
    <row r="31" customFormat="false" ht="13.8" hidden="false" customHeight="false" outlineLevel="0" collapsed="false">
      <c r="A31" s="56"/>
      <c r="B31" s="57"/>
      <c r="C31" s="58" t="n">
        <f aca="false">IF($B31&lt;&gt;"",VLOOKUP($B31,Matriz_INM,2,0),0)</f>
        <v>0</v>
      </c>
      <c r="D31" s="59"/>
      <c r="E31" s="59"/>
      <c r="F31" s="59"/>
      <c r="G31" s="59"/>
      <c r="H31" s="60"/>
      <c r="I31" s="61"/>
      <c r="J31" s="59"/>
      <c r="K31" s="61"/>
      <c r="L31" s="61"/>
      <c r="M31" s="62" t="str">
        <f aca="false">IFERROR(VLOOKUP($B31,Matriz_INM,3,0),"")</f>
        <v/>
      </c>
      <c r="N31" s="60" t="str">
        <f aca="false">IF(J31="EE",IF(OR(AND(OR(L31=1,L31=0),K31&gt;0,K31&lt;5),AND(OR(L31=1,L31=0),K31&gt;4,K31&lt;16),AND(L31=2,K31&gt;0,K31&lt;5)),"Simples",IF(OR(AND(OR(L31=1,L31=0),K31&gt;15),AND(L31=2,K31&gt;4,K31&lt;16),AND(L31&gt;2,K31&gt;0,K31&lt;5)),"Médio",IF(OR(AND(L31=2,K31&gt;15),AND(L31&gt;2,K31&gt;4,K31&lt;16),AND(L31&gt;2,K31&gt;15)),"Complexo",""))), IF(OR(J31="CE",J31="SE"),IF(OR(AND(OR(L31=1,L31=0),K31&gt;0,K31&lt;6),AND(OR(L31=1,L31=0),K31&gt;5,K31&lt;20),AND(L31&gt;1,L31&lt;4,K31&gt;0,K31&lt;6)),"Simples",IF(OR(AND(OR(L31=1,L31=0),K31&gt;19),AND(L31&gt;1,L31&lt;4,K31&gt;5,K31&lt;20),AND(L31&gt;3,K31&gt;0,K31&lt;6)),"Médio",IF(OR(AND(L31&gt;1,L31&lt;4,K31&gt;19),AND(L31&gt;3,K31&gt;5,K31&lt;20),AND(L31&gt;3,K31&gt;19)),"Complexo",""))),""))</f>
        <v/>
      </c>
      <c r="O31" s="60" t="str">
        <f aca="false">IF(J31="ALI",IF(OR(AND(OR(L31=1,L31=0),K31&gt;0,K31&lt;20),AND(OR(L31=1,L31=0),K31&gt;19,K31&lt;51),AND(L31&gt;1,L31&lt;6,K31&gt;0,K31&lt;20)),"Simples",IF(OR(AND(OR(L31=1,L31=0),K31&gt;50),AND(L31&gt;1,L31&lt;6,K31&gt;19,K31&lt;51),AND(L31&gt;5,K31&gt;0,K31&lt;20)),"Médio",IF(OR(AND(L31&gt;1,L31&lt;6,K31&gt;50),AND(L31&gt;5,K31&gt;19,K31&lt;51),AND(L31&gt;5,K31&gt;50)),"Complexo",""))), IF(J31="AIE",IF(OR(AND(OR(L31=1, L31=0),K31&gt;0,K31&lt;20),AND(OR(L31=1, L31=0),K31&gt;19,K31&lt;51),AND(L31&gt;1,L31&lt;6,K31&gt;0,K31&lt;20)),"Simples",IF(OR(AND(OR(L31=1, L31=0),K31&gt;50),AND(L31&gt;1,L31&lt;6,K31&gt;19,K31&lt;51),AND(L31&gt;5,K31&gt;0,K31&lt;20)),"Médio",IF(OR(AND(L31&gt;1,L31&lt;6,K31&gt;50),AND(L31&gt;5,K31&gt;19,K31&lt;51),AND(L31&gt;5,K31&gt;50)),"Complexo",""))),""))</f>
        <v/>
      </c>
      <c r="P31" s="63" t="str">
        <f aca="false">IF(N31="",O31,IF(O31="",N31,""))</f>
        <v/>
      </c>
      <c r="Q31" s="64" t="n">
        <f aca="false">IF(AND(OR(J31="EE",J31="CE"),P31="Simples"),3, IF(AND(OR(J31="EE",J31="CE"),P31="Médio"),4, IF(AND(OR(J31="EE",J31="CE"),P31="Complexo"),6, IF(AND(J31="SE",P31="Simples"),4, IF(AND(J31="SE",P31="Médio"),5, IF(AND(J31="SE",P31="Complexo"),7,0))))))</f>
        <v>0</v>
      </c>
      <c r="R31" s="64" t="n">
        <f aca="false">IF(AND(J31="ALI",O31="Simples"),7, IF(AND(J31="ALI",O31="Médio"),10, IF(AND(J31="ALI",O31="Complexo"),15, IF(AND(J31="AIE",O31="Simples"),5, IF(AND(J31="AIE",O31="Médio"),7, IF(AND(J31="AIE",O31="Complexo"),10,0))))))</f>
        <v>0</v>
      </c>
      <c r="S31" s="63" t="n">
        <f aca="false">IF($M31="%",($Q31+$R31)*$C31,$C31*$I31)</f>
        <v>0</v>
      </c>
      <c r="T31" s="59"/>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row>
    <row r="32" customFormat="false" ht="13.8" hidden="false" customHeight="false" outlineLevel="0" collapsed="false">
      <c r="A32" s="56"/>
      <c r="B32" s="57"/>
      <c r="C32" s="58" t="n">
        <f aca="false">IF($B32&lt;&gt;"",VLOOKUP($B32,Matriz_INM,2,0),0)</f>
        <v>0</v>
      </c>
      <c r="D32" s="59"/>
      <c r="E32" s="59"/>
      <c r="F32" s="59"/>
      <c r="G32" s="59"/>
      <c r="H32" s="60"/>
      <c r="I32" s="61"/>
      <c r="J32" s="59"/>
      <c r="K32" s="61"/>
      <c r="L32" s="61"/>
      <c r="M32" s="62" t="str">
        <f aca="false">IFERROR(VLOOKUP($B32,Matriz_INM,3,0),"")</f>
        <v/>
      </c>
      <c r="N32" s="60" t="str">
        <f aca="false">IF(J32="EE",IF(OR(AND(OR(L32=1,L32=0),K32&gt;0,K32&lt;5),AND(OR(L32=1,L32=0),K32&gt;4,K32&lt;16),AND(L32=2,K32&gt;0,K32&lt;5)),"Simples",IF(OR(AND(OR(L32=1,L32=0),K32&gt;15),AND(L32=2,K32&gt;4,K32&lt;16),AND(L32&gt;2,K32&gt;0,K32&lt;5)),"Médio",IF(OR(AND(L32=2,K32&gt;15),AND(L32&gt;2,K32&gt;4,K32&lt;16),AND(L32&gt;2,K32&gt;15)),"Complexo",""))), IF(OR(J32="CE",J32="SE"),IF(OR(AND(OR(L32=1,L32=0),K32&gt;0,K32&lt;6),AND(OR(L32=1,L32=0),K32&gt;5,K32&lt;20),AND(L32&gt;1,L32&lt;4,K32&gt;0,K32&lt;6)),"Simples",IF(OR(AND(OR(L32=1,L32=0),K32&gt;19),AND(L32&gt;1,L32&lt;4,K32&gt;5,K32&lt;20),AND(L32&gt;3,K32&gt;0,K32&lt;6)),"Médio",IF(OR(AND(L32&gt;1,L32&lt;4,K32&gt;19),AND(L32&gt;3,K32&gt;5,K32&lt;20),AND(L32&gt;3,K32&gt;19)),"Complexo",""))),""))</f>
        <v/>
      </c>
      <c r="O32" s="60" t="str">
        <f aca="false">IF(J32="ALI",IF(OR(AND(OR(L32=1,L32=0),K32&gt;0,K32&lt;20),AND(OR(L32=1,L32=0),K32&gt;19,K32&lt;51),AND(L32&gt;1,L32&lt;6,K32&gt;0,K32&lt;20)),"Simples",IF(OR(AND(OR(L32=1,L32=0),K32&gt;50),AND(L32&gt;1,L32&lt;6,K32&gt;19,K32&lt;51),AND(L32&gt;5,K32&gt;0,K32&lt;20)),"Médio",IF(OR(AND(L32&gt;1,L32&lt;6,K32&gt;50),AND(L32&gt;5,K32&gt;19,K32&lt;51),AND(L32&gt;5,K32&gt;50)),"Complexo",""))), IF(J32="AIE",IF(OR(AND(OR(L32=1, L32=0),K32&gt;0,K32&lt;20),AND(OR(L32=1, L32=0),K32&gt;19,K32&lt;51),AND(L32&gt;1,L32&lt;6,K32&gt;0,K32&lt;20)),"Simples",IF(OR(AND(OR(L32=1, L32=0),K32&gt;50),AND(L32&gt;1,L32&lt;6,K32&gt;19,K32&lt;51),AND(L32&gt;5,K32&gt;0,K32&lt;20)),"Médio",IF(OR(AND(L32&gt;1,L32&lt;6,K32&gt;50),AND(L32&gt;5,K32&gt;19,K32&lt;51),AND(L32&gt;5,K32&gt;50)),"Complexo",""))),""))</f>
        <v/>
      </c>
      <c r="P32" s="63" t="str">
        <f aca="false">IF(N32="",O32,IF(O32="",N32,""))</f>
        <v/>
      </c>
      <c r="Q32" s="64" t="n">
        <f aca="false">IF(AND(OR(J32="EE",J32="CE"),P32="Simples"),3, IF(AND(OR(J32="EE",J32="CE"),P32="Médio"),4, IF(AND(OR(J32="EE",J32="CE"),P32="Complexo"),6, IF(AND(J32="SE",P32="Simples"),4, IF(AND(J32="SE",P32="Médio"),5, IF(AND(J32="SE",P32="Complexo"),7,0))))))</f>
        <v>0</v>
      </c>
      <c r="R32" s="64" t="n">
        <f aca="false">IF(AND(J32="ALI",O32="Simples"),7, IF(AND(J32="ALI",O32="Médio"),10, IF(AND(J32="ALI",O32="Complexo"),15, IF(AND(J32="AIE",O32="Simples"),5, IF(AND(J32="AIE",O32="Médio"),7, IF(AND(J32="AIE",O32="Complexo"),10,0))))))</f>
        <v>0</v>
      </c>
      <c r="S32" s="63" t="n">
        <f aca="false">IF($M32="%",($Q32+$R32)*$C32,$C32*$I32)</f>
        <v>0</v>
      </c>
      <c r="T32" s="59"/>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row>
    <row r="33" customFormat="false" ht="13.8" hidden="false" customHeight="false" outlineLevel="0" collapsed="false">
      <c r="A33" s="56"/>
      <c r="B33" s="57"/>
      <c r="C33" s="58" t="n">
        <f aca="false">IF($B33&lt;&gt;"",VLOOKUP($B33,Matriz_INM,2,0),0)</f>
        <v>0</v>
      </c>
      <c r="D33" s="59"/>
      <c r="E33" s="59"/>
      <c r="F33" s="59"/>
      <c r="G33" s="59"/>
      <c r="H33" s="60"/>
      <c r="I33" s="61"/>
      <c r="J33" s="59"/>
      <c r="K33" s="61"/>
      <c r="L33" s="61"/>
      <c r="M33" s="62" t="str">
        <f aca="false">IFERROR(VLOOKUP($B33,Matriz_INM,3,0),"")</f>
        <v/>
      </c>
      <c r="N33" s="60" t="str">
        <f aca="false">IF(J33="EE",IF(OR(AND(OR(L33=1,L33=0),K33&gt;0,K33&lt;5),AND(OR(L33=1,L33=0),K33&gt;4,K33&lt;16),AND(L33=2,K33&gt;0,K33&lt;5)),"Simples",IF(OR(AND(OR(L33=1,L33=0),K33&gt;15),AND(L33=2,K33&gt;4,K33&lt;16),AND(L33&gt;2,K33&gt;0,K33&lt;5)),"Médio",IF(OR(AND(L33=2,K33&gt;15),AND(L33&gt;2,K33&gt;4,K33&lt;16),AND(L33&gt;2,K33&gt;15)),"Complexo",""))), IF(OR(J33="CE",J33="SE"),IF(OR(AND(OR(L33=1,L33=0),K33&gt;0,K33&lt;6),AND(OR(L33=1,L33=0),K33&gt;5,K33&lt;20),AND(L33&gt;1,L33&lt;4,K33&gt;0,K33&lt;6)),"Simples",IF(OR(AND(OR(L33=1,L33=0),K33&gt;19),AND(L33&gt;1,L33&lt;4,K33&gt;5,K33&lt;20),AND(L33&gt;3,K33&gt;0,K33&lt;6)),"Médio",IF(OR(AND(L33&gt;1,L33&lt;4,K33&gt;19),AND(L33&gt;3,K33&gt;5,K33&lt;20),AND(L33&gt;3,K33&gt;19)),"Complexo",""))),""))</f>
        <v/>
      </c>
      <c r="O33" s="60" t="str">
        <f aca="false">IF(J33="ALI",IF(OR(AND(OR(L33=1,L33=0),K33&gt;0,K33&lt;20),AND(OR(L33=1,L33=0),K33&gt;19,K33&lt;51),AND(L33&gt;1,L33&lt;6,K33&gt;0,K33&lt;20)),"Simples",IF(OR(AND(OR(L33=1,L33=0),K33&gt;50),AND(L33&gt;1,L33&lt;6,K33&gt;19,K33&lt;51),AND(L33&gt;5,K33&gt;0,K33&lt;20)),"Médio",IF(OR(AND(L33&gt;1,L33&lt;6,K33&gt;50),AND(L33&gt;5,K33&gt;19,K33&lt;51),AND(L33&gt;5,K33&gt;50)),"Complexo",""))), IF(J33="AIE",IF(OR(AND(OR(L33=1, L33=0),K33&gt;0,K33&lt;20),AND(OR(L33=1, L33=0),K33&gt;19,K33&lt;51),AND(L33&gt;1,L33&lt;6,K33&gt;0,K33&lt;20)),"Simples",IF(OR(AND(OR(L33=1, L33=0),K33&gt;50),AND(L33&gt;1,L33&lt;6,K33&gt;19,K33&lt;51),AND(L33&gt;5,K33&gt;0,K33&lt;20)),"Médio",IF(OR(AND(L33&gt;1,L33&lt;6,K33&gt;50),AND(L33&gt;5,K33&gt;19,K33&lt;51),AND(L33&gt;5,K33&gt;50)),"Complexo",""))),""))</f>
        <v/>
      </c>
      <c r="P33" s="63" t="str">
        <f aca="false">IF(N33="",O33,IF(O33="",N33,""))</f>
        <v/>
      </c>
      <c r="Q33" s="64" t="n">
        <f aca="false">IF(AND(OR(J33="EE",J33="CE"),P33="Simples"),3, IF(AND(OR(J33="EE",J33="CE"),P33="Médio"),4, IF(AND(OR(J33="EE",J33="CE"),P33="Complexo"),6, IF(AND(J33="SE",P33="Simples"),4, IF(AND(J33="SE",P33="Médio"),5, IF(AND(J33="SE",P33="Complexo"),7,0))))))</f>
        <v>0</v>
      </c>
      <c r="R33" s="64" t="n">
        <f aca="false">IF(AND(J33="ALI",O33="Simples"),7, IF(AND(J33="ALI",O33="Médio"),10, IF(AND(J33="ALI",O33="Complexo"),15, IF(AND(J33="AIE",O33="Simples"),5, IF(AND(J33="AIE",O33="Médio"),7, IF(AND(J33="AIE",O33="Complexo"),10,0))))))</f>
        <v>0</v>
      </c>
      <c r="S33" s="63" t="n">
        <f aca="false">IF($M33="%",($Q33+$R33)*$C33,$C33*$I33)</f>
        <v>0</v>
      </c>
      <c r="T33" s="59"/>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row>
    <row r="34" customFormat="false" ht="13.8" hidden="false" customHeight="false" outlineLevel="0" collapsed="false">
      <c r="A34" s="56"/>
      <c r="B34" s="57"/>
      <c r="C34" s="58" t="n">
        <f aca="false">IF($B34&lt;&gt;"",VLOOKUP($B34,Matriz_INM,2,0),0)</f>
        <v>0</v>
      </c>
      <c r="D34" s="59"/>
      <c r="E34" s="59"/>
      <c r="F34" s="59"/>
      <c r="G34" s="59"/>
      <c r="H34" s="60"/>
      <c r="I34" s="61"/>
      <c r="J34" s="59"/>
      <c r="K34" s="61"/>
      <c r="L34" s="61"/>
      <c r="M34" s="62" t="str">
        <f aca="false">IFERROR(VLOOKUP($B34,Matriz_INM,3,0),"")</f>
        <v/>
      </c>
      <c r="N34" s="60" t="str">
        <f aca="false">IF(J34="EE",IF(OR(AND(OR(L34=1,L34=0),K34&gt;0,K34&lt;5),AND(OR(L34=1,L34=0),K34&gt;4,K34&lt;16),AND(L34=2,K34&gt;0,K34&lt;5)),"Simples",IF(OR(AND(OR(L34=1,L34=0),K34&gt;15),AND(L34=2,K34&gt;4,K34&lt;16),AND(L34&gt;2,K34&gt;0,K34&lt;5)),"Médio",IF(OR(AND(L34=2,K34&gt;15),AND(L34&gt;2,K34&gt;4,K34&lt;16),AND(L34&gt;2,K34&gt;15)),"Complexo",""))), IF(OR(J34="CE",J34="SE"),IF(OR(AND(OR(L34=1,L34=0),K34&gt;0,K34&lt;6),AND(OR(L34=1,L34=0),K34&gt;5,K34&lt;20),AND(L34&gt;1,L34&lt;4,K34&gt;0,K34&lt;6)),"Simples",IF(OR(AND(OR(L34=1,L34=0),K34&gt;19),AND(L34&gt;1,L34&lt;4,K34&gt;5,K34&lt;20),AND(L34&gt;3,K34&gt;0,K34&lt;6)),"Médio",IF(OR(AND(L34&gt;1,L34&lt;4,K34&gt;19),AND(L34&gt;3,K34&gt;5,K34&lt;20),AND(L34&gt;3,K34&gt;19)),"Complexo",""))),""))</f>
        <v/>
      </c>
      <c r="O34" s="60" t="str">
        <f aca="false">IF(J34="ALI",IF(OR(AND(OR(L34=1,L34=0),K34&gt;0,K34&lt;20),AND(OR(L34=1,L34=0),K34&gt;19,K34&lt;51),AND(L34&gt;1,L34&lt;6,K34&gt;0,K34&lt;20)),"Simples",IF(OR(AND(OR(L34=1,L34=0),K34&gt;50),AND(L34&gt;1,L34&lt;6,K34&gt;19,K34&lt;51),AND(L34&gt;5,K34&gt;0,K34&lt;20)),"Médio",IF(OR(AND(L34&gt;1,L34&lt;6,K34&gt;50),AND(L34&gt;5,K34&gt;19,K34&lt;51),AND(L34&gt;5,K34&gt;50)),"Complexo",""))), IF(J34="AIE",IF(OR(AND(OR(L34=1, L34=0),K34&gt;0,K34&lt;20),AND(OR(L34=1, L34=0),K34&gt;19,K34&lt;51),AND(L34&gt;1,L34&lt;6,K34&gt;0,K34&lt;20)),"Simples",IF(OR(AND(OR(L34=1, L34=0),K34&gt;50),AND(L34&gt;1,L34&lt;6,K34&gt;19,K34&lt;51),AND(L34&gt;5,K34&gt;0,K34&lt;20)),"Médio",IF(OR(AND(L34&gt;1,L34&lt;6,K34&gt;50),AND(L34&gt;5,K34&gt;19,K34&lt;51),AND(L34&gt;5,K34&gt;50)),"Complexo",""))),""))</f>
        <v/>
      </c>
      <c r="P34" s="63" t="str">
        <f aca="false">IF(N34="",O34,IF(O34="",N34,""))</f>
        <v/>
      </c>
      <c r="Q34" s="64" t="n">
        <f aca="false">IF(AND(OR(J34="EE",J34="CE"),P34="Simples"),3, IF(AND(OR(J34="EE",J34="CE"),P34="Médio"),4, IF(AND(OR(J34="EE",J34="CE"),P34="Complexo"),6, IF(AND(J34="SE",P34="Simples"),4, IF(AND(J34="SE",P34="Médio"),5, IF(AND(J34="SE",P34="Complexo"),7,0))))))</f>
        <v>0</v>
      </c>
      <c r="R34" s="64" t="n">
        <f aca="false">IF(AND(J34="ALI",O34="Simples"),7, IF(AND(J34="ALI",O34="Médio"),10, IF(AND(J34="ALI",O34="Complexo"),15, IF(AND(J34="AIE",O34="Simples"),5, IF(AND(J34="AIE",O34="Médio"),7, IF(AND(J34="AIE",O34="Complexo"),10,0))))))</f>
        <v>0</v>
      </c>
      <c r="S34" s="63" t="n">
        <f aca="false">IF($M34="%",($Q34+$R34)*$C34,$C34*$I34)</f>
        <v>0</v>
      </c>
      <c r="T34" s="59"/>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row>
    <row r="35" customFormat="false" ht="13.8" hidden="false" customHeight="false" outlineLevel="0" collapsed="false">
      <c r="A35" s="56"/>
      <c r="B35" s="57"/>
      <c r="C35" s="58" t="n">
        <f aca="false">IF($B35&lt;&gt;"",VLOOKUP($B35,Matriz_INM,2,0),0)</f>
        <v>0</v>
      </c>
      <c r="D35" s="59"/>
      <c r="E35" s="59"/>
      <c r="F35" s="59"/>
      <c r="G35" s="59"/>
      <c r="H35" s="60"/>
      <c r="I35" s="61"/>
      <c r="J35" s="59"/>
      <c r="K35" s="61"/>
      <c r="L35" s="61"/>
      <c r="M35" s="62" t="str">
        <f aca="false">IFERROR(VLOOKUP($B35,Matriz_INM,3,0),"")</f>
        <v/>
      </c>
      <c r="N35" s="60" t="str">
        <f aca="false">IF(J35="EE",IF(OR(AND(OR(L35=1,L35=0),K35&gt;0,K35&lt;5),AND(OR(L35=1,L35=0),K35&gt;4,K35&lt;16),AND(L35=2,K35&gt;0,K35&lt;5)),"Simples",IF(OR(AND(OR(L35=1,L35=0),K35&gt;15),AND(L35=2,K35&gt;4,K35&lt;16),AND(L35&gt;2,K35&gt;0,K35&lt;5)),"Médio",IF(OR(AND(L35=2,K35&gt;15),AND(L35&gt;2,K35&gt;4,K35&lt;16),AND(L35&gt;2,K35&gt;15)),"Complexo",""))), IF(OR(J35="CE",J35="SE"),IF(OR(AND(OR(L35=1,L35=0),K35&gt;0,K35&lt;6),AND(OR(L35=1,L35=0),K35&gt;5,K35&lt;20),AND(L35&gt;1,L35&lt;4,K35&gt;0,K35&lt;6)),"Simples",IF(OR(AND(OR(L35=1,L35=0),K35&gt;19),AND(L35&gt;1,L35&lt;4,K35&gt;5,K35&lt;20),AND(L35&gt;3,K35&gt;0,K35&lt;6)),"Médio",IF(OR(AND(L35&gt;1,L35&lt;4,K35&gt;19),AND(L35&gt;3,K35&gt;5,K35&lt;20),AND(L35&gt;3,K35&gt;19)),"Complexo",""))),""))</f>
        <v/>
      </c>
      <c r="O35" s="60" t="str">
        <f aca="false">IF(J35="ALI",IF(OR(AND(OR(L35=1,L35=0),K35&gt;0,K35&lt;20),AND(OR(L35=1,L35=0),K35&gt;19,K35&lt;51),AND(L35&gt;1,L35&lt;6,K35&gt;0,K35&lt;20)),"Simples",IF(OR(AND(OR(L35=1,L35=0),K35&gt;50),AND(L35&gt;1,L35&lt;6,K35&gt;19,K35&lt;51),AND(L35&gt;5,K35&gt;0,K35&lt;20)),"Médio",IF(OR(AND(L35&gt;1,L35&lt;6,K35&gt;50),AND(L35&gt;5,K35&gt;19,K35&lt;51),AND(L35&gt;5,K35&gt;50)),"Complexo",""))), IF(J35="AIE",IF(OR(AND(OR(L35=1, L35=0),K35&gt;0,K35&lt;20),AND(OR(L35=1, L35=0),K35&gt;19,K35&lt;51),AND(L35&gt;1,L35&lt;6,K35&gt;0,K35&lt;20)),"Simples",IF(OR(AND(OR(L35=1, L35=0),K35&gt;50),AND(L35&gt;1,L35&lt;6,K35&gt;19,K35&lt;51),AND(L35&gt;5,K35&gt;0,K35&lt;20)),"Médio",IF(OR(AND(L35&gt;1,L35&lt;6,K35&gt;50),AND(L35&gt;5,K35&gt;19,K35&lt;51),AND(L35&gt;5,K35&gt;50)),"Complexo",""))),""))</f>
        <v/>
      </c>
      <c r="P35" s="63" t="str">
        <f aca="false">IF(N35="",O35,IF(O35="",N35,""))</f>
        <v/>
      </c>
      <c r="Q35" s="64" t="n">
        <f aca="false">IF(AND(OR(J35="EE",J35="CE"),P35="Simples"),3, IF(AND(OR(J35="EE",J35="CE"),P35="Médio"),4, IF(AND(OR(J35="EE",J35="CE"),P35="Complexo"),6, IF(AND(J35="SE",P35="Simples"),4, IF(AND(J35="SE",P35="Médio"),5, IF(AND(J35="SE",P35="Complexo"),7,0))))))</f>
        <v>0</v>
      </c>
      <c r="R35" s="64" t="n">
        <f aca="false">IF(AND(J35="ALI",O35="Simples"),7, IF(AND(J35="ALI",O35="Médio"),10, IF(AND(J35="ALI",O35="Complexo"),15, IF(AND(J35="AIE",O35="Simples"),5, IF(AND(J35="AIE",O35="Médio"),7, IF(AND(J35="AIE",O35="Complexo"),10,0))))))</f>
        <v>0</v>
      </c>
      <c r="S35" s="63" t="n">
        <f aca="false">IF($M35="%",($Q35+$R35)*$C35,$C35*$I35)</f>
        <v>0</v>
      </c>
      <c r="T35" s="59"/>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row>
    <row r="36" customFormat="false" ht="13.8" hidden="false" customHeight="false" outlineLevel="0" collapsed="false">
      <c r="A36" s="56"/>
      <c r="B36" s="57"/>
      <c r="C36" s="58" t="n">
        <f aca="false">IF($B36&lt;&gt;"",VLOOKUP($B36,Matriz_INM,2,0),0)</f>
        <v>0</v>
      </c>
      <c r="D36" s="59"/>
      <c r="E36" s="59"/>
      <c r="F36" s="59"/>
      <c r="G36" s="59"/>
      <c r="H36" s="60"/>
      <c r="I36" s="61"/>
      <c r="J36" s="59"/>
      <c r="K36" s="61"/>
      <c r="L36" s="61"/>
      <c r="M36" s="62" t="str">
        <f aca="false">IFERROR(VLOOKUP($B36,Matriz_INM,3,0),"")</f>
        <v/>
      </c>
      <c r="N36" s="60" t="str">
        <f aca="false">IF(J36="EE",IF(OR(AND(OR(L36=1,L36=0),K36&gt;0,K36&lt;5),AND(OR(L36=1,L36=0),K36&gt;4,K36&lt;16),AND(L36=2,K36&gt;0,K36&lt;5)),"Simples",IF(OR(AND(OR(L36=1,L36=0),K36&gt;15),AND(L36=2,K36&gt;4,K36&lt;16),AND(L36&gt;2,K36&gt;0,K36&lt;5)),"Médio",IF(OR(AND(L36=2,K36&gt;15),AND(L36&gt;2,K36&gt;4,K36&lt;16),AND(L36&gt;2,K36&gt;15)),"Complexo",""))), IF(OR(J36="CE",J36="SE"),IF(OR(AND(OR(L36=1,L36=0),K36&gt;0,K36&lt;6),AND(OR(L36=1,L36=0),K36&gt;5,K36&lt;20),AND(L36&gt;1,L36&lt;4,K36&gt;0,K36&lt;6)),"Simples",IF(OR(AND(OR(L36=1,L36=0),K36&gt;19),AND(L36&gt;1,L36&lt;4,K36&gt;5,K36&lt;20),AND(L36&gt;3,K36&gt;0,K36&lt;6)),"Médio",IF(OR(AND(L36&gt;1,L36&lt;4,K36&gt;19),AND(L36&gt;3,K36&gt;5,K36&lt;20),AND(L36&gt;3,K36&gt;19)),"Complexo",""))),""))</f>
        <v/>
      </c>
      <c r="O36" s="60" t="str">
        <f aca="false">IF(J36="ALI",IF(OR(AND(OR(L36=1,L36=0),K36&gt;0,K36&lt;20),AND(OR(L36=1,L36=0),K36&gt;19,K36&lt;51),AND(L36&gt;1,L36&lt;6,K36&gt;0,K36&lt;20)),"Simples",IF(OR(AND(OR(L36=1,L36=0),K36&gt;50),AND(L36&gt;1,L36&lt;6,K36&gt;19,K36&lt;51),AND(L36&gt;5,K36&gt;0,K36&lt;20)),"Médio",IF(OR(AND(L36&gt;1,L36&lt;6,K36&gt;50),AND(L36&gt;5,K36&gt;19,K36&lt;51),AND(L36&gt;5,K36&gt;50)),"Complexo",""))), IF(J36="AIE",IF(OR(AND(OR(L36=1, L36=0),K36&gt;0,K36&lt;20),AND(OR(L36=1, L36=0),K36&gt;19,K36&lt;51),AND(L36&gt;1,L36&lt;6,K36&gt;0,K36&lt;20)),"Simples",IF(OR(AND(OR(L36=1, L36=0),K36&gt;50),AND(L36&gt;1,L36&lt;6,K36&gt;19,K36&lt;51),AND(L36&gt;5,K36&gt;0,K36&lt;20)),"Médio",IF(OR(AND(L36&gt;1,L36&lt;6,K36&gt;50),AND(L36&gt;5,K36&gt;19,K36&lt;51),AND(L36&gt;5,K36&gt;50)),"Complexo",""))),""))</f>
        <v/>
      </c>
      <c r="P36" s="63" t="str">
        <f aca="false">IF(N36="",O36,IF(O36="",N36,""))</f>
        <v/>
      </c>
      <c r="Q36" s="64" t="n">
        <f aca="false">IF(AND(OR(J36="EE",J36="CE"),P36="Simples"),3, IF(AND(OR(J36="EE",J36="CE"),P36="Médio"),4, IF(AND(OR(J36="EE",J36="CE"),P36="Complexo"),6, IF(AND(J36="SE",P36="Simples"),4, IF(AND(J36="SE",P36="Médio"),5, IF(AND(J36="SE",P36="Complexo"),7,0))))))</f>
        <v>0</v>
      </c>
      <c r="R36" s="64" t="n">
        <f aca="false">IF(AND(J36="ALI",O36="Simples"),7, IF(AND(J36="ALI",O36="Médio"),10, IF(AND(J36="ALI",O36="Complexo"),15, IF(AND(J36="AIE",O36="Simples"),5, IF(AND(J36="AIE",O36="Médio"),7, IF(AND(J36="AIE",O36="Complexo"),10,0))))))</f>
        <v>0</v>
      </c>
      <c r="S36" s="63" t="n">
        <f aca="false">IF($M36="%",($Q36+$R36)*$C36,$C36*$I36)</f>
        <v>0</v>
      </c>
      <c r="T36" s="59"/>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row>
    <row r="37" customFormat="false" ht="13.8" hidden="false" customHeight="false" outlineLevel="0" collapsed="false">
      <c r="A37" s="56"/>
      <c r="B37" s="57"/>
      <c r="C37" s="58" t="n">
        <f aca="false">IF($B37&lt;&gt;"",VLOOKUP($B37,Matriz_INM,2,0),0)</f>
        <v>0</v>
      </c>
      <c r="D37" s="59"/>
      <c r="E37" s="59"/>
      <c r="F37" s="59"/>
      <c r="G37" s="59"/>
      <c r="H37" s="60"/>
      <c r="I37" s="61"/>
      <c r="J37" s="59"/>
      <c r="K37" s="61"/>
      <c r="L37" s="61"/>
      <c r="M37" s="62" t="str">
        <f aca="false">IFERROR(VLOOKUP($B37,Matriz_INM,3,0),"")</f>
        <v/>
      </c>
      <c r="N37" s="60" t="str">
        <f aca="false">IF(J37="EE",IF(OR(AND(OR(L37=1,L37=0),K37&gt;0,K37&lt;5),AND(OR(L37=1,L37=0),K37&gt;4,K37&lt;16),AND(L37=2,K37&gt;0,K37&lt;5)),"Simples",IF(OR(AND(OR(L37=1,L37=0),K37&gt;15),AND(L37=2,K37&gt;4,K37&lt;16),AND(L37&gt;2,K37&gt;0,K37&lt;5)),"Médio",IF(OR(AND(L37=2,K37&gt;15),AND(L37&gt;2,K37&gt;4,K37&lt;16),AND(L37&gt;2,K37&gt;15)),"Complexo",""))), IF(OR(J37="CE",J37="SE"),IF(OR(AND(OR(L37=1,L37=0),K37&gt;0,K37&lt;6),AND(OR(L37=1,L37=0),K37&gt;5,K37&lt;20),AND(L37&gt;1,L37&lt;4,K37&gt;0,K37&lt;6)),"Simples",IF(OR(AND(OR(L37=1,L37=0),K37&gt;19),AND(L37&gt;1,L37&lt;4,K37&gt;5,K37&lt;20),AND(L37&gt;3,K37&gt;0,K37&lt;6)),"Médio",IF(OR(AND(L37&gt;1,L37&lt;4,K37&gt;19),AND(L37&gt;3,K37&gt;5,K37&lt;20),AND(L37&gt;3,K37&gt;19)),"Complexo",""))),""))</f>
        <v/>
      </c>
      <c r="O37" s="60" t="str">
        <f aca="false">IF(J37="ALI",IF(OR(AND(OR(L37=1,L37=0),K37&gt;0,K37&lt;20),AND(OR(L37=1,L37=0),K37&gt;19,K37&lt;51),AND(L37&gt;1,L37&lt;6,K37&gt;0,K37&lt;20)),"Simples",IF(OR(AND(OR(L37=1,L37=0),K37&gt;50),AND(L37&gt;1,L37&lt;6,K37&gt;19,K37&lt;51),AND(L37&gt;5,K37&gt;0,K37&lt;20)),"Médio",IF(OR(AND(L37&gt;1,L37&lt;6,K37&gt;50),AND(L37&gt;5,K37&gt;19,K37&lt;51),AND(L37&gt;5,K37&gt;50)),"Complexo",""))), IF(J37="AIE",IF(OR(AND(OR(L37=1, L37=0),K37&gt;0,K37&lt;20),AND(OR(L37=1, L37=0),K37&gt;19,K37&lt;51),AND(L37&gt;1,L37&lt;6,K37&gt;0,K37&lt;20)),"Simples",IF(OR(AND(OR(L37=1, L37=0),K37&gt;50),AND(L37&gt;1,L37&lt;6,K37&gt;19,K37&lt;51),AND(L37&gt;5,K37&gt;0,K37&lt;20)),"Médio",IF(OR(AND(L37&gt;1,L37&lt;6,K37&gt;50),AND(L37&gt;5,K37&gt;19,K37&lt;51),AND(L37&gt;5,K37&gt;50)),"Complexo",""))),""))</f>
        <v/>
      </c>
      <c r="P37" s="63" t="str">
        <f aca="false">IF(N37="",O37,IF(O37="",N37,""))</f>
        <v/>
      </c>
      <c r="Q37" s="64" t="n">
        <f aca="false">IF(AND(OR(J37="EE",J37="CE"),P37="Simples"),3, IF(AND(OR(J37="EE",J37="CE"),P37="Médio"),4, IF(AND(OR(J37="EE",J37="CE"),P37="Complexo"),6, IF(AND(J37="SE",P37="Simples"),4, IF(AND(J37="SE",P37="Médio"),5, IF(AND(J37="SE",P37="Complexo"),7,0))))))</f>
        <v>0</v>
      </c>
      <c r="R37" s="64" t="n">
        <f aca="false">IF(AND(J37="ALI",O37="Simples"),7, IF(AND(J37="ALI",O37="Médio"),10, IF(AND(J37="ALI",O37="Complexo"),15, IF(AND(J37="AIE",O37="Simples"),5, IF(AND(J37="AIE",O37="Médio"),7, IF(AND(J37="AIE",O37="Complexo"),10,0))))))</f>
        <v>0</v>
      </c>
      <c r="S37" s="63" t="n">
        <f aca="false">IF($M37="%",($Q37+$R37)*$C37,$C37*$I37)</f>
        <v>0</v>
      </c>
      <c r="T37" s="59"/>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row>
    <row r="38" customFormat="false" ht="13.8" hidden="false" customHeight="false" outlineLevel="0" collapsed="false">
      <c r="A38" s="56"/>
      <c r="B38" s="57"/>
      <c r="C38" s="58" t="n">
        <f aca="false">IF($B38&lt;&gt;"",VLOOKUP($B38,Matriz_INM,2,0),0)</f>
        <v>0</v>
      </c>
      <c r="D38" s="59"/>
      <c r="E38" s="59"/>
      <c r="F38" s="59"/>
      <c r="G38" s="59"/>
      <c r="H38" s="60"/>
      <c r="I38" s="61"/>
      <c r="J38" s="59"/>
      <c r="K38" s="61"/>
      <c r="L38" s="61"/>
      <c r="M38" s="62" t="str">
        <f aca="false">IFERROR(VLOOKUP($B38,Matriz_INM,3,0),"")</f>
        <v/>
      </c>
      <c r="N38" s="60" t="str">
        <f aca="false">IF(J38="EE",IF(OR(AND(OR(L38=1,L38=0),K38&gt;0,K38&lt;5),AND(OR(L38=1,L38=0),K38&gt;4,K38&lt;16),AND(L38=2,K38&gt;0,K38&lt;5)),"Simples",IF(OR(AND(OR(L38=1,L38=0),K38&gt;15),AND(L38=2,K38&gt;4,K38&lt;16),AND(L38&gt;2,K38&gt;0,K38&lt;5)),"Médio",IF(OR(AND(L38=2,K38&gt;15),AND(L38&gt;2,K38&gt;4,K38&lt;16),AND(L38&gt;2,K38&gt;15)),"Complexo",""))), IF(OR(J38="CE",J38="SE"),IF(OR(AND(OR(L38=1,L38=0),K38&gt;0,K38&lt;6),AND(OR(L38=1,L38=0),K38&gt;5,K38&lt;20),AND(L38&gt;1,L38&lt;4,K38&gt;0,K38&lt;6)),"Simples",IF(OR(AND(OR(L38=1,L38=0),K38&gt;19),AND(L38&gt;1,L38&lt;4,K38&gt;5,K38&lt;20),AND(L38&gt;3,K38&gt;0,K38&lt;6)),"Médio",IF(OR(AND(L38&gt;1,L38&lt;4,K38&gt;19),AND(L38&gt;3,K38&gt;5,K38&lt;20),AND(L38&gt;3,K38&gt;19)),"Complexo",""))),""))</f>
        <v/>
      </c>
      <c r="O38" s="60" t="str">
        <f aca="false">IF(J38="ALI",IF(OR(AND(OR(L38=1,L38=0),K38&gt;0,K38&lt;20),AND(OR(L38=1,L38=0),K38&gt;19,K38&lt;51),AND(L38&gt;1,L38&lt;6,K38&gt;0,K38&lt;20)),"Simples",IF(OR(AND(OR(L38=1,L38=0),K38&gt;50),AND(L38&gt;1,L38&lt;6,K38&gt;19,K38&lt;51),AND(L38&gt;5,K38&gt;0,K38&lt;20)),"Médio",IF(OR(AND(L38&gt;1,L38&lt;6,K38&gt;50),AND(L38&gt;5,K38&gt;19,K38&lt;51),AND(L38&gt;5,K38&gt;50)),"Complexo",""))), IF(J38="AIE",IF(OR(AND(OR(L38=1, L38=0),K38&gt;0,K38&lt;20),AND(OR(L38=1, L38=0),K38&gt;19,K38&lt;51),AND(L38&gt;1,L38&lt;6,K38&gt;0,K38&lt;20)),"Simples",IF(OR(AND(OR(L38=1, L38=0),K38&gt;50),AND(L38&gt;1,L38&lt;6,K38&gt;19,K38&lt;51),AND(L38&gt;5,K38&gt;0,K38&lt;20)),"Médio",IF(OR(AND(L38&gt;1,L38&lt;6,K38&gt;50),AND(L38&gt;5,K38&gt;19,K38&lt;51),AND(L38&gt;5,K38&gt;50)),"Complexo",""))),""))</f>
        <v/>
      </c>
      <c r="P38" s="63" t="str">
        <f aca="false">IF(N38="",O38,IF(O38="",N38,""))</f>
        <v/>
      </c>
      <c r="Q38" s="64" t="n">
        <f aca="false">IF(AND(OR(J38="EE",J38="CE"),P38="Simples"),3, IF(AND(OR(J38="EE",J38="CE"),P38="Médio"),4, IF(AND(OR(J38="EE",J38="CE"),P38="Complexo"),6, IF(AND(J38="SE",P38="Simples"),4, IF(AND(J38="SE",P38="Médio"),5, IF(AND(J38="SE",P38="Complexo"),7,0))))))</f>
        <v>0</v>
      </c>
      <c r="R38" s="64" t="n">
        <f aca="false">IF(AND(J38="ALI",O38="Simples"),7, IF(AND(J38="ALI",O38="Médio"),10, IF(AND(J38="ALI",O38="Complexo"),15, IF(AND(J38="AIE",O38="Simples"),5, IF(AND(J38="AIE",O38="Médio"),7, IF(AND(J38="AIE",O38="Complexo"),10,0))))))</f>
        <v>0</v>
      </c>
      <c r="S38" s="63" t="n">
        <f aca="false">IF($M38="%",($Q38+$R38)*$C38,$C38*$I38)</f>
        <v>0</v>
      </c>
      <c r="T38" s="59"/>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row>
    <row r="39" customFormat="false" ht="13.8" hidden="false" customHeight="false" outlineLevel="0" collapsed="false">
      <c r="A39" s="56"/>
      <c r="B39" s="57"/>
      <c r="C39" s="58" t="n">
        <f aca="false">IF($B39&lt;&gt;"",VLOOKUP($B39,Matriz_INM,2,0),0)</f>
        <v>0</v>
      </c>
      <c r="D39" s="59"/>
      <c r="E39" s="59"/>
      <c r="F39" s="59"/>
      <c r="G39" s="59"/>
      <c r="H39" s="60"/>
      <c r="I39" s="61"/>
      <c r="J39" s="59"/>
      <c r="K39" s="61"/>
      <c r="L39" s="61"/>
      <c r="M39" s="62" t="str">
        <f aca="false">IFERROR(VLOOKUP($B39,Matriz_INM,3,0),"")</f>
        <v/>
      </c>
      <c r="N39" s="60" t="str">
        <f aca="false">IF(J39="EE",IF(OR(AND(OR(L39=1,L39=0),K39&gt;0,K39&lt;5),AND(OR(L39=1,L39=0),K39&gt;4,K39&lt;16),AND(L39=2,K39&gt;0,K39&lt;5)),"Simples",IF(OR(AND(OR(L39=1,L39=0),K39&gt;15),AND(L39=2,K39&gt;4,K39&lt;16),AND(L39&gt;2,K39&gt;0,K39&lt;5)),"Médio",IF(OR(AND(L39=2,K39&gt;15),AND(L39&gt;2,K39&gt;4,K39&lt;16),AND(L39&gt;2,K39&gt;15)),"Complexo",""))), IF(OR(J39="CE",J39="SE"),IF(OR(AND(OR(L39=1,L39=0),K39&gt;0,K39&lt;6),AND(OR(L39=1,L39=0),K39&gt;5,K39&lt;20),AND(L39&gt;1,L39&lt;4,K39&gt;0,K39&lt;6)),"Simples",IF(OR(AND(OR(L39=1,L39=0),K39&gt;19),AND(L39&gt;1,L39&lt;4,K39&gt;5,K39&lt;20),AND(L39&gt;3,K39&gt;0,K39&lt;6)),"Médio",IF(OR(AND(L39&gt;1,L39&lt;4,K39&gt;19),AND(L39&gt;3,K39&gt;5,K39&lt;20),AND(L39&gt;3,K39&gt;19)),"Complexo",""))),""))</f>
        <v/>
      </c>
      <c r="O39" s="60" t="str">
        <f aca="false">IF(J39="ALI",IF(OR(AND(OR(L39=1,L39=0),K39&gt;0,K39&lt;20),AND(OR(L39=1,L39=0),K39&gt;19,K39&lt;51),AND(L39&gt;1,L39&lt;6,K39&gt;0,K39&lt;20)),"Simples",IF(OR(AND(OR(L39=1,L39=0),K39&gt;50),AND(L39&gt;1,L39&lt;6,K39&gt;19,K39&lt;51),AND(L39&gt;5,K39&gt;0,K39&lt;20)),"Médio",IF(OR(AND(L39&gt;1,L39&lt;6,K39&gt;50),AND(L39&gt;5,K39&gt;19,K39&lt;51),AND(L39&gt;5,K39&gt;50)),"Complexo",""))), IF(J39="AIE",IF(OR(AND(OR(L39=1, L39=0),K39&gt;0,K39&lt;20),AND(OR(L39=1, L39=0),K39&gt;19,K39&lt;51),AND(L39&gt;1,L39&lt;6,K39&gt;0,K39&lt;20)),"Simples",IF(OR(AND(OR(L39=1, L39=0),K39&gt;50),AND(L39&gt;1,L39&lt;6,K39&gt;19,K39&lt;51),AND(L39&gt;5,K39&gt;0,K39&lt;20)),"Médio",IF(OR(AND(L39&gt;1,L39&lt;6,K39&gt;50),AND(L39&gt;5,K39&gt;19,K39&lt;51),AND(L39&gt;5,K39&gt;50)),"Complexo",""))),""))</f>
        <v/>
      </c>
      <c r="P39" s="63" t="str">
        <f aca="false">IF(N39="",O39,IF(O39="",N39,""))</f>
        <v/>
      </c>
      <c r="Q39" s="64" t="n">
        <f aca="false">IF(AND(OR(J39="EE",J39="CE"),P39="Simples"),3, IF(AND(OR(J39="EE",J39="CE"),P39="Médio"),4, IF(AND(OR(J39="EE",J39="CE"),P39="Complexo"),6, IF(AND(J39="SE",P39="Simples"),4, IF(AND(J39="SE",P39="Médio"),5, IF(AND(J39="SE",P39="Complexo"),7,0))))))</f>
        <v>0</v>
      </c>
      <c r="R39" s="64" t="n">
        <f aca="false">IF(AND(J39="ALI",O39="Simples"),7, IF(AND(J39="ALI",O39="Médio"),10, IF(AND(J39="ALI",O39="Complexo"),15, IF(AND(J39="AIE",O39="Simples"),5, IF(AND(J39="AIE",O39="Médio"),7, IF(AND(J39="AIE",O39="Complexo"),10,0))))))</f>
        <v>0</v>
      </c>
      <c r="S39" s="63" t="n">
        <f aca="false">IF($M39="%",($Q39+$R39)*$C39,$C39*$I39)</f>
        <v>0</v>
      </c>
      <c r="T39" s="59"/>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row>
    <row r="40" customFormat="false" ht="13.8" hidden="false" customHeight="false" outlineLevel="0" collapsed="false">
      <c r="A40" s="56"/>
      <c r="B40" s="57"/>
      <c r="C40" s="58" t="n">
        <f aca="false">IF($B40&lt;&gt;"",VLOOKUP($B40,Matriz_INM,2,0),0)</f>
        <v>0</v>
      </c>
      <c r="D40" s="59"/>
      <c r="E40" s="59"/>
      <c r="F40" s="59"/>
      <c r="G40" s="59"/>
      <c r="H40" s="60"/>
      <c r="I40" s="61"/>
      <c r="J40" s="59"/>
      <c r="K40" s="61"/>
      <c r="L40" s="61"/>
      <c r="M40" s="62" t="str">
        <f aca="false">IFERROR(VLOOKUP($B40,Matriz_INM,3,0),"")</f>
        <v/>
      </c>
      <c r="N40" s="60" t="str">
        <f aca="false">IF(J40="EE",IF(OR(AND(OR(L40=1,L40=0),K40&gt;0,K40&lt;5),AND(OR(L40=1,L40=0),K40&gt;4,K40&lt;16),AND(L40=2,K40&gt;0,K40&lt;5)),"Simples",IF(OR(AND(OR(L40=1,L40=0),K40&gt;15),AND(L40=2,K40&gt;4,K40&lt;16),AND(L40&gt;2,K40&gt;0,K40&lt;5)),"Médio",IF(OR(AND(L40=2,K40&gt;15),AND(L40&gt;2,K40&gt;4,K40&lt;16),AND(L40&gt;2,K40&gt;15)),"Complexo",""))), IF(OR(J40="CE",J40="SE"),IF(OR(AND(OR(L40=1,L40=0),K40&gt;0,K40&lt;6),AND(OR(L40=1,L40=0),K40&gt;5,K40&lt;20),AND(L40&gt;1,L40&lt;4,K40&gt;0,K40&lt;6)),"Simples",IF(OR(AND(OR(L40=1,L40=0),K40&gt;19),AND(L40&gt;1,L40&lt;4,K40&gt;5,K40&lt;20),AND(L40&gt;3,K40&gt;0,K40&lt;6)),"Médio",IF(OR(AND(L40&gt;1,L40&lt;4,K40&gt;19),AND(L40&gt;3,K40&gt;5,K40&lt;20),AND(L40&gt;3,K40&gt;19)),"Complexo",""))),""))</f>
        <v/>
      </c>
      <c r="O40" s="60" t="str">
        <f aca="false">IF(J40="ALI",IF(OR(AND(OR(L40=1,L40=0),K40&gt;0,K40&lt;20),AND(OR(L40=1,L40=0),K40&gt;19,K40&lt;51),AND(L40&gt;1,L40&lt;6,K40&gt;0,K40&lt;20)),"Simples",IF(OR(AND(OR(L40=1,L40=0),K40&gt;50),AND(L40&gt;1,L40&lt;6,K40&gt;19,K40&lt;51),AND(L40&gt;5,K40&gt;0,K40&lt;20)),"Médio",IF(OR(AND(L40&gt;1,L40&lt;6,K40&gt;50),AND(L40&gt;5,K40&gt;19,K40&lt;51),AND(L40&gt;5,K40&gt;50)),"Complexo",""))), IF(J40="AIE",IF(OR(AND(OR(L40=1, L40=0),K40&gt;0,K40&lt;20),AND(OR(L40=1, L40=0),K40&gt;19,K40&lt;51),AND(L40&gt;1,L40&lt;6,K40&gt;0,K40&lt;20)),"Simples",IF(OR(AND(OR(L40=1, L40=0),K40&gt;50),AND(L40&gt;1,L40&lt;6,K40&gt;19,K40&lt;51),AND(L40&gt;5,K40&gt;0,K40&lt;20)),"Médio",IF(OR(AND(L40&gt;1,L40&lt;6,K40&gt;50),AND(L40&gt;5,K40&gt;19,K40&lt;51),AND(L40&gt;5,K40&gt;50)),"Complexo",""))),""))</f>
        <v/>
      </c>
      <c r="P40" s="63" t="str">
        <f aca="false">IF(N40="",O40,IF(O40="",N40,""))</f>
        <v/>
      </c>
      <c r="Q40" s="64" t="n">
        <f aca="false">IF(AND(OR(J40="EE",J40="CE"),P40="Simples"),3, IF(AND(OR(J40="EE",J40="CE"),P40="Médio"),4, IF(AND(OR(J40="EE",J40="CE"),P40="Complexo"),6, IF(AND(J40="SE",P40="Simples"),4, IF(AND(J40="SE",P40="Médio"),5, IF(AND(J40="SE",P40="Complexo"),7,0))))))</f>
        <v>0</v>
      </c>
      <c r="R40" s="64" t="n">
        <f aca="false">IF(AND(J40="ALI",O40="Simples"),7, IF(AND(J40="ALI",O40="Médio"),10, IF(AND(J40="ALI",O40="Complexo"),15, IF(AND(J40="AIE",O40="Simples"),5, IF(AND(J40="AIE",O40="Médio"),7, IF(AND(J40="AIE",O40="Complexo"),10,0))))))</f>
        <v>0</v>
      </c>
      <c r="S40" s="63" t="n">
        <f aca="false">IF($M40="%",($Q40+$R40)*$C40,$C40*$I40)</f>
        <v>0</v>
      </c>
      <c r="T40" s="59"/>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row>
    <row r="41" customFormat="false" ht="13.8" hidden="false" customHeight="false" outlineLevel="0" collapsed="false">
      <c r="A41" s="56"/>
      <c r="B41" s="57"/>
      <c r="C41" s="58" t="n">
        <f aca="false">IF($B41&lt;&gt;"",VLOOKUP($B41,Matriz_INM,2,0),0)</f>
        <v>0</v>
      </c>
      <c r="D41" s="59"/>
      <c r="E41" s="59"/>
      <c r="F41" s="59"/>
      <c r="G41" s="59"/>
      <c r="H41" s="60"/>
      <c r="I41" s="61"/>
      <c r="J41" s="59"/>
      <c r="K41" s="61"/>
      <c r="L41" s="61"/>
      <c r="M41" s="62" t="str">
        <f aca="false">IFERROR(VLOOKUP($B41,Matriz_INM,3,0),"")</f>
        <v/>
      </c>
      <c r="N41" s="60" t="str">
        <f aca="false">IF(J41="EE",IF(OR(AND(OR(L41=1,L41=0),K41&gt;0,K41&lt;5),AND(OR(L41=1,L41=0),K41&gt;4,K41&lt;16),AND(L41=2,K41&gt;0,K41&lt;5)),"Simples",IF(OR(AND(OR(L41=1,L41=0),K41&gt;15),AND(L41=2,K41&gt;4,K41&lt;16),AND(L41&gt;2,K41&gt;0,K41&lt;5)),"Médio",IF(OR(AND(L41=2,K41&gt;15),AND(L41&gt;2,K41&gt;4,K41&lt;16),AND(L41&gt;2,K41&gt;15)),"Complexo",""))), IF(OR(J41="CE",J41="SE"),IF(OR(AND(OR(L41=1,L41=0),K41&gt;0,K41&lt;6),AND(OR(L41=1,L41=0),K41&gt;5,K41&lt;20),AND(L41&gt;1,L41&lt;4,K41&gt;0,K41&lt;6)),"Simples",IF(OR(AND(OR(L41=1,L41=0),K41&gt;19),AND(L41&gt;1,L41&lt;4,K41&gt;5,K41&lt;20),AND(L41&gt;3,K41&gt;0,K41&lt;6)),"Médio",IF(OR(AND(L41&gt;1,L41&lt;4,K41&gt;19),AND(L41&gt;3,K41&gt;5,K41&lt;20),AND(L41&gt;3,K41&gt;19)),"Complexo",""))),""))</f>
        <v/>
      </c>
      <c r="O41" s="60" t="str">
        <f aca="false">IF(J41="ALI",IF(OR(AND(OR(L41=1,L41=0),K41&gt;0,K41&lt;20),AND(OR(L41=1,L41=0),K41&gt;19,K41&lt;51),AND(L41&gt;1,L41&lt;6,K41&gt;0,K41&lt;20)),"Simples",IF(OR(AND(OR(L41=1,L41=0),K41&gt;50),AND(L41&gt;1,L41&lt;6,K41&gt;19,K41&lt;51),AND(L41&gt;5,K41&gt;0,K41&lt;20)),"Médio",IF(OR(AND(L41&gt;1,L41&lt;6,K41&gt;50),AND(L41&gt;5,K41&gt;19,K41&lt;51),AND(L41&gt;5,K41&gt;50)),"Complexo",""))), IF(J41="AIE",IF(OR(AND(OR(L41=1, L41=0),K41&gt;0,K41&lt;20),AND(OR(L41=1, L41=0),K41&gt;19,K41&lt;51),AND(L41&gt;1,L41&lt;6,K41&gt;0,K41&lt;20)),"Simples",IF(OR(AND(OR(L41=1, L41=0),K41&gt;50),AND(L41&gt;1,L41&lt;6,K41&gt;19,K41&lt;51),AND(L41&gt;5,K41&gt;0,K41&lt;20)),"Médio",IF(OR(AND(L41&gt;1,L41&lt;6,K41&gt;50),AND(L41&gt;5,K41&gt;19,K41&lt;51),AND(L41&gt;5,K41&gt;50)),"Complexo",""))),""))</f>
        <v/>
      </c>
      <c r="P41" s="63" t="str">
        <f aca="false">IF(N41="",O41,IF(O41="",N41,""))</f>
        <v/>
      </c>
      <c r="Q41" s="64" t="n">
        <f aca="false">IF(AND(OR(J41="EE",J41="CE"),P41="Simples"),3, IF(AND(OR(J41="EE",J41="CE"),P41="Médio"),4, IF(AND(OR(J41="EE",J41="CE"),P41="Complexo"),6, IF(AND(J41="SE",P41="Simples"),4, IF(AND(J41="SE",P41="Médio"),5, IF(AND(J41="SE",P41="Complexo"),7,0))))))</f>
        <v>0</v>
      </c>
      <c r="R41" s="64" t="n">
        <f aca="false">IF(AND(J41="ALI",O41="Simples"),7, IF(AND(J41="ALI",O41="Médio"),10, IF(AND(J41="ALI",O41="Complexo"),15, IF(AND(J41="AIE",O41="Simples"),5, IF(AND(J41="AIE",O41="Médio"),7, IF(AND(J41="AIE",O41="Complexo"),10,0))))))</f>
        <v>0</v>
      </c>
      <c r="S41" s="63" t="n">
        <f aca="false">IF($M41="%",($Q41+$R41)*$C41,$C41*$I41)</f>
        <v>0</v>
      </c>
      <c r="T41" s="59"/>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row>
    <row r="42" customFormat="false" ht="13.8" hidden="false" customHeight="false" outlineLevel="0" collapsed="false">
      <c r="A42" s="56"/>
      <c r="B42" s="57"/>
      <c r="C42" s="58" t="n">
        <f aca="false">IF($B42&lt;&gt;"",VLOOKUP($B42,Matriz_INM,2,0),0)</f>
        <v>0</v>
      </c>
      <c r="D42" s="59"/>
      <c r="E42" s="59"/>
      <c r="F42" s="59"/>
      <c r="G42" s="59"/>
      <c r="H42" s="60"/>
      <c r="I42" s="61"/>
      <c r="J42" s="59"/>
      <c r="K42" s="61"/>
      <c r="L42" s="61"/>
      <c r="M42" s="62" t="str">
        <f aca="false">IFERROR(VLOOKUP($B42,Matriz_INM,3,0),"")</f>
        <v/>
      </c>
      <c r="N42" s="60" t="str">
        <f aca="false">IF(J42="EE",IF(OR(AND(OR(L42=1,L42=0),K42&gt;0,K42&lt;5),AND(OR(L42=1,L42=0),K42&gt;4,K42&lt;16),AND(L42=2,K42&gt;0,K42&lt;5)),"Simples",IF(OR(AND(OR(L42=1,L42=0),K42&gt;15),AND(L42=2,K42&gt;4,K42&lt;16),AND(L42&gt;2,K42&gt;0,K42&lt;5)),"Médio",IF(OR(AND(L42=2,K42&gt;15),AND(L42&gt;2,K42&gt;4,K42&lt;16),AND(L42&gt;2,K42&gt;15)),"Complexo",""))), IF(OR(J42="CE",J42="SE"),IF(OR(AND(OR(L42=1,L42=0),K42&gt;0,K42&lt;6),AND(OR(L42=1,L42=0),K42&gt;5,K42&lt;20),AND(L42&gt;1,L42&lt;4,K42&gt;0,K42&lt;6)),"Simples",IF(OR(AND(OR(L42=1,L42=0),K42&gt;19),AND(L42&gt;1,L42&lt;4,K42&gt;5,K42&lt;20),AND(L42&gt;3,K42&gt;0,K42&lt;6)),"Médio",IF(OR(AND(L42&gt;1,L42&lt;4,K42&gt;19),AND(L42&gt;3,K42&gt;5,K42&lt;20),AND(L42&gt;3,K42&gt;19)),"Complexo",""))),""))</f>
        <v/>
      </c>
      <c r="O42" s="60" t="str">
        <f aca="false">IF(J42="ALI",IF(OR(AND(OR(L42=1,L42=0),K42&gt;0,K42&lt;20),AND(OR(L42=1,L42=0),K42&gt;19,K42&lt;51),AND(L42&gt;1,L42&lt;6,K42&gt;0,K42&lt;20)),"Simples",IF(OR(AND(OR(L42=1,L42=0),K42&gt;50),AND(L42&gt;1,L42&lt;6,K42&gt;19,K42&lt;51),AND(L42&gt;5,K42&gt;0,K42&lt;20)),"Médio",IF(OR(AND(L42&gt;1,L42&lt;6,K42&gt;50),AND(L42&gt;5,K42&gt;19,K42&lt;51),AND(L42&gt;5,K42&gt;50)),"Complexo",""))), IF(J42="AIE",IF(OR(AND(OR(L42=1, L42=0),K42&gt;0,K42&lt;20),AND(OR(L42=1, L42=0),K42&gt;19,K42&lt;51),AND(L42&gt;1,L42&lt;6,K42&gt;0,K42&lt;20)),"Simples",IF(OR(AND(OR(L42=1, L42=0),K42&gt;50),AND(L42&gt;1,L42&lt;6,K42&gt;19,K42&lt;51),AND(L42&gt;5,K42&gt;0,K42&lt;20)),"Médio",IF(OR(AND(L42&gt;1,L42&lt;6,K42&gt;50),AND(L42&gt;5,K42&gt;19,K42&lt;51),AND(L42&gt;5,K42&gt;50)),"Complexo",""))),""))</f>
        <v/>
      </c>
      <c r="P42" s="63" t="str">
        <f aca="false">IF(N42="",O42,IF(O42="",N42,""))</f>
        <v/>
      </c>
      <c r="Q42" s="64" t="n">
        <f aca="false">IF(AND(OR(J42="EE",J42="CE"),P42="Simples"),3, IF(AND(OR(J42="EE",J42="CE"),P42="Médio"),4, IF(AND(OR(J42="EE",J42="CE"),P42="Complexo"),6, IF(AND(J42="SE",P42="Simples"),4, IF(AND(J42="SE",P42="Médio"),5, IF(AND(J42="SE",P42="Complexo"),7,0))))))</f>
        <v>0</v>
      </c>
      <c r="R42" s="64" t="n">
        <f aca="false">IF(AND(J42="ALI",O42="Simples"),7, IF(AND(J42="ALI",O42="Médio"),10, IF(AND(J42="ALI",O42="Complexo"),15, IF(AND(J42="AIE",O42="Simples"),5, IF(AND(J42="AIE",O42="Médio"),7, IF(AND(J42="AIE",O42="Complexo"),10,0))))))</f>
        <v>0</v>
      </c>
      <c r="S42" s="63" t="n">
        <f aca="false">IF($M42="%",($Q42+$R42)*$C42,$C42*$I42)</f>
        <v>0</v>
      </c>
      <c r="T42" s="59"/>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row>
    <row r="43" customFormat="false" ht="13.8" hidden="false" customHeight="false" outlineLevel="0" collapsed="false">
      <c r="A43" s="56"/>
      <c r="B43" s="57"/>
      <c r="C43" s="58" t="n">
        <f aca="false">IF($B43&lt;&gt;"",VLOOKUP($B43,Matriz_INM,2,0),0)</f>
        <v>0</v>
      </c>
      <c r="D43" s="59"/>
      <c r="E43" s="59"/>
      <c r="F43" s="59"/>
      <c r="G43" s="59"/>
      <c r="H43" s="60"/>
      <c r="I43" s="61"/>
      <c r="J43" s="59"/>
      <c r="K43" s="61"/>
      <c r="L43" s="61"/>
      <c r="M43" s="62" t="str">
        <f aca="false">IFERROR(VLOOKUP($B43,Matriz_INM,3,0),"")</f>
        <v/>
      </c>
      <c r="N43" s="60" t="str">
        <f aca="false">IF(J43="EE",IF(OR(AND(OR(L43=1,L43=0),K43&gt;0,K43&lt;5),AND(OR(L43=1,L43=0),K43&gt;4,K43&lt;16),AND(L43=2,K43&gt;0,K43&lt;5)),"Simples",IF(OR(AND(OR(L43=1,L43=0),K43&gt;15),AND(L43=2,K43&gt;4,K43&lt;16),AND(L43&gt;2,K43&gt;0,K43&lt;5)),"Médio",IF(OR(AND(L43=2,K43&gt;15),AND(L43&gt;2,K43&gt;4,K43&lt;16),AND(L43&gt;2,K43&gt;15)),"Complexo",""))), IF(OR(J43="CE",J43="SE"),IF(OR(AND(OR(L43=1,L43=0),K43&gt;0,K43&lt;6),AND(OR(L43=1,L43=0),K43&gt;5,K43&lt;20),AND(L43&gt;1,L43&lt;4,K43&gt;0,K43&lt;6)),"Simples",IF(OR(AND(OR(L43=1,L43=0),K43&gt;19),AND(L43&gt;1,L43&lt;4,K43&gt;5,K43&lt;20),AND(L43&gt;3,K43&gt;0,K43&lt;6)),"Médio",IF(OR(AND(L43&gt;1,L43&lt;4,K43&gt;19),AND(L43&gt;3,K43&gt;5,K43&lt;20),AND(L43&gt;3,K43&gt;19)),"Complexo",""))),""))</f>
        <v/>
      </c>
      <c r="O43" s="60" t="str">
        <f aca="false">IF(J43="ALI",IF(OR(AND(OR(L43=1,L43=0),K43&gt;0,K43&lt;20),AND(OR(L43=1,L43=0),K43&gt;19,K43&lt;51),AND(L43&gt;1,L43&lt;6,K43&gt;0,K43&lt;20)),"Simples",IF(OR(AND(OR(L43=1,L43=0),K43&gt;50),AND(L43&gt;1,L43&lt;6,K43&gt;19,K43&lt;51),AND(L43&gt;5,K43&gt;0,K43&lt;20)),"Médio",IF(OR(AND(L43&gt;1,L43&lt;6,K43&gt;50),AND(L43&gt;5,K43&gt;19,K43&lt;51),AND(L43&gt;5,K43&gt;50)),"Complexo",""))), IF(J43="AIE",IF(OR(AND(OR(L43=1, L43=0),K43&gt;0,K43&lt;20),AND(OR(L43=1, L43=0),K43&gt;19,K43&lt;51),AND(L43&gt;1,L43&lt;6,K43&gt;0,K43&lt;20)),"Simples",IF(OR(AND(OR(L43=1, L43=0),K43&gt;50),AND(L43&gt;1,L43&lt;6,K43&gt;19,K43&lt;51),AND(L43&gt;5,K43&gt;0,K43&lt;20)),"Médio",IF(OR(AND(L43&gt;1,L43&lt;6,K43&gt;50),AND(L43&gt;5,K43&gt;19,K43&lt;51),AND(L43&gt;5,K43&gt;50)),"Complexo",""))),""))</f>
        <v/>
      </c>
      <c r="P43" s="63" t="str">
        <f aca="false">IF(N43="",O43,IF(O43="",N43,""))</f>
        <v/>
      </c>
      <c r="Q43" s="64" t="n">
        <f aca="false">IF(AND(OR(J43="EE",J43="CE"),P43="Simples"),3, IF(AND(OR(J43="EE",J43="CE"),P43="Médio"),4, IF(AND(OR(J43="EE",J43="CE"),P43="Complexo"),6, IF(AND(J43="SE",P43="Simples"),4, IF(AND(J43="SE",P43="Médio"),5, IF(AND(J43="SE",P43="Complexo"),7,0))))))</f>
        <v>0</v>
      </c>
      <c r="R43" s="64" t="n">
        <f aca="false">IF(AND(J43="ALI",O43="Simples"),7, IF(AND(J43="ALI",O43="Médio"),10, IF(AND(J43="ALI",O43="Complexo"),15, IF(AND(J43="AIE",O43="Simples"),5, IF(AND(J43="AIE",O43="Médio"),7, IF(AND(J43="AIE",O43="Complexo"),10,0))))))</f>
        <v>0</v>
      </c>
      <c r="S43" s="63" t="n">
        <f aca="false">IF($M43="%",($Q43+$R43)*$C43,$C43*$I43)</f>
        <v>0</v>
      </c>
      <c r="T43" s="59"/>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row>
    <row r="44" customFormat="false" ht="13.8" hidden="false" customHeight="false" outlineLevel="0" collapsed="false">
      <c r="A44" s="56"/>
      <c r="B44" s="57"/>
      <c r="C44" s="58" t="n">
        <f aca="false">IF($B44&lt;&gt;"",VLOOKUP($B44,Matriz_INM,2,0),0)</f>
        <v>0</v>
      </c>
      <c r="D44" s="59"/>
      <c r="E44" s="59"/>
      <c r="F44" s="59"/>
      <c r="G44" s="59"/>
      <c r="H44" s="60"/>
      <c r="I44" s="61"/>
      <c r="J44" s="59"/>
      <c r="K44" s="61"/>
      <c r="L44" s="61"/>
      <c r="M44" s="62" t="str">
        <f aca="false">IFERROR(VLOOKUP($B44,Matriz_INM,3,0),"")</f>
        <v/>
      </c>
      <c r="N44" s="60" t="str">
        <f aca="false">IF(J44="EE",IF(OR(AND(OR(L44=1,L44=0),K44&gt;0,K44&lt;5),AND(OR(L44=1,L44=0),K44&gt;4,K44&lt;16),AND(L44=2,K44&gt;0,K44&lt;5)),"Simples",IF(OR(AND(OR(L44=1,L44=0),K44&gt;15),AND(L44=2,K44&gt;4,K44&lt;16),AND(L44&gt;2,K44&gt;0,K44&lt;5)),"Médio",IF(OR(AND(L44=2,K44&gt;15),AND(L44&gt;2,K44&gt;4,K44&lt;16),AND(L44&gt;2,K44&gt;15)),"Complexo",""))), IF(OR(J44="CE",J44="SE"),IF(OR(AND(OR(L44=1,L44=0),K44&gt;0,K44&lt;6),AND(OR(L44=1,L44=0),K44&gt;5,K44&lt;20),AND(L44&gt;1,L44&lt;4,K44&gt;0,K44&lt;6)),"Simples",IF(OR(AND(OR(L44=1,L44=0),K44&gt;19),AND(L44&gt;1,L44&lt;4,K44&gt;5,K44&lt;20),AND(L44&gt;3,K44&gt;0,K44&lt;6)),"Médio",IF(OR(AND(L44&gt;1,L44&lt;4,K44&gt;19),AND(L44&gt;3,K44&gt;5,K44&lt;20),AND(L44&gt;3,K44&gt;19)),"Complexo",""))),""))</f>
        <v/>
      </c>
      <c r="O44" s="60" t="str">
        <f aca="false">IF(J44="ALI",IF(OR(AND(OR(L44=1,L44=0),K44&gt;0,K44&lt;20),AND(OR(L44=1,L44=0),K44&gt;19,K44&lt;51),AND(L44&gt;1,L44&lt;6,K44&gt;0,K44&lt;20)),"Simples",IF(OR(AND(OR(L44=1,L44=0),K44&gt;50),AND(L44&gt;1,L44&lt;6,K44&gt;19,K44&lt;51),AND(L44&gt;5,K44&gt;0,K44&lt;20)),"Médio",IF(OR(AND(L44&gt;1,L44&lt;6,K44&gt;50),AND(L44&gt;5,K44&gt;19,K44&lt;51),AND(L44&gt;5,K44&gt;50)),"Complexo",""))), IF(J44="AIE",IF(OR(AND(OR(L44=1, L44=0),K44&gt;0,K44&lt;20),AND(OR(L44=1, L44=0),K44&gt;19,K44&lt;51),AND(L44&gt;1,L44&lt;6,K44&gt;0,K44&lt;20)),"Simples",IF(OR(AND(OR(L44=1, L44=0),K44&gt;50),AND(L44&gt;1,L44&lt;6,K44&gt;19,K44&lt;51),AND(L44&gt;5,K44&gt;0,K44&lt;20)),"Médio",IF(OR(AND(L44&gt;1,L44&lt;6,K44&gt;50),AND(L44&gt;5,K44&gt;19,K44&lt;51),AND(L44&gt;5,K44&gt;50)),"Complexo",""))),""))</f>
        <v/>
      </c>
      <c r="P44" s="63" t="str">
        <f aca="false">IF(N44="",O44,IF(O44="",N44,""))</f>
        <v/>
      </c>
      <c r="Q44" s="64" t="n">
        <f aca="false">IF(AND(OR(J44="EE",J44="CE"),P44="Simples"),3, IF(AND(OR(J44="EE",J44="CE"),P44="Médio"),4, IF(AND(OR(J44="EE",J44="CE"),P44="Complexo"),6, IF(AND(J44="SE",P44="Simples"),4, IF(AND(J44="SE",P44="Médio"),5, IF(AND(J44="SE",P44="Complexo"),7,0))))))</f>
        <v>0</v>
      </c>
      <c r="R44" s="64" t="n">
        <f aca="false">IF(AND(J44="ALI",O44="Simples"),7, IF(AND(J44="ALI",O44="Médio"),10, IF(AND(J44="ALI",O44="Complexo"),15, IF(AND(J44="AIE",O44="Simples"),5, IF(AND(J44="AIE",O44="Médio"),7, IF(AND(J44="AIE",O44="Complexo"),10,0))))))</f>
        <v>0</v>
      </c>
      <c r="S44" s="63" t="n">
        <f aca="false">IF($M44="%",($Q44+$R44)*$C44,$C44*$I44)</f>
        <v>0</v>
      </c>
      <c r="T44" s="59"/>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row>
    <row r="45" customFormat="false" ht="13.8" hidden="false" customHeight="false" outlineLevel="0" collapsed="false">
      <c r="A45" s="56"/>
      <c r="B45" s="57"/>
      <c r="C45" s="58" t="n">
        <f aca="false">IF($B45&lt;&gt;"",VLOOKUP($B45,Matriz_INM,2,0),0)</f>
        <v>0</v>
      </c>
      <c r="D45" s="59"/>
      <c r="E45" s="59"/>
      <c r="F45" s="59"/>
      <c r="G45" s="59"/>
      <c r="H45" s="60"/>
      <c r="I45" s="61"/>
      <c r="J45" s="59"/>
      <c r="K45" s="61"/>
      <c r="L45" s="61"/>
      <c r="M45" s="62" t="str">
        <f aca="false">IFERROR(VLOOKUP($B45,Matriz_INM,3,0),"")</f>
        <v/>
      </c>
      <c r="N45" s="60" t="str">
        <f aca="false">IF(J45="EE",IF(OR(AND(OR(L45=1,L45=0),K45&gt;0,K45&lt;5),AND(OR(L45=1,L45=0),K45&gt;4,K45&lt;16),AND(L45=2,K45&gt;0,K45&lt;5)),"Simples",IF(OR(AND(OR(L45=1,L45=0),K45&gt;15),AND(L45=2,K45&gt;4,K45&lt;16),AND(L45&gt;2,K45&gt;0,K45&lt;5)),"Médio",IF(OR(AND(L45=2,K45&gt;15),AND(L45&gt;2,K45&gt;4,K45&lt;16),AND(L45&gt;2,K45&gt;15)),"Complexo",""))), IF(OR(J45="CE",J45="SE"),IF(OR(AND(OR(L45=1,L45=0),K45&gt;0,K45&lt;6),AND(OR(L45=1,L45=0),K45&gt;5,K45&lt;20),AND(L45&gt;1,L45&lt;4,K45&gt;0,K45&lt;6)),"Simples",IF(OR(AND(OR(L45=1,L45=0),K45&gt;19),AND(L45&gt;1,L45&lt;4,K45&gt;5,K45&lt;20),AND(L45&gt;3,K45&gt;0,K45&lt;6)),"Médio",IF(OR(AND(L45&gt;1,L45&lt;4,K45&gt;19),AND(L45&gt;3,K45&gt;5,K45&lt;20),AND(L45&gt;3,K45&gt;19)),"Complexo",""))),""))</f>
        <v/>
      </c>
      <c r="O45" s="60" t="str">
        <f aca="false">IF(J45="ALI",IF(OR(AND(OR(L45=1,L45=0),K45&gt;0,K45&lt;20),AND(OR(L45=1,L45=0),K45&gt;19,K45&lt;51),AND(L45&gt;1,L45&lt;6,K45&gt;0,K45&lt;20)),"Simples",IF(OR(AND(OR(L45=1,L45=0),K45&gt;50),AND(L45&gt;1,L45&lt;6,K45&gt;19,K45&lt;51),AND(L45&gt;5,K45&gt;0,K45&lt;20)),"Médio",IF(OR(AND(L45&gt;1,L45&lt;6,K45&gt;50),AND(L45&gt;5,K45&gt;19,K45&lt;51),AND(L45&gt;5,K45&gt;50)),"Complexo",""))), IF(J45="AIE",IF(OR(AND(OR(L45=1, L45=0),K45&gt;0,K45&lt;20),AND(OR(L45=1, L45=0),K45&gt;19,K45&lt;51),AND(L45&gt;1,L45&lt;6,K45&gt;0,K45&lt;20)),"Simples",IF(OR(AND(OR(L45=1, L45=0),K45&gt;50),AND(L45&gt;1,L45&lt;6,K45&gt;19,K45&lt;51),AND(L45&gt;5,K45&gt;0,K45&lt;20)),"Médio",IF(OR(AND(L45&gt;1,L45&lt;6,K45&gt;50),AND(L45&gt;5,K45&gt;19,K45&lt;51),AND(L45&gt;5,K45&gt;50)),"Complexo",""))),""))</f>
        <v/>
      </c>
      <c r="P45" s="63" t="str">
        <f aca="false">IF(N45="",O45,IF(O45="",N45,""))</f>
        <v/>
      </c>
      <c r="Q45" s="64" t="n">
        <f aca="false">IF(AND(OR(J45="EE",J45="CE"),P45="Simples"),3, IF(AND(OR(J45="EE",J45="CE"),P45="Médio"),4, IF(AND(OR(J45="EE",J45="CE"),P45="Complexo"),6, IF(AND(J45="SE",P45="Simples"),4, IF(AND(J45="SE",P45="Médio"),5, IF(AND(J45="SE",P45="Complexo"),7,0))))))</f>
        <v>0</v>
      </c>
      <c r="R45" s="64" t="n">
        <f aca="false">IF(AND(J45="ALI",O45="Simples"),7, IF(AND(J45="ALI",O45="Médio"),10, IF(AND(J45="ALI",O45="Complexo"),15, IF(AND(J45="AIE",O45="Simples"),5, IF(AND(J45="AIE",O45="Médio"),7, IF(AND(J45="AIE",O45="Complexo"),10,0))))))</f>
        <v>0</v>
      </c>
      <c r="S45" s="63" t="n">
        <f aca="false">IF($M45="%",($Q45+$R45)*$C45,$C45*$I45)</f>
        <v>0</v>
      </c>
      <c r="T45" s="59"/>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row>
    <row r="46" customFormat="false" ht="13.8" hidden="false" customHeight="false" outlineLevel="0" collapsed="false">
      <c r="A46" s="56"/>
      <c r="B46" s="57"/>
      <c r="C46" s="58" t="n">
        <f aca="false">IF($B46&lt;&gt;"",VLOOKUP($B46,Matriz_INM,2,0),0)</f>
        <v>0</v>
      </c>
      <c r="D46" s="59"/>
      <c r="E46" s="59"/>
      <c r="F46" s="59"/>
      <c r="G46" s="59"/>
      <c r="H46" s="60"/>
      <c r="I46" s="61"/>
      <c r="J46" s="59"/>
      <c r="K46" s="61"/>
      <c r="L46" s="61"/>
      <c r="M46" s="62" t="str">
        <f aca="false">IFERROR(VLOOKUP($B46,Matriz_INM,3,0),"")</f>
        <v/>
      </c>
      <c r="N46" s="60" t="str">
        <f aca="false">IF(J46="EE",IF(OR(AND(OR(L46=1,L46=0),K46&gt;0,K46&lt;5),AND(OR(L46=1,L46=0),K46&gt;4,K46&lt;16),AND(L46=2,K46&gt;0,K46&lt;5)),"Simples",IF(OR(AND(OR(L46=1,L46=0),K46&gt;15),AND(L46=2,K46&gt;4,K46&lt;16),AND(L46&gt;2,K46&gt;0,K46&lt;5)),"Médio",IF(OR(AND(L46=2,K46&gt;15),AND(L46&gt;2,K46&gt;4,K46&lt;16),AND(L46&gt;2,K46&gt;15)),"Complexo",""))), IF(OR(J46="CE",J46="SE"),IF(OR(AND(OR(L46=1,L46=0),K46&gt;0,K46&lt;6),AND(OR(L46=1,L46=0),K46&gt;5,K46&lt;20),AND(L46&gt;1,L46&lt;4,K46&gt;0,K46&lt;6)),"Simples",IF(OR(AND(OR(L46=1,L46=0),K46&gt;19),AND(L46&gt;1,L46&lt;4,K46&gt;5,K46&lt;20),AND(L46&gt;3,K46&gt;0,K46&lt;6)),"Médio",IF(OR(AND(L46&gt;1,L46&lt;4,K46&gt;19),AND(L46&gt;3,K46&gt;5,K46&lt;20),AND(L46&gt;3,K46&gt;19)),"Complexo",""))),""))</f>
        <v/>
      </c>
      <c r="O46" s="60" t="str">
        <f aca="false">IF(J46="ALI",IF(OR(AND(OR(L46=1,L46=0),K46&gt;0,K46&lt;20),AND(OR(L46=1,L46=0),K46&gt;19,K46&lt;51),AND(L46&gt;1,L46&lt;6,K46&gt;0,K46&lt;20)),"Simples",IF(OR(AND(OR(L46=1,L46=0),K46&gt;50),AND(L46&gt;1,L46&lt;6,K46&gt;19,K46&lt;51),AND(L46&gt;5,K46&gt;0,K46&lt;20)),"Médio",IF(OR(AND(L46&gt;1,L46&lt;6,K46&gt;50),AND(L46&gt;5,K46&gt;19,K46&lt;51),AND(L46&gt;5,K46&gt;50)),"Complexo",""))), IF(J46="AIE",IF(OR(AND(OR(L46=1, L46=0),K46&gt;0,K46&lt;20),AND(OR(L46=1, L46=0),K46&gt;19,K46&lt;51),AND(L46&gt;1,L46&lt;6,K46&gt;0,K46&lt;20)),"Simples",IF(OR(AND(OR(L46=1, L46=0),K46&gt;50),AND(L46&gt;1,L46&lt;6,K46&gt;19,K46&lt;51),AND(L46&gt;5,K46&gt;0,K46&lt;20)),"Médio",IF(OR(AND(L46&gt;1,L46&lt;6,K46&gt;50),AND(L46&gt;5,K46&gt;19,K46&lt;51),AND(L46&gt;5,K46&gt;50)),"Complexo",""))),""))</f>
        <v/>
      </c>
      <c r="P46" s="63" t="str">
        <f aca="false">IF(N46="",O46,IF(O46="",N46,""))</f>
        <v/>
      </c>
      <c r="Q46" s="64" t="n">
        <f aca="false">IF(AND(OR(J46="EE",J46="CE"),P46="Simples"),3, IF(AND(OR(J46="EE",J46="CE"),P46="Médio"),4, IF(AND(OR(J46="EE",J46="CE"),P46="Complexo"),6, IF(AND(J46="SE",P46="Simples"),4, IF(AND(J46="SE",P46="Médio"),5, IF(AND(J46="SE",P46="Complexo"),7,0))))))</f>
        <v>0</v>
      </c>
      <c r="R46" s="64" t="n">
        <f aca="false">IF(AND(J46="ALI",O46="Simples"),7, IF(AND(J46="ALI",O46="Médio"),10, IF(AND(J46="ALI",O46="Complexo"),15, IF(AND(J46="AIE",O46="Simples"),5, IF(AND(J46="AIE",O46="Médio"),7, IF(AND(J46="AIE",O46="Complexo"),10,0))))))</f>
        <v>0</v>
      </c>
      <c r="S46" s="63" t="n">
        <f aca="false">IF($M46="%",($Q46+$R46)*$C46,$C46*$I46)</f>
        <v>0</v>
      </c>
      <c r="T46" s="59"/>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row>
    <row r="47" customFormat="false" ht="13.8" hidden="false" customHeight="false" outlineLevel="0" collapsed="false">
      <c r="A47" s="56"/>
      <c r="B47" s="57"/>
      <c r="C47" s="58" t="n">
        <f aca="false">IF($B47&lt;&gt;"",VLOOKUP($B47,Matriz_INM,2,0),0)</f>
        <v>0</v>
      </c>
      <c r="D47" s="59"/>
      <c r="E47" s="59"/>
      <c r="F47" s="59"/>
      <c r="G47" s="59"/>
      <c r="H47" s="60"/>
      <c r="I47" s="61"/>
      <c r="J47" s="59"/>
      <c r="K47" s="61"/>
      <c r="L47" s="61"/>
      <c r="M47" s="62" t="str">
        <f aca="false">IFERROR(VLOOKUP($B47,Matriz_INM,3,0),"")</f>
        <v/>
      </c>
      <c r="N47" s="60" t="str">
        <f aca="false">IF(J47="EE",IF(OR(AND(OR(L47=1,L47=0),K47&gt;0,K47&lt;5),AND(OR(L47=1,L47=0),K47&gt;4,K47&lt;16),AND(L47=2,K47&gt;0,K47&lt;5)),"Simples",IF(OR(AND(OR(L47=1,L47=0),K47&gt;15),AND(L47=2,K47&gt;4,K47&lt;16),AND(L47&gt;2,K47&gt;0,K47&lt;5)),"Médio",IF(OR(AND(L47=2,K47&gt;15),AND(L47&gt;2,K47&gt;4,K47&lt;16),AND(L47&gt;2,K47&gt;15)),"Complexo",""))), IF(OR(J47="CE",J47="SE"),IF(OR(AND(OR(L47=1,L47=0),K47&gt;0,K47&lt;6),AND(OR(L47=1,L47=0),K47&gt;5,K47&lt;20),AND(L47&gt;1,L47&lt;4,K47&gt;0,K47&lt;6)),"Simples",IF(OR(AND(OR(L47=1,L47=0),K47&gt;19),AND(L47&gt;1,L47&lt;4,K47&gt;5,K47&lt;20),AND(L47&gt;3,K47&gt;0,K47&lt;6)),"Médio",IF(OR(AND(L47&gt;1,L47&lt;4,K47&gt;19),AND(L47&gt;3,K47&gt;5,K47&lt;20),AND(L47&gt;3,K47&gt;19)),"Complexo",""))),""))</f>
        <v/>
      </c>
      <c r="O47" s="60" t="str">
        <f aca="false">IF(J47="ALI",IF(OR(AND(OR(L47=1,L47=0),K47&gt;0,K47&lt;20),AND(OR(L47=1,L47=0),K47&gt;19,K47&lt;51),AND(L47&gt;1,L47&lt;6,K47&gt;0,K47&lt;20)),"Simples",IF(OR(AND(OR(L47=1,L47=0),K47&gt;50),AND(L47&gt;1,L47&lt;6,K47&gt;19,K47&lt;51),AND(L47&gt;5,K47&gt;0,K47&lt;20)),"Médio",IF(OR(AND(L47&gt;1,L47&lt;6,K47&gt;50),AND(L47&gt;5,K47&gt;19,K47&lt;51),AND(L47&gt;5,K47&gt;50)),"Complexo",""))), IF(J47="AIE",IF(OR(AND(OR(L47=1, L47=0),K47&gt;0,K47&lt;20),AND(OR(L47=1, L47=0),K47&gt;19,K47&lt;51),AND(L47&gt;1,L47&lt;6,K47&gt;0,K47&lt;20)),"Simples",IF(OR(AND(OR(L47=1, L47=0),K47&gt;50),AND(L47&gt;1,L47&lt;6,K47&gt;19,K47&lt;51),AND(L47&gt;5,K47&gt;0,K47&lt;20)),"Médio",IF(OR(AND(L47&gt;1,L47&lt;6,K47&gt;50),AND(L47&gt;5,K47&gt;19,K47&lt;51),AND(L47&gt;5,K47&gt;50)),"Complexo",""))),""))</f>
        <v/>
      </c>
      <c r="P47" s="63" t="str">
        <f aca="false">IF(N47="",O47,IF(O47="",N47,""))</f>
        <v/>
      </c>
      <c r="Q47" s="64" t="n">
        <f aca="false">IF(AND(OR(J47="EE",J47="CE"),P47="Simples"),3, IF(AND(OR(J47="EE",J47="CE"),P47="Médio"),4, IF(AND(OR(J47="EE",J47="CE"),P47="Complexo"),6, IF(AND(J47="SE",P47="Simples"),4, IF(AND(J47="SE",P47="Médio"),5, IF(AND(J47="SE",P47="Complexo"),7,0))))))</f>
        <v>0</v>
      </c>
      <c r="R47" s="64" t="n">
        <f aca="false">IF(AND(J47="ALI",O47="Simples"),7, IF(AND(J47="ALI",O47="Médio"),10, IF(AND(J47="ALI",O47="Complexo"),15, IF(AND(J47="AIE",O47="Simples"),5, IF(AND(J47="AIE",O47="Médio"),7, IF(AND(J47="AIE",O47="Complexo"),10,0))))))</f>
        <v>0</v>
      </c>
      <c r="S47" s="63" t="n">
        <f aca="false">IF($M47="%",($Q47+$R47)*$C47,$C47*$I47)</f>
        <v>0</v>
      </c>
      <c r="T47" s="59"/>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row>
    <row r="48" customFormat="false" ht="13.8" hidden="false" customHeight="false" outlineLevel="0" collapsed="false">
      <c r="A48" s="56"/>
      <c r="B48" s="57"/>
      <c r="C48" s="58" t="n">
        <f aca="false">IF($B48&lt;&gt;"",VLOOKUP($B48,Matriz_INM,2,0),0)</f>
        <v>0</v>
      </c>
      <c r="D48" s="59"/>
      <c r="E48" s="59"/>
      <c r="F48" s="59"/>
      <c r="G48" s="59"/>
      <c r="H48" s="60"/>
      <c r="I48" s="61"/>
      <c r="J48" s="59"/>
      <c r="K48" s="61"/>
      <c r="L48" s="61"/>
      <c r="M48" s="62" t="str">
        <f aca="false">IFERROR(VLOOKUP($B48,Matriz_INM,3,0),"")</f>
        <v/>
      </c>
      <c r="N48" s="60" t="str">
        <f aca="false">IF(J48="EE",IF(OR(AND(OR(L48=1,L48=0),K48&gt;0,K48&lt;5),AND(OR(L48=1,L48=0),K48&gt;4,K48&lt;16),AND(L48=2,K48&gt;0,K48&lt;5)),"Simples",IF(OR(AND(OR(L48=1,L48=0),K48&gt;15),AND(L48=2,K48&gt;4,K48&lt;16),AND(L48&gt;2,K48&gt;0,K48&lt;5)),"Médio",IF(OR(AND(L48=2,K48&gt;15),AND(L48&gt;2,K48&gt;4,K48&lt;16),AND(L48&gt;2,K48&gt;15)),"Complexo",""))), IF(OR(J48="CE",J48="SE"),IF(OR(AND(OR(L48=1,L48=0),K48&gt;0,K48&lt;6),AND(OR(L48=1,L48=0),K48&gt;5,K48&lt;20),AND(L48&gt;1,L48&lt;4,K48&gt;0,K48&lt;6)),"Simples",IF(OR(AND(OR(L48=1,L48=0),K48&gt;19),AND(L48&gt;1,L48&lt;4,K48&gt;5,K48&lt;20),AND(L48&gt;3,K48&gt;0,K48&lt;6)),"Médio",IF(OR(AND(L48&gt;1,L48&lt;4,K48&gt;19),AND(L48&gt;3,K48&gt;5,K48&lt;20),AND(L48&gt;3,K48&gt;19)),"Complexo",""))),""))</f>
        <v/>
      </c>
      <c r="O48" s="60" t="str">
        <f aca="false">IF(J48="ALI",IF(OR(AND(OR(L48=1,L48=0),K48&gt;0,K48&lt;20),AND(OR(L48=1,L48=0),K48&gt;19,K48&lt;51),AND(L48&gt;1,L48&lt;6,K48&gt;0,K48&lt;20)),"Simples",IF(OR(AND(OR(L48=1,L48=0),K48&gt;50),AND(L48&gt;1,L48&lt;6,K48&gt;19,K48&lt;51),AND(L48&gt;5,K48&gt;0,K48&lt;20)),"Médio",IF(OR(AND(L48&gt;1,L48&lt;6,K48&gt;50),AND(L48&gt;5,K48&gt;19,K48&lt;51),AND(L48&gt;5,K48&gt;50)),"Complexo",""))), IF(J48="AIE",IF(OR(AND(OR(L48=1, L48=0),K48&gt;0,K48&lt;20),AND(OR(L48=1, L48=0),K48&gt;19,K48&lt;51),AND(L48&gt;1,L48&lt;6,K48&gt;0,K48&lt;20)),"Simples",IF(OR(AND(OR(L48=1, L48=0),K48&gt;50),AND(L48&gt;1,L48&lt;6,K48&gt;19,K48&lt;51),AND(L48&gt;5,K48&gt;0,K48&lt;20)),"Médio",IF(OR(AND(L48&gt;1,L48&lt;6,K48&gt;50),AND(L48&gt;5,K48&gt;19,K48&lt;51),AND(L48&gt;5,K48&gt;50)),"Complexo",""))),""))</f>
        <v/>
      </c>
      <c r="P48" s="63" t="str">
        <f aca="false">IF(N48="",O48,IF(O48="",N48,""))</f>
        <v/>
      </c>
      <c r="Q48" s="64" t="n">
        <f aca="false">IF(AND(OR(J48="EE",J48="CE"),P48="Simples"),3, IF(AND(OR(J48="EE",J48="CE"),P48="Médio"),4, IF(AND(OR(J48="EE",J48="CE"),P48="Complexo"),6, IF(AND(J48="SE",P48="Simples"),4, IF(AND(J48="SE",P48="Médio"),5, IF(AND(J48="SE",P48="Complexo"),7,0))))))</f>
        <v>0</v>
      </c>
      <c r="R48" s="64" t="n">
        <f aca="false">IF(AND(J48="ALI",O48="Simples"),7, IF(AND(J48="ALI",O48="Médio"),10, IF(AND(J48="ALI",O48="Complexo"),15, IF(AND(J48="AIE",O48="Simples"),5, IF(AND(J48="AIE",O48="Médio"),7, IF(AND(J48="AIE",O48="Complexo"),10,0))))))</f>
        <v>0</v>
      </c>
      <c r="S48" s="63" t="n">
        <f aca="false">IF($M48="%",($Q48+$R48)*$C48,$C48*$I48)</f>
        <v>0</v>
      </c>
      <c r="T48" s="59"/>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row>
    <row r="49" customFormat="false" ht="13.8" hidden="false" customHeight="false" outlineLevel="0" collapsed="false">
      <c r="A49" s="56"/>
      <c r="B49" s="57"/>
      <c r="C49" s="58" t="n">
        <f aca="false">IF($B49&lt;&gt;"",VLOOKUP($B49,Matriz_INM,2,0),0)</f>
        <v>0</v>
      </c>
      <c r="D49" s="59"/>
      <c r="E49" s="59"/>
      <c r="F49" s="59"/>
      <c r="G49" s="59"/>
      <c r="H49" s="60"/>
      <c r="I49" s="61"/>
      <c r="J49" s="59"/>
      <c r="K49" s="61"/>
      <c r="L49" s="61"/>
      <c r="M49" s="62" t="str">
        <f aca="false">IFERROR(VLOOKUP($B49,Matriz_INM,3,0),"")</f>
        <v/>
      </c>
      <c r="N49" s="60" t="str">
        <f aca="false">IF(J49="EE",IF(OR(AND(OR(L49=1,L49=0),K49&gt;0,K49&lt;5),AND(OR(L49=1,L49=0),K49&gt;4,K49&lt;16),AND(L49=2,K49&gt;0,K49&lt;5)),"Simples",IF(OR(AND(OR(L49=1,L49=0),K49&gt;15),AND(L49=2,K49&gt;4,K49&lt;16),AND(L49&gt;2,K49&gt;0,K49&lt;5)),"Médio",IF(OR(AND(L49=2,K49&gt;15),AND(L49&gt;2,K49&gt;4,K49&lt;16),AND(L49&gt;2,K49&gt;15)),"Complexo",""))), IF(OR(J49="CE",J49="SE"),IF(OR(AND(OR(L49=1,L49=0),K49&gt;0,K49&lt;6),AND(OR(L49=1,L49=0),K49&gt;5,K49&lt;20),AND(L49&gt;1,L49&lt;4,K49&gt;0,K49&lt;6)),"Simples",IF(OR(AND(OR(L49=1,L49=0),K49&gt;19),AND(L49&gt;1,L49&lt;4,K49&gt;5,K49&lt;20),AND(L49&gt;3,K49&gt;0,K49&lt;6)),"Médio",IF(OR(AND(L49&gt;1,L49&lt;4,K49&gt;19),AND(L49&gt;3,K49&gt;5,K49&lt;20),AND(L49&gt;3,K49&gt;19)),"Complexo",""))),""))</f>
        <v/>
      </c>
      <c r="O49" s="60" t="str">
        <f aca="false">IF(J49="ALI",IF(OR(AND(OR(L49=1,L49=0),K49&gt;0,K49&lt;20),AND(OR(L49=1,L49=0),K49&gt;19,K49&lt;51),AND(L49&gt;1,L49&lt;6,K49&gt;0,K49&lt;20)),"Simples",IF(OR(AND(OR(L49=1,L49=0),K49&gt;50),AND(L49&gt;1,L49&lt;6,K49&gt;19,K49&lt;51),AND(L49&gt;5,K49&gt;0,K49&lt;20)),"Médio",IF(OR(AND(L49&gt;1,L49&lt;6,K49&gt;50),AND(L49&gt;5,K49&gt;19,K49&lt;51),AND(L49&gt;5,K49&gt;50)),"Complexo",""))), IF(J49="AIE",IF(OR(AND(OR(L49=1, L49=0),K49&gt;0,K49&lt;20),AND(OR(L49=1, L49=0),K49&gt;19,K49&lt;51),AND(L49&gt;1,L49&lt;6,K49&gt;0,K49&lt;20)),"Simples",IF(OR(AND(OR(L49=1, L49=0),K49&gt;50),AND(L49&gt;1,L49&lt;6,K49&gt;19,K49&lt;51),AND(L49&gt;5,K49&gt;0,K49&lt;20)),"Médio",IF(OR(AND(L49&gt;1,L49&lt;6,K49&gt;50),AND(L49&gt;5,K49&gt;19,K49&lt;51),AND(L49&gt;5,K49&gt;50)),"Complexo",""))),""))</f>
        <v/>
      </c>
      <c r="P49" s="63" t="str">
        <f aca="false">IF(N49="",O49,IF(O49="",N49,""))</f>
        <v/>
      </c>
      <c r="Q49" s="64" t="n">
        <f aca="false">IF(AND(OR(J49="EE",J49="CE"),P49="Simples"),3, IF(AND(OR(J49="EE",J49="CE"),P49="Médio"),4, IF(AND(OR(J49="EE",J49="CE"),P49="Complexo"),6, IF(AND(J49="SE",P49="Simples"),4, IF(AND(J49="SE",P49="Médio"),5, IF(AND(J49="SE",P49="Complexo"),7,0))))))</f>
        <v>0</v>
      </c>
      <c r="R49" s="64" t="n">
        <f aca="false">IF(AND(J49="ALI",O49="Simples"),7, IF(AND(J49="ALI",O49="Médio"),10, IF(AND(J49="ALI",O49="Complexo"),15, IF(AND(J49="AIE",O49="Simples"),5, IF(AND(J49="AIE",O49="Médio"),7, IF(AND(J49="AIE",O49="Complexo"),10,0))))))</f>
        <v>0</v>
      </c>
      <c r="S49" s="63" t="n">
        <f aca="false">IF($M49="%",($Q49+$R49)*$C49,$C49*$I49)</f>
        <v>0</v>
      </c>
      <c r="T49" s="59"/>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row>
    <row r="50" customFormat="false" ht="13.8" hidden="false" customHeight="false" outlineLevel="0" collapsed="false">
      <c r="A50" s="56"/>
      <c r="B50" s="57"/>
      <c r="C50" s="58" t="n">
        <f aca="false">IF($B50&lt;&gt;"",VLOOKUP($B50,Matriz_INM,2,0),0)</f>
        <v>0</v>
      </c>
      <c r="D50" s="59"/>
      <c r="E50" s="59"/>
      <c r="F50" s="59"/>
      <c r="G50" s="59"/>
      <c r="H50" s="60"/>
      <c r="I50" s="61"/>
      <c r="J50" s="59"/>
      <c r="K50" s="61"/>
      <c r="L50" s="61"/>
      <c r="M50" s="62" t="str">
        <f aca="false">IFERROR(VLOOKUP($B50,Matriz_INM,3,0),"")</f>
        <v/>
      </c>
      <c r="N50" s="60" t="str">
        <f aca="false">IF(J50="EE",IF(OR(AND(OR(L50=1,L50=0),K50&gt;0,K50&lt;5),AND(OR(L50=1,L50=0),K50&gt;4,K50&lt;16),AND(L50=2,K50&gt;0,K50&lt;5)),"Simples",IF(OR(AND(OR(L50=1,L50=0),K50&gt;15),AND(L50=2,K50&gt;4,K50&lt;16),AND(L50&gt;2,K50&gt;0,K50&lt;5)),"Médio",IF(OR(AND(L50=2,K50&gt;15),AND(L50&gt;2,K50&gt;4,K50&lt;16),AND(L50&gt;2,K50&gt;15)),"Complexo",""))), IF(OR(J50="CE",J50="SE"),IF(OR(AND(OR(L50=1,L50=0),K50&gt;0,K50&lt;6),AND(OR(L50=1,L50=0),K50&gt;5,K50&lt;20),AND(L50&gt;1,L50&lt;4,K50&gt;0,K50&lt;6)),"Simples",IF(OR(AND(OR(L50=1,L50=0),K50&gt;19),AND(L50&gt;1,L50&lt;4,K50&gt;5,K50&lt;20),AND(L50&gt;3,K50&gt;0,K50&lt;6)),"Médio",IF(OR(AND(L50&gt;1,L50&lt;4,K50&gt;19),AND(L50&gt;3,K50&gt;5,K50&lt;20),AND(L50&gt;3,K50&gt;19)),"Complexo",""))),""))</f>
        <v/>
      </c>
      <c r="O50" s="60" t="str">
        <f aca="false">IF(J50="ALI",IF(OR(AND(OR(L50=1,L50=0),K50&gt;0,K50&lt;20),AND(OR(L50=1,L50=0),K50&gt;19,K50&lt;51),AND(L50&gt;1,L50&lt;6,K50&gt;0,K50&lt;20)),"Simples",IF(OR(AND(OR(L50=1,L50=0),K50&gt;50),AND(L50&gt;1,L50&lt;6,K50&gt;19,K50&lt;51),AND(L50&gt;5,K50&gt;0,K50&lt;20)),"Médio",IF(OR(AND(L50&gt;1,L50&lt;6,K50&gt;50),AND(L50&gt;5,K50&gt;19,K50&lt;51),AND(L50&gt;5,K50&gt;50)),"Complexo",""))), IF(J50="AIE",IF(OR(AND(OR(L50=1, L50=0),K50&gt;0,K50&lt;20),AND(OR(L50=1, L50=0),K50&gt;19,K50&lt;51),AND(L50&gt;1,L50&lt;6,K50&gt;0,K50&lt;20)),"Simples",IF(OR(AND(OR(L50=1, L50=0),K50&gt;50),AND(L50&gt;1,L50&lt;6,K50&gt;19,K50&lt;51),AND(L50&gt;5,K50&gt;0,K50&lt;20)),"Médio",IF(OR(AND(L50&gt;1,L50&lt;6,K50&gt;50),AND(L50&gt;5,K50&gt;19,K50&lt;51),AND(L50&gt;5,K50&gt;50)),"Complexo",""))),""))</f>
        <v/>
      </c>
      <c r="P50" s="63" t="str">
        <f aca="false">IF(N50="",O50,IF(O50="",N50,""))</f>
        <v/>
      </c>
      <c r="Q50" s="64" t="n">
        <f aca="false">IF(AND(OR(J50="EE",J50="CE"),P50="Simples"),3, IF(AND(OR(J50="EE",J50="CE"),P50="Médio"),4, IF(AND(OR(J50="EE",J50="CE"),P50="Complexo"),6, IF(AND(J50="SE",P50="Simples"),4, IF(AND(J50="SE",P50="Médio"),5, IF(AND(J50="SE",P50="Complexo"),7,0))))))</f>
        <v>0</v>
      </c>
      <c r="R50" s="64" t="n">
        <f aca="false">IF(AND(J50="ALI",O50="Simples"),7, IF(AND(J50="ALI",O50="Médio"),10, IF(AND(J50="ALI",O50="Complexo"),15, IF(AND(J50="AIE",O50="Simples"),5, IF(AND(J50="AIE",O50="Médio"),7, IF(AND(J50="AIE",O50="Complexo"),10,0))))))</f>
        <v>0</v>
      </c>
      <c r="S50" s="63" t="n">
        <f aca="false">IF($M50="%",($Q50+$R50)*$C50,$C50*$I50)</f>
        <v>0</v>
      </c>
      <c r="T50" s="59"/>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row>
    <row r="51" customFormat="false" ht="13.8" hidden="false" customHeight="false" outlineLevel="0" collapsed="false">
      <c r="A51" s="56"/>
      <c r="B51" s="57"/>
      <c r="C51" s="58" t="n">
        <f aca="false">IF($B51&lt;&gt;"",VLOOKUP($B51,Matriz_INM,2,0),0)</f>
        <v>0</v>
      </c>
      <c r="D51" s="59"/>
      <c r="E51" s="59"/>
      <c r="F51" s="59"/>
      <c r="G51" s="59"/>
      <c r="H51" s="60"/>
      <c r="I51" s="61"/>
      <c r="J51" s="59"/>
      <c r="K51" s="61"/>
      <c r="L51" s="61"/>
      <c r="M51" s="62" t="str">
        <f aca="false">IFERROR(VLOOKUP($B51,Matriz_INM,3,0),"")</f>
        <v/>
      </c>
      <c r="N51" s="60" t="str">
        <f aca="false">IF(J51="EE",IF(OR(AND(OR(L51=1,L51=0),K51&gt;0,K51&lt;5),AND(OR(L51=1,L51=0),K51&gt;4,K51&lt;16),AND(L51=2,K51&gt;0,K51&lt;5)),"Simples",IF(OR(AND(OR(L51=1,L51=0),K51&gt;15),AND(L51=2,K51&gt;4,K51&lt;16),AND(L51&gt;2,K51&gt;0,K51&lt;5)),"Médio",IF(OR(AND(L51=2,K51&gt;15),AND(L51&gt;2,K51&gt;4,K51&lt;16),AND(L51&gt;2,K51&gt;15)),"Complexo",""))), IF(OR(J51="CE",J51="SE"),IF(OR(AND(OR(L51=1,L51=0),K51&gt;0,K51&lt;6),AND(OR(L51=1,L51=0),K51&gt;5,K51&lt;20),AND(L51&gt;1,L51&lt;4,K51&gt;0,K51&lt;6)),"Simples",IF(OR(AND(OR(L51=1,L51=0),K51&gt;19),AND(L51&gt;1,L51&lt;4,K51&gt;5,K51&lt;20),AND(L51&gt;3,K51&gt;0,K51&lt;6)),"Médio",IF(OR(AND(L51&gt;1,L51&lt;4,K51&gt;19),AND(L51&gt;3,K51&gt;5,K51&lt;20),AND(L51&gt;3,K51&gt;19)),"Complexo",""))),""))</f>
        <v/>
      </c>
      <c r="O51" s="60" t="str">
        <f aca="false">IF(J51="ALI",IF(OR(AND(OR(L51=1,L51=0),K51&gt;0,K51&lt;20),AND(OR(L51=1,L51=0),K51&gt;19,K51&lt;51),AND(L51&gt;1,L51&lt;6,K51&gt;0,K51&lt;20)),"Simples",IF(OR(AND(OR(L51=1,L51=0),K51&gt;50),AND(L51&gt;1,L51&lt;6,K51&gt;19,K51&lt;51),AND(L51&gt;5,K51&gt;0,K51&lt;20)),"Médio",IF(OR(AND(L51&gt;1,L51&lt;6,K51&gt;50),AND(L51&gt;5,K51&gt;19,K51&lt;51),AND(L51&gt;5,K51&gt;50)),"Complexo",""))), IF(J51="AIE",IF(OR(AND(OR(L51=1, L51=0),K51&gt;0,K51&lt;20),AND(OR(L51=1, L51=0),K51&gt;19,K51&lt;51),AND(L51&gt;1,L51&lt;6,K51&gt;0,K51&lt;20)),"Simples",IF(OR(AND(OR(L51=1, L51=0),K51&gt;50),AND(L51&gt;1,L51&lt;6,K51&gt;19,K51&lt;51),AND(L51&gt;5,K51&gt;0,K51&lt;20)),"Médio",IF(OR(AND(L51&gt;1,L51&lt;6,K51&gt;50),AND(L51&gt;5,K51&gt;19,K51&lt;51),AND(L51&gt;5,K51&gt;50)),"Complexo",""))),""))</f>
        <v/>
      </c>
      <c r="P51" s="63" t="str">
        <f aca="false">IF(N51="",O51,IF(O51="",N51,""))</f>
        <v/>
      </c>
      <c r="Q51" s="64" t="n">
        <f aca="false">IF(AND(OR(J51="EE",J51="CE"),P51="Simples"),3, IF(AND(OR(J51="EE",J51="CE"),P51="Médio"),4, IF(AND(OR(J51="EE",J51="CE"),P51="Complexo"),6, IF(AND(J51="SE",P51="Simples"),4, IF(AND(J51="SE",P51="Médio"),5, IF(AND(J51="SE",P51="Complexo"),7,0))))))</f>
        <v>0</v>
      </c>
      <c r="R51" s="64" t="n">
        <f aca="false">IF(AND(J51="ALI",O51="Simples"),7, IF(AND(J51="ALI",O51="Médio"),10, IF(AND(J51="ALI",O51="Complexo"),15, IF(AND(J51="AIE",O51="Simples"),5, IF(AND(J51="AIE",O51="Médio"),7, IF(AND(J51="AIE",O51="Complexo"),10,0))))))</f>
        <v>0</v>
      </c>
      <c r="S51" s="63" t="n">
        <f aca="false">IF($M51="%",($Q51+$R51)*$C51,$C51*$I51)</f>
        <v>0</v>
      </c>
      <c r="T51" s="59"/>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row>
    <row r="52" customFormat="false" ht="13.8" hidden="false" customHeight="false" outlineLevel="0" collapsed="false">
      <c r="A52" s="56"/>
      <c r="B52" s="57"/>
      <c r="C52" s="58" t="n">
        <f aca="false">IF($B52&lt;&gt;"",VLOOKUP($B52,Matriz_INM,2,0),0)</f>
        <v>0</v>
      </c>
      <c r="D52" s="59"/>
      <c r="E52" s="59"/>
      <c r="F52" s="59"/>
      <c r="G52" s="59"/>
      <c r="H52" s="60"/>
      <c r="I52" s="61"/>
      <c r="J52" s="59"/>
      <c r="K52" s="61"/>
      <c r="L52" s="61"/>
      <c r="M52" s="62" t="str">
        <f aca="false">IFERROR(VLOOKUP($B52,Matriz_INM,3,0),"")</f>
        <v/>
      </c>
      <c r="N52" s="60" t="str">
        <f aca="false">IF(J52="EE",IF(OR(AND(OR(L52=1,L52=0),K52&gt;0,K52&lt;5),AND(OR(L52=1,L52=0),K52&gt;4,K52&lt;16),AND(L52=2,K52&gt;0,K52&lt;5)),"Simples",IF(OR(AND(OR(L52=1,L52=0),K52&gt;15),AND(L52=2,K52&gt;4,K52&lt;16),AND(L52&gt;2,K52&gt;0,K52&lt;5)),"Médio",IF(OR(AND(L52=2,K52&gt;15),AND(L52&gt;2,K52&gt;4,K52&lt;16),AND(L52&gt;2,K52&gt;15)),"Complexo",""))), IF(OR(J52="CE",J52="SE"),IF(OR(AND(OR(L52=1,L52=0),K52&gt;0,K52&lt;6),AND(OR(L52=1,L52=0),K52&gt;5,K52&lt;20),AND(L52&gt;1,L52&lt;4,K52&gt;0,K52&lt;6)),"Simples",IF(OR(AND(OR(L52=1,L52=0),K52&gt;19),AND(L52&gt;1,L52&lt;4,K52&gt;5,K52&lt;20),AND(L52&gt;3,K52&gt;0,K52&lt;6)),"Médio",IF(OR(AND(L52&gt;1,L52&lt;4,K52&gt;19),AND(L52&gt;3,K52&gt;5,K52&lt;20),AND(L52&gt;3,K52&gt;19)),"Complexo",""))),""))</f>
        <v/>
      </c>
      <c r="O52" s="60" t="str">
        <f aca="false">IF(J52="ALI",IF(OR(AND(OR(L52=1,L52=0),K52&gt;0,K52&lt;20),AND(OR(L52=1,L52=0),K52&gt;19,K52&lt;51),AND(L52&gt;1,L52&lt;6,K52&gt;0,K52&lt;20)),"Simples",IF(OR(AND(OR(L52=1,L52=0),K52&gt;50),AND(L52&gt;1,L52&lt;6,K52&gt;19,K52&lt;51),AND(L52&gt;5,K52&gt;0,K52&lt;20)),"Médio",IF(OR(AND(L52&gt;1,L52&lt;6,K52&gt;50),AND(L52&gt;5,K52&gt;19,K52&lt;51),AND(L52&gt;5,K52&gt;50)),"Complexo",""))), IF(J52="AIE",IF(OR(AND(OR(L52=1, L52=0),K52&gt;0,K52&lt;20),AND(OR(L52=1, L52=0),K52&gt;19,K52&lt;51),AND(L52&gt;1,L52&lt;6,K52&gt;0,K52&lt;20)),"Simples",IF(OR(AND(OR(L52=1, L52=0),K52&gt;50),AND(L52&gt;1,L52&lt;6,K52&gt;19,K52&lt;51),AND(L52&gt;5,K52&gt;0,K52&lt;20)),"Médio",IF(OR(AND(L52&gt;1,L52&lt;6,K52&gt;50),AND(L52&gt;5,K52&gt;19,K52&lt;51),AND(L52&gt;5,K52&gt;50)),"Complexo",""))),""))</f>
        <v/>
      </c>
      <c r="P52" s="63" t="str">
        <f aca="false">IF(N52="",O52,IF(O52="",N52,""))</f>
        <v/>
      </c>
      <c r="Q52" s="64" t="n">
        <f aca="false">IF(AND(OR(J52="EE",J52="CE"),P52="Simples"),3, IF(AND(OR(J52="EE",J52="CE"),P52="Médio"),4, IF(AND(OR(J52="EE",J52="CE"),P52="Complexo"),6, IF(AND(J52="SE",P52="Simples"),4, IF(AND(J52="SE",P52="Médio"),5, IF(AND(J52="SE",P52="Complexo"),7,0))))))</f>
        <v>0</v>
      </c>
      <c r="R52" s="64" t="n">
        <f aca="false">IF(AND(J52="ALI",O52="Simples"),7, IF(AND(J52="ALI",O52="Médio"),10, IF(AND(J52="ALI",O52="Complexo"),15, IF(AND(J52="AIE",O52="Simples"),5, IF(AND(J52="AIE",O52="Médio"),7, IF(AND(J52="AIE",O52="Complexo"),10,0))))))</f>
        <v>0</v>
      </c>
      <c r="S52" s="63" t="n">
        <f aca="false">IF($M52="%",($Q52+$R52)*$C52,$C52*$I52)</f>
        <v>0</v>
      </c>
      <c r="T52" s="59"/>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row>
    <row r="53" customFormat="false" ht="13.8" hidden="false" customHeight="false" outlineLevel="0" collapsed="false">
      <c r="A53" s="56"/>
      <c r="B53" s="57"/>
      <c r="C53" s="58" t="n">
        <f aca="false">IF($B53&lt;&gt;"",VLOOKUP($B53,Matriz_INM,2,0),0)</f>
        <v>0</v>
      </c>
      <c r="D53" s="59"/>
      <c r="E53" s="59"/>
      <c r="F53" s="59"/>
      <c r="G53" s="59"/>
      <c r="H53" s="60"/>
      <c r="I53" s="61"/>
      <c r="J53" s="59"/>
      <c r="K53" s="61"/>
      <c r="L53" s="61"/>
      <c r="M53" s="62" t="str">
        <f aca="false">IFERROR(VLOOKUP($B53,Matriz_INM,3,0),"")</f>
        <v/>
      </c>
      <c r="N53" s="60" t="str">
        <f aca="false">IF(J53="EE",IF(OR(AND(OR(L53=1,L53=0),K53&gt;0,K53&lt;5),AND(OR(L53=1,L53=0),K53&gt;4,K53&lt;16),AND(L53=2,K53&gt;0,K53&lt;5)),"Simples",IF(OR(AND(OR(L53=1,L53=0),K53&gt;15),AND(L53=2,K53&gt;4,K53&lt;16),AND(L53&gt;2,K53&gt;0,K53&lt;5)),"Médio",IF(OR(AND(L53=2,K53&gt;15),AND(L53&gt;2,K53&gt;4,K53&lt;16),AND(L53&gt;2,K53&gt;15)),"Complexo",""))), IF(OR(J53="CE",J53="SE"),IF(OR(AND(OR(L53=1,L53=0),K53&gt;0,K53&lt;6),AND(OR(L53=1,L53=0),K53&gt;5,K53&lt;20),AND(L53&gt;1,L53&lt;4,K53&gt;0,K53&lt;6)),"Simples",IF(OR(AND(OR(L53=1,L53=0),K53&gt;19),AND(L53&gt;1,L53&lt;4,K53&gt;5,K53&lt;20),AND(L53&gt;3,K53&gt;0,K53&lt;6)),"Médio",IF(OR(AND(L53&gt;1,L53&lt;4,K53&gt;19),AND(L53&gt;3,K53&gt;5,K53&lt;20),AND(L53&gt;3,K53&gt;19)),"Complexo",""))),""))</f>
        <v/>
      </c>
      <c r="O53" s="60" t="str">
        <f aca="false">IF(J53="ALI",IF(OR(AND(OR(L53=1,L53=0),K53&gt;0,K53&lt;20),AND(OR(L53=1,L53=0),K53&gt;19,K53&lt;51),AND(L53&gt;1,L53&lt;6,K53&gt;0,K53&lt;20)),"Simples",IF(OR(AND(OR(L53=1,L53=0),K53&gt;50),AND(L53&gt;1,L53&lt;6,K53&gt;19,K53&lt;51),AND(L53&gt;5,K53&gt;0,K53&lt;20)),"Médio",IF(OR(AND(L53&gt;1,L53&lt;6,K53&gt;50),AND(L53&gt;5,K53&gt;19,K53&lt;51),AND(L53&gt;5,K53&gt;50)),"Complexo",""))), IF(J53="AIE",IF(OR(AND(OR(L53=1, L53=0),K53&gt;0,K53&lt;20),AND(OR(L53=1, L53=0),K53&gt;19,K53&lt;51),AND(L53&gt;1,L53&lt;6,K53&gt;0,K53&lt;20)),"Simples",IF(OR(AND(OR(L53=1, L53=0),K53&gt;50),AND(L53&gt;1,L53&lt;6,K53&gt;19,K53&lt;51),AND(L53&gt;5,K53&gt;0,K53&lt;20)),"Médio",IF(OR(AND(L53&gt;1,L53&lt;6,K53&gt;50),AND(L53&gt;5,K53&gt;19,K53&lt;51),AND(L53&gt;5,K53&gt;50)),"Complexo",""))),""))</f>
        <v/>
      </c>
      <c r="P53" s="63" t="str">
        <f aca="false">IF(N53="",O53,IF(O53="",N53,""))</f>
        <v/>
      </c>
      <c r="Q53" s="64" t="n">
        <f aca="false">IF(AND(OR(J53="EE",J53="CE"),P53="Simples"),3, IF(AND(OR(J53="EE",J53="CE"),P53="Médio"),4, IF(AND(OR(J53="EE",J53="CE"),P53="Complexo"),6, IF(AND(J53="SE",P53="Simples"),4, IF(AND(J53="SE",P53="Médio"),5, IF(AND(J53="SE",P53="Complexo"),7,0))))))</f>
        <v>0</v>
      </c>
      <c r="R53" s="64" t="n">
        <f aca="false">IF(AND(J53="ALI",O53="Simples"),7, IF(AND(J53="ALI",O53="Médio"),10, IF(AND(J53="ALI",O53="Complexo"),15, IF(AND(J53="AIE",O53="Simples"),5, IF(AND(J53="AIE",O53="Médio"),7, IF(AND(J53="AIE",O53="Complexo"),10,0))))))</f>
        <v>0</v>
      </c>
      <c r="S53" s="63" t="n">
        <f aca="false">IF($M53="%",($Q53+$R53)*$C53,$C53*$I53)</f>
        <v>0</v>
      </c>
      <c r="T53" s="59"/>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row>
    <row r="54" customFormat="false" ht="13.8" hidden="false" customHeight="false" outlineLevel="0" collapsed="false">
      <c r="A54" s="56"/>
      <c r="B54" s="57"/>
      <c r="C54" s="58" t="n">
        <f aca="false">IF($B54&lt;&gt;"",VLOOKUP($B54,Matriz_INM,2,0),0)</f>
        <v>0</v>
      </c>
      <c r="D54" s="59"/>
      <c r="E54" s="59"/>
      <c r="F54" s="59"/>
      <c r="G54" s="59"/>
      <c r="H54" s="60"/>
      <c r="I54" s="61"/>
      <c r="J54" s="59"/>
      <c r="K54" s="61"/>
      <c r="L54" s="61"/>
      <c r="M54" s="62" t="str">
        <f aca="false">IFERROR(VLOOKUP($B54,Matriz_INM,3,0),"")</f>
        <v/>
      </c>
      <c r="N54" s="60" t="str">
        <f aca="false">IF(J54="EE",IF(OR(AND(OR(L54=1,L54=0),K54&gt;0,K54&lt;5),AND(OR(L54=1,L54=0),K54&gt;4,K54&lt;16),AND(L54=2,K54&gt;0,K54&lt;5)),"Simples",IF(OR(AND(OR(L54=1,L54=0),K54&gt;15),AND(L54=2,K54&gt;4,K54&lt;16),AND(L54&gt;2,K54&gt;0,K54&lt;5)),"Médio",IF(OR(AND(L54=2,K54&gt;15),AND(L54&gt;2,K54&gt;4,K54&lt;16),AND(L54&gt;2,K54&gt;15)),"Complexo",""))), IF(OR(J54="CE",J54="SE"),IF(OR(AND(OR(L54=1,L54=0),K54&gt;0,K54&lt;6),AND(OR(L54=1,L54=0),K54&gt;5,K54&lt;20),AND(L54&gt;1,L54&lt;4,K54&gt;0,K54&lt;6)),"Simples",IF(OR(AND(OR(L54=1,L54=0),K54&gt;19),AND(L54&gt;1,L54&lt;4,K54&gt;5,K54&lt;20),AND(L54&gt;3,K54&gt;0,K54&lt;6)),"Médio",IF(OR(AND(L54&gt;1,L54&lt;4,K54&gt;19),AND(L54&gt;3,K54&gt;5,K54&lt;20),AND(L54&gt;3,K54&gt;19)),"Complexo",""))),""))</f>
        <v/>
      </c>
      <c r="O54" s="60" t="str">
        <f aca="false">IF(J54="ALI",IF(OR(AND(OR(L54=1,L54=0),K54&gt;0,K54&lt;20),AND(OR(L54=1,L54=0),K54&gt;19,K54&lt;51),AND(L54&gt;1,L54&lt;6,K54&gt;0,K54&lt;20)),"Simples",IF(OR(AND(OR(L54=1,L54=0),K54&gt;50),AND(L54&gt;1,L54&lt;6,K54&gt;19,K54&lt;51),AND(L54&gt;5,K54&gt;0,K54&lt;20)),"Médio",IF(OR(AND(L54&gt;1,L54&lt;6,K54&gt;50),AND(L54&gt;5,K54&gt;19,K54&lt;51),AND(L54&gt;5,K54&gt;50)),"Complexo",""))), IF(J54="AIE",IF(OR(AND(OR(L54=1, L54=0),K54&gt;0,K54&lt;20),AND(OR(L54=1, L54=0),K54&gt;19,K54&lt;51),AND(L54&gt;1,L54&lt;6,K54&gt;0,K54&lt;20)),"Simples",IF(OR(AND(OR(L54=1, L54=0),K54&gt;50),AND(L54&gt;1,L54&lt;6,K54&gt;19,K54&lt;51),AND(L54&gt;5,K54&gt;0,K54&lt;20)),"Médio",IF(OR(AND(L54&gt;1,L54&lt;6,K54&gt;50),AND(L54&gt;5,K54&gt;19,K54&lt;51),AND(L54&gt;5,K54&gt;50)),"Complexo",""))),""))</f>
        <v/>
      </c>
      <c r="P54" s="63" t="str">
        <f aca="false">IF(N54="",O54,IF(O54="",N54,""))</f>
        <v/>
      </c>
      <c r="Q54" s="64" t="n">
        <f aca="false">IF(AND(OR(J54="EE",J54="CE"),P54="Simples"),3, IF(AND(OR(J54="EE",J54="CE"),P54="Médio"),4, IF(AND(OR(J54="EE",J54="CE"),P54="Complexo"),6, IF(AND(J54="SE",P54="Simples"),4, IF(AND(J54="SE",P54="Médio"),5, IF(AND(J54="SE",P54="Complexo"),7,0))))))</f>
        <v>0</v>
      </c>
      <c r="R54" s="64" t="n">
        <f aca="false">IF(AND(J54="ALI",O54="Simples"),7, IF(AND(J54="ALI",O54="Médio"),10, IF(AND(J54="ALI",O54="Complexo"),15, IF(AND(J54="AIE",O54="Simples"),5, IF(AND(J54="AIE",O54="Médio"),7, IF(AND(J54="AIE",O54="Complexo"),10,0))))))</f>
        <v>0</v>
      </c>
      <c r="S54" s="63" t="n">
        <f aca="false">IF($M54="%",($Q54+$R54)*$C54,$C54*$I54)</f>
        <v>0</v>
      </c>
      <c r="T54" s="59"/>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row>
    <row r="55" customFormat="false" ht="13.8" hidden="false" customHeight="false" outlineLevel="0" collapsed="false">
      <c r="A55" s="56"/>
      <c r="B55" s="57"/>
      <c r="C55" s="58" t="n">
        <f aca="false">IF($B55&lt;&gt;"",VLOOKUP($B55,Matriz_INM,2,0),0)</f>
        <v>0</v>
      </c>
      <c r="D55" s="59"/>
      <c r="E55" s="59"/>
      <c r="F55" s="59"/>
      <c r="G55" s="59"/>
      <c r="H55" s="60"/>
      <c r="I55" s="61"/>
      <c r="J55" s="59"/>
      <c r="K55" s="61"/>
      <c r="L55" s="61"/>
      <c r="M55" s="62" t="str">
        <f aca="false">IFERROR(VLOOKUP($B55,Matriz_INM,3,0),"")</f>
        <v/>
      </c>
      <c r="N55" s="60" t="str">
        <f aca="false">IF(J55="EE",IF(OR(AND(OR(L55=1,L55=0),K55&gt;0,K55&lt;5),AND(OR(L55=1,L55=0),K55&gt;4,K55&lt;16),AND(L55=2,K55&gt;0,K55&lt;5)),"Simples",IF(OR(AND(OR(L55=1,L55=0),K55&gt;15),AND(L55=2,K55&gt;4,K55&lt;16),AND(L55&gt;2,K55&gt;0,K55&lt;5)),"Médio",IF(OR(AND(L55=2,K55&gt;15),AND(L55&gt;2,K55&gt;4,K55&lt;16),AND(L55&gt;2,K55&gt;15)),"Complexo",""))), IF(OR(J55="CE",J55="SE"),IF(OR(AND(OR(L55=1,L55=0),K55&gt;0,K55&lt;6),AND(OR(L55=1,L55=0),K55&gt;5,K55&lt;20),AND(L55&gt;1,L55&lt;4,K55&gt;0,K55&lt;6)),"Simples",IF(OR(AND(OR(L55=1,L55=0),K55&gt;19),AND(L55&gt;1,L55&lt;4,K55&gt;5,K55&lt;20),AND(L55&gt;3,K55&gt;0,K55&lt;6)),"Médio",IF(OR(AND(L55&gt;1,L55&lt;4,K55&gt;19),AND(L55&gt;3,K55&gt;5,K55&lt;20),AND(L55&gt;3,K55&gt;19)),"Complexo",""))),""))</f>
        <v/>
      </c>
      <c r="O55" s="60" t="str">
        <f aca="false">IF(J55="ALI",IF(OR(AND(OR(L55=1,L55=0),K55&gt;0,K55&lt;20),AND(OR(L55=1,L55=0),K55&gt;19,K55&lt;51),AND(L55&gt;1,L55&lt;6,K55&gt;0,K55&lt;20)),"Simples",IF(OR(AND(OR(L55=1,L55=0),K55&gt;50),AND(L55&gt;1,L55&lt;6,K55&gt;19,K55&lt;51),AND(L55&gt;5,K55&gt;0,K55&lt;20)),"Médio",IF(OR(AND(L55&gt;1,L55&lt;6,K55&gt;50),AND(L55&gt;5,K55&gt;19,K55&lt;51),AND(L55&gt;5,K55&gt;50)),"Complexo",""))), IF(J55="AIE",IF(OR(AND(OR(L55=1, L55=0),K55&gt;0,K55&lt;20),AND(OR(L55=1, L55=0),K55&gt;19,K55&lt;51),AND(L55&gt;1,L55&lt;6,K55&gt;0,K55&lt;20)),"Simples",IF(OR(AND(OR(L55=1, L55=0),K55&gt;50),AND(L55&gt;1,L55&lt;6,K55&gt;19,K55&lt;51),AND(L55&gt;5,K55&gt;0,K55&lt;20)),"Médio",IF(OR(AND(L55&gt;1,L55&lt;6,K55&gt;50),AND(L55&gt;5,K55&gt;19,K55&lt;51),AND(L55&gt;5,K55&gt;50)),"Complexo",""))),""))</f>
        <v/>
      </c>
      <c r="P55" s="63" t="str">
        <f aca="false">IF(N55="",O55,IF(O55="",N55,""))</f>
        <v/>
      </c>
      <c r="Q55" s="64" t="n">
        <f aca="false">IF(AND(OR(J55="EE",J55="CE"),P55="Simples"),3, IF(AND(OR(J55="EE",J55="CE"),P55="Médio"),4, IF(AND(OR(J55="EE",J55="CE"),P55="Complexo"),6, IF(AND(J55="SE",P55="Simples"),4, IF(AND(J55="SE",P55="Médio"),5, IF(AND(J55="SE",P55="Complexo"),7,0))))))</f>
        <v>0</v>
      </c>
      <c r="R55" s="64" t="n">
        <f aca="false">IF(AND(J55="ALI",O55="Simples"),7, IF(AND(J55="ALI",O55="Médio"),10, IF(AND(J55="ALI",O55="Complexo"),15, IF(AND(J55="AIE",O55="Simples"),5, IF(AND(J55="AIE",O55="Médio"),7, IF(AND(J55="AIE",O55="Complexo"),10,0))))))</f>
        <v>0</v>
      </c>
      <c r="S55" s="63" t="n">
        <f aca="false">IF($M55="%",($Q55+$R55)*$C55,$C55*$I55)</f>
        <v>0</v>
      </c>
      <c r="T55" s="59"/>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row>
    <row r="56" customFormat="false" ht="13.8" hidden="false" customHeight="false" outlineLevel="0" collapsed="false">
      <c r="A56" s="56"/>
      <c r="B56" s="57"/>
      <c r="C56" s="58" t="n">
        <f aca="false">IF($B56&lt;&gt;"",VLOOKUP($B56,Matriz_INM,2,0),0)</f>
        <v>0</v>
      </c>
      <c r="D56" s="59"/>
      <c r="E56" s="59"/>
      <c r="F56" s="59"/>
      <c r="G56" s="59"/>
      <c r="H56" s="60"/>
      <c r="I56" s="61"/>
      <c r="J56" s="59"/>
      <c r="K56" s="61"/>
      <c r="L56" s="61"/>
      <c r="M56" s="62" t="str">
        <f aca="false">IFERROR(VLOOKUP($B56,Matriz_INM,3,0),"")</f>
        <v/>
      </c>
      <c r="N56" s="60" t="str">
        <f aca="false">IF(J56="EE",IF(OR(AND(OR(L56=1,L56=0),K56&gt;0,K56&lt;5),AND(OR(L56=1,L56=0),K56&gt;4,K56&lt;16),AND(L56=2,K56&gt;0,K56&lt;5)),"Simples",IF(OR(AND(OR(L56=1,L56=0),K56&gt;15),AND(L56=2,K56&gt;4,K56&lt;16),AND(L56&gt;2,K56&gt;0,K56&lt;5)),"Médio",IF(OR(AND(L56=2,K56&gt;15),AND(L56&gt;2,K56&gt;4,K56&lt;16),AND(L56&gt;2,K56&gt;15)),"Complexo",""))), IF(OR(J56="CE",J56="SE"),IF(OR(AND(OR(L56=1,L56=0),K56&gt;0,K56&lt;6),AND(OR(L56=1,L56=0),K56&gt;5,K56&lt;20),AND(L56&gt;1,L56&lt;4,K56&gt;0,K56&lt;6)),"Simples",IF(OR(AND(OR(L56=1,L56=0),K56&gt;19),AND(L56&gt;1,L56&lt;4,K56&gt;5,K56&lt;20),AND(L56&gt;3,K56&gt;0,K56&lt;6)),"Médio",IF(OR(AND(L56&gt;1,L56&lt;4,K56&gt;19),AND(L56&gt;3,K56&gt;5,K56&lt;20),AND(L56&gt;3,K56&gt;19)),"Complexo",""))),""))</f>
        <v/>
      </c>
      <c r="O56" s="60" t="str">
        <f aca="false">IF(J56="ALI",IF(OR(AND(OR(L56=1,L56=0),K56&gt;0,K56&lt;20),AND(OR(L56=1,L56=0),K56&gt;19,K56&lt;51),AND(L56&gt;1,L56&lt;6,K56&gt;0,K56&lt;20)),"Simples",IF(OR(AND(OR(L56=1,L56=0),K56&gt;50),AND(L56&gt;1,L56&lt;6,K56&gt;19,K56&lt;51),AND(L56&gt;5,K56&gt;0,K56&lt;20)),"Médio",IF(OR(AND(L56&gt;1,L56&lt;6,K56&gt;50),AND(L56&gt;5,K56&gt;19,K56&lt;51),AND(L56&gt;5,K56&gt;50)),"Complexo",""))), IF(J56="AIE",IF(OR(AND(OR(L56=1, L56=0),K56&gt;0,K56&lt;20),AND(OR(L56=1, L56=0),K56&gt;19,K56&lt;51),AND(L56&gt;1,L56&lt;6,K56&gt;0,K56&lt;20)),"Simples",IF(OR(AND(OR(L56=1, L56=0),K56&gt;50),AND(L56&gt;1,L56&lt;6,K56&gt;19,K56&lt;51),AND(L56&gt;5,K56&gt;0,K56&lt;20)),"Médio",IF(OR(AND(L56&gt;1,L56&lt;6,K56&gt;50),AND(L56&gt;5,K56&gt;19,K56&lt;51),AND(L56&gt;5,K56&gt;50)),"Complexo",""))),""))</f>
        <v/>
      </c>
      <c r="P56" s="63" t="str">
        <f aca="false">IF(N56="",O56,IF(O56="",N56,""))</f>
        <v/>
      </c>
      <c r="Q56" s="64" t="n">
        <f aca="false">IF(AND(OR(J56="EE",J56="CE"),P56="Simples"),3, IF(AND(OR(J56="EE",J56="CE"),P56="Médio"),4, IF(AND(OR(J56="EE",J56="CE"),P56="Complexo"),6, IF(AND(J56="SE",P56="Simples"),4, IF(AND(J56="SE",P56="Médio"),5, IF(AND(J56="SE",P56="Complexo"),7,0))))))</f>
        <v>0</v>
      </c>
      <c r="R56" s="64" t="n">
        <f aca="false">IF(AND(J56="ALI",O56="Simples"),7, IF(AND(J56="ALI",O56="Médio"),10, IF(AND(J56="ALI",O56="Complexo"),15, IF(AND(J56="AIE",O56="Simples"),5, IF(AND(J56="AIE",O56="Médio"),7, IF(AND(J56="AIE",O56="Complexo"),10,0))))))</f>
        <v>0</v>
      </c>
      <c r="S56" s="63" t="n">
        <f aca="false">IF($M56="%",($Q56+$R56)*$C56,$C56*$I56)</f>
        <v>0</v>
      </c>
      <c r="T56" s="59"/>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row>
    <row r="57" customFormat="false" ht="13.8" hidden="false" customHeight="false" outlineLevel="0" collapsed="false">
      <c r="A57" s="56"/>
      <c r="B57" s="57"/>
      <c r="C57" s="58" t="n">
        <f aca="false">IF($B57&lt;&gt;"",VLOOKUP($B57,Matriz_INM,2,0),0)</f>
        <v>0</v>
      </c>
      <c r="D57" s="59"/>
      <c r="E57" s="59"/>
      <c r="F57" s="59"/>
      <c r="G57" s="59"/>
      <c r="H57" s="60"/>
      <c r="I57" s="61"/>
      <c r="J57" s="59"/>
      <c r="K57" s="61"/>
      <c r="L57" s="61"/>
      <c r="M57" s="62" t="str">
        <f aca="false">IFERROR(VLOOKUP($B57,Matriz_INM,3,0),"")</f>
        <v/>
      </c>
      <c r="N57" s="60" t="str">
        <f aca="false">IF(J57="EE",IF(OR(AND(OR(L57=1,L57=0),K57&gt;0,K57&lt;5),AND(OR(L57=1,L57=0),K57&gt;4,K57&lt;16),AND(L57=2,K57&gt;0,K57&lt;5)),"Simples",IF(OR(AND(OR(L57=1,L57=0),K57&gt;15),AND(L57=2,K57&gt;4,K57&lt;16),AND(L57&gt;2,K57&gt;0,K57&lt;5)),"Médio",IF(OR(AND(L57=2,K57&gt;15),AND(L57&gt;2,K57&gt;4,K57&lt;16),AND(L57&gt;2,K57&gt;15)),"Complexo",""))), IF(OR(J57="CE",J57="SE"),IF(OR(AND(OR(L57=1,L57=0),K57&gt;0,K57&lt;6),AND(OR(L57=1,L57=0),K57&gt;5,K57&lt;20),AND(L57&gt;1,L57&lt;4,K57&gt;0,K57&lt;6)),"Simples",IF(OR(AND(OR(L57=1,L57=0),K57&gt;19),AND(L57&gt;1,L57&lt;4,K57&gt;5,K57&lt;20),AND(L57&gt;3,K57&gt;0,K57&lt;6)),"Médio",IF(OR(AND(L57&gt;1,L57&lt;4,K57&gt;19),AND(L57&gt;3,K57&gt;5,K57&lt;20),AND(L57&gt;3,K57&gt;19)),"Complexo",""))),""))</f>
        <v/>
      </c>
      <c r="O57" s="60" t="str">
        <f aca="false">IF(J57="ALI",IF(OR(AND(OR(L57=1,L57=0),K57&gt;0,K57&lt;20),AND(OR(L57=1,L57=0),K57&gt;19,K57&lt;51),AND(L57&gt;1,L57&lt;6,K57&gt;0,K57&lt;20)),"Simples",IF(OR(AND(OR(L57=1,L57=0),K57&gt;50),AND(L57&gt;1,L57&lt;6,K57&gt;19,K57&lt;51),AND(L57&gt;5,K57&gt;0,K57&lt;20)),"Médio",IF(OR(AND(L57&gt;1,L57&lt;6,K57&gt;50),AND(L57&gt;5,K57&gt;19,K57&lt;51),AND(L57&gt;5,K57&gt;50)),"Complexo",""))), IF(J57="AIE",IF(OR(AND(OR(L57=1, L57=0),K57&gt;0,K57&lt;20),AND(OR(L57=1, L57=0),K57&gt;19,K57&lt;51),AND(L57&gt;1,L57&lt;6,K57&gt;0,K57&lt;20)),"Simples",IF(OR(AND(OR(L57=1, L57=0),K57&gt;50),AND(L57&gt;1,L57&lt;6,K57&gt;19,K57&lt;51),AND(L57&gt;5,K57&gt;0,K57&lt;20)),"Médio",IF(OR(AND(L57&gt;1,L57&lt;6,K57&gt;50),AND(L57&gt;5,K57&gt;19,K57&lt;51),AND(L57&gt;5,K57&gt;50)),"Complexo",""))),""))</f>
        <v/>
      </c>
      <c r="P57" s="63" t="str">
        <f aca="false">IF(N57="",O57,IF(O57="",N57,""))</f>
        <v/>
      </c>
      <c r="Q57" s="64" t="n">
        <f aca="false">IF(AND(OR(J57="EE",J57="CE"),P57="Simples"),3, IF(AND(OR(J57="EE",J57="CE"),P57="Médio"),4, IF(AND(OR(J57="EE",J57="CE"),P57="Complexo"),6, IF(AND(J57="SE",P57="Simples"),4, IF(AND(J57="SE",P57="Médio"),5, IF(AND(J57="SE",P57="Complexo"),7,0))))))</f>
        <v>0</v>
      </c>
      <c r="R57" s="64" t="n">
        <f aca="false">IF(AND(J57="ALI",O57="Simples"),7, IF(AND(J57="ALI",O57="Médio"),10, IF(AND(J57="ALI",O57="Complexo"),15, IF(AND(J57="AIE",O57="Simples"),5, IF(AND(J57="AIE",O57="Médio"),7, IF(AND(J57="AIE",O57="Complexo"),10,0))))))</f>
        <v>0</v>
      </c>
      <c r="S57" s="63" t="n">
        <f aca="false">IF($M57="%",($Q57+$R57)*$C57,$C57*$I57)</f>
        <v>0</v>
      </c>
      <c r="T57" s="59"/>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row>
    <row r="58" customFormat="false" ht="13.8" hidden="false" customHeight="false" outlineLevel="0" collapsed="false">
      <c r="A58" s="56"/>
      <c r="B58" s="57"/>
      <c r="C58" s="58" t="n">
        <f aca="false">IF($B58&lt;&gt;"",VLOOKUP($B58,Matriz_INM,2,0),0)</f>
        <v>0</v>
      </c>
      <c r="D58" s="59"/>
      <c r="E58" s="59"/>
      <c r="F58" s="59"/>
      <c r="G58" s="59"/>
      <c r="H58" s="60"/>
      <c r="I58" s="61"/>
      <c r="J58" s="59"/>
      <c r="K58" s="61"/>
      <c r="L58" s="61"/>
      <c r="M58" s="62" t="str">
        <f aca="false">IFERROR(VLOOKUP($B58,Matriz_INM,3,0),"")</f>
        <v/>
      </c>
      <c r="N58" s="60" t="str">
        <f aca="false">IF(J58="EE",IF(OR(AND(OR(L58=1,L58=0),K58&gt;0,K58&lt;5),AND(OR(L58=1,L58=0),K58&gt;4,K58&lt;16),AND(L58=2,K58&gt;0,K58&lt;5)),"Simples",IF(OR(AND(OR(L58=1,L58=0),K58&gt;15),AND(L58=2,K58&gt;4,K58&lt;16),AND(L58&gt;2,K58&gt;0,K58&lt;5)),"Médio",IF(OR(AND(L58=2,K58&gt;15),AND(L58&gt;2,K58&gt;4,K58&lt;16),AND(L58&gt;2,K58&gt;15)),"Complexo",""))), IF(OR(J58="CE",J58="SE"),IF(OR(AND(OR(L58=1,L58=0),K58&gt;0,K58&lt;6),AND(OR(L58=1,L58=0),K58&gt;5,K58&lt;20),AND(L58&gt;1,L58&lt;4,K58&gt;0,K58&lt;6)),"Simples",IF(OR(AND(OR(L58=1,L58=0),K58&gt;19),AND(L58&gt;1,L58&lt;4,K58&gt;5,K58&lt;20),AND(L58&gt;3,K58&gt;0,K58&lt;6)),"Médio",IF(OR(AND(L58&gt;1,L58&lt;4,K58&gt;19),AND(L58&gt;3,K58&gt;5,K58&lt;20),AND(L58&gt;3,K58&gt;19)),"Complexo",""))),""))</f>
        <v/>
      </c>
      <c r="O58" s="60" t="str">
        <f aca="false">IF(J58="ALI",IF(OR(AND(OR(L58=1,L58=0),K58&gt;0,K58&lt;20),AND(OR(L58=1,L58=0),K58&gt;19,K58&lt;51),AND(L58&gt;1,L58&lt;6,K58&gt;0,K58&lt;20)),"Simples",IF(OR(AND(OR(L58=1,L58=0),K58&gt;50),AND(L58&gt;1,L58&lt;6,K58&gt;19,K58&lt;51),AND(L58&gt;5,K58&gt;0,K58&lt;20)),"Médio",IF(OR(AND(L58&gt;1,L58&lt;6,K58&gt;50),AND(L58&gt;5,K58&gt;19,K58&lt;51),AND(L58&gt;5,K58&gt;50)),"Complexo",""))), IF(J58="AIE",IF(OR(AND(OR(L58=1, L58=0),K58&gt;0,K58&lt;20),AND(OR(L58=1, L58=0),K58&gt;19,K58&lt;51),AND(L58&gt;1,L58&lt;6,K58&gt;0,K58&lt;20)),"Simples",IF(OR(AND(OR(L58=1, L58=0),K58&gt;50),AND(L58&gt;1,L58&lt;6,K58&gt;19,K58&lt;51),AND(L58&gt;5,K58&gt;0,K58&lt;20)),"Médio",IF(OR(AND(L58&gt;1,L58&lt;6,K58&gt;50),AND(L58&gt;5,K58&gt;19,K58&lt;51),AND(L58&gt;5,K58&gt;50)),"Complexo",""))),""))</f>
        <v/>
      </c>
      <c r="P58" s="63" t="str">
        <f aca="false">IF(N58="",O58,IF(O58="",N58,""))</f>
        <v/>
      </c>
      <c r="Q58" s="64" t="n">
        <f aca="false">IF(AND(OR(J58="EE",J58="CE"),P58="Simples"),3, IF(AND(OR(J58="EE",J58="CE"),P58="Médio"),4, IF(AND(OR(J58="EE",J58="CE"),P58="Complexo"),6, IF(AND(J58="SE",P58="Simples"),4, IF(AND(J58="SE",P58="Médio"),5, IF(AND(J58="SE",P58="Complexo"),7,0))))))</f>
        <v>0</v>
      </c>
      <c r="R58" s="64" t="n">
        <f aca="false">IF(AND(J58="ALI",O58="Simples"),7, IF(AND(J58="ALI",O58="Médio"),10, IF(AND(J58="ALI",O58="Complexo"),15, IF(AND(J58="AIE",O58="Simples"),5, IF(AND(J58="AIE",O58="Médio"),7, IF(AND(J58="AIE",O58="Complexo"),10,0))))))</f>
        <v>0</v>
      </c>
      <c r="S58" s="63" t="n">
        <f aca="false">IF($M58="%",($Q58+$R58)*$C58,$C58*$I58)</f>
        <v>0</v>
      </c>
      <c r="T58" s="59"/>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row>
    <row r="59" customFormat="false" ht="13.8" hidden="false" customHeight="false" outlineLevel="0" collapsed="false">
      <c r="A59" s="56"/>
      <c r="B59" s="57"/>
      <c r="C59" s="58" t="n">
        <f aca="false">IF($B59&lt;&gt;"",VLOOKUP($B59,Matriz_INM,2,0),0)</f>
        <v>0</v>
      </c>
      <c r="D59" s="59"/>
      <c r="E59" s="59"/>
      <c r="F59" s="59"/>
      <c r="G59" s="59"/>
      <c r="H59" s="60"/>
      <c r="I59" s="61"/>
      <c r="J59" s="59"/>
      <c r="K59" s="61"/>
      <c r="L59" s="61"/>
      <c r="M59" s="62" t="str">
        <f aca="false">IFERROR(VLOOKUP($B59,Matriz_INM,3,0),"")</f>
        <v/>
      </c>
      <c r="N59" s="60" t="str">
        <f aca="false">IF(J59="EE",IF(OR(AND(OR(L59=1,L59=0),K59&gt;0,K59&lt;5),AND(OR(L59=1,L59=0),K59&gt;4,K59&lt;16),AND(L59=2,K59&gt;0,K59&lt;5)),"Simples",IF(OR(AND(OR(L59=1,L59=0),K59&gt;15),AND(L59=2,K59&gt;4,K59&lt;16),AND(L59&gt;2,K59&gt;0,K59&lt;5)),"Médio",IF(OR(AND(L59=2,K59&gt;15),AND(L59&gt;2,K59&gt;4,K59&lt;16),AND(L59&gt;2,K59&gt;15)),"Complexo",""))), IF(OR(J59="CE",J59="SE"),IF(OR(AND(OR(L59=1,L59=0),K59&gt;0,K59&lt;6),AND(OR(L59=1,L59=0),K59&gt;5,K59&lt;20),AND(L59&gt;1,L59&lt;4,K59&gt;0,K59&lt;6)),"Simples",IF(OR(AND(OR(L59=1,L59=0),K59&gt;19),AND(L59&gt;1,L59&lt;4,K59&gt;5,K59&lt;20),AND(L59&gt;3,K59&gt;0,K59&lt;6)),"Médio",IF(OR(AND(L59&gt;1,L59&lt;4,K59&gt;19),AND(L59&gt;3,K59&gt;5,K59&lt;20),AND(L59&gt;3,K59&gt;19)),"Complexo",""))),""))</f>
        <v/>
      </c>
      <c r="O59" s="60" t="str">
        <f aca="false">IF(J59="ALI",IF(OR(AND(OR(L59=1,L59=0),K59&gt;0,K59&lt;20),AND(OR(L59=1,L59=0),K59&gt;19,K59&lt;51),AND(L59&gt;1,L59&lt;6,K59&gt;0,K59&lt;20)),"Simples",IF(OR(AND(OR(L59=1,L59=0),K59&gt;50),AND(L59&gt;1,L59&lt;6,K59&gt;19,K59&lt;51),AND(L59&gt;5,K59&gt;0,K59&lt;20)),"Médio",IF(OR(AND(L59&gt;1,L59&lt;6,K59&gt;50),AND(L59&gt;5,K59&gt;19,K59&lt;51),AND(L59&gt;5,K59&gt;50)),"Complexo",""))), IF(J59="AIE",IF(OR(AND(OR(L59=1, L59=0),K59&gt;0,K59&lt;20),AND(OR(L59=1, L59=0),K59&gt;19,K59&lt;51),AND(L59&gt;1,L59&lt;6,K59&gt;0,K59&lt;20)),"Simples",IF(OR(AND(OR(L59=1, L59=0),K59&gt;50),AND(L59&gt;1,L59&lt;6,K59&gt;19,K59&lt;51),AND(L59&gt;5,K59&gt;0,K59&lt;20)),"Médio",IF(OR(AND(L59&gt;1,L59&lt;6,K59&gt;50),AND(L59&gt;5,K59&gt;19,K59&lt;51),AND(L59&gt;5,K59&gt;50)),"Complexo",""))),""))</f>
        <v/>
      </c>
      <c r="P59" s="63" t="str">
        <f aca="false">IF(N59="",O59,IF(O59="",N59,""))</f>
        <v/>
      </c>
      <c r="Q59" s="64" t="n">
        <f aca="false">IF(AND(OR(J59="EE",J59="CE"),P59="Simples"),3, IF(AND(OR(J59="EE",J59="CE"),P59="Médio"),4, IF(AND(OR(J59="EE",J59="CE"),P59="Complexo"),6, IF(AND(J59="SE",P59="Simples"),4, IF(AND(J59="SE",P59="Médio"),5, IF(AND(J59="SE",P59="Complexo"),7,0))))))</f>
        <v>0</v>
      </c>
      <c r="R59" s="64" t="n">
        <f aca="false">IF(AND(J59="ALI",O59="Simples"),7, IF(AND(J59="ALI",O59="Médio"),10, IF(AND(J59="ALI",O59="Complexo"),15, IF(AND(J59="AIE",O59="Simples"),5, IF(AND(J59="AIE",O59="Médio"),7, IF(AND(J59="AIE",O59="Complexo"),10,0))))))</f>
        <v>0</v>
      </c>
      <c r="S59" s="63" t="n">
        <f aca="false">IF($M59="%",($Q59+$R59)*$C59,$C59*$I59)</f>
        <v>0</v>
      </c>
      <c r="T59" s="59"/>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row>
    <row r="60" customFormat="false" ht="13.8" hidden="false" customHeight="false" outlineLevel="0" collapsed="false">
      <c r="A60" s="56"/>
      <c r="B60" s="57"/>
      <c r="C60" s="58" t="n">
        <f aca="false">IF($B60&lt;&gt;"",VLOOKUP($B60,Matriz_INM,2,0),0)</f>
        <v>0</v>
      </c>
      <c r="D60" s="59"/>
      <c r="E60" s="59"/>
      <c r="F60" s="59"/>
      <c r="G60" s="59"/>
      <c r="H60" s="60"/>
      <c r="I60" s="61"/>
      <c r="J60" s="59"/>
      <c r="K60" s="61"/>
      <c r="L60" s="61"/>
      <c r="M60" s="62" t="str">
        <f aca="false">IFERROR(VLOOKUP($B60,Matriz_INM,3,0),"")</f>
        <v/>
      </c>
      <c r="N60" s="60" t="str">
        <f aca="false">IF(J60="EE",IF(OR(AND(OR(L60=1,L60=0),K60&gt;0,K60&lt;5),AND(OR(L60=1,L60=0),K60&gt;4,K60&lt;16),AND(L60=2,K60&gt;0,K60&lt;5)),"Simples",IF(OR(AND(OR(L60=1,L60=0),K60&gt;15),AND(L60=2,K60&gt;4,K60&lt;16),AND(L60&gt;2,K60&gt;0,K60&lt;5)),"Médio",IF(OR(AND(L60=2,K60&gt;15),AND(L60&gt;2,K60&gt;4,K60&lt;16),AND(L60&gt;2,K60&gt;15)),"Complexo",""))), IF(OR(J60="CE",J60="SE"),IF(OR(AND(OR(L60=1,L60=0),K60&gt;0,K60&lt;6),AND(OR(L60=1,L60=0),K60&gt;5,K60&lt;20),AND(L60&gt;1,L60&lt;4,K60&gt;0,K60&lt;6)),"Simples",IF(OR(AND(OR(L60=1,L60=0),K60&gt;19),AND(L60&gt;1,L60&lt;4,K60&gt;5,K60&lt;20),AND(L60&gt;3,K60&gt;0,K60&lt;6)),"Médio",IF(OR(AND(L60&gt;1,L60&lt;4,K60&gt;19),AND(L60&gt;3,K60&gt;5,K60&lt;20),AND(L60&gt;3,K60&gt;19)),"Complexo",""))),""))</f>
        <v/>
      </c>
      <c r="O60" s="60" t="str">
        <f aca="false">IF(J60="ALI",IF(OR(AND(OR(L60=1,L60=0),K60&gt;0,K60&lt;20),AND(OR(L60=1,L60=0),K60&gt;19,K60&lt;51),AND(L60&gt;1,L60&lt;6,K60&gt;0,K60&lt;20)),"Simples",IF(OR(AND(OR(L60=1,L60=0),K60&gt;50),AND(L60&gt;1,L60&lt;6,K60&gt;19,K60&lt;51),AND(L60&gt;5,K60&gt;0,K60&lt;20)),"Médio",IF(OR(AND(L60&gt;1,L60&lt;6,K60&gt;50),AND(L60&gt;5,K60&gt;19,K60&lt;51),AND(L60&gt;5,K60&gt;50)),"Complexo",""))), IF(J60="AIE",IF(OR(AND(OR(L60=1, L60=0),K60&gt;0,K60&lt;20),AND(OR(L60=1, L60=0),K60&gt;19,K60&lt;51),AND(L60&gt;1,L60&lt;6,K60&gt;0,K60&lt;20)),"Simples",IF(OR(AND(OR(L60=1, L60=0),K60&gt;50),AND(L60&gt;1,L60&lt;6,K60&gt;19,K60&lt;51),AND(L60&gt;5,K60&gt;0,K60&lt;20)),"Médio",IF(OR(AND(L60&gt;1,L60&lt;6,K60&gt;50),AND(L60&gt;5,K60&gt;19,K60&lt;51),AND(L60&gt;5,K60&gt;50)),"Complexo",""))),""))</f>
        <v/>
      </c>
      <c r="P60" s="63" t="str">
        <f aca="false">IF(N60="",O60,IF(O60="",N60,""))</f>
        <v/>
      </c>
      <c r="Q60" s="64" t="n">
        <f aca="false">IF(AND(OR(J60="EE",J60="CE"),P60="Simples"),3, IF(AND(OR(J60="EE",J60="CE"),P60="Médio"),4, IF(AND(OR(J60="EE",J60="CE"),P60="Complexo"),6, IF(AND(J60="SE",P60="Simples"),4, IF(AND(J60="SE",P60="Médio"),5, IF(AND(J60="SE",P60="Complexo"),7,0))))))</f>
        <v>0</v>
      </c>
      <c r="R60" s="64" t="n">
        <f aca="false">IF(AND(J60="ALI",O60="Simples"),7, IF(AND(J60="ALI",O60="Médio"),10, IF(AND(J60="ALI",O60="Complexo"),15, IF(AND(J60="AIE",O60="Simples"),5, IF(AND(J60="AIE",O60="Médio"),7, IF(AND(J60="AIE",O60="Complexo"),10,0))))))</f>
        <v>0</v>
      </c>
      <c r="S60" s="63" t="n">
        <f aca="false">IF($M60="%",($Q60+$R60)*$C60,$C60*$I60)</f>
        <v>0</v>
      </c>
      <c r="T60" s="59"/>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row>
    <row r="61" customFormat="false" ht="13.8" hidden="false" customHeight="false" outlineLevel="0" collapsed="false">
      <c r="A61" s="56"/>
      <c r="B61" s="57"/>
      <c r="C61" s="58" t="n">
        <f aca="false">IF($B61&lt;&gt;"",VLOOKUP($B61,Matriz_INM,2,0),0)</f>
        <v>0</v>
      </c>
      <c r="D61" s="59"/>
      <c r="E61" s="59"/>
      <c r="F61" s="59"/>
      <c r="G61" s="59"/>
      <c r="H61" s="60"/>
      <c r="I61" s="61"/>
      <c r="J61" s="59"/>
      <c r="K61" s="61"/>
      <c r="L61" s="61"/>
      <c r="M61" s="62" t="str">
        <f aca="false">IFERROR(VLOOKUP($B61,Matriz_INM,3,0),"")</f>
        <v/>
      </c>
      <c r="N61" s="60" t="str">
        <f aca="false">IF(J61="EE",IF(OR(AND(OR(L61=1,L61=0),K61&gt;0,K61&lt;5),AND(OR(L61=1,L61=0),K61&gt;4,K61&lt;16),AND(L61=2,K61&gt;0,K61&lt;5)),"Simples",IF(OR(AND(OR(L61=1,L61=0),K61&gt;15),AND(L61=2,K61&gt;4,K61&lt;16),AND(L61&gt;2,K61&gt;0,K61&lt;5)),"Médio",IF(OR(AND(L61=2,K61&gt;15),AND(L61&gt;2,K61&gt;4,K61&lt;16),AND(L61&gt;2,K61&gt;15)),"Complexo",""))), IF(OR(J61="CE",J61="SE"),IF(OR(AND(OR(L61=1,L61=0),K61&gt;0,K61&lt;6),AND(OR(L61=1,L61=0),K61&gt;5,K61&lt;20),AND(L61&gt;1,L61&lt;4,K61&gt;0,K61&lt;6)),"Simples",IF(OR(AND(OR(L61=1,L61=0),K61&gt;19),AND(L61&gt;1,L61&lt;4,K61&gt;5,K61&lt;20),AND(L61&gt;3,K61&gt;0,K61&lt;6)),"Médio",IF(OR(AND(L61&gt;1,L61&lt;4,K61&gt;19),AND(L61&gt;3,K61&gt;5,K61&lt;20),AND(L61&gt;3,K61&gt;19)),"Complexo",""))),""))</f>
        <v/>
      </c>
      <c r="O61" s="60" t="str">
        <f aca="false">IF(J61="ALI",IF(OR(AND(OR(L61=1,L61=0),K61&gt;0,K61&lt;20),AND(OR(L61=1,L61=0),K61&gt;19,K61&lt;51),AND(L61&gt;1,L61&lt;6,K61&gt;0,K61&lt;20)),"Simples",IF(OR(AND(OR(L61=1,L61=0),K61&gt;50),AND(L61&gt;1,L61&lt;6,K61&gt;19,K61&lt;51),AND(L61&gt;5,K61&gt;0,K61&lt;20)),"Médio",IF(OR(AND(L61&gt;1,L61&lt;6,K61&gt;50),AND(L61&gt;5,K61&gt;19,K61&lt;51),AND(L61&gt;5,K61&gt;50)),"Complexo",""))), IF(J61="AIE",IF(OR(AND(OR(L61=1, L61=0),K61&gt;0,K61&lt;20),AND(OR(L61=1, L61=0),K61&gt;19,K61&lt;51),AND(L61&gt;1,L61&lt;6,K61&gt;0,K61&lt;20)),"Simples",IF(OR(AND(OR(L61=1, L61=0),K61&gt;50),AND(L61&gt;1,L61&lt;6,K61&gt;19,K61&lt;51),AND(L61&gt;5,K61&gt;0,K61&lt;20)),"Médio",IF(OR(AND(L61&gt;1,L61&lt;6,K61&gt;50),AND(L61&gt;5,K61&gt;19,K61&lt;51),AND(L61&gt;5,K61&gt;50)),"Complexo",""))),""))</f>
        <v/>
      </c>
      <c r="P61" s="63" t="str">
        <f aca="false">IF(N61="",O61,IF(O61="",N61,""))</f>
        <v/>
      </c>
      <c r="Q61" s="64" t="n">
        <f aca="false">IF(AND(OR(J61="EE",J61="CE"),P61="Simples"),3, IF(AND(OR(J61="EE",J61="CE"),P61="Médio"),4, IF(AND(OR(J61="EE",J61="CE"),P61="Complexo"),6, IF(AND(J61="SE",P61="Simples"),4, IF(AND(J61="SE",P61="Médio"),5, IF(AND(J61="SE",P61="Complexo"),7,0))))))</f>
        <v>0</v>
      </c>
      <c r="R61" s="64" t="n">
        <f aca="false">IF(AND(J61="ALI",O61="Simples"),7, IF(AND(J61="ALI",O61="Médio"),10, IF(AND(J61="ALI",O61="Complexo"),15, IF(AND(J61="AIE",O61="Simples"),5, IF(AND(J61="AIE",O61="Médio"),7, IF(AND(J61="AIE",O61="Complexo"),10,0))))))</f>
        <v>0</v>
      </c>
      <c r="S61" s="63" t="n">
        <f aca="false">IF($M61="%",($Q61+$R61)*$C61,$C61*$I61)</f>
        <v>0</v>
      </c>
      <c r="T61" s="59"/>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row>
    <row r="62" customFormat="false" ht="13.8" hidden="false" customHeight="false" outlineLevel="0" collapsed="false">
      <c r="A62" s="56"/>
      <c r="B62" s="57"/>
      <c r="C62" s="58" t="n">
        <f aca="false">IF($B62&lt;&gt;"",VLOOKUP($B62,Matriz_INM,2,0),0)</f>
        <v>0</v>
      </c>
      <c r="D62" s="59"/>
      <c r="E62" s="59"/>
      <c r="F62" s="59"/>
      <c r="G62" s="59"/>
      <c r="H62" s="60"/>
      <c r="I62" s="61"/>
      <c r="J62" s="59"/>
      <c r="K62" s="61"/>
      <c r="L62" s="61"/>
      <c r="M62" s="62" t="str">
        <f aca="false">IFERROR(VLOOKUP($B62,Matriz_INM,3,0),"")</f>
        <v/>
      </c>
      <c r="N62" s="60" t="str">
        <f aca="false">IF(J62="EE",IF(OR(AND(OR(L62=1,L62=0),K62&gt;0,K62&lt;5),AND(OR(L62=1,L62=0),K62&gt;4,K62&lt;16),AND(L62=2,K62&gt;0,K62&lt;5)),"Simples",IF(OR(AND(OR(L62=1,L62=0),K62&gt;15),AND(L62=2,K62&gt;4,K62&lt;16),AND(L62&gt;2,K62&gt;0,K62&lt;5)),"Médio",IF(OR(AND(L62=2,K62&gt;15),AND(L62&gt;2,K62&gt;4,K62&lt;16),AND(L62&gt;2,K62&gt;15)),"Complexo",""))), IF(OR(J62="CE",J62="SE"),IF(OR(AND(OR(L62=1,L62=0),K62&gt;0,K62&lt;6),AND(OR(L62=1,L62=0),K62&gt;5,K62&lt;20),AND(L62&gt;1,L62&lt;4,K62&gt;0,K62&lt;6)),"Simples",IF(OR(AND(OR(L62=1,L62=0),K62&gt;19),AND(L62&gt;1,L62&lt;4,K62&gt;5,K62&lt;20),AND(L62&gt;3,K62&gt;0,K62&lt;6)),"Médio",IF(OR(AND(L62&gt;1,L62&lt;4,K62&gt;19),AND(L62&gt;3,K62&gt;5,K62&lt;20),AND(L62&gt;3,K62&gt;19)),"Complexo",""))),""))</f>
        <v/>
      </c>
      <c r="O62" s="60" t="str">
        <f aca="false">IF(J62="ALI",IF(OR(AND(OR(L62=1,L62=0),K62&gt;0,K62&lt;20),AND(OR(L62=1,L62=0),K62&gt;19,K62&lt;51),AND(L62&gt;1,L62&lt;6,K62&gt;0,K62&lt;20)),"Simples",IF(OR(AND(OR(L62=1,L62=0),K62&gt;50),AND(L62&gt;1,L62&lt;6,K62&gt;19,K62&lt;51),AND(L62&gt;5,K62&gt;0,K62&lt;20)),"Médio",IF(OR(AND(L62&gt;1,L62&lt;6,K62&gt;50),AND(L62&gt;5,K62&gt;19,K62&lt;51),AND(L62&gt;5,K62&gt;50)),"Complexo",""))), IF(J62="AIE",IF(OR(AND(OR(L62=1, L62=0),K62&gt;0,K62&lt;20),AND(OR(L62=1, L62=0),K62&gt;19,K62&lt;51),AND(L62&gt;1,L62&lt;6,K62&gt;0,K62&lt;20)),"Simples",IF(OR(AND(OR(L62=1, L62=0),K62&gt;50),AND(L62&gt;1,L62&lt;6,K62&gt;19,K62&lt;51),AND(L62&gt;5,K62&gt;0,K62&lt;20)),"Médio",IF(OR(AND(L62&gt;1,L62&lt;6,K62&gt;50),AND(L62&gt;5,K62&gt;19,K62&lt;51),AND(L62&gt;5,K62&gt;50)),"Complexo",""))),""))</f>
        <v/>
      </c>
      <c r="P62" s="63" t="str">
        <f aca="false">IF(N62="",O62,IF(O62="",N62,""))</f>
        <v/>
      </c>
      <c r="Q62" s="64" t="n">
        <f aca="false">IF(AND(OR(J62="EE",J62="CE"),P62="Simples"),3, IF(AND(OR(J62="EE",J62="CE"),P62="Médio"),4, IF(AND(OR(J62="EE",J62="CE"),P62="Complexo"),6, IF(AND(J62="SE",P62="Simples"),4, IF(AND(J62="SE",P62="Médio"),5, IF(AND(J62="SE",P62="Complexo"),7,0))))))</f>
        <v>0</v>
      </c>
      <c r="R62" s="64" t="n">
        <f aca="false">IF(AND(J62="ALI",O62="Simples"),7, IF(AND(J62="ALI",O62="Médio"),10, IF(AND(J62="ALI",O62="Complexo"),15, IF(AND(J62="AIE",O62="Simples"),5, IF(AND(J62="AIE",O62="Médio"),7, IF(AND(J62="AIE",O62="Complexo"),10,0))))))</f>
        <v>0</v>
      </c>
      <c r="S62" s="63" t="n">
        <f aca="false">IF($M62="%",($Q62+$R62)*$C62,$C62*$I62)</f>
        <v>0</v>
      </c>
      <c r="T62" s="59"/>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row>
    <row r="63" customFormat="false" ht="13.8" hidden="false" customHeight="false" outlineLevel="0" collapsed="false">
      <c r="A63" s="56"/>
      <c r="B63" s="57"/>
      <c r="C63" s="58" t="n">
        <f aca="false">IF($B63&lt;&gt;"",VLOOKUP($B63,Matriz_INM,2,0),0)</f>
        <v>0</v>
      </c>
      <c r="D63" s="59"/>
      <c r="E63" s="59"/>
      <c r="F63" s="59"/>
      <c r="G63" s="59"/>
      <c r="H63" s="60"/>
      <c r="I63" s="61"/>
      <c r="J63" s="59"/>
      <c r="K63" s="61"/>
      <c r="L63" s="61"/>
      <c r="M63" s="62" t="str">
        <f aca="false">IFERROR(VLOOKUP($B63,Matriz_INM,3,0),"")</f>
        <v/>
      </c>
      <c r="N63" s="60" t="str">
        <f aca="false">IF(J63="EE",IF(OR(AND(OR(L63=1,L63=0),K63&gt;0,K63&lt;5),AND(OR(L63=1,L63=0),K63&gt;4,K63&lt;16),AND(L63=2,K63&gt;0,K63&lt;5)),"Simples",IF(OR(AND(OR(L63=1,L63=0),K63&gt;15),AND(L63=2,K63&gt;4,K63&lt;16),AND(L63&gt;2,K63&gt;0,K63&lt;5)),"Médio",IF(OR(AND(L63=2,K63&gt;15),AND(L63&gt;2,K63&gt;4,K63&lt;16),AND(L63&gt;2,K63&gt;15)),"Complexo",""))), IF(OR(J63="CE",J63="SE"),IF(OR(AND(OR(L63=1,L63=0),K63&gt;0,K63&lt;6),AND(OR(L63=1,L63=0),K63&gt;5,K63&lt;20),AND(L63&gt;1,L63&lt;4,K63&gt;0,K63&lt;6)),"Simples",IF(OR(AND(OR(L63=1,L63=0),K63&gt;19),AND(L63&gt;1,L63&lt;4,K63&gt;5,K63&lt;20),AND(L63&gt;3,K63&gt;0,K63&lt;6)),"Médio",IF(OR(AND(L63&gt;1,L63&lt;4,K63&gt;19),AND(L63&gt;3,K63&gt;5,K63&lt;20),AND(L63&gt;3,K63&gt;19)),"Complexo",""))),""))</f>
        <v/>
      </c>
      <c r="O63" s="60" t="str">
        <f aca="false">IF(J63="ALI",IF(OR(AND(OR(L63=1,L63=0),K63&gt;0,K63&lt;20),AND(OR(L63=1,L63=0),K63&gt;19,K63&lt;51),AND(L63&gt;1,L63&lt;6,K63&gt;0,K63&lt;20)),"Simples",IF(OR(AND(OR(L63=1,L63=0),K63&gt;50),AND(L63&gt;1,L63&lt;6,K63&gt;19,K63&lt;51),AND(L63&gt;5,K63&gt;0,K63&lt;20)),"Médio",IF(OR(AND(L63&gt;1,L63&lt;6,K63&gt;50),AND(L63&gt;5,K63&gt;19,K63&lt;51),AND(L63&gt;5,K63&gt;50)),"Complexo",""))), IF(J63="AIE",IF(OR(AND(OR(L63=1, L63=0),K63&gt;0,K63&lt;20),AND(OR(L63=1, L63=0),K63&gt;19,K63&lt;51),AND(L63&gt;1,L63&lt;6,K63&gt;0,K63&lt;20)),"Simples",IF(OR(AND(OR(L63=1, L63=0),K63&gt;50),AND(L63&gt;1,L63&lt;6,K63&gt;19,K63&lt;51),AND(L63&gt;5,K63&gt;0,K63&lt;20)),"Médio",IF(OR(AND(L63&gt;1,L63&lt;6,K63&gt;50),AND(L63&gt;5,K63&gt;19,K63&lt;51),AND(L63&gt;5,K63&gt;50)),"Complexo",""))),""))</f>
        <v/>
      </c>
      <c r="P63" s="63" t="str">
        <f aca="false">IF(N63="",O63,IF(O63="",N63,""))</f>
        <v/>
      </c>
      <c r="Q63" s="64" t="n">
        <f aca="false">IF(AND(OR(J63="EE",J63="CE"),P63="Simples"),3, IF(AND(OR(J63="EE",J63="CE"),P63="Médio"),4, IF(AND(OR(J63="EE",J63="CE"),P63="Complexo"),6, IF(AND(J63="SE",P63="Simples"),4, IF(AND(J63="SE",P63="Médio"),5, IF(AND(J63="SE",P63="Complexo"),7,0))))))</f>
        <v>0</v>
      </c>
      <c r="R63" s="64" t="n">
        <f aca="false">IF(AND(J63="ALI",O63="Simples"),7, IF(AND(J63="ALI",O63="Médio"),10, IF(AND(J63="ALI",O63="Complexo"),15, IF(AND(J63="AIE",O63="Simples"),5, IF(AND(J63="AIE",O63="Médio"),7, IF(AND(J63="AIE",O63="Complexo"),10,0))))))</f>
        <v>0</v>
      </c>
      <c r="S63" s="63" t="n">
        <f aca="false">IF($M63="%",($Q63+$R63)*$C63,$C63*$I63)</f>
        <v>0</v>
      </c>
      <c r="T63" s="59"/>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row>
    <row r="64" customFormat="false" ht="13.8" hidden="false" customHeight="false" outlineLevel="0" collapsed="false">
      <c r="A64" s="56"/>
      <c r="B64" s="57"/>
      <c r="C64" s="58" t="n">
        <f aca="false">IF($B64&lt;&gt;"",VLOOKUP($B64,Matriz_INM,2,0),0)</f>
        <v>0</v>
      </c>
      <c r="D64" s="59"/>
      <c r="E64" s="59"/>
      <c r="F64" s="59"/>
      <c r="G64" s="59"/>
      <c r="H64" s="60"/>
      <c r="I64" s="61"/>
      <c r="J64" s="59"/>
      <c r="K64" s="61"/>
      <c r="L64" s="61"/>
      <c r="M64" s="62" t="str">
        <f aca="false">IFERROR(VLOOKUP($B64,Matriz_INM,3,0),"")</f>
        <v/>
      </c>
      <c r="N64" s="60" t="str">
        <f aca="false">IF(J64="EE",IF(OR(AND(OR(L64=1,L64=0),K64&gt;0,K64&lt;5),AND(OR(L64=1,L64=0),K64&gt;4,K64&lt;16),AND(L64=2,K64&gt;0,K64&lt;5)),"Simples",IF(OR(AND(OR(L64=1,L64=0),K64&gt;15),AND(L64=2,K64&gt;4,K64&lt;16),AND(L64&gt;2,K64&gt;0,K64&lt;5)),"Médio",IF(OR(AND(L64=2,K64&gt;15),AND(L64&gt;2,K64&gt;4,K64&lt;16),AND(L64&gt;2,K64&gt;15)),"Complexo",""))), IF(OR(J64="CE",J64="SE"),IF(OR(AND(OR(L64=1,L64=0),K64&gt;0,K64&lt;6),AND(OR(L64=1,L64=0),K64&gt;5,K64&lt;20),AND(L64&gt;1,L64&lt;4,K64&gt;0,K64&lt;6)),"Simples",IF(OR(AND(OR(L64=1,L64=0),K64&gt;19),AND(L64&gt;1,L64&lt;4,K64&gt;5,K64&lt;20),AND(L64&gt;3,K64&gt;0,K64&lt;6)),"Médio",IF(OR(AND(L64&gt;1,L64&lt;4,K64&gt;19),AND(L64&gt;3,K64&gt;5,K64&lt;20),AND(L64&gt;3,K64&gt;19)),"Complexo",""))),""))</f>
        <v/>
      </c>
      <c r="O64" s="60" t="str">
        <f aca="false">IF(J64="ALI",IF(OR(AND(OR(L64=1,L64=0),K64&gt;0,K64&lt;20),AND(OR(L64=1,L64=0),K64&gt;19,K64&lt;51),AND(L64&gt;1,L64&lt;6,K64&gt;0,K64&lt;20)),"Simples",IF(OR(AND(OR(L64=1,L64=0),K64&gt;50),AND(L64&gt;1,L64&lt;6,K64&gt;19,K64&lt;51),AND(L64&gt;5,K64&gt;0,K64&lt;20)),"Médio",IF(OR(AND(L64&gt;1,L64&lt;6,K64&gt;50),AND(L64&gt;5,K64&gt;19,K64&lt;51),AND(L64&gt;5,K64&gt;50)),"Complexo",""))), IF(J64="AIE",IF(OR(AND(OR(L64=1, L64=0),K64&gt;0,K64&lt;20),AND(OR(L64=1, L64=0),K64&gt;19,K64&lt;51),AND(L64&gt;1,L64&lt;6,K64&gt;0,K64&lt;20)),"Simples",IF(OR(AND(OR(L64=1, L64=0),K64&gt;50),AND(L64&gt;1,L64&lt;6,K64&gt;19,K64&lt;51),AND(L64&gt;5,K64&gt;0,K64&lt;20)),"Médio",IF(OR(AND(L64&gt;1,L64&lt;6,K64&gt;50),AND(L64&gt;5,K64&gt;19,K64&lt;51),AND(L64&gt;5,K64&gt;50)),"Complexo",""))),""))</f>
        <v/>
      </c>
      <c r="P64" s="63" t="str">
        <f aca="false">IF(N64="",O64,IF(O64="",N64,""))</f>
        <v/>
      </c>
      <c r="Q64" s="64" t="n">
        <f aca="false">IF(AND(OR(J64="EE",J64="CE"),P64="Simples"),3, IF(AND(OR(J64="EE",J64="CE"),P64="Médio"),4, IF(AND(OR(J64="EE",J64="CE"),P64="Complexo"),6, IF(AND(J64="SE",P64="Simples"),4, IF(AND(J64="SE",P64="Médio"),5, IF(AND(J64="SE",P64="Complexo"),7,0))))))</f>
        <v>0</v>
      </c>
      <c r="R64" s="64" t="n">
        <f aca="false">IF(AND(J64="ALI",O64="Simples"),7, IF(AND(J64="ALI",O64="Médio"),10, IF(AND(J64="ALI",O64="Complexo"),15, IF(AND(J64="AIE",O64="Simples"),5, IF(AND(J64="AIE",O64="Médio"),7, IF(AND(J64="AIE",O64="Complexo"),10,0))))))</f>
        <v>0</v>
      </c>
      <c r="S64" s="63" t="n">
        <f aca="false">IF($M64="%",($Q64+$R64)*$C64,$C64*$I64)</f>
        <v>0</v>
      </c>
      <c r="T64" s="59"/>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row>
    <row r="65" customFormat="false" ht="13.8" hidden="false" customHeight="false" outlineLevel="0" collapsed="false">
      <c r="A65" s="56"/>
      <c r="B65" s="57"/>
      <c r="C65" s="58" t="n">
        <f aca="false">IF($B65&lt;&gt;"",VLOOKUP($B65,Matriz_INM,2,0),0)</f>
        <v>0</v>
      </c>
      <c r="D65" s="59"/>
      <c r="E65" s="59"/>
      <c r="F65" s="59"/>
      <c r="G65" s="59"/>
      <c r="H65" s="60"/>
      <c r="I65" s="61"/>
      <c r="J65" s="59"/>
      <c r="K65" s="61"/>
      <c r="L65" s="61"/>
      <c r="M65" s="62" t="str">
        <f aca="false">IFERROR(VLOOKUP($B65,Matriz_INM,3,0),"")</f>
        <v/>
      </c>
      <c r="N65" s="60" t="str">
        <f aca="false">IF(J65="EE",IF(OR(AND(OR(L65=1,L65=0),K65&gt;0,K65&lt;5),AND(OR(L65=1,L65=0),K65&gt;4,K65&lt;16),AND(L65=2,K65&gt;0,K65&lt;5)),"Simples",IF(OR(AND(OR(L65=1,L65=0),K65&gt;15),AND(L65=2,K65&gt;4,K65&lt;16),AND(L65&gt;2,K65&gt;0,K65&lt;5)),"Médio",IF(OR(AND(L65=2,K65&gt;15),AND(L65&gt;2,K65&gt;4,K65&lt;16),AND(L65&gt;2,K65&gt;15)),"Complexo",""))), IF(OR(J65="CE",J65="SE"),IF(OR(AND(OR(L65=1,L65=0),K65&gt;0,K65&lt;6),AND(OR(L65=1,L65=0),K65&gt;5,K65&lt;20),AND(L65&gt;1,L65&lt;4,K65&gt;0,K65&lt;6)),"Simples",IF(OR(AND(OR(L65=1,L65=0),K65&gt;19),AND(L65&gt;1,L65&lt;4,K65&gt;5,K65&lt;20),AND(L65&gt;3,K65&gt;0,K65&lt;6)),"Médio",IF(OR(AND(L65&gt;1,L65&lt;4,K65&gt;19),AND(L65&gt;3,K65&gt;5,K65&lt;20),AND(L65&gt;3,K65&gt;19)),"Complexo",""))),""))</f>
        <v/>
      </c>
      <c r="O65" s="60" t="str">
        <f aca="false">IF(J65="ALI",IF(OR(AND(OR(L65=1,L65=0),K65&gt;0,K65&lt;20),AND(OR(L65=1,L65=0),K65&gt;19,K65&lt;51),AND(L65&gt;1,L65&lt;6,K65&gt;0,K65&lt;20)),"Simples",IF(OR(AND(OR(L65=1,L65=0),K65&gt;50),AND(L65&gt;1,L65&lt;6,K65&gt;19,K65&lt;51),AND(L65&gt;5,K65&gt;0,K65&lt;20)),"Médio",IF(OR(AND(L65&gt;1,L65&lt;6,K65&gt;50),AND(L65&gt;5,K65&gt;19,K65&lt;51),AND(L65&gt;5,K65&gt;50)),"Complexo",""))), IF(J65="AIE",IF(OR(AND(OR(L65=1, L65=0),K65&gt;0,K65&lt;20),AND(OR(L65=1, L65=0),K65&gt;19,K65&lt;51),AND(L65&gt;1,L65&lt;6,K65&gt;0,K65&lt;20)),"Simples",IF(OR(AND(OR(L65=1, L65=0),K65&gt;50),AND(L65&gt;1,L65&lt;6,K65&gt;19,K65&lt;51),AND(L65&gt;5,K65&gt;0,K65&lt;20)),"Médio",IF(OR(AND(L65&gt;1,L65&lt;6,K65&gt;50),AND(L65&gt;5,K65&gt;19,K65&lt;51),AND(L65&gt;5,K65&gt;50)),"Complexo",""))),""))</f>
        <v/>
      </c>
      <c r="P65" s="63" t="str">
        <f aca="false">IF(N65="",O65,IF(O65="",N65,""))</f>
        <v/>
      </c>
      <c r="Q65" s="64" t="n">
        <f aca="false">IF(AND(OR(J65="EE",J65="CE"),P65="Simples"),3, IF(AND(OR(J65="EE",J65="CE"),P65="Médio"),4, IF(AND(OR(J65="EE",J65="CE"),P65="Complexo"),6, IF(AND(J65="SE",P65="Simples"),4, IF(AND(J65="SE",P65="Médio"),5, IF(AND(J65="SE",P65="Complexo"),7,0))))))</f>
        <v>0</v>
      </c>
      <c r="R65" s="64" t="n">
        <f aca="false">IF(AND(J65="ALI",O65="Simples"),7, IF(AND(J65="ALI",O65="Médio"),10, IF(AND(J65="ALI",O65="Complexo"),15, IF(AND(J65="AIE",O65="Simples"),5, IF(AND(J65="AIE",O65="Médio"),7, IF(AND(J65="AIE",O65="Complexo"),10,0))))))</f>
        <v>0</v>
      </c>
      <c r="S65" s="63" t="n">
        <f aca="false">IF($M65="%",($Q65+$R65)*$C65,$C65*$I65)</f>
        <v>0</v>
      </c>
      <c r="T65" s="59"/>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row>
    <row r="66" customFormat="false" ht="13.8" hidden="false" customHeight="false" outlineLevel="0" collapsed="false">
      <c r="A66" s="56"/>
      <c r="B66" s="57"/>
      <c r="C66" s="58" t="n">
        <f aca="false">IF($B66&lt;&gt;"",VLOOKUP($B66,Matriz_INM,2,0),0)</f>
        <v>0</v>
      </c>
      <c r="D66" s="59"/>
      <c r="E66" s="59"/>
      <c r="F66" s="59"/>
      <c r="G66" s="59"/>
      <c r="H66" s="60"/>
      <c r="I66" s="61"/>
      <c r="J66" s="59"/>
      <c r="K66" s="61"/>
      <c r="L66" s="61"/>
      <c r="M66" s="62" t="str">
        <f aca="false">IFERROR(VLOOKUP($B66,Matriz_INM,3,0),"")</f>
        <v/>
      </c>
      <c r="N66" s="60" t="str">
        <f aca="false">IF(J66="EE",IF(OR(AND(OR(L66=1,L66=0),K66&gt;0,K66&lt;5),AND(OR(L66=1,L66=0),K66&gt;4,K66&lt;16),AND(L66=2,K66&gt;0,K66&lt;5)),"Simples",IF(OR(AND(OR(L66=1,L66=0),K66&gt;15),AND(L66=2,K66&gt;4,K66&lt;16),AND(L66&gt;2,K66&gt;0,K66&lt;5)),"Médio",IF(OR(AND(L66=2,K66&gt;15),AND(L66&gt;2,K66&gt;4,K66&lt;16),AND(L66&gt;2,K66&gt;15)),"Complexo",""))), IF(OR(J66="CE",J66="SE"),IF(OR(AND(OR(L66=1,L66=0),K66&gt;0,K66&lt;6),AND(OR(L66=1,L66=0),K66&gt;5,K66&lt;20),AND(L66&gt;1,L66&lt;4,K66&gt;0,K66&lt;6)),"Simples",IF(OR(AND(OR(L66=1,L66=0),K66&gt;19),AND(L66&gt;1,L66&lt;4,K66&gt;5,K66&lt;20),AND(L66&gt;3,K66&gt;0,K66&lt;6)),"Médio",IF(OR(AND(L66&gt;1,L66&lt;4,K66&gt;19),AND(L66&gt;3,K66&gt;5,K66&lt;20),AND(L66&gt;3,K66&gt;19)),"Complexo",""))),""))</f>
        <v/>
      </c>
      <c r="O66" s="60" t="str">
        <f aca="false">IF(J66="ALI",IF(OR(AND(OR(L66=1,L66=0),K66&gt;0,K66&lt;20),AND(OR(L66=1,L66=0),K66&gt;19,K66&lt;51),AND(L66&gt;1,L66&lt;6,K66&gt;0,K66&lt;20)),"Simples",IF(OR(AND(OR(L66=1,L66=0),K66&gt;50),AND(L66&gt;1,L66&lt;6,K66&gt;19,K66&lt;51),AND(L66&gt;5,K66&gt;0,K66&lt;20)),"Médio",IF(OR(AND(L66&gt;1,L66&lt;6,K66&gt;50),AND(L66&gt;5,K66&gt;19,K66&lt;51),AND(L66&gt;5,K66&gt;50)),"Complexo",""))), IF(J66="AIE",IF(OR(AND(OR(L66=1, L66=0),K66&gt;0,K66&lt;20),AND(OR(L66=1, L66=0),K66&gt;19,K66&lt;51),AND(L66&gt;1,L66&lt;6,K66&gt;0,K66&lt;20)),"Simples",IF(OR(AND(OR(L66=1, L66=0),K66&gt;50),AND(L66&gt;1,L66&lt;6,K66&gt;19,K66&lt;51),AND(L66&gt;5,K66&gt;0,K66&lt;20)),"Médio",IF(OR(AND(L66&gt;1,L66&lt;6,K66&gt;50),AND(L66&gt;5,K66&gt;19,K66&lt;51),AND(L66&gt;5,K66&gt;50)),"Complexo",""))),""))</f>
        <v/>
      </c>
      <c r="P66" s="63" t="str">
        <f aca="false">IF(N66="",O66,IF(O66="",N66,""))</f>
        <v/>
      </c>
      <c r="Q66" s="64" t="n">
        <f aca="false">IF(AND(OR(J66="EE",J66="CE"),P66="Simples"),3, IF(AND(OR(J66="EE",J66="CE"),P66="Médio"),4, IF(AND(OR(J66="EE",J66="CE"),P66="Complexo"),6, IF(AND(J66="SE",P66="Simples"),4, IF(AND(J66="SE",P66="Médio"),5, IF(AND(J66="SE",P66="Complexo"),7,0))))))</f>
        <v>0</v>
      </c>
      <c r="R66" s="64" t="n">
        <f aca="false">IF(AND(J66="ALI",O66="Simples"),7, IF(AND(J66="ALI",O66="Médio"),10, IF(AND(J66="ALI",O66="Complexo"),15, IF(AND(J66="AIE",O66="Simples"),5, IF(AND(J66="AIE",O66="Médio"),7, IF(AND(J66="AIE",O66="Complexo"),10,0))))))</f>
        <v>0</v>
      </c>
      <c r="S66" s="63" t="n">
        <f aca="false">IF($M66="%",($Q66+$R66)*$C66,$C66*$I66)</f>
        <v>0</v>
      </c>
      <c r="T66" s="59"/>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row>
    <row r="67" customFormat="false" ht="13.8" hidden="false" customHeight="false" outlineLevel="0" collapsed="false">
      <c r="A67" s="56"/>
      <c r="B67" s="57"/>
      <c r="C67" s="58" t="n">
        <f aca="false">IF($B67&lt;&gt;"",VLOOKUP($B67,Matriz_INM,2,0),0)</f>
        <v>0</v>
      </c>
      <c r="D67" s="59"/>
      <c r="E67" s="59"/>
      <c r="F67" s="59"/>
      <c r="G67" s="59"/>
      <c r="H67" s="60"/>
      <c r="I67" s="61"/>
      <c r="J67" s="59"/>
      <c r="K67" s="61"/>
      <c r="L67" s="61"/>
      <c r="M67" s="62" t="str">
        <f aca="false">IFERROR(VLOOKUP($B67,Matriz_INM,3,0),"")</f>
        <v/>
      </c>
      <c r="N67" s="60" t="str">
        <f aca="false">IF(J67="EE",IF(OR(AND(OR(L67=1,L67=0),K67&gt;0,K67&lt;5),AND(OR(L67=1,L67=0),K67&gt;4,K67&lt;16),AND(L67=2,K67&gt;0,K67&lt;5)),"Simples",IF(OR(AND(OR(L67=1,L67=0),K67&gt;15),AND(L67=2,K67&gt;4,K67&lt;16),AND(L67&gt;2,K67&gt;0,K67&lt;5)),"Médio",IF(OR(AND(L67=2,K67&gt;15),AND(L67&gt;2,K67&gt;4,K67&lt;16),AND(L67&gt;2,K67&gt;15)),"Complexo",""))), IF(OR(J67="CE",J67="SE"),IF(OR(AND(OR(L67=1,L67=0),K67&gt;0,K67&lt;6),AND(OR(L67=1,L67=0),K67&gt;5,K67&lt;20),AND(L67&gt;1,L67&lt;4,K67&gt;0,K67&lt;6)),"Simples",IF(OR(AND(OR(L67=1,L67=0),K67&gt;19),AND(L67&gt;1,L67&lt;4,K67&gt;5,K67&lt;20),AND(L67&gt;3,K67&gt;0,K67&lt;6)),"Médio",IF(OR(AND(L67&gt;1,L67&lt;4,K67&gt;19),AND(L67&gt;3,K67&gt;5,K67&lt;20),AND(L67&gt;3,K67&gt;19)),"Complexo",""))),""))</f>
        <v/>
      </c>
      <c r="O67" s="60" t="str">
        <f aca="false">IF(J67="ALI",IF(OR(AND(OR(L67=1,L67=0),K67&gt;0,K67&lt;20),AND(OR(L67=1,L67=0),K67&gt;19,K67&lt;51),AND(L67&gt;1,L67&lt;6,K67&gt;0,K67&lt;20)),"Simples",IF(OR(AND(OR(L67=1,L67=0),K67&gt;50),AND(L67&gt;1,L67&lt;6,K67&gt;19,K67&lt;51),AND(L67&gt;5,K67&gt;0,K67&lt;20)),"Médio",IF(OR(AND(L67&gt;1,L67&lt;6,K67&gt;50),AND(L67&gt;5,K67&gt;19,K67&lt;51),AND(L67&gt;5,K67&gt;50)),"Complexo",""))), IF(J67="AIE",IF(OR(AND(OR(L67=1, L67=0),K67&gt;0,K67&lt;20),AND(OR(L67=1, L67=0),K67&gt;19,K67&lt;51),AND(L67&gt;1,L67&lt;6,K67&gt;0,K67&lt;20)),"Simples",IF(OR(AND(OR(L67=1, L67=0),K67&gt;50),AND(L67&gt;1,L67&lt;6,K67&gt;19,K67&lt;51),AND(L67&gt;5,K67&gt;0,K67&lt;20)),"Médio",IF(OR(AND(L67&gt;1,L67&lt;6,K67&gt;50),AND(L67&gt;5,K67&gt;19,K67&lt;51),AND(L67&gt;5,K67&gt;50)),"Complexo",""))),""))</f>
        <v/>
      </c>
      <c r="P67" s="63" t="str">
        <f aca="false">IF(N67="",O67,IF(O67="",N67,""))</f>
        <v/>
      </c>
      <c r="Q67" s="64" t="n">
        <f aca="false">IF(AND(OR(J67="EE",J67="CE"),P67="Simples"),3, IF(AND(OR(J67="EE",J67="CE"),P67="Médio"),4, IF(AND(OR(J67="EE",J67="CE"),P67="Complexo"),6, IF(AND(J67="SE",P67="Simples"),4, IF(AND(J67="SE",P67="Médio"),5, IF(AND(J67="SE",P67="Complexo"),7,0))))))</f>
        <v>0</v>
      </c>
      <c r="R67" s="64" t="n">
        <f aca="false">IF(AND(J67="ALI",O67="Simples"),7, IF(AND(J67="ALI",O67="Médio"),10, IF(AND(J67="ALI",O67="Complexo"),15, IF(AND(J67="AIE",O67="Simples"),5, IF(AND(J67="AIE",O67="Médio"),7, IF(AND(J67="AIE",O67="Complexo"),10,0))))))</f>
        <v>0</v>
      </c>
      <c r="S67" s="63" t="n">
        <f aca="false">IF($M67="%",($Q67+$R67)*$C67,$C67*$I67)</f>
        <v>0</v>
      </c>
      <c r="T67" s="59"/>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row>
    <row r="68" customFormat="false" ht="13.8" hidden="false" customHeight="false" outlineLevel="0" collapsed="false">
      <c r="A68" s="56"/>
      <c r="B68" s="57"/>
      <c r="C68" s="58" t="n">
        <f aca="false">IF($B68&lt;&gt;"",VLOOKUP($B68,Matriz_INM,2,0),0)</f>
        <v>0</v>
      </c>
      <c r="D68" s="59"/>
      <c r="E68" s="59"/>
      <c r="F68" s="59"/>
      <c r="G68" s="59"/>
      <c r="H68" s="60"/>
      <c r="I68" s="61"/>
      <c r="J68" s="59"/>
      <c r="K68" s="61"/>
      <c r="L68" s="61"/>
      <c r="M68" s="62" t="str">
        <f aca="false">IFERROR(VLOOKUP($B68,Matriz_INM,3,0),"")</f>
        <v/>
      </c>
      <c r="N68" s="60" t="str">
        <f aca="false">IF(J68="EE",IF(OR(AND(OR(L68=1,L68=0),K68&gt;0,K68&lt;5),AND(OR(L68=1,L68=0),K68&gt;4,K68&lt;16),AND(L68=2,K68&gt;0,K68&lt;5)),"Simples",IF(OR(AND(OR(L68=1,L68=0),K68&gt;15),AND(L68=2,K68&gt;4,K68&lt;16),AND(L68&gt;2,K68&gt;0,K68&lt;5)),"Médio",IF(OR(AND(L68=2,K68&gt;15),AND(L68&gt;2,K68&gt;4,K68&lt;16),AND(L68&gt;2,K68&gt;15)),"Complexo",""))), IF(OR(J68="CE",J68="SE"),IF(OR(AND(OR(L68=1,L68=0),K68&gt;0,K68&lt;6),AND(OR(L68=1,L68=0),K68&gt;5,K68&lt;20),AND(L68&gt;1,L68&lt;4,K68&gt;0,K68&lt;6)),"Simples",IF(OR(AND(OR(L68=1,L68=0),K68&gt;19),AND(L68&gt;1,L68&lt;4,K68&gt;5,K68&lt;20),AND(L68&gt;3,K68&gt;0,K68&lt;6)),"Médio",IF(OR(AND(L68&gt;1,L68&lt;4,K68&gt;19),AND(L68&gt;3,K68&gt;5,K68&lt;20),AND(L68&gt;3,K68&gt;19)),"Complexo",""))),""))</f>
        <v/>
      </c>
      <c r="O68" s="60" t="str">
        <f aca="false">IF(J68="ALI",IF(OR(AND(OR(L68=1,L68=0),K68&gt;0,K68&lt;20),AND(OR(L68=1,L68=0),K68&gt;19,K68&lt;51),AND(L68&gt;1,L68&lt;6,K68&gt;0,K68&lt;20)),"Simples",IF(OR(AND(OR(L68=1,L68=0),K68&gt;50),AND(L68&gt;1,L68&lt;6,K68&gt;19,K68&lt;51),AND(L68&gt;5,K68&gt;0,K68&lt;20)),"Médio",IF(OR(AND(L68&gt;1,L68&lt;6,K68&gt;50),AND(L68&gt;5,K68&gt;19,K68&lt;51),AND(L68&gt;5,K68&gt;50)),"Complexo",""))), IF(J68="AIE",IF(OR(AND(OR(L68=1, L68=0),K68&gt;0,K68&lt;20),AND(OR(L68=1, L68=0),K68&gt;19,K68&lt;51),AND(L68&gt;1,L68&lt;6,K68&gt;0,K68&lt;20)),"Simples",IF(OR(AND(OR(L68=1, L68=0),K68&gt;50),AND(L68&gt;1,L68&lt;6,K68&gt;19,K68&lt;51),AND(L68&gt;5,K68&gt;0,K68&lt;20)),"Médio",IF(OR(AND(L68&gt;1,L68&lt;6,K68&gt;50),AND(L68&gt;5,K68&gt;19,K68&lt;51),AND(L68&gt;5,K68&gt;50)),"Complexo",""))),""))</f>
        <v/>
      </c>
      <c r="P68" s="63" t="str">
        <f aca="false">IF(N68="",O68,IF(O68="",N68,""))</f>
        <v/>
      </c>
      <c r="Q68" s="64" t="n">
        <f aca="false">IF(AND(OR(J68="EE",J68="CE"),P68="Simples"),3, IF(AND(OR(J68="EE",J68="CE"),P68="Médio"),4, IF(AND(OR(J68="EE",J68="CE"),P68="Complexo"),6, IF(AND(J68="SE",P68="Simples"),4, IF(AND(J68="SE",P68="Médio"),5, IF(AND(J68="SE",P68="Complexo"),7,0))))))</f>
        <v>0</v>
      </c>
      <c r="R68" s="64" t="n">
        <f aca="false">IF(AND(J68="ALI",O68="Simples"),7, IF(AND(J68="ALI",O68="Médio"),10, IF(AND(J68="ALI",O68="Complexo"),15, IF(AND(J68="AIE",O68="Simples"),5, IF(AND(J68="AIE",O68="Médio"),7, IF(AND(J68="AIE",O68="Complexo"),10,0))))))</f>
        <v>0</v>
      </c>
      <c r="S68" s="63" t="n">
        <f aca="false">IF($M68="%",($Q68+$R68)*$C68,$C68*$I68)</f>
        <v>0</v>
      </c>
      <c r="T68" s="59"/>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55"/>
      <c r="BK68" s="55"/>
      <c r="BL68" s="55"/>
    </row>
    <row r="69" customFormat="false" ht="13.8" hidden="false" customHeight="false" outlineLevel="0" collapsed="false">
      <c r="A69" s="56"/>
      <c r="B69" s="57"/>
      <c r="C69" s="58" t="n">
        <f aca="false">IF($B69&lt;&gt;"",VLOOKUP($B69,Matriz_INM,2,0),0)</f>
        <v>0</v>
      </c>
      <c r="D69" s="59"/>
      <c r="E69" s="59"/>
      <c r="F69" s="59"/>
      <c r="G69" s="59"/>
      <c r="H69" s="60"/>
      <c r="I69" s="61"/>
      <c r="J69" s="59"/>
      <c r="K69" s="61"/>
      <c r="L69" s="61"/>
      <c r="M69" s="62" t="str">
        <f aca="false">IFERROR(VLOOKUP($B69,Matriz_INM,3,0),"")</f>
        <v/>
      </c>
      <c r="N69" s="60" t="str">
        <f aca="false">IF(J69="EE",IF(OR(AND(OR(L69=1,L69=0),K69&gt;0,K69&lt;5),AND(OR(L69=1,L69=0),K69&gt;4,K69&lt;16),AND(L69=2,K69&gt;0,K69&lt;5)),"Simples",IF(OR(AND(OR(L69=1,L69=0),K69&gt;15),AND(L69=2,K69&gt;4,K69&lt;16),AND(L69&gt;2,K69&gt;0,K69&lt;5)),"Médio",IF(OR(AND(L69=2,K69&gt;15),AND(L69&gt;2,K69&gt;4,K69&lt;16),AND(L69&gt;2,K69&gt;15)),"Complexo",""))), IF(OR(J69="CE",J69="SE"),IF(OR(AND(OR(L69=1,L69=0),K69&gt;0,K69&lt;6),AND(OR(L69=1,L69=0),K69&gt;5,K69&lt;20),AND(L69&gt;1,L69&lt;4,K69&gt;0,K69&lt;6)),"Simples",IF(OR(AND(OR(L69=1,L69=0),K69&gt;19),AND(L69&gt;1,L69&lt;4,K69&gt;5,K69&lt;20),AND(L69&gt;3,K69&gt;0,K69&lt;6)),"Médio",IF(OR(AND(L69&gt;1,L69&lt;4,K69&gt;19),AND(L69&gt;3,K69&gt;5,K69&lt;20),AND(L69&gt;3,K69&gt;19)),"Complexo",""))),""))</f>
        <v/>
      </c>
      <c r="O69" s="60" t="str">
        <f aca="false">IF(J69="ALI",IF(OR(AND(OR(L69=1,L69=0),K69&gt;0,K69&lt;20),AND(OR(L69=1,L69=0),K69&gt;19,K69&lt;51),AND(L69&gt;1,L69&lt;6,K69&gt;0,K69&lt;20)),"Simples",IF(OR(AND(OR(L69=1,L69=0),K69&gt;50),AND(L69&gt;1,L69&lt;6,K69&gt;19,K69&lt;51),AND(L69&gt;5,K69&gt;0,K69&lt;20)),"Médio",IF(OR(AND(L69&gt;1,L69&lt;6,K69&gt;50),AND(L69&gt;5,K69&gt;19,K69&lt;51),AND(L69&gt;5,K69&gt;50)),"Complexo",""))), IF(J69="AIE",IF(OR(AND(OR(L69=1, L69=0),K69&gt;0,K69&lt;20),AND(OR(L69=1, L69=0),K69&gt;19,K69&lt;51),AND(L69&gt;1,L69&lt;6,K69&gt;0,K69&lt;20)),"Simples",IF(OR(AND(OR(L69=1, L69=0),K69&gt;50),AND(L69&gt;1,L69&lt;6,K69&gt;19,K69&lt;51),AND(L69&gt;5,K69&gt;0,K69&lt;20)),"Médio",IF(OR(AND(L69&gt;1,L69&lt;6,K69&gt;50),AND(L69&gt;5,K69&gt;19,K69&lt;51),AND(L69&gt;5,K69&gt;50)),"Complexo",""))),""))</f>
        <v/>
      </c>
      <c r="P69" s="63" t="str">
        <f aca="false">IF(N69="",O69,IF(O69="",N69,""))</f>
        <v/>
      </c>
      <c r="Q69" s="64" t="n">
        <f aca="false">IF(AND(OR(J69="EE",J69="CE"),P69="Simples"),3, IF(AND(OR(J69="EE",J69="CE"),P69="Médio"),4, IF(AND(OR(J69="EE",J69="CE"),P69="Complexo"),6, IF(AND(J69="SE",P69="Simples"),4, IF(AND(J69="SE",P69="Médio"),5, IF(AND(J69="SE",P69="Complexo"),7,0))))))</f>
        <v>0</v>
      </c>
      <c r="R69" s="64" t="n">
        <f aca="false">IF(AND(J69="ALI",O69="Simples"),7, IF(AND(J69="ALI",O69="Médio"),10, IF(AND(J69="ALI",O69="Complexo"),15, IF(AND(J69="AIE",O69="Simples"),5, IF(AND(J69="AIE",O69="Médio"),7, IF(AND(J69="AIE",O69="Complexo"),10,0))))))</f>
        <v>0</v>
      </c>
      <c r="S69" s="63" t="n">
        <f aca="false">IF($M69="%",($Q69+$R69)*$C69,$C69*$I69)</f>
        <v>0</v>
      </c>
      <c r="T69" s="59"/>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55"/>
      <c r="BK69" s="55"/>
      <c r="BL69" s="55"/>
    </row>
    <row r="70" customFormat="false" ht="13.8" hidden="false" customHeight="false" outlineLevel="0" collapsed="false">
      <c r="A70" s="56"/>
      <c r="B70" s="57"/>
      <c r="C70" s="58" t="n">
        <f aca="false">IF($B70&lt;&gt;"",VLOOKUP($B70,Matriz_INM,2,0),0)</f>
        <v>0</v>
      </c>
      <c r="D70" s="59"/>
      <c r="E70" s="59"/>
      <c r="F70" s="59"/>
      <c r="G70" s="59"/>
      <c r="H70" s="60"/>
      <c r="I70" s="61"/>
      <c r="J70" s="59"/>
      <c r="K70" s="61"/>
      <c r="L70" s="61"/>
      <c r="M70" s="62" t="str">
        <f aca="false">IFERROR(VLOOKUP($B70,Matriz_INM,3,0),"")</f>
        <v/>
      </c>
      <c r="N70" s="60" t="str">
        <f aca="false">IF(J70="EE",IF(OR(AND(OR(L70=1,L70=0),K70&gt;0,K70&lt;5),AND(OR(L70=1,L70=0),K70&gt;4,K70&lt;16),AND(L70=2,K70&gt;0,K70&lt;5)),"Simples",IF(OR(AND(OR(L70=1,L70=0),K70&gt;15),AND(L70=2,K70&gt;4,K70&lt;16),AND(L70&gt;2,K70&gt;0,K70&lt;5)),"Médio",IF(OR(AND(L70=2,K70&gt;15),AND(L70&gt;2,K70&gt;4,K70&lt;16),AND(L70&gt;2,K70&gt;15)),"Complexo",""))), IF(OR(J70="CE",J70="SE"),IF(OR(AND(OR(L70=1,L70=0),K70&gt;0,K70&lt;6),AND(OR(L70=1,L70=0),K70&gt;5,K70&lt;20),AND(L70&gt;1,L70&lt;4,K70&gt;0,K70&lt;6)),"Simples",IF(OR(AND(OR(L70=1,L70=0),K70&gt;19),AND(L70&gt;1,L70&lt;4,K70&gt;5,K70&lt;20),AND(L70&gt;3,K70&gt;0,K70&lt;6)),"Médio",IF(OR(AND(L70&gt;1,L70&lt;4,K70&gt;19),AND(L70&gt;3,K70&gt;5,K70&lt;20),AND(L70&gt;3,K70&gt;19)),"Complexo",""))),""))</f>
        <v/>
      </c>
      <c r="O70" s="60" t="str">
        <f aca="false">IF(J70="ALI",IF(OR(AND(OR(L70=1,L70=0),K70&gt;0,K70&lt;20),AND(OR(L70=1,L70=0),K70&gt;19,K70&lt;51),AND(L70&gt;1,L70&lt;6,K70&gt;0,K70&lt;20)),"Simples",IF(OR(AND(OR(L70=1,L70=0),K70&gt;50),AND(L70&gt;1,L70&lt;6,K70&gt;19,K70&lt;51),AND(L70&gt;5,K70&gt;0,K70&lt;20)),"Médio",IF(OR(AND(L70&gt;1,L70&lt;6,K70&gt;50),AND(L70&gt;5,K70&gt;19,K70&lt;51),AND(L70&gt;5,K70&gt;50)),"Complexo",""))), IF(J70="AIE",IF(OR(AND(OR(L70=1, L70=0),K70&gt;0,K70&lt;20),AND(OR(L70=1, L70=0),K70&gt;19,K70&lt;51),AND(L70&gt;1,L70&lt;6,K70&gt;0,K70&lt;20)),"Simples",IF(OR(AND(OR(L70=1, L70=0),K70&gt;50),AND(L70&gt;1,L70&lt;6,K70&gt;19,K70&lt;51),AND(L70&gt;5,K70&gt;0,K70&lt;20)),"Médio",IF(OR(AND(L70&gt;1,L70&lt;6,K70&gt;50),AND(L70&gt;5,K70&gt;19,K70&lt;51),AND(L70&gt;5,K70&gt;50)),"Complexo",""))),""))</f>
        <v/>
      </c>
      <c r="P70" s="63" t="str">
        <f aca="false">IF(N70="",O70,IF(O70="",N70,""))</f>
        <v/>
      </c>
      <c r="Q70" s="64" t="n">
        <f aca="false">IF(AND(OR(J70="EE",J70="CE"),P70="Simples"),3, IF(AND(OR(J70="EE",J70="CE"),P70="Médio"),4, IF(AND(OR(J70="EE",J70="CE"),P70="Complexo"),6, IF(AND(J70="SE",P70="Simples"),4, IF(AND(J70="SE",P70="Médio"),5, IF(AND(J70="SE",P70="Complexo"),7,0))))))</f>
        <v>0</v>
      </c>
      <c r="R70" s="64" t="n">
        <f aca="false">IF(AND(J70="ALI",O70="Simples"),7, IF(AND(J70="ALI",O70="Médio"),10, IF(AND(J70="ALI",O70="Complexo"),15, IF(AND(J70="AIE",O70="Simples"),5, IF(AND(J70="AIE",O70="Médio"),7, IF(AND(J70="AIE",O70="Complexo"),10,0))))))</f>
        <v>0</v>
      </c>
      <c r="S70" s="63" t="n">
        <f aca="false">IF($M70="%",($Q70+$R70)*$C70,$C70*$I70)</f>
        <v>0</v>
      </c>
      <c r="T70" s="59"/>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row>
    <row r="71" customFormat="false" ht="13.8" hidden="false" customHeight="false" outlineLevel="0" collapsed="false">
      <c r="A71" s="56"/>
      <c r="B71" s="57"/>
      <c r="C71" s="58" t="n">
        <f aca="false">IF($B71&lt;&gt;"",VLOOKUP($B71,Matriz_INM,2,0),0)</f>
        <v>0</v>
      </c>
      <c r="D71" s="59"/>
      <c r="E71" s="59"/>
      <c r="F71" s="59"/>
      <c r="G71" s="59"/>
      <c r="H71" s="60"/>
      <c r="I71" s="61"/>
      <c r="J71" s="59"/>
      <c r="K71" s="61"/>
      <c r="L71" s="61"/>
      <c r="M71" s="62" t="str">
        <f aca="false">IFERROR(VLOOKUP($B71,Matriz_INM,3,0),"")</f>
        <v/>
      </c>
      <c r="N71" s="60" t="str">
        <f aca="false">IF(J71="EE",IF(OR(AND(OR(L71=1,L71=0),K71&gt;0,K71&lt;5),AND(OR(L71=1,L71=0),K71&gt;4,K71&lt;16),AND(L71=2,K71&gt;0,K71&lt;5)),"Simples",IF(OR(AND(OR(L71=1,L71=0),K71&gt;15),AND(L71=2,K71&gt;4,K71&lt;16),AND(L71&gt;2,K71&gt;0,K71&lt;5)),"Médio",IF(OR(AND(L71=2,K71&gt;15),AND(L71&gt;2,K71&gt;4,K71&lt;16),AND(L71&gt;2,K71&gt;15)),"Complexo",""))), IF(OR(J71="CE",J71="SE"),IF(OR(AND(OR(L71=1,L71=0),K71&gt;0,K71&lt;6),AND(OR(L71=1,L71=0),K71&gt;5,K71&lt;20),AND(L71&gt;1,L71&lt;4,K71&gt;0,K71&lt;6)),"Simples",IF(OR(AND(OR(L71=1,L71=0),K71&gt;19),AND(L71&gt;1,L71&lt;4,K71&gt;5,K71&lt;20),AND(L71&gt;3,K71&gt;0,K71&lt;6)),"Médio",IF(OR(AND(L71&gt;1,L71&lt;4,K71&gt;19),AND(L71&gt;3,K71&gt;5,K71&lt;20),AND(L71&gt;3,K71&gt;19)),"Complexo",""))),""))</f>
        <v/>
      </c>
      <c r="O71" s="60" t="str">
        <f aca="false">IF(J71="ALI",IF(OR(AND(OR(L71=1,L71=0),K71&gt;0,K71&lt;20),AND(OR(L71=1,L71=0),K71&gt;19,K71&lt;51),AND(L71&gt;1,L71&lt;6,K71&gt;0,K71&lt;20)),"Simples",IF(OR(AND(OR(L71=1,L71=0),K71&gt;50),AND(L71&gt;1,L71&lt;6,K71&gt;19,K71&lt;51),AND(L71&gt;5,K71&gt;0,K71&lt;20)),"Médio",IF(OR(AND(L71&gt;1,L71&lt;6,K71&gt;50),AND(L71&gt;5,K71&gt;19,K71&lt;51),AND(L71&gt;5,K71&gt;50)),"Complexo",""))), IF(J71="AIE",IF(OR(AND(OR(L71=1, L71=0),K71&gt;0,K71&lt;20),AND(OR(L71=1, L71=0),K71&gt;19,K71&lt;51),AND(L71&gt;1,L71&lt;6,K71&gt;0,K71&lt;20)),"Simples",IF(OR(AND(OR(L71=1, L71=0),K71&gt;50),AND(L71&gt;1,L71&lt;6,K71&gt;19,K71&lt;51),AND(L71&gt;5,K71&gt;0,K71&lt;20)),"Médio",IF(OR(AND(L71&gt;1,L71&lt;6,K71&gt;50),AND(L71&gt;5,K71&gt;19,K71&lt;51),AND(L71&gt;5,K71&gt;50)),"Complexo",""))),""))</f>
        <v/>
      </c>
      <c r="P71" s="63" t="str">
        <f aca="false">IF(N71="",O71,IF(O71="",N71,""))</f>
        <v/>
      </c>
      <c r="Q71" s="64" t="n">
        <f aca="false">IF(AND(OR(J71="EE",J71="CE"),P71="Simples"),3, IF(AND(OR(J71="EE",J71="CE"),P71="Médio"),4, IF(AND(OR(J71="EE",J71="CE"),P71="Complexo"),6, IF(AND(J71="SE",P71="Simples"),4, IF(AND(J71="SE",P71="Médio"),5, IF(AND(J71="SE",P71="Complexo"),7,0))))))</f>
        <v>0</v>
      </c>
      <c r="R71" s="64" t="n">
        <f aca="false">IF(AND(J71="ALI",O71="Simples"),7, IF(AND(J71="ALI",O71="Médio"),10, IF(AND(J71="ALI",O71="Complexo"),15, IF(AND(J71="AIE",O71="Simples"),5, IF(AND(J71="AIE",O71="Médio"),7, IF(AND(J71="AIE",O71="Complexo"),10,0))))))</f>
        <v>0</v>
      </c>
      <c r="S71" s="63" t="n">
        <f aca="false">IF($M71="%",($Q71+$R71)*$C71,$C71*$I71)</f>
        <v>0</v>
      </c>
      <c r="T71" s="59"/>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55"/>
      <c r="BK71" s="55"/>
      <c r="BL71" s="55"/>
    </row>
    <row r="72" customFormat="false" ht="13.8" hidden="false" customHeight="false" outlineLevel="0" collapsed="false">
      <c r="A72" s="56"/>
      <c r="B72" s="57"/>
      <c r="C72" s="58" t="n">
        <f aca="false">IF($B72&lt;&gt;"",VLOOKUP($B72,Matriz_INM,2,0),0)</f>
        <v>0</v>
      </c>
      <c r="D72" s="59"/>
      <c r="E72" s="59"/>
      <c r="F72" s="59"/>
      <c r="G72" s="59"/>
      <c r="H72" s="60"/>
      <c r="I72" s="61"/>
      <c r="J72" s="59"/>
      <c r="K72" s="61"/>
      <c r="L72" s="61"/>
      <c r="M72" s="62" t="str">
        <f aca="false">IFERROR(VLOOKUP($B72,Matriz_INM,3,0),"")</f>
        <v/>
      </c>
      <c r="N72" s="60" t="str">
        <f aca="false">IF(J72="EE",IF(OR(AND(OR(L72=1,L72=0),K72&gt;0,K72&lt;5),AND(OR(L72=1,L72=0),K72&gt;4,K72&lt;16),AND(L72=2,K72&gt;0,K72&lt;5)),"Simples",IF(OR(AND(OR(L72=1,L72=0),K72&gt;15),AND(L72=2,K72&gt;4,K72&lt;16),AND(L72&gt;2,K72&gt;0,K72&lt;5)),"Médio",IF(OR(AND(L72=2,K72&gt;15),AND(L72&gt;2,K72&gt;4,K72&lt;16),AND(L72&gt;2,K72&gt;15)),"Complexo",""))), IF(OR(J72="CE",J72="SE"),IF(OR(AND(OR(L72=1,L72=0),K72&gt;0,K72&lt;6),AND(OR(L72=1,L72=0),K72&gt;5,K72&lt;20),AND(L72&gt;1,L72&lt;4,K72&gt;0,K72&lt;6)),"Simples",IF(OR(AND(OR(L72=1,L72=0),K72&gt;19),AND(L72&gt;1,L72&lt;4,K72&gt;5,K72&lt;20),AND(L72&gt;3,K72&gt;0,K72&lt;6)),"Médio",IF(OR(AND(L72&gt;1,L72&lt;4,K72&gt;19),AND(L72&gt;3,K72&gt;5,K72&lt;20),AND(L72&gt;3,K72&gt;19)),"Complexo",""))),""))</f>
        <v/>
      </c>
      <c r="O72" s="60" t="str">
        <f aca="false">IF(J72="ALI",IF(OR(AND(OR(L72=1,L72=0),K72&gt;0,K72&lt;20),AND(OR(L72=1,L72=0),K72&gt;19,K72&lt;51),AND(L72&gt;1,L72&lt;6,K72&gt;0,K72&lt;20)),"Simples",IF(OR(AND(OR(L72=1,L72=0),K72&gt;50),AND(L72&gt;1,L72&lt;6,K72&gt;19,K72&lt;51),AND(L72&gt;5,K72&gt;0,K72&lt;20)),"Médio",IF(OR(AND(L72&gt;1,L72&lt;6,K72&gt;50),AND(L72&gt;5,K72&gt;19,K72&lt;51),AND(L72&gt;5,K72&gt;50)),"Complexo",""))), IF(J72="AIE",IF(OR(AND(OR(L72=1, L72=0),K72&gt;0,K72&lt;20),AND(OR(L72=1, L72=0),K72&gt;19,K72&lt;51),AND(L72&gt;1,L72&lt;6,K72&gt;0,K72&lt;20)),"Simples",IF(OR(AND(OR(L72=1, L72=0),K72&gt;50),AND(L72&gt;1,L72&lt;6,K72&gt;19,K72&lt;51),AND(L72&gt;5,K72&gt;0,K72&lt;20)),"Médio",IF(OR(AND(L72&gt;1,L72&lt;6,K72&gt;50),AND(L72&gt;5,K72&gt;19,K72&lt;51),AND(L72&gt;5,K72&gt;50)),"Complexo",""))),""))</f>
        <v/>
      </c>
      <c r="P72" s="63" t="str">
        <f aca="false">IF(N72="",O72,IF(O72="",N72,""))</f>
        <v/>
      </c>
      <c r="Q72" s="64" t="n">
        <f aca="false">IF(AND(OR(J72="EE",J72="CE"),P72="Simples"),3, IF(AND(OR(J72="EE",J72="CE"),P72="Médio"),4, IF(AND(OR(J72="EE",J72="CE"),P72="Complexo"),6, IF(AND(J72="SE",P72="Simples"),4, IF(AND(J72="SE",P72="Médio"),5, IF(AND(J72="SE",P72="Complexo"),7,0))))))</f>
        <v>0</v>
      </c>
      <c r="R72" s="64" t="n">
        <f aca="false">IF(AND(J72="ALI",O72="Simples"),7, IF(AND(J72="ALI",O72="Médio"),10, IF(AND(J72="ALI",O72="Complexo"),15, IF(AND(J72="AIE",O72="Simples"),5, IF(AND(J72="AIE",O72="Médio"),7, IF(AND(J72="AIE",O72="Complexo"),10,0))))))</f>
        <v>0</v>
      </c>
      <c r="S72" s="63" t="n">
        <f aca="false">IF($M72="%",($Q72+$R72)*$C72,$C72*$I72)</f>
        <v>0</v>
      </c>
      <c r="T72" s="59"/>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row>
    <row r="73" customFormat="false" ht="13.8" hidden="false" customHeight="false" outlineLevel="0" collapsed="false">
      <c r="A73" s="56"/>
      <c r="B73" s="57"/>
      <c r="C73" s="58" t="n">
        <f aca="false">IF($B73&lt;&gt;"",VLOOKUP($B73,Matriz_INM,2,0),0)</f>
        <v>0</v>
      </c>
      <c r="D73" s="59"/>
      <c r="E73" s="59"/>
      <c r="F73" s="59"/>
      <c r="G73" s="59"/>
      <c r="H73" s="60"/>
      <c r="I73" s="61"/>
      <c r="J73" s="59"/>
      <c r="K73" s="61"/>
      <c r="L73" s="61"/>
      <c r="M73" s="62" t="str">
        <f aca="false">IFERROR(VLOOKUP($B73,Matriz_INM,3,0),"")</f>
        <v/>
      </c>
      <c r="N73" s="60" t="str">
        <f aca="false">IF(J73="EE",IF(OR(AND(OR(L73=1,L73=0),K73&gt;0,K73&lt;5),AND(OR(L73=1,L73=0),K73&gt;4,K73&lt;16),AND(L73=2,K73&gt;0,K73&lt;5)),"Simples",IF(OR(AND(OR(L73=1,L73=0),K73&gt;15),AND(L73=2,K73&gt;4,K73&lt;16),AND(L73&gt;2,K73&gt;0,K73&lt;5)),"Médio",IF(OR(AND(L73=2,K73&gt;15),AND(L73&gt;2,K73&gt;4,K73&lt;16),AND(L73&gt;2,K73&gt;15)),"Complexo",""))), IF(OR(J73="CE",J73="SE"),IF(OR(AND(OR(L73=1,L73=0),K73&gt;0,K73&lt;6),AND(OR(L73=1,L73=0),K73&gt;5,K73&lt;20),AND(L73&gt;1,L73&lt;4,K73&gt;0,K73&lt;6)),"Simples",IF(OR(AND(OR(L73=1,L73=0),K73&gt;19),AND(L73&gt;1,L73&lt;4,K73&gt;5,K73&lt;20),AND(L73&gt;3,K73&gt;0,K73&lt;6)),"Médio",IF(OR(AND(L73&gt;1,L73&lt;4,K73&gt;19),AND(L73&gt;3,K73&gt;5,K73&lt;20),AND(L73&gt;3,K73&gt;19)),"Complexo",""))),""))</f>
        <v/>
      </c>
      <c r="O73" s="60" t="str">
        <f aca="false">IF(J73="ALI",IF(OR(AND(OR(L73=1,L73=0),K73&gt;0,K73&lt;20),AND(OR(L73=1,L73=0),K73&gt;19,K73&lt;51),AND(L73&gt;1,L73&lt;6,K73&gt;0,K73&lt;20)),"Simples",IF(OR(AND(OR(L73=1,L73=0),K73&gt;50),AND(L73&gt;1,L73&lt;6,K73&gt;19,K73&lt;51),AND(L73&gt;5,K73&gt;0,K73&lt;20)),"Médio",IF(OR(AND(L73&gt;1,L73&lt;6,K73&gt;50),AND(L73&gt;5,K73&gt;19,K73&lt;51),AND(L73&gt;5,K73&gt;50)),"Complexo",""))), IF(J73="AIE",IF(OR(AND(OR(L73=1, L73=0),K73&gt;0,K73&lt;20),AND(OR(L73=1, L73=0),K73&gt;19,K73&lt;51),AND(L73&gt;1,L73&lt;6,K73&gt;0,K73&lt;20)),"Simples",IF(OR(AND(OR(L73=1, L73=0),K73&gt;50),AND(L73&gt;1,L73&lt;6,K73&gt;19,K73&lt;51),AND(L73&gt;5,K73&gt;0,K73&lt;20)),"Médio",IF(OR(AND(L73&gt;1,L73&lt;6,K73&gt;50),AND(L73&gt;5,K73&gt;19,K73&lt;51),AND(L73&gt;5,K73&gt;50)),"Complexo",""))),""))</f>
        <v/>
      </c>
      <c r="P73" s="63" t="str">
        <f aca="false">IF(N73="",O73,IF(O73="",N73,""))</f>
        <v/>
      </c>
      <c r="Q73" s="64" t="n">
        <f aca="false">IF(AND(OR(J73="EE",J73="CE"),P73="Simples"),3, IF(AND(OR(J73="EE",J73="CE"),P73="Médio"),4, IF(AND(OR(J73="EE",J73="CE"),P73="Complexo"),6, IF(AND(J73="SE",P73="Simples"),4, IF(AND(J73="SE",P73="Médio"),5, IF(AND(J73="SE",P73="Complexo"),7,0))))))</f>
        <v>0</v>
      </c>
      <c r="R73" s="64" t="n">
        <f aca="false">IF(AND(J73="ALI",O73="Simples"),7, IF(AND(J73="ALI",O73="Médio"),10, IF(AND(J73="ALI",O73="Complexo"),15, IF(AND(J73="AIE",O73="Simples"),5, IF(AND(J73="AIE",O73="Médio"),7, IF(AND(J73="AIE",O73="Complexo"),10,0))))))</f>
        <v>0</v>
      </c>
      <c r="S73" s="63" t="n">
        <f aca="false">IF($M73="%",($Q73+$R73)*$C73,$C73*$I73)</f>
        <v>0</v>
      </c>
      <c r="T73" s="59"/>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row>
    <row r="74" customFormat="false" ht="13.8" hidden="false" customHeight="false" outlineLevel="0" collapsed="false">
      <c r="A74" s="56"/>
      <c r="B74" s="57"/>
      <c r="C74" s="58" t="n">
        <f aca="false">IF($B74&lt;&gt;"",VLOOKUP($B74,Matriz_INM,2,0),0)</f>
        <v>0</v>
      </c>
      <c r="D74" s="59"/>
      <c r="E74" s="59"/>
      <c r="F74" s="59"/>
      <c r="G74" s="59"/>
      <c r="H74" s="60"/>
      <c r="I74" s="61"/>
      <c r="J74" s="59"/>
      <c r="K74" s="61"/>
      <c r="L74" s="61"/>
      <c r="M74" s="62" t="str">
        <f aca="false">IFERROR(VLOOKUP($B74,Matriz_INM,3,0),"")</f>
        <v/>
      </c>
      <c r="N74" s="60" t="str">
        <f aca="false">IF(J74="EE",IF(OR(AND(OR(L74=1,L74=0),K74&gt;0,K74&lt;5),AND(OR(L74=1,L74=0),K74&gt;4,K74&lt;16),AND(L74=2,K74&gt;0,K74&lt;5)),"Simples",IF(OR(AND(OR(L74=1,L74=0),K74&gt;15),AND(L74=2,K74&gt;4,K74&lt;16),AND(L74&gt;2,K74&gt;0,K74&lt;5)),"Médio",IF(OR(AND(L74=2,K74&gt;15),AND(L74&gt;2,K74&gt;4,K74&lt;16),AND(L74&gt;2,K74&gt;15)),"Complexo",""))), IF(OR(J74="CE",J74="SE"),IF(OR(AND(OR(L74=1,L74=0),K74&gt;0,K74&lt;6),AND(OR(L74=1,L74=0),K74&gt;5,K74&lt;20),AND(L74&gt;1,L74&lt;4,K74&gt;0,K74&lt;6)),"Simples",IF(OR(AND(OR(L74=1,L74=0),K74&gt;19),AND(L74&gt;1,L74&lt;4,K74&gt;5,K74&lt;20),AND(L74&gt;3,K74&gt;0,K74&lt;6)),"Médio",IF(OR(AND(L74&gt;1,L74&lt;4,K74&gt;19),AND(L74&gt;3,K74&gt;5,K74&lt;20),AND(L74&gt;3,K74&gt;19)),"Complexo",""))),""))</f>
        <v/>
      </c>
      <c r="O74" s="60" t="str">
        <f aca="false">IF(J74="ALI",IF(OR(AND(OR(L74=1,L74=0),K74&gt;0,K74&lt;20),AND(OR(L74=1,L74=0),K74&gt;19,K74&lt;51),AND(L74&gt;1,L74&lt;6,K74&gt;0,K74&lt;20)),"Simples",IF(OR(AND(OR(L74=1,L74=0),K74&gt;50),AND(L74&gt;1,L74&lt;6,K74&gt;19,K74&lt;51),AND(L74&gt;5,K74&gt;0,K74&lt;20)),"Médio",IF(OR(AND(L74&gt;1,L74&lt;6,K74&gt;50),AND(L74&gt;5,K74&gt;19,K74&lt;51),AND(L74&gt;5,K74&gt;50)),"Complexo",""))), IF(J74="AIE",IF(OR(AND(OR(L74=1, L74=0),K74&gt;0,K74&lt;20),AND(OR(L74=1, L74=0),K74&gt;19,K74&lt;51),AND(L74&gt;1,L74&lt;6,K74&gt;0,K74&lt;20)),"Simples",IF(OR(AND(OR(L74=1, L74=0),K74&gt;50),AND(L74&gt;1,L74&lt;6,K74&gt;19,K74&lt;51),AND(L74&gt;5,K74&gt;0,K74&lt;20)),"Médio",IF(OR(AND(L74&gt;1,L74&lt;6,K74&gt;50),AND(L74&gt;5,K74&gt;19,K74&lt;51),AND(L74&gt;5,K74&gt;50)),"Complexo",""))),""))</f>
        <v/>
      </c>
      <c r="P74" s="63" t="str">
        <f aca="false">IF(N74="",O74,IF(O74="",N74,""))</f>
        <v/>
      </c>
      <c r="Q74" s="64" t="n">
        <f aca="false">IF(AND(OR(J74="EE",J74="CE"),P74="Simples"),3, IF(AND(OR(J74="EE",J74="CE"),P74="Médio"),4, IF(AND(OR(J74="EE",J74="CE"),P74="Complexo"),6, IF(AND(J74="SE",P74="Simples"),4, IF(AND(J74="SE",P74="Médio"),5, IF(AND(J74="SE",P74="Complexo"),7,0))))))</f>
        <v>0</v>
      </c>
      <c r="R74" s="64" t="n">
        <f aca="false">IF(AND(J74="ALI",O74="Simples"),7, IF(AND(J74="ALI",O74="Médio"),10, IF(AND(J74="ALI",O74="Complexo"),15, IF(AND(J74="AIE",O74="Simples"),5, IF(AND(J74="AIE",O74="Médio"),7, IF(AND(J74="AIE",O74="Complexo"),10,0))))))</f>
        <v>0</v>
      </c>
      <c r="S74" s="63" t="n">
        <f aca="false">IF($M74="%",($Q74+$R74)*$C74,$C74*$I74)</f>
        <v>0</v>
      </c>
      <c r="T74" s="59"/>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55"/>
      <c r="BK74" s="55"/>
      <c r="BL74" s="55"/>
    </row>
    <row r="75" customFormat="false" ht="13.8" hidden="false" customHeight="false" outlineLevel="0" collapsed="false">
      <c r="A75" s="56"/>
      <c r="B75" s="57"/>
      <c r="C75" s="58" t="n">
        <f aca="false">IF($B75&lt;&gt;"",VLOOKUP($B75,Matriz_INM,2,0),0)</f>
        <v>0</v>
      </c>
      <c r="D75" s="59"/>
      <c r="E75" s="59"/>
      <c r="F75" s="59"/>
      <c r="G75" s="59"/>
      <c r="H75" s="60"/>
      <c r="I75" s="61"/>
      <c r="J75" s="59"/>
      <c r="K75" s="61"/>
      <c r="L75" s="61"/>
      <c r="M75" s="62" t="str">
        <f aca="false">IFERROR(VLOOKUP($B75,Matriz_INM,3,0),"")</f>
        <v/>
      </c>
      <c r="N75" s="60" t="str">
        <f aca="false">IF(J75="EE",IF(OR(AND(OR(L75=1,L75=0),K75&gt;0,K75&lt;5),AND(OR(L75=1,L75=0),K75&gt;4,K75&lt;16),AND(L75=2,K75&gt;0,K75&lt;5)),"Simples",IF(OR(AND(OR(L75=1,L75=0),K75&gt;15),AND(L75=2,K75&gt;4,K75&lt;16),AND(L75&gt;2,K75&gt;0,K75&lt;5)),"Médio",IF(OR(AND(L75=2,K75&gt;15),AND(L75&gt;2,K75&gt;4,K75&lt;16),AND(L75&gt;2,K75&gt;15)),"Complexo",""))), IF(OR(J75="CE",J75="SE"),IF(OR(AND(OR(L75=1,L75=0),K75&gt;0,K75&lt;6),AND(OR(L75=1,L75=0),K75&gt;5,K75&lt;20),AND(L75&gt;1,L75&lt;4,K75&gt;0,K75&lt;6)),"Simples",IF(OR(AND(OR(L75=1,L75=0),K75&gt;19),AND(L75&gt;1,L75&lt;4,K75&gt;5,K75&lt;20),AND(L75&gt;3,K75&gt;0,K75&lt;6)),"Médio",IF(OR(AND(L75&gt;1,L75&lt;4,K75&gt;19),AND(L75&gt;3,K75&gt;5,K75&lt;20),AND(L75&gt;3,K75&gt;19)),"Complexo",""))),""))</f>
        <v/>
      </c>
      <c r="O75" s="60" t="str">
        <f aca="false">IF(J75="ALI",IF(OR(AND(OR(L75=1,L75=0),K75&gt;0,K75&lt;20),AND(OR(L75=1,L75=0),K75&gt;19,K75&lt;51),AND(L75&gt;1,L75&lt;6,K75&gt;0,K75&lt;20)),"Simples",IF(OR(AND(OR(L75=1,L75=0),K75&gt;50),AND(L75&gt;1,L75&lt;6,K75&gt;19,K75&lt;51),AND(L75&gt;5,K75&gt;0,K75&lt;20)),"Médio",IF(OR(AND(L75&gt;1,L75&lt;6,K75&gt;50),AND(L75&gt;5,K75&gt;19,K75&lt;51),AND(L75&gt;5,K75&gt;50)),"Complexo",""))), IF(J75="AIE",IF(OR(AND(OR(L75=1, L75=0),K75&gt;0,K75&lt;20),AND(OR(L75=1, L75=0),K75&gt;19,K75&lt;51),AND(L75&gt;1,L75&lt;6,K75&gt;0,K75&lt;20)),"Simples",IF(OR(AND(OR(L75=1, L75=0),K75&gt;50),AND(L75&gt;1,L75&lt;6,K75&gt;19,K75&lt;51),AND(L75&gt;5,K75&gt;0,K75&lt;20)),"Médio",IF(OR(AND(L75&gt;1,L75&lt;6,K75&gt;50),AND(L75&gt;5,K75&gt;19,K75&lt;51),AND(L75&gt;5,K75&gt;50)),"Complexo",""))),""))</f>
        <v/>
      </c>
      <c r="P75" s="63" t="str">
        <f aca="false">IF(N75="",O75,IF(O75="",N75,""))</f>
        <v/>
      </c>
      <c r="Q75" s="64" t="n">
        <f aca="false">IF(AND(OR(J75="EE",J75="CE"),P75="Simples"),3, IF(AND(OR(J75="EE",J75="CE"),P75="Médio"),4, IF(AND(OR(J75="EE",J75="CE"),P75="Complexo"),6, IF(AND(J75="SE",P75="Simples"),4, IF(AND(J75="SE",P75="Médio"),5, IF(AND(J75="SE",P75="Complexo"),7,0))))))</f>
        <v>0</v>
      </c>
      <c r="R75" s="64" t="n">
        <f aca="false">IF(AND(J75="ALI",O75="Simples"),7, IF(AND(J75="ALI",O75="Médio"),10, IF(AND(J75="ALI",O75="Complexo"),15, IF(AND(J75="AIE",O75="Simples"),5, IF(AND(J75="AIE",O75="Médio"),7, IF(AND(J75="AIE",O75="Complexo"),10,0))))))</f>
        <v>0</v>
      </c>
      <c r="S75" s="63" t="n">
        <f aca="false">IF($M75="%",($Q75+$R75)*$C75,$C75*$I75)</f>
        <v>0</v>
      </c>
      <c r="T75" s="59"/>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c r="BG75" s="55"/>
      <c r="BH75" s="55"/>
      <c r="BI75" s="55"/>
      <c r="BJ75" s="55"/>
      <c r="BK75" s="55"/>
      <c r="BL75" s="55"/>
    </row>
    <row r="76" customFormat="false" ht="13.8" hidden="false" customHeight="false" outlineLevel="0" collapsed="false">
      <c r="A76" s="56"/>
      <c r="B76" s="57"/>
      <c r="C76" s="58" t="n">
        <f aca="false">IF($B76&lt;&gt;"",VLOOKUP($B76,Matriz_INM,2,0),0)</f>
        <v>0</v>
      </c>
      <c r="D76" s="59"/>
      <c r="E76" s="59"/>
      <c r="F76" s="59"/>
      <c r="G76" s="59"/>
      <c r="H76" s="60"/>
      <c r="I76" s="61"/>
      <c r="J76" s="59"/>
      <c r="K76" s="61"/>
      <c r="L76" s="61"/>
      <c r="M76" s="62" t="str">
        <f aca="false">IFERROR(VLOOKUP($B76,Matriz_INM,3,0),"")</f>
        <v/>
      </c>
      <c r="N76" s="60" t="str">
        <f aca="false">IF(J76="EE",IF(OR(AND(OR(L76=1,L76=0),K76&gt;0,K76&lt;5),AND(OR(L76=1,L76=0),K76&gt;4,K76&lt;16),AND(L76=2,K76&gt;0,K76&lt;5)),"Simples",IF(OR(AND(OR(L76=1,L76=0),K76&gt;15),AND(L76=2,K76&gt;4,K76&lt;16),AND(L76&gt;2,K76&gt;0,K76&lt;5)),"Médio",IF(OR(AND(L76=2,K76&gt;15),AND(L76&gt;2,K76&gt;4,K76&lt;16),AND(L76&gt;2,K76&gt;15)),"Complexo",""))), IF(OR(J76="CE",J76="SE"),IF(OR(AND(OR(L76=1,L76=0),K76&gt;0,K76&lt;6),AND(OR(L76=1,L76=0),K76&gt;5,K76&lt;20),AND(L76&gt;1,L76&lt;4,K76&gt;0,K76&lt;6)),"Simples",IF(OR(AND(OR(L76=1,L76=0),K76&gt;19),AND(L76&gt;1,L76&lt;4,K76&gt;5,K76&lt;20),AND(L76&gt;3,K76&gt;0,K76&lt;6)),"Médio",IF(OR(AND(L76&gt;1,L76&lt;4,K76&gt;19),AND(L76&gt;3,K76&gt;5,K76&lt;20),AND(L76&gt;3,K76&gt;19)),"Complexo",""))),""))</f>
        <v/>
      </c>
      <c r="O76" s="60" t="str">
        <f aca="false">IF(J76="ALI",IF(OR(AND(OR(L76=1,L76=0),K76&gt;0,K76&lt;20),AND(OR(L76=1,L76=0),K76&gt;19,K76&lt;51),AND(L76&gt;1,L76&lt;6,K76&gt;0,K76&lt;20)),"Simples",IF(OR(AND(OR(L76=1,L76=0),K76&gt;50),AND(L76&gt;1,L76&lt;6,K76&gt;19,K76&lt;51),AND(L76&gt;5,K76&gt;0,K76&lt;20)),"Médio",IF(OR(AND(L76&gt;1,L76&lt;6,K76&gt;50),AND(L76&gt;5,K76&gt;19,K76&lt;51),AND(L76&gt;5,K76&gt;50)),"Complexo",""))), IF(J76="AIE",IF(OR(AND(OR(L76=1, L76=0),K76&gt;0,K76&lt;20),AND(OR(L76=1, L76=0),K76&gt;19,K76&lt;51),AND(L76&gt;1,L76&lt;6,K76&gt;0,K76&lt;20)),"Simples",IF(OR(AND(OR(L76=1, L76=0),K76&gt;50),AND(L76&gt;1,L76&lt;6,K76&gt;19,K76&lt;51),AND(L76&gt;5,K76&gt;0,K76&lt;20)),"Médio",IF(OR(AND(L76&gt;1,L76&lt;6,K76&gt;50),AND(L76&gt;5,K76&gt;19,K76&lt;51),AND(L76&gt;5,K76&gt;50)),"Complexo",""))),""))</f>
        <v/>
      </c>
      <c r="P76" s="63" t="str">
        <f aca="false">IF(N76="",O76,IF(O76="",N76,""))</f>
        <v/>
      </c>
      <c r="Q76" s="64" t="n">
        <f aca="false">IF(AND(OR(J76="EE",J76="CE"),P76="Simples"),3, IF(AND(OR(J76="EE",J76="CE"),P76="Médio"),4, IF(AND(OR(J76="EE",J76="CE"),P76="Complexo"),6, IF(AND(J76="SE",P76="Simples"),4, IF(AND(J76="SE",P76="Médio"),5, IF(AND(J76="SE",P76="Complexo"),7,0))))))</f>
        <v>0</v>
      </c>
      <c r="R76" s="64" t="n">
        <f aca="false">IF(AND(J76="ALI",O76="Simples"),7, IF(AND(J76="ALI",O76="Médio"),10, IF(AND(J76="ALI",O76="Complexo"),15, IF(AND(J76="AIE",O76="Simples"),5, IF(AND(J76="AIE",O76="Médio"),7, IF(AND(J76="AIE",O76="Complexo"),10,0))))))</f>
        <v>0</v>
      </c>
      <c r="S76" s="63" t="n">
        <f aca="false">IF($M76="%",($Q76+$R76)*$C76,$C76*$I76)</f>
        <v>0</v>
      </c>
      <c r="T76" s="59"/>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row>
    <row r="77" customFormat="false" ht="13.8" hidden="false" customHeight="false" outlineLevel="0" collapsed="false">
      <c r="A77" s="56"/>
      <c r="B77" s="57"/>
      <c r="C77" s="58" t="n">
        <f aca="false">IF($B77&lt;&gt;"",VLOOKUP($B77,Matriz_INM,2,0),0)</f>
        <v>0</v>
      </c>
      <c r="D77" s="59"/>
      <c r="E77" s="59"/>
      <c r="F77" s="59"/>
      <c r="G77" s="59"/>
      <c r="H77" s="60"/>
      <c r="I77" s="61"/>
      <c r="J77" s="59"/>
      <c r="K77" s="61"/>
      <c r="L77" s="61"/>
      <c r="M77" s="62" t="str">
        <f aca="false">IFERROR(VLOOKUP($B77,Matriz_INM,3,0),"")</f>
        <v/>
      </c>
      <c r="N77" s="60" t="str">
        <f aca="false">IF(J77="EE",IF(OR(AND(OR(L77=1,L77=0),K77&gt;0,K77&lt;5),AND(OR(L77=1,L77=0),K77&gt;4,K77&lt;16),AND(L77=2,K77&gt;0,K77&lt;5)),"Simples",IF(OR(AND(OR(L77=1,L77=0),K77&gt;15),AND(L77=2,K77&gt;4,K77&lt;16),AND(L77&gt;2,K77&gt;0,K77&lt;5)),"Médio",IF(OR(AND(L77=2,K77&gt;15),AND(L77&gt;2,K77&gt;4,K77&lt;16),AND(L77&gt;2,K77&gt;15)),"Complexo",""))), IF(OR(J77="CE",J77="SE"),IF(OR(AND(OR(L77=1,L77=0),K77&gt;0,K77&lt;6),AND(OR(L77=1,L77=0),K77&gt;5,K77&lt;20),AND(L77&gt;1,L77&lt;4,K77&gt;0,K77&lt;6)),"Simples",IF(OR(AND(OR(L77=1,L77=0),K77&gt;19),AND(L77&gt;1,L77&lt;4,K77&gt;5,K77&lt;20),AND(L77&gt;3,K77&gt;0,K77&lt;6)),"Médio",IF(OR(AND(L77&gt;1,L77&lt;4,K77&gt;19),AND(L77&gt;3,K77&gt;5,K77&lt;20),AND(L77&gt;3,K77&gt;19)),"Complexo",""))),""))</f>
        <v/>
      </c>
      <c r="O77" s="60" t="str">
        <f aca="false">IF(J77="ALI",IF(OR(AND(OR(L77=1,L77=0),K77&gt;0,K77&lt;20),AND(OR(L77=1,L77=0),K77&gt;19,K77&lt;51),AND(L77&gt;1,L77&lt;6,K77&gt;0,K77&lt;20)),"Simples",IF(OR(AND(OR(L77=1,L77=0),K77&gt;50),AND(L77&gt;1,L77&lt;6,K77&gt;19,K77&lt;51),AND(L77&gt;5,K77&gt;0,K77&lt;20)),"Médio",IF(OR(AND(L77&gt;1,L77&lt;6,K77&gt;50),AND(L77&gt;5,K77&gt;19,K77&lt;51),AND(L77&gt;5,K77&gt;50)),"Complexo",""))), IF(J77="AIE",IF(OR(AND(OR(L77=1, L77=0),K77&gt;0,K77&lt;20),AND(OR(L77=1, L77=0),K77&gt;19,K77&lt;51),AND(L77&gt;1,L77&lt;6,K77&gt;0,K77&lt;20)),"Simples",IF(OR(AND(OR(L77=1, L77=0),K77&gt;50),AND(L77&gt;1,L77&lt;6,K77&gt;19,K77&lt;51),AND(L77&gt;5,K77&gt;0,K77&lt;20)),"Médio",IF(OR(AND(L77&gt;1,L77&lt;6,K77&gt;50),AND(L77&gt;5,K77&gt;19,K77&lt;51),AND(L77&gt;5,K77&gt;50)),"Complexo",""))),""))</f>
        <v/>
      </c>
      <c r="P77" s="63" t="str">
        <f aca="false">IF(N77="",O77,IF(O77="",N77,""))</f>
        <v/>
      </c>
      <c r="Q77" s="64" t="n">
        <f aca="false">IF(AND(OR(J77="EE",J77="CE"),P77="Simples"),3, IF(AND(OR(J77="EE",J77="CE"),P77="Médio"),4, IF(AND(OR(J77="EE",J77="CE"),P77="Complexo"),6, IF(AND(J77="SE",P77="Simples"),4, IF(AND(J77="SE",P77="Médio"),5, IF(AND(J77="SE",P77="Complexo"),7,0))))))</f>
        <v>0</v>
      </c>
      <c r="R77" s="64" t="n">
        <f aca="false">IF(AND(J77="ALI",O77="Simples"),7, IF(AND(J77="ALI",O77="Médio"),10, IF(AND(J77="ALI",O77="Complexo"),15, IF(AND(J77="AIE",O77="Simples"),5, IF(AND(J77="AIE",O77="Médio"),7, IF(AND(J77="AIE",O77="Complexo"),10,0))))))</f>
        <v>0</v>
      </c>
      <c r="S77" s="63" t="n">
        <f aca="false">IF($M77="%",($Q77+$R77)*$C77,$C77*$I77)</f>
        <v>0</v>
      </c>
      <c r="T77" s="59"/>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c r="BG77" s="55"/>
      <c r="BH77" s="55"/>
      <c r="BI77" s="55"/>
      <c r="BJ77" s="55"/>
      <c r="BK77" s="55"/>
      <c r="BL77" s="55"/>
    </row>
    <row r="78" customFormat="false" ht="13.8" hidden="false" customHeight="false" outlineLevel="0" collapsed="false">
      <c r="A78" s="56"/>
      <c r="B78" s="57"/>
      <c r="C78" s="58" t="n">
        <f aca="false">IF($B78&lt;&gt;"",VLOOKUP($B78,Matriz_INM,2,0),0)</f>
        <v>0</v>
      </c>
      <c r="D78" s="59"/>
      <c r="E78" s="59"/>
      <c r="F78" s="59"/>
      <c r="G78" s="59"/>
      <c r="H78" s="60"/>
      <c r="I78" s="61"/>
      <c r="J78" s="59"/>
      <c r="K78" s="61"/>
      <c r="L78" s="61"/>
      <c r="M78" s="62" t="str">
        <f aca="false">IFERROR(VLOOKUP($B78,Matriz_INM,3,0),"")</f>
        <v/>
      </c>
      <c r="N78" s="60" t="str">
        <f aca="false">IF(J78="EE",IF(OR(AND(OR(L78=1,L78=0),K78&gt;0,K78&lt;5),AND(OR(L78=1,L78=0),K78&gt;4,K78&lt;16),AND(L78=2,K78&gt;0,K78&lt;5)),"Simples",IF(OR(AND(OR(L78=1,L78=0),K78&gt;15),AND(L78=2,K78&gt;4,K78&lt;16),AND(L78&gt;2,K78&gt;0,K78&lt;5)),"Médio",IF(OR(AND(L78=2,K78&gt;15),AND(L78&gt;2,K78&gt;4,K78&lt;16),AND(L78&gt;2,K78&gt;15)),"Complexo",""))), IF(OR(J78="CE",J78="SE"),IF(OR(AND(OR(L78=1,L78=0),K78&gt;0,K78&lt;6),AND(OR(L78=1,L78=0),K78&gt;5,K78&lt;20),AND(L78&gt;1,L78&lt;4,K78&gt;0,K78&lt;6)),"Simples",IF(OR(AND(OR(L78=1,L78=0),K78&gt;19),AND(L78&gt;1,L78&lt;4,K78&gt;5,K78&lt;20),AND(L78&gt;3,K78&gt;0,K78&lt;6)),"Médio",IF(OR(AND(L78&gt;1,L78&lt;4,K78&gt;19),AND(L78&gt;3,K78&gt;5,K78&lt;20),AND(L78&gt;3,K78&gt;19)),"Complexo",""))),""))</f>
        <v/>
      </c>
      <c r="O78" s="60" t="str">
        <f aca="false">IF(J78="ALI",IF(OR(AND(OR(L78=1,L78=0),K78&gt;0,K78&lt;20),AND(OR(L78=1,L78=0),K78&gt;19,K78&lt;51),AND(L78&gt;1,L78&lt;6,K78&gt;0,K78&lt;20)),"Simples",IF(OR(AND(OR(L78=1,L78=0),K78&gt;50),AND(L78&gt;1,L78&lt;6,K78&gt;19,K78&lt;51),AND(L78&gt;5,K78&gt;0,K78&lt;20)),"Médio",IF(OR(AND(L78&gt;1,L78&lt;6,K78&gt;50),AND(L78&gt;5,K78&gt;19,K78&lt;51),AND(L78&gt;5,K78&gt;50)),"Complexo",""))), IF(J78="AIE",IF(OR(AND(OR(L78=1, L78=0),K78&gt;0,K78&lt;20),AND(OR(L78=1, L78=0),K78&gt;19,K78&lt;51),AND(L78&gt;1,L78&lt;6,K78&gt;0,K78&lt;20)),"Simples",IF(OR(AND(OR(L78=1, L78=0),K78&gt;50),AND(L78&gt;1,L78&lt;6,K78&gt;19,K78&lt;51),AND(L78&gt;5,K78&gt;0,K78&lt;20)),"Médio",IF(OR(AND(L78&gt;1,L78&lt;6,K78&gt;50),AND(L78&gt;5,K78&gt;19,K78&lt;51),AND(L78&gt;5,K78&gt;50)),"Complexo",""))),""))</f>
        <v/>
      </c>
      <c r="P78" s="63" t="str">
        <f aca="false">IF(N78="",O78,IF(O78="",N78,""))</f>
        <v/>
      </c>
      <c r="Q78" s="64" t="n">
        <f aca="false">IF(AND(OR(J78="EE",J78="CE"),P78="Simples"),3, IF(AND(OR(J78="EE",J78="CE"),P78="Médio"),4, IF(AND(OR(J78="EE",J78="CE"),P78="Complexo"),6, IF(AND(J78="SE",P78="Simples"),4, IF(AND(J78="SE",P78="Médio"),5, IF(AND(J78="SE",P78="Complexo"),7,0))))))</f>
        <v>0</v>
      </c>
      <c r="R78" s="64" t="n">
        <f aca="false">IF(AND(J78="ALI",O78="Simples"),7, IF(AND(J78="ALI",O78="Médio"),10, IF(AND(J78="ALI",O78="Complexo"),15, IF(AND(J78="AIE",O78="Simples"),5, IF(AND(J78="AIE",O78="Médio"),7, IF(AND(J78="AIE",O78="Complexo"),10,0))))))</f>
        <v>0</v>
      </c>
      <c r="S78" s="63" t="n">
        <f aca="false">IF($M78="%",($Q78+$R78)*$C78,$C78*$I78)</f>
        <v>0</v>
      </c>
      <c r="T78" s="59"/>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row>
    <row r="79" customFormat="false" ht="13.8" hidden="false" customHeight="false" outlineLevel="0" collapsed="false">
      <c r="A79" s="56"/>
      <c r="B79" s="57"/>
      <c r="C79" s="58" t="n">
        <f aca="false">IF($B79&lt;&gt;"",VLOOKUP($B79,Matriz_INM,2,0),0)</f>
        <v>0</v>
      </c>
      <c r="D79" s="59"/>
      <c r="E79" s="59"/>
      <c r="F79" s="59"/>
      <c r="G79" s="59"/>
      <c r="H79" s="60"/>
      <c r="I79" s="61"/>
      <c r="J79" s="59"/>
      <c r="K79" s="61"/>
      <c r="L79" s="61"/>
      <c r="M79" s="62" t="str">
        <f aca="false">IFERROR(VLOOKUP($B79,Matriz_INM,3,0),"")</f>
        <v/>
      </c>
      <c r="N79" s="60" t="str">
        <f aca="false">IF(J79="EE",IF(OR(AND(OR(L79=1,L79=0),K79&gt;0,K79&lt;5),AND(OR(L79=1,L79=0),K79&gt;4,K79&lt;16),AND(L79=2,K79&gt;0,K79&lt;5)),"Simples",IF(OR(AND(OR(L79=1,L79=0),K79&gt;15),AND(L79=2,K79&gt;4,K79&lt;16),AND(L79&gt;2,K79&gt;0,K79&lt;5)),"Médio",IF(OR(AND(L79=2,K79&gt;15),AND(L79&gt;2,K79&gt;4,K79&lt;16),AND(L79&gt;2,K79&gt;15)),"Complexo",""))), IF(OR(J79="CE",J79="SE"),IF(OR(AND(OR(L79=1,L79=0),K79&gt;0,K79&lt;6),AND(OR(L79=1,L79=0),K79&gt;5,K79&lt;20),AND(L79&gt;1,L79&lt;4,K79&gt;0,K79&lt;6)),"Simples",IF(OR(AND(OR(L79=1,L79=0),K79&gt;19),AND(L79&gt;1,L79&lt;4,K79&gt;5,K79&lt;20),AND(L79&gt;3,K79&gt;0,K79&lt;6)),"Médio",IF(OR(AND(L79&gt;1,L79&lt;4,K79&gt;19),AND(L79&gt;3,K79&gt;5,K79&lt;20),AND(L79&gt;3,K79&gt;19)),"Complexo",""))),""))</f>
        <v/>
      </c>
      <c r="O79" s="60" t="str">
        <f aca="false">IF(J79="ALI",IF(OR(AND(OR(L79=1,L79=0),K79&gt;0,K79&lt;20),AND(OR(L79=1,L79=0),K79&gt;19,K79&lt;51),AND(L79&gt;1,L79&lt;6,K79&gt;0,K79&lt;20)),"Simples",IF(OR(AND(OR(L79=1,L79=0),K79&gt;50),AND(L79&gt;1,L79&lt;6,K79&gt;19,K79&lt;51),AND(L79&gt;5,K79&gt;0,K79&lt;20)),"Médio",IF(OR(AND(L79&gt;1,L79&lt;6,K79&gt;50),AND(L79&gt;5,K79&gt;19,K79&lt;51),AND(L79&gt;5,K79&gt;50)),"Complexo",""))), IF(J79="AIE",IF(OR(AND(OR(L79=1, L79=0),K79&gt;0,K79&lt;20),AND(OR(L79=1, L79=0),K79&gt;19,K79&lt;51),AND(L79&gt;1,L79&lt;6,K79&gt;0,K79&lt;20)),"Simples",IF(OR(AND(OR(L79=1, L79=0),K79&gt;50),AND(L79&gt;1,L79&lt;6,K79&gt;19,K79&lt;51),AND(L79&gt;5,K79&gt;0,K79&lt;20)),"Médio",IF(OR(AND(L79&gt;1,L79&lt;6,K79&gt;50),AND(L79&gt;5,K79&gt;19,K79&lt;51),AND(L79&gt;5,K79&gt;50)),"Complexo",""))),""))</f>
        <v/>
      </c>
      <c r="P79" s="63" t="str">
        <f aca="false">IF(N79="",O79,IF(O79="",N79,""))</f>
        <v/>
      </c>
      <c r="Q79" s="64" t="n">
        <f aca="false">IF(AND(OR(J79="EE",J79="CE"),P79="Simples"),3, IF(AND(OR(J79="EE",J79="CE"),P79="Médio"),4, IF(AND(OR(J79="EE",J79="CE"),P79="Complexo"),6, IF(AND(J79="SE",P79="Simples"),4, IF(AND(J79="SE",P79="Médio"),5, IF(AND(J79="SE",P79="Complexo"),7,0))))))</f>
        <v>0</v>
      </c>
      <c r="R79" s="64" t="n">
        <f aca="false">IF(AND(J79="ALI",O79="Simples"),7, IF(AND(J79="ALI",O79="Médio"),10, IF(AND(J79="ALI",O79="Complexo"),15, IF(AND(J79="AIE",O79="Simples"),5, IF(AND(J79="AIE",O79="Médio"),7, IF(AND(J79="AIE",O79="Complexo"),10,0))))))</f>
        <v>0</v>
      </c>
      <c r="S79" s="63" t="n">
        <f aca="false">IF($M79="%",($Q79+$R79)*$C79,$C79*$I79)</f>
        <v>0</v>
      </c>
      <c r="T79" s="59"/>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c r="BG79" s="55"/>
      <c r="BH79" s="55"/>
      <c r="BI79" s="55"/>
      <c r="BJ79" s="55"/>
      <c r="BK79" s="55"/>
      <c r="BL79" s="55"/>
    </row>
    <row r="80" customFormat="false" ht="13.8" hidden="false" customHeight="false" outlineLevel="0" collapsed="false">
      <c r="A80" s="56"/>
      <c r="B80" s="57"/>
      <c r="C80" s="58" t="n">
        <f aca="false">IF($B80&lt;&gt;"",VLOOKUP($B80,Matriz_INM,2,0),0)</f>
        <v>0</v>
      </c>
      <c r="D80" s="59"/>
      <c r="E80" s="59"/>
      <c r="F80" s="59"/>
      <c r="G80" s="59"/>
      <c r="H80" s="60"/>
      <c r="I80" s="61"/>
      <c r="J80" s="59"/>
      <c r="K80" s="61"/>
      <c r="L80" s="61"/>
      <c r="M80" s="62" t="str">
        <f aca="false">IFERROR(VLOOKUP($B80,Matriz_INM,3,0),"")</f>
        <v/>
      </c>
      <c r="N80" s="60" t="str">
        <f aca="false">IF(J80="EE",IF(OR(AND(OR(L80=1,L80=0),K80&gt;0,K80&lt;5),AND(OR(L80=1,L80=0),K80&gt;4,K80&lt;16),AND(L80=2,K80&gt;0,K80&lt;5)),"Simples",IF(OR(AND(OR(L80=1,L80=0),K80&gt;15),AND(L80=2,K80&gt;4,K80&lt;16),AND(L80&gt;2,K80&gt;0,K80&lt;5)),"Médio",IF(OR(AND(L80=2,K80&gt;15),AND(L80&gt;2,K80&gt;4,K80&lt;16),AND(L80&gt;2,K80&gt;15)),"Complexo",""))), IF(OR(J80="CE",J80="SE"),IF(OR(AND(OR(L80=1,L80=0),K80&gt;0,K80&lt;6),AND(OR(L80=1,L80=0),K80&gt;5,K80&lt;20),AND(L80&gt;1,L80&lt;4,K80&gt;0,K80&lt;6)),"Simples",IF(OR(AND(OR(L80=1,L80=0),K80&gt;19),AND(L80&gt;1,L80&lt;4,K80&gt;5,K80&lt;20),AND(L80&gt;3,K80&gt;0,K80&lt;6)),"Médio",IF(OR(AND(L80&gt;1,L80&lt;4,K80&gt;19),AND(L80&gt;3,K80&gt;5,K80&lt;20),AND(L80&gt;3,K80&gt;19)),"Complexo",""))),""))</f>
        <v/>
      </c>
      <c r="O80" s="60" t="str">
        <f aca="false">IF(J80="ALI",IF(OR(AND(OR(L80=1,L80=0),K80&gt;0,K80&lt;20),AND(OR(L80=1,L80=0),K80&gt;19,K80&lt;51),AND(L80&gt;1,L80&lt;6,K80&gt;0,K80&lt;20)),"Simples",IF(OR(AND(OR(L80=1,L80=0),K80&gt;50),AND(L80&gt;1,L80&lt;6,K80&gt;19,K80&lt;51),AND(L80&gt;5,K80&gt;0,K80&lt;20)),"Médio",IF(OR(AND(L80&gt;1,L80&lt;6,K80&gt;50),AND(L80&gt;5,K80&gt;19,K80&lt;51),AND(L80&gt;5,K80&gt;50)),"Complexo",""))), IF(J80="AIE",IF(OR(AND(OR(L80=1, L80=0),K80&gt;0,K80&lt;20),AND(OR(L80=1, L80=0),K80&gt;19,K80&lt;51),AND(L80&gt;1,L80&lt;6,K80&gt;0,K80&lt;20)),"Simples",IF(OR(AND(OR(L80=1, L80=0),K80&gt;50),AND(L80&gt;1,L80&lt;6,K80&gt;19,K80&lt;51),AND(L80&gt;5,K80&gt;0,K80&lt;20)),"Médio",IF(OR(AND(L80&gt;1,L80&lt;6,K80&gt;50),AND(L80&gt;5,K80&gt;19,K80&lt;51),AND(L80&gt;5,K80&gt;50)),"Complexo",""))),""))</f>
        <v/>
      </c>
      <c r="P80" s="63" t="str">
        <f aca="false">IF(N80="",O80,IF(O80="",N80,""))</f>
        <v/>
      </c>
      <c r="Q80" s="64" t="n">
        <f aca="false">IF(AND(OR(J80="EE",J80="CE"),P80="Simples"),3, IF(AND(OR(J80="EE",J80="CE"),P80="Médio"),4, IF(AND(OR(J80="EE",J80="CE"),P80="Complexo"),6, IF(AND(J80="SE",P80="Simples"),4, IF(AND(J80="SE",P80="Médio"),5, IF(AND(J80="SE",P80="Complexo"),7,0))))))</f>
        <v>0</v>
      </c>
      <c r="R80" s="64" t="n">
        <f aca="false">IF(AND(J80="ALI",O80="Simples"),7, IF(AND(J80="ALI",O80="Médio"),10, IF(AND(J80="ALI",O80="Complexo"),15, IF(AND(J80="AIE",O80="Simples"),5, IF(AND(J80="AIE",O80="Médio"),7, IF(AND(J80="AIE",O80="Complexo"),10,0))))))</f>
        <v>0</v>
      </c>
      <c r="S80" s="63" t="n">
        <f aca="false">IF($M80="%",($Q80+$R80)*$C80,$C80*$I80)</f>
        <v>0</v>
      </c>
      <c r="T80" s="59"/>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row>
    <row r="81" customFormat="false" ht="13.8" hidden="false" customHeight="false" outlineLevel="0" collapsed="false">
      <c r="A81" s="56"/>
      <c r="B81" s="57"/>
      <c r="C81" s="58" t="n">
        <f aca="false">IF($B81&lt;&gt;"",VLOOKUP($B81,Matriz_INM,2,0),0)</f>
        <v>0</v>
      </c>
      <c r="D81" s="59"/>
      <c r="E81" s="59"/>
      <c r="F81" s="59"/>
      <c r="G81" s="59"/>
      <c r="H81" s="60"/>
      <c r="I81" s="61"/>
      <c r="J81" s="59"/>
      <c r="K81" s="61"/>
      <c r="L81" s="61"/>
      <c r="M81" s="62" t="str">
        <f aca="false">IFERROR(VLOOKUP($B81,Matriz_INM,3,0),"")</f>
        <v/>
      </c>
      <c r="N81" s="60" t="str">
        <f aca="false">IF(J81="EE",IF(OR(AND(OR(L81=1,L81=0),K81&gt;0,K81&lt;5),AND(OR(L81=1,L81=0),K81&gt;4,K81&lt;16),AND(L81=2,K81&gt;0,K81&lt;5)),"Simples",IF(OR(AND(OR(L81=1,L81=0),K81&gt;15),AND(L81=2,K81&gt;4,K81&lt;16),AND(L81&gt;2,K81&gt;0,K81&lt;5)),"Médio",IF(OR(AND(L81=2,K81&gt;15),AND(L81&gt;2,K81&gt;4,K81&lt;16),AND(L81&gt;2,K81&gt;15)),"Complexo",""))), IF(OR(J81="CE",J81="SE"),IF(OR(AND(OR(L81=1,L81=0),K81&gt;0,K81&lt;6),AND(OR(L81=1,L81=0),K81&gt;5,K81&lt;20),AND(L81&gt;1,L81&lt;4,K81&gt;0,K81&lt;6)),"Simples",IF(OR(AND(OR(L81=1,L81=0),K81&gt;19),AND(L81&gt;1,L81&lt;4,K81&gt;5,K81&lt;20),AND(L81&gt;3,K81&gt;0,K81&lt;6)),"Médio",IF(OR(AND(L81&gt;1,L81&lt;4,K81&gt;19),AND(L81&gt;3,K81&gt;5,K81&lt;20),AND(L81&gt;3,K81&gt;19)),"Complexo",""))),""))</f>
        <v/>
      </c>
      <c r="O81" s="60" t="str">
        <f aca="false">IF(J81="ALI",IF(OR(AND(OR(L81=1,L81=0),K81&gt;0,K81&lt;20),AND(OR(L81=1,L81=0),K81&gt;19,K81&lt;51),AND(L81&gt;1,L81&lt;6,K81&gt;0,K81&lt;20)),"Simples",IF(OR(AND(OR(L81=1,L81=0),K81&gt;50),AND(L81&gt;1,L81&lt;6,K81&gt;19,K81&lt;51),AND(L81&gt;5,K81&gt;0,K81&lt;20)),"Médio",IF(OR(AND(L81&gt;1,L81&lt;6,K81&gt;50),AND(L81&gt;5,K81&gt;19,K81&lt;51),AND(L81&gt;5,K81&gt;50)),"Complexo",""))), IF(J81="AIE",IF(OR(AND(OR(L81=1, L81=0),K81&gt;0,K81&lt;20),AND(OR(L81=1, L81=0),K81&gt;19,K81&lt;51),AND(L81&gt;1,L81&lt;6,K81&gt;0,K81&lt;20)),"Simples",IF(OR(AND(OR(L81=1, L81=0),K81&gt;50),AND(L81&gt;1,L81&lt;6,K81&gt;19,K81&lt;51),AND(L81&gt;5,K81&gt;0,K81&lt;20)),"Médio",IF(OR(AND(L81&gt;1,L81&lt;6,K81&gt;50),AND(L81&gt;5,K81&gt;19,K81&lt;51),AND(L81&gt;5,K81&gt;50)),"Complexo",""))),""))</f>
        <v/>
      </c>
      <c r="P81" s="63" t="str">
        <f aca="false">IF(N81="",O81,IF(O81="",N81,""))</f>
        <v/>
      </c>
      <c r="Q81" s="64" t="n">
        <f aca="false">IF(AND(OR(J81="EE",J81="CE"),P81="Simples"),3, IF(AND(OR(J81="EE",J81="CE"),P81="Médio"),4, IF(AND(OR(J81="EE",J81="CE"),P81="Complexo"),6, IF(AND(J81="SE",P81="Simples"),4, IF(AND(J81="SE",P81="Médio"),5, IF(AND(J81="SE",P81="Complexo"),7,0))))))</f>
        <v>0</v>
      </c>
      <c r="R81" s="64" t="n">
        <f aca="false">IF(AND(J81="ALI",O81="Simples"),7, IF(AND(J81="ALI",O81="Médio"),10, IF(AND(J81="ALI",O81="Complexo"),15, IF(AND(J81="AIE",O81="Simples"),5, IF(AND(J81="AIE",O81="Médio"),7, IF(AND(J81="AIE",O81="Complexo"),10,0))))))</f>
        <v>0</v>
      </c>
      <c r="S81" s="63" t="n">
        <f aca="false">IF($M81="%",($Q81+$R81)*$C81,$C81*$I81)</f>
        <v>0</v>
      </c>
      <c r="T81" s="59"/>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c r="BF81" s="55"/>
      <c r="BG81" s="55"/>
      <c r="BH81" s="55"/>
      <c r="BI81" s="55"/>
      <c r="BJ81" s="55"/>
      <c r="BK81" s="55"/>
      <c r="BL81" s="55"/>
    </row>
    <row r="82" customFormat="false" ht="13.8" hidden="false" customHeight="false" outlineLevel="0" collapsed="false">
      <c r="A82" s="56"/>
      <c r="B82" s="57"/>
      <c r="C82" s="58" t="n">
        <f aca="false">IF($B82&lt;&gt;"",VLOOKUP($B82,Matriz_INM,2,0),0)</f>
        <v>0</v>
      </c>
      <c r="D82" s="59"/>
      <c r="E82" s="59"/>
      <c r="F82" s="59"/>
      <c r="G82" s="59"/>
      <c r="H82" s="60"/>
      <c r="I82" s="61"/>
      <c r="J82" s="59"/>
      <c r="K82" s="61"/>
      <c r="L82" s="61"/>
      <c r="M82" s="62" t="str">
        <f aca="false">IFERROR(VLOOKUP($B82,Matriz_INM,3,0),"")</f>
        <v/>
      </c>
      <c r="N82" s="60" t="str">
        <f aca="false">IF(J82="EE",IF(OR(AND(OR(L82=1,L82=0),K82&gt;0,K82&lt;5),AND(OR(L82=1,L82=0),K82&gt;4,K82&lt;16),AND(L82=2,K82&gt;0,K82&lt;5)),"Simples",IF(OR(AND(OR(L82=1,L82=0),K82&gt;15),AND(L82=2,K82&gt;4,K82&lt;16),AND(L82&gt;2,K82&gt;0,K82&lt;5)),"Médio",IF(OR(AND(L82=2,K82&gt;15),AND(L82&gt;2,K82&gt;4,K82&lt;16),AND(L82&gt;2,K82&gt;15)),"Complexo",""))), IF(OR(J82="CE",J82="SE"),IF(OR(AND(OR(L82=1,L82=0),K82&gt;0,K82&lt;6),AND(OR(L82=1,L82=0),K82&gt;5,K82&lt;20),AND(L82&gt;1,L82&lt;4,K82&gt;0,K82&lt;6)),"Simples",IF(OR(AND(OR(L82=1,L82=0),K82&gt;19),AND(L82&gt;1,L82&lt;4,K82&gt;5,K82&lt;20),AND(L82&gt;3,K82&gt;0,K82&lt;6)),"Médio",IF(OR(AND(L82&gt;1,L82&lt;4,K82&gt;19),AND(L82&gt;3,K82&gt;5,K82&lt;20),AND(L82&gt;3,K82&gt;19)),"Complexo",""))),""))</f>
        <v/>
      </c>
      <c r="O82" s="60" t="str">
        <f aca="false">IF(J82="ALI",IF(OR(AND(OR(L82=1,L82=0),K82&gt;0,K82&lt;20),AND(OR(L82=1,L82=0),K82&gt;19,K82&lt;51),AND(L82&gt;1,L82&lt;6,K82&gt;0,K82&lt;20)),"Simples",IF(OR(AND(OR(L82=1,L82=0),K82&gt;50),AND(L82&gt;1,L82&lt;6,K82&gt;19,K82&lt;51),AND(L82&gt;5,K82&gt;0,K82&lt;20)),"Médio",IF(OR(AND(L82&gt;1,L82&lt;6,K82&gt;50),AND(L82&gt;5,K82&gt;19,K82&lt;51),AND(L82&gt;5,K82&gt;50)),"Complexo",""))), IF(J82="AIE",IF(OR(AND(OR(L82=1, L82=0),K82&gt;0,K82&lt;20),AND(OR(L82=1, L82=0),K82&gt;19,K82&lt;51),AND(L82&gt;1,L82&lt;6,K82&gt;0,K82&lt;20)),"Simples",IF(OR(AND(OR(L82=1, L82=0),K82&gt;50),AND(L82&gt;1,L82&lt;6,K82&gt;19,K82&lt;51),AND(L82&gt;5,K82&gt;0,K82&lt;20)),"Médio",IF(OR(AND(L82&gt;1,L82&lt;6,K82&gt;50),AND(L82&gt;5,K82&gt;19,K82&lt;51),AND(L82&gt;5,K82&gt;50)),"Complexo",""))),""))</f>
        <v/>
      </c>
      <c r="P82" s="63" t="str">
        <f aca="false">IF(N82="",O82,IF(O82="",N82,""))</f>
        <v/>
      </c>
      <c r="Q82" s="64" t="n">
        <f aca="false">IF(AND(OR(J82="EE",J82="CE"),P82="Simples"),3, IF(AND(OR(J82="EE",J82="CE"),P82="Médio"),4, IF(AND(OR(J82="EE",J82="CE"),P82="Complexo"),6, IF(AND(J82="SE",P82="Simples"),4, IF(AND(J82="SE",P82="Médio"),5, IF(AND(J82="SE",P82="Complexo"),7,0))))))</f>
        <v>0</v>
      </c>
      <c r="R82" s="64" t="n">
        <f aca="false">IF(AND(J82="ALI",O82="Simples"),7, IF(AND(J82="ALI",O82="Médio"),10, IF(AND(J82="ALI",O82="Complexo"),15, IF(AND(J82="AIE",O82="Simples"),5, IF(AND(J82="AIE",O82="Médio"),7, IF(AND(J82="AIE",O82="Complexo"),10,0))))))</f>
        <v>0</v>
      </c>
      <c r="S82" s="63" t="n">
        <f aca="false">IF($M82="%",($Q82+$R82)*$C82,$C82*$I82)</f>
        <v>0</v>
      </c>
      <c r="T82" s="59"/>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row>
    <row r="83" customFormat="false" ht="13.8" hidden="false" customHeight="false" outlineLevel="0" collapsed="false">
      <c r="A83" s="56"/>
      <c r="B83" s="57"/>
      <c r="C83" s="58" t="n">
        <f aca="false">IF($B83&lt;&gt;"",VLOOKUP($B83,Matriz_INM,2,0),0)</f>
        <v>0</v>
      </c>
      <c r="D83" s="59"/>
      <c r="E83" s="59"/>
      <c r="F83" s="59"/>
      <c r="G83" s="59"/>
      <c r="H83" s="60"/>
      <c r="I83" s="61"/>
      <c r="J83" s="59"/>
      <c r="K83" s="61"/>
      <c r="L83" s="61"/>
      <c r="M83" s="62" t="str">
        <f aca="false">IFERROR(VLOOKUP($B83,Matriz_INM,3,0),"")</f>
        <v/>
      </c>
      <c r="N83" s="60" t="str">
        <f aca="false">IF(J83="EE",IF(OR(AND(OR(L83=1,L83=0),K83&gt;0,K83&lt;5),AND(OR(L83=1,L83=0),K83&gt;4,K83&lt;16),AND(L83=2,K83&gt;0,K83&lt;5)),"Simples",IF(OR(AND(OR(L83=1,L83=0),K83&gt;15),AND(L83=2,K83&gt;4,K83&lt;16),AND(L83&gt;2,K83&gt;0,K83&lt;5)),"Médio",IF(OR(AND(L83=2,K83&gt;15),AND(L83&gt;2,K83&gt;4,K83&lt;16),AND(L83&gt;2,K83&gt;15)),"Complexo",""))), IF(OR(J83="CE",J83="SE"),IF(OR(AND(OR(L83=1,L83=0),K83&gt;0,K83&lt;6),AND(OR(L83=1,L83=0),K83&gt;5,K83&lt;20),AND(L83&gt;1,L83&lt;4,K83&gt;0,K83&lt;6)),"Simples",IF(OR(AND(OR(L83=1,L83=0),K83&gt;19),AND(L83&gt;1,L83&lt;4,K83&gt;5,K83&lt;20),AND(L83&gt;3,K83&gt;0,K83&lt;6)),"Médio",IF(OR(AND(L83&gt;1,L83&lt;4,K83&gt;19),AND(L83&gt;3,K83&gt;5,K83&lt;20),AND(L83&gt;3,K83&gt;19)),"Complexo",""))),""))</f>
        <v/>
      </c>
      <c r="O83" s="60" t="str">
        <f aca="false">IF(J83="ALI",IF(OR(AND(OR(L83=1,L83=0),K83&gt;0,K83&lt;20),AND(OR(L83=1,L83=0),K83&gt;19,K83&lt;51),AND(L83&gt;1,L83&lt;6,K83&gt;0,K83&lt;20)),"Simples",IF(OR(AND(OR(L83=1,L83=0),K83&gt;50),AND(L83&gt;1,L83&lt;6,K83&gt;19,K83&lt;51),AND(L83&gt;5,K83&gt;0,K83&lt;20)),"Médio",IF(OR(AND(L83&gt;1,L83&lt;6,K83&gt;50),AND(L83&gt;5,K83&gt;19,K83&lt;51),AND(L83&gt;5,K83&gt;50)),"Complexo",""))), IF(J83="AIE",IF(OR(AND(OR(L83=1, L83=0),K83&gt;0,K83&lt;20),AND(OR(L83=1, L83=0),K83&gt;19,K83&lt;51),AND(L83&gt;1,L83&lt;6,K83&gt;0,K83&lt;20)),"Simples",IF(OR(AND(OR(L83=1, L83=0),K83&gt;50),AND(L83&gt;1,L83&lt;6,K83&gt;19,K83&lt;51),AND(L83&gt;5,K83&gt;0,K83&lt;20)),"Médio",IF(OR(AND(L83&gt;1,L83&lt;6,K83&gt;50),AND(L83&gt;5,K83&gt;19,K83&lt;51),AND(L83&gt;5,K83&gt;50)),"Complexo",""))),""))</f>
        <v/>
      </c>
      <c r="P83" s="63" t="str">
        <f aca="false">IF(N83="",O83,IF(O83="",N83,""))</f>
        <v/>
      </c>
      <c r="Q83" s="64" t="n">
        <f aca="false">IF(AND(OR(J83="EE",J83="CE"),P83="Simples"),3, IF(AND(OR(J83="EE",J83="CE"),P83="Médio"),4, IF(AND(OR(J83="EE",J83="CE"),P83="Complexo"),6, IF(AND(J83="SE",P83="Simples"),4, IF(AND(J83="SE",P83="Médio"),5, IF(AND(J83="SE",P83="Complexo"),7,0))))))</f>
        <v>0</v>
      </c>
      <c r="R83" s="64" t="n">
        <f aca="false">IF(AND(J83="ALI",O83="Simples"),7, IF(AND(J83="ALI",O83="Médio"),10, IF(AND(J83="ALI",O83="Complexo"),15, IF(AND(J83="AIE",O83="Simples"),5, IF(AND(J83="AIE",O83="Médio"),7, IF(AND(J83="AIE",O83="Complexo"),10,0))))))</f>
        <v>0</v>
      </c>
      <c r="S83" s="63" t="n">
        <f aca="false">IF($M83="%",($Q83+$R83)*$C83,$C83*$I83)</f>
        <v>0</v>
      </c>
      <c r="T83" s="59"/>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c r="AT83" s="55"/>
      <c r="AU83" s="55"/>
      <c r="AV83" s="55"/>
      <c r="AW83" s="55"/>
      <c r="AX83" s="55"/>
      <c r="AY83" s="55"/>
      <c r="AZ83" s="55"/>
      <c r="BA83" s="55"/>
      <c r="BB83" s="55"/>
      <c r="BC83" s="55"/>
      <c r="BD83" s="55"/>
      <c r="BE83" s="55"/>
      <c r="BF83" s="55"/>
      <c r="BG83" s="55"/>
      <c r="BH83" s="55"/>
      <c r="BI83" s="55"/>
      <c r="BJ83" s="55"/>
      <c r="BK83" s="55"/>
      <c r="BL83" s="55"/>
    </row>
    <row r="84" customFormat="false" ht="13.8" hidden="false" customHeight="false" outlineLevel="0" collapsed="false">
      <c r="A84" s="56"/>
      <c r="B84" s="57"/>
      <c r="C84" s="58" t="n">
        <f aca="false">IF($B84&lt;&gt;"",VLOOKUP($B84,Matriz_INM,2,0),0)</f>
        <v>0</v>
      </c>
      <c r="D84" s="59"/>
      <c r="E84" s="59"/>
      <c r="F84" s="59"/>
      <c r="G84" s="59"/>
      <c r="H84" s="60"/>
      <c r="I84" s="61"/>
      <c r="J84" s="59"/>
      <c r="K84" s="61"/>
      <c r="L84" s="61"/>
      <c r="M84" s="62" t="str">
        <f aca="false">IFERROR(VLOOKUP($B84,Matriz_INM,3,0),"")</f>
        <v/>
      </c>
      <c r="N84" s="60" t="str">
        <f aca="false">IF(J84="EE",IF(OR(AND(OR(L84=1,L84=0),K84&gt;0,K84&lt;5),AND(OR(L84=1,L84=0),K84&gt;4,K84&lt;16),AND(L84=2,K84&gt;0,K84&lt;5)),"Simples",IF(OR(AND(OR(L84=1,L84=0),K84&gt;15),AND(L84=2,K84&gt;4,K84&lt;16),AND(L84&gt;2,K84&gt;0,K84&lt;5)),"Médio",IF(OR(AND(L84=2,K84&gt;15),AND(L84&gt;2,K84&gt;4,K84&lt;16),AND(L84&gt;2,K84&gt;15)),"Complexo",""))), IF(OR(J84="CE",J84="SE"),IF(OR(AND(OR(L84=1,L84=0),K84&gt;0,K84&lt;6),AND(OR(L84=1,L84=0),K84&gt;5,K84&lt;20),AND(L84&gt;1,L84&lt;4,K84&gt;0,K84&lt;6)),"Simples",IF(OR(AND(OR(L84=1,L84=0),K84&gt;19),AND(L84&gt;1,L84&lt;4,K84&gt;5,K84&lt;20),AND(L84&gt;3,K84&gt;0,K84&lt;6)),"Médio",IF(OR(AND(L84&gt;1,L84&lt;4,K84&gt;19),AND(L84&gt;3,K84&gt;5,K84&lt;20),AND(L84&gt;3,K84&gt;19)),"Complexo",""))),""))</f>
        <v/>
      </c>
      <c r="O84" s="60" t="str">
        <f aca="false">IF(J84="ALI",IF(OR(AND(OR(L84=1,L84=0),K84&gt;0,K84&lt;20),AND(OR(L84=1,L84=0),K84&gt;19,K84&lt;51),AND(L84&gt;1,L84&lt;6,K84&gt;0,K84&lt;20)),"Simples",IF(OR(AND(OR(L84=1,L84=0),K84&gt;50),AND(L84&gt;1,L84&lt;6,K84&gt;19,K84&lt;51),AND(L84&gt;5,K84&gt;0,K84&lt;20)),"Médio",IF(OR(AND(L84&gt;1,L84&lt;6,K84&gt;50),AND(L84&gt;5,K84&gt;19,K84&lt;51),AND(L84&gt;5,K84&gt;50)),"Complexo",""))), IF(J84="AIE",IF(OR(AND(OR(L84=1, L84=0),K84&gt;0,K84&lt;20),AND(OR(L84=1, L84=0),K84&gt;19,K84&lt;51),AND(L84&gt;1,L84&lt;6,K84&gt;0,K84&lt;20)),"Simples",IF(OR(AND(OR(L84=1, L84=0),K84&gt;50),AND(L84&gt;1,L84&lt;6,K84&gt;19,K84&lt;51),AND(L84&gt;5,K84&gt;0,K84&lt;20)),"Médio",IF(OR(AND(L84&gt;1,L84&lt;6,K84&gt;50),AND(L84&gt;5,K84&gt;19,K84&lt;51),AND(L84&gt;5,K84&gt;50)),"Complexo",""))),""))</f>
        <v/>
      </c>
      <c r="P84" s="63" t="str">
        <f aca="false">IF(N84="",O84,IF(O84="",N84,""))</f>
        <v/>
      </c>
      <c r="Q84" s="64" t="n">
        <f aca="false">IF(AND(OR(J84="EE",J84="CE"),P84="Simples"),3, IF(AND(OR(J84="EE",J84="CE"),P84="Médio"),4, IF(AND(OR(J84="EE",J84="CE"),P84="Complexo"),6, IF(AND(J84="SE",P84="Simples"),4, IF(AND(J84="SE",P84="Médio"),5, IF(AND(J84="SE",P84="Complexo"),7,0))))))</f>
        <v>0</v>
      </c>
      <c r="R84" s="64" t="n">
        <f aca="false">IF(AND(J84="ALI",O84="Simples"),7, IF(AND(J84="ALI",O84="Médio"),10, IF(AND(J84="ALI",O84="Complexo"),15, IF(AND(J84="AIE",O84="Simples"),5, IF(AND(J84="AIE",O84="Médio"),7, IF(AND(J84="AIE",O84="Complexo"),10,0))))))</f>
        <v>0</v>
      </c>
      <c r="S84" s="63" t="n">
        <f aca="false">IF($M84="%",($Q84+$R84)*$C84,$C84*$I84)</f>
        <v>0</v>
      </c>
      <c r="T84" s="59"/>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c r="BC84" s="55"/>
      <c r="BD84" s="55"/>
      <c r="BE84" s="55"/>
      <c r="BF84" s="55"/>
      <c r="BG84" s="55"/>
      <c r="BH84" s="55"/>
      <c r="BI84" s="55"/>
      <c r="BJ84" s="55"/>
      <c r="BK84" s="55"/>
      <c r="BL84" s="55"/>
    </row>
    <row r="85" customFormat="false" ht="13.8" hidden="false" customHeight="false" outlineLevel="0" collapsed="false">
      <c r="A85" s="56"/>
      <c r="B85" s="57"/>
      <c r="C85" s="58" t="n">
        <f aca="false">IF($B85&lt;&gt;"",VLOOKUP($B85,Matriz_INM,2,0),0)</f>
        <v>0</v>
      </c>
      <c r="D85" s="59"/>
      <c r="E85" s="59"/>
      <c r="F85" s="59"/>
      <c r="G85" s="59"/>
      <c r="H85" s="60"/>
      <c r="I85" s="61"/>
      <c r="J85" s="59"/>
      <c r="K85" s="61"/>
      <c r="L85" s="61"/>
      <c r="M85" s="62" t="str">
        <f aca="false">IFERROR(VLOOKUP($B85,Matriz_INM,3,0),"")</f>
        <v/>
      </c>
      <c r="N85" s="60" t="str">
        <f aca="false">IF(J85="EE",IF(OR(AND(OR(L85=1,L85=0),K85&gt;0,K85&lt;5),AND(OR(L85=1,L85=0),K85&gt;4,K85&lt;16),AND(L85=2,K85&gt;0,K85&lt;5)),"Simples",IF(OR(AND(OR(L85=1,L85=0),K85&gt;15),AND(L85=2,K85&gt;4,K85&lt;16),AND(L85&gt;2,K85&gt;0,K85&lt;5)),"Médio",IF(OR(AND(L85=2,K85&gt;15),AND(L85&gt;2,K85&gt;4,K85&lt;16),AND(L85&gt;2,K85&gt;15)),"Complexo",""))), IF(OR(J85="CE",J85="SE"),IF(OR(AND(OR(L85=1,L85=0),K85&gt;0,K85&lt;6),AND(OR(L85=1,L85=0),K85&gt;5,K85&lt;20),AND(L85&gt;1,L85&lt;4,K85&gt;0,K85&lt;6)),"Simples",IF(OR(AND(OR(L85=1,L85=0),K85&gt;19),AND(L85&gt;1,L85&lt;4,K85&gt;5,K85&lt;20),AND(L85&gt;3,K85&gt;0,K85&lt;6)),"Médio",IF(OR(AND(L85&gt;1,L85&lt;4,K85&gt;19),AND(L85&gt;3,K85&gt;5,K85&lt;20),AND(L85&gt;3,K85&gt;19)),"Complexo",""))),""))</f>
        <v/>
      </c>
      <c r="O85" s="60" t="str">
        <f aca="false">IF(J85="ALI",IF(OR(AND(OR(L85=1,L85=0),K85&gt;0,K85&lt;20),AND(OR(L85=1,L85=0),K85&gt;19,K85&lt;51),AND(L85&gt;1,L85&lt;6,K85&gt;0,K85&lt;20)),"Simples",IF(OR(AND(OR(L85=1,L85=0),K85&gt;50),AND(L85&gt;1,L85&lt;6,K85&gt;19,K85&lt;51),AND(L85&gt;5,K85&gt;0,K85&lt;20)),"Médio",IF(OR(AND(L85&gt;1,L85&lt;6,K85&gt;50),AND(L85&gt;5,K85&gt;19,K85&lt;51),AND(L85&gt;5,K85&gt;50)),"Complexo",""))), IF(J85="AIE",IF(OR(AND(OR(L85=1, L85=0),K85&gt;0,K85&lt;20),AND(OR(L85=1, L85=0),K85&gt;19,K85&lt;51),AND(L85&gt;1,L85&lt;6,K85&gt;0,K85&lt;20)),"Simples",IF(OR(AND(OR(L85=1, L85=0),K85&gt;50),AND(L85&gt;1,L85&lt;6,K85&gt;19,K85&lt;51),AND(L85&gt;5,K85&gt;0,K85&lt;20)),"Médio",IF(OR(AND(L85&gt;1,L85&lt;6,K85&gt;50),AND(L85&gt;5,K85&gt;19,K85&lt;51),AND(L85&gt;5,K85&gt;50)),"Complexo",""))),""))</f>
        <v/>
      </c>
      <c r="P85" s="63" t="str">
        <f aca="false">IF(N85="",O85,IF(O85="",N85,""))</f>
        <v/>
      </c>
      <c r="Q85" s="64" t="n">
        <f aca="false">IF(AND(OR(J85="EE",J85="CE"),P85="Simples"),3, IF(AND(OR(J85="EE",J85="CE"),P85="Médio"),4, IF(AND(OR(J85="EE",J85="CE"),P85="Complexo"),6, IF(AND(J85="SE",P85="Simples"),4, IF(AND(J85="SE",P85="Médio"),5, IF(AND(J85="SE",P85="Complexo"),7,0))))))</f>
        <v>0</v>
      </c>
      <c r="R85" s="64" t="n">
        <f aca="false">IF(AND(J85="ALI",O85="Simples"),7, IF(AND(J85="ALI",O85="Médio"),10, IF(AND(J85="ALI",O85="Complexo"),15, IF(AND(J85="AIE",O85="Simples"),5, IF(AND(J85="AIE",O85="Médio"),7, IF(AND(J85="AIE",O85="Complexo"),10,0))))))</f>
        <v>0</v>
      </c>
      <c r="S85" s="63" t="n">
        <f aca="false">IF($M85="%",($Q85+$R85)*$C85,$C85*$I85)</f>
        <v>0</v>
      </c>
      <c r="T85" s="59"/>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row>
    <row r="86" customFormat="false" ht="13.8" hidden="false" customHeight="false" outlineLevel="0" collapsed="false">
      <c r="A86" s="56"/>
      <c r="B86" s="57"/>
      <c r="C86" s="58" t="n">
        <f aca="false">IF($B86&lt;&gt;"",VLOOKUP($B86,Matriz_INM,2,0),0)</f>
        <v>0</v>
      </c>
      <c r="D86" s="59"/>
      <c r="E86" s="59"/>
      <c r="F86" s="59"/>
      <c r="G86" s="59"/>
      <c r="H86" s="60"/>
      <c r="I86" s="61"/>
      <c r="J86" s="59"/>
      <c r="K86" s="61"/>
      <c r="L86" s="61"/>
      <c r="M86" s="62" t="str">
        <f aca="false">IFERROR(VLOOKUP($B86,Matriz_INM,3,0),"")</f>
        <v/>
      </c>
      <c r="N86" s="60" t="str">
        <f aca="false">IF(J86="EE",IF(OR(AND(OR(L86=1,L86=0),K86&gt;0,K86&lt;5),AND(OR(L86=1,L86=0),K86&gt;4,K86&lt;16),AND(L86=2,K86&gt;0,K86&lt;5)),"Simples",IF(OR(AND(OR(L86=1,L86=0),K86&gt;15),AND(L86=2,K86&gt;4,K86&lt;16),AND(L86&gt;2,K86&gt;0,K86&lt;5)),"Médio",IF(OR(AND(L86=2,K86&gt;15),AND(L86&gt;2,K86&gt;4,K86&lt;16),AND(L86&gt;2,K86&gt;15)),"Complexo",""))), IF(OR(J86="CE",J86="SE"),IF(OR(AND(OR(L86=1,L86=0),K86&gt;0,K86&lt;6),AND(OR(L86=1,L86=0),K86&gt;5,K86&lt;20),AND(L86&gt;1,L86&lt;4,K86&gt;0,K86&lt;6)),"Simples",IF(OR(AND(OR(L86=1,L86=0),K86&gt;19),AND(L86&gt;1,L86&lt;4,K86&gt;5,K86&lt;20),AND(L86&gt;3,K86&gt;0,K86&lt;6)),"Médio",IF(OR(AND(L86&gt;1,L86&lt;4,K86&gt;19),AND(L86&gt;3,K86&gt;5,K86&lt;20),AND(L86&gt;3,K86&gt;19)),"Complexo",""))),""))</f>
        <v/>
      </c>
      <c r="O86" s="60" t="str">
        <f aca="false">IF(J86="ALI",IF(OR(AND(OR(L86=1,L86=0),K86&gt;0,K86&lt;20),AND(OR(L86=1,L86=0),K86&gt;19,K86&lt;51),AND(L86&gt;1,L86&lt;6,K86&gt;0,K86&lt;20)),"Simples",IF(OR(AND(OR(L86=1,L86=0),K86&gt;50),AND(L86&gt;1,L86&lt;6,K86&gt;19,K86&lt;51),AND(L86&gt;5,K86&gt;0,K86&lt;20)),"Médio",IF(OR(AND(L86&gt;1,L86&lt;6,K86&gt;50),AND(L86&gt;5,K86&gt;19,K86&lt;51),AND(L86&gt;5,K86&gt;50)),"Complexo",""))), IF(J86="AIE",IF(OR(AND(OR(L86=1, L86=0),K86&gt;0,K86&lt;20),AND(OR(L86=1, L86=0),K86&gt;19,K86&lt;51),AND(L86&gt;1,L86&lt;6,K86&gt;0,K86&lt;20)),"Simples",IF(OR(AND(OR(L86=1, L86=0),K86&gt;50),AND(L86&gt;1,L86&lt;6,K86&gt;19,K86&lt;51),AND(L86&gt;5,K86&gt;0,K86&lt;20)),"Médio",IF(OR(AND(L86&gt;1,L86&lt;6,K86&gt;50),AND(L86&gt;5,K86&gt;19,K86&lt;51),AND(L86&gt;5,K86&gt;50)),"Complexo",""))),""))</f>
        <v/>
      </c>
      <c r="P86" s="63" t="str">
        <f aca="false">IF(N86="",O86,IF(O86="",N86,""))</f>
        <v/>
      </c>
      <c r="Q86" s="64" t="n">
        <f aca="false">IF(AND(OR(J86="EE",J86="CE"),P86="Simples"),3, IF(AND(OR(J86="EE",J86="CE"),P86="Médio"),4, IF(AND(OR(J86="EE",J86="CE"),P86="Complexo"),6, IF(AND(J86="SE",P86="Simples"),4, IF(AND(J86="SE",P86="Médio"),5, IF(AND(J86="SE",P86="Complexo"),7,0))))))</f>
        <v>0</v>
      </c>
      <c r="R86" s="64" t="n">
        <f aca="false">IF(AND(J86="ALI",O86="Simples"),7, IF(AND(J86="ALI",O86="Médio"),10, IF(AND(J86="ALI",O86="Complexo"),15, IF(AND(J86="AIE",O86="Simples"),5, IF(AND(J86="AIE",O86="Médio"),7, IF(AND(J86="AIE",O86="Complexo"),10,0))))))</f>
        <v>0</v>
      </c>
      <c r="S86" s="63" t="n">
        <f aca="false">IF($M86="%",($Q86+$R86)*$C86,$C86*$I86)</f>
        <v>0</v>
      </c>
      <c r="T86" s="59"/>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row>
    <row r="87" customFormat="false" ht="13.8" hidden="false" customHeight="false" outlineLevel="0" collapsed="false">
      <c r="A87" s="56"/>
      <c r="B87" s="57"/>
      <c r="C87" s="58" t="n">
        <f aca="false">IF($B87&lt;&gt;"",VLOOKUP($B87,Matriz_INM,2,0),0)</f>
        <v>0</v>
      </c>
      <c r="D87" s="59"/>
      <c r="E87" s="59"/>
      <c r="F87" s="59"/>
      <c r="G87" s="59"/>
      <c r="H87" s="60"/>
      <c r="I87" s="61"/>
      <c r="J87" s="59"/>
      <c r="K87" s="61"/>
      <c r="L87" s="61"/>
      <c r="M87" s="62" t="str">
        <f aca="false">IFERROR(VLOOKUP($B87,Matriz_INM,3,0),"")</f>
        <v/>
      </c>
      <c r="N87" s="60" t="str">
        <f aca="false">IF(J87="EE",IF(OR(AND(OR(L87=1,L87=0),K87&gt;0,K87&lt;5),AND(OR(L87=1,L87=0),K87&gt;4,K87&lt;16),AND(L87=2,K87&gt;0,K87&lt;5)),"Simples",IF(OR(AND(OR(L87=1,L87=0),K87&gt;15),AND(L87=2,K87&gt;4,K87&lt;16),AND(L87&gt;2,K87&gt;0,K87&lt;5)),"Médio",IF(OR(AND(L87=2,K87&gt;15),AND(L87&gt;2,K87&gt;4,K87&lt;16),AND(L87&gt;2,K87&gt;15)),"Complexo",""))), IF(OR(J87="CE",J87="SE"),IF(OR(AND(OR(L87=1,L87=0),K87&gt;0,K87&lt;6),AND(OR(L87=1,L87=0),K87&gt;5,K87&lt;20),AND(L87&gt;1,L87&lt;4,K87&gt;0,K87&lt;6)),"Simples",IF(OR(AND(OR(L87=1,L87=0),K87&gt;19),AND(L87&gt;1,L87&lt;4,K87&gt;5,K87&lt;20),AND(L87&gt;3,K87&gt;0,K87&lt;6)),"Médio",IF(OR(AND(L87&gt;1,L87&lt;4,K87&gt;19),AND(L87&gt;3,K87&gt;5,K87&lt;20),AND(L87&gt;3,K87&gt;19)),"Complexo",""))),""))</f>
        <v/>
      </c>
      <c r="O87" s="60" t="str">
        <f aca="false">IF(J87="ALI",IF(OR(AND(OR(L87=1,L87=0),K87&gt;0,K87&lt;20),AND(OR(L87=1,L87=0),K87&gt;19,K87&lt;51),AND(L87&gt;1,L87&lt;6,K87&gt;0,K87&lt;20)),"Simples",IF(OR(AND(OR(L87=1,L87=0),K87&gt;50),AND(L87&gt;1,L87&lt;6,K87&gt;19,K87&lt;51),AND(L87&gt;5,K87&gt;0,K87&lt;20)),"Médio",IF(OR(AND(L87&gt;1,L87&lt;6,K87&gt;50),AND(L87&gt;5,K87&gt;19,K87&lt;51),AND(L87&gt;5,K87&gt;50)),"Complexo",""))), IF(J87="AIE",IF(OR(AND(OR(L87=1, L87=0),K87&gt;0,K87&lt;20),AND(OR(L87=1, L87=0),K87&gt;19,K87&lt;51),AND(L87&gt;1,L87&lt;6,K87&gt;0,K87&lt;20)),"Simples",IF(OR(AND(OR(L87=1, L87=0),K87&gt;50),AND(L87&gt;1,L87&lt;6,K87&gt;19,K87&lt;51),AND(L87&gt;5,K87&gt;0,K87&lt;20)),"Médio",IF(OR(AND(L87&gt;1,L87&lt;6,K87&gt;50),AND(L87&gt;5,K87&gt;19,K87&lt;51),AND(L87&gt;5,K87&gt;50)),"Complexo",""))),""))</f>
        <v/>
      </c>
      <c r="P87" s="63" t="str">
        <f aca="false">IF(N87="",O87,IF(O87="",N87,""))</f>
        <v/>
      </c>
      <c r="Q87" s="64" t="n">
        <f aca="false">IF(AND(OR(J87="EE",J87="CE"),P87="Simples"),3, IF(AND(OR(J87="EE",J87="CE"),P87="Médio"),4, IF(AND(OR(J87="EE",J87="CE"),P87="Complexo"),6, IF(AND(J87="SE",P87="Simples"),4, IF(AND(J87="SE",P87="Médio"),5, IF(AND(J87="SE",P87="Complexo"),7,0))))))</f>
        <v>0</v>
      </c>
      <c r="R87" s="64" t="n">
        <f aca="false">IF(AND(J87="ALI",O87="Simples"),7, IF(AND(J87="ALI",O87="Médio"),10, IF(AND(J87="ALI",O87="Complexo"),15, IF(AND(J87="AIE",O87="Simples"),5, IF(AND(J87="AIE",O87="Médio"),7, IF(AND(J87="AIE",O87="Complexo"),10,0))))))</f>
        <v>0</v>
      </c>
      <c r="S87" s="63" t="n">
        <f aca="false">IF($M87="%",($Q87+$R87)*$C87,$C87*$I87)</f>
        <v>0</v>
      </c>
      <c r="T87" s="59"/>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row>
    <row r="88" customFormat="false" ht="13.8" hidden="false" customHeight="false" outlineLevel="0" collapsed="false">
      <c r="A88" s="56"/>
      <c r="B88" s="57"/>
      <c r="C88" s="58" t="n">
        <f aca="false">IF($B88&lt;&gt;"",VLOOKUP($B88,Matriz_INM,2,0),0)</f>
        <v>0</v>
      </c>
      <c r="D88" s="59"/>
      <c r="E88" s="59"/>
      <c r="F88" s="59"/>
      <c r="G88" s="59"/>
      <c r="H88" s="60"/>
      <c r="I88" s="61"/>
      <c r="J88" s="59"/>
      <c r="K88" s="61"/>
      <c r="L88" s="61"/>
      <c r="M88" s="62" t="str">
        <f aca="false">IFERROR(VLOOKUP($B88,Matriz_INM,3,0),"")</f>
        <v/>
      </c>
      <c r="N88" s="60" t="str">
        <f aca="false">IF(J88="EE",IF(OR(AND(OR(L88=1,L88=0),K88&gt;0,K88&lt;5),AND(OR(L88=1,L88=0),K88&gt;4,K88&lt;16),AND(L88=2,K88&gt;0,K88&lt;5)),"Simples",IF(OR(AND(OR(L88=1,L88=0),K88&gt;15),AND(L88=2,K88&gt;4,K88&lt;16),AND(L88&gt;2,K88&gt;0,K88&lt;5)),"Médio",IF(OR(AND(L88=2,K88&gt;15),AND(L88&gt;2,K88&gt;4,K88&lt;16),AND(L88&gt;2,K88&gt;15)),"Complexo",""))), IF(OR(J88="CE",J88="SE"),IF(OR(AND(OR(L88=1,L88=0),K88&gt;0,K88&lt;6),AND(OR(L88=1,L88=0),K88&gt;5,K88&lt;20),AND(L88&gt;1,L88&lt;4,K88&gt;0,K88&lt;6)),"Simples",IF(OR(AND(OR(L88=1,L88=0),K88&gt;19),AND(L88&gt;1,L88&lt;4,K88&gt;5,K88&lt;20),AND(L88&gt;3,K88&gt;0,K88&lt;6)),"Médio",IF(OR(AND(L88&gt;1,L88&lt;4,K88&gt;19),AND(L88&gt;3,K88&gt;5,K88&lt;20),AND(L88&gt;3,K88&gt;19)),"Complexo",""))),""))</f>
        <v/>
      </c>
      <c r="O88" s="60" t="str">
        <f aca="false">IF(J88="ALI",IF(OR(AND(OR(L88=1,L88=0),K88&gt;0,K88&lt;20),AND(OR(L88=1,L88=0),K88&gt;19,K88&lt;51),AND(L88&gt;1,L88&lt;6,K88&gt;0,K88&lt;20)),"Simples",IF(OR(AND(OR(L88=1,L88=0),K88&gt;50),AND(L88&gt;1,L88&lt;6,K88&gt;19,K88&lt;51),AND(L88&gt;5,K88&gt;0,K88&lt;20)),"Médio",IF(OR(AND(L88&gt;1,L88&lt;6,K88&gt;50),AND(L88&gt;5,K88&gt;19,K88&lt;51),AND(L88&gt;5,K88&gt;50)),"Complexo",""))), IF(J88="AIE",IF(OR(AND(OR(L88=1, L88=0),K88&gt;0,K88&lt;20),AND(OR(L88=1, L88=0),K88&gt;19,K88&lt;51),AND(L88&gt;1,L88&lt;6,K88&gt;0,K88&lt;20)),"Simples",IF(OR(AND(OR(L88=1, L88=0),K88&gt;50),AND(L88&gt;1,L88&lt;6,K88&gt;19,K88&lt;51),AND(L88&gt;5,K88&gt;0,K88&lt;20)),"Médio",IF(OR(AND(L88&gt;1,L88&lt;6,K88&gt;50),AND(L88&gt;5,K88&gt;19,K88&lt;51),AND(L88&gt;5,K88&gt;50)),"Complexo",""))),""))</f>
        <v/>
      </c>
      <c r="P88" s="63" t="str">
        <f aca="false">IF(N88="",O88,IF(O88="",N88,""))</f>
        <v/>
      </c>
      <c r="Q88" s="64" t="n">
        <f aca="false">IF(AND(OR(J88="EE",J88="CE"),P88="Simples"),3, IF(AND(OR(J88="EE",J88="CE"),P88="Médio"),4, IF(AND(OR(J88="EE",J88="CE"),P88="Complexo"),6, IF(AND(J88="SE",P88="Simples"),4, IF(AND(J88="SE",P88="Médio"),5, IF(AND(J88="SE",P88="Complexo"),7,0))))))</f>
        <v>0</v>
      </c>
      <c r="R88" s="64" t="n">
        <f aca="false">IF(AND(J88="ALI",O88="Simples"),7, IF(AND(J88="ALI",O88="Médio"),10, IF(AND(J88="ALI",O88="Complexo"),15, IF(AND(J88="AIE",O88="Simples"),5, IF(AND(J88="AIE",O88="Médio"),7, IF(AND(J88="AIE",O88="Complexo"),10,0))))))</f>
        <v>0</v>
      </c>
      <c r="S88" s="63" t="n">
        <f aca="false">IF($M88="%",($Q88+$R88)*$C88,$C88*$I88)</f>
        <v>0</v>
      </c>
      <c r="T88" s="59"/>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c r="BC88" s="55"/>
      <c r="BD88" s="55"/>
      <c r="BE88" s="55"/>
      <c r="BF88" s="55"/>
      <c r="BG88" s="55"/>
      <c r="BH88" s="55"/>
      <c r="BI88" s="55"/>
      <c r="BJ88" s="55"/>
      <c r="BK88" s="55"/>
      <c r="BL88" s="55"/>
    </row>
    <row r="89" customFormat="false" ht="13.8" hidden="false" customHeight="false" outlineLevel="0" collapsed="false">
      <c r="A89" s="56"/>
      <c r="B89" s="57"/>
      <c r="C89" s="58" t="n">
        <f aca="false">IF($B89&lt;&gt;"",VLOOKUP($B89,Matriz_INM,2,0),0)</f>
        <v>0</v>
      </c>
      <c r="D89" s="59"/>
      <c r="E89" s="59"/>
      <c r="F89" s="59"/>
      <c r="G89" s="59"/>
      <c r="H89" s="60"/>
      <c r="I89" s="61"/>
      <c r="J89" s="59"/>
      <c r="K89" s="61"/>
      <c r="L89" s="61"/>
      <c r="M89" s="62" t="str">
        <f aca="false">IFERROR(VLOOKUP($B89,Matriz_INM,3,0),"")</f>
        <v/>
      </c>
      <c r="N89" s="60" t="str">
        <f aca="false">IF(J89="EE",IF(OR(AND(OR(L89=1,L89=0),K89&gt;0,K89&lt;5),AND(OR(L89=1,L89=0),K89&gt;4,K89&lt;16),AND(L89=2,K89&gt;0,K89&lt;5)),"Simples",IF(OR(AND(OR(L89=1,L89=0),K89&gt;15),AND(L89=2,K89&gt;4,K89&lt;16),AND(L89&gt;2,K89&gt;0,K89&lt;5)),"Médio",IF(OR(AND(L89=2,K89&gt;15),AND(L89&gt;2,K89&gt;4,K89&lt;16),AND(L89&gt;2,K89&gt;15)),"Complexo",""))), IF(OR(J89="CE",J89="SE"),IF(OR(AND(OR(L89=1,L89=0),K89&gt;0,K89&lt;6),AND(OR(L89=1,L89=0),K89&gt;5,K89&lt;20),AND(L89&gt;1,L89&lt;4,K89&gt;0,K89&lt;6)),"Simples",IF(OR(AND(OR(L89=1,L89=0),K89&gt;19),AND(L89&gt;1,L89&lt;4,K89&gt;5,K89&lt;20),AND(L89&gt;3,K89&gt;0,K89&lt;6)),"Médio",IF(OR(AND(L89&gt;1,L89&lt;4,K89&gt;19),AND(L89&gt;3,K89&gt;5,K89&lt;20),AND(L89&gt;3,K89&gt;19)),"Complexo",""))),""))</f>
        <v/>
      </c>
      <c r="O89" s="60" t="str">
        <f aca="false">IF(J89="ALI",IF(OR(AND(OR(L89=1,L89=0),K89&gt;0,K89&lt;20),AND(OR(L89=1,L89=0),K89&gt;19,K89&lt;51),AND(L89&gt;1,L89&lt;6,K89&gt;0,K89&lt;20)),"Simples",IF(OR(AND(OR(L89=1,L89=0),K89&gt;50),AND(L89&gt;1,L89&lt;6,K89&gt;19,K89&lt;51),AND(L89&gt;5,K89&gt;0,K89&lt;20)),"Médio",IF(OR(AND(L89&gt;1,L89&lt;6,K89&gt;50),AND(L89&gt;5,K89&gt;19,K89&lt;51),AND(L89&gt;5,K89&gt;50)),"Complexo",""))), IF(J89="AIE",IF(OR(AND(OR(L89=1, L89=0),K89&gt;0,K89&lt;20),AND(OR(L89=1, L89=0),K89&gt;19,K89&lt;51),AND(L89&gt;1,L89&lt;6,K89&gt;0,K89&lt;20)),"Simples",IF(OR(AND(OR(L89=1, L89=0),K89&gt;50),AND(L89&gt;1,L89&lt;6,K89&gt;19,K89&lt;51),AND(L89&gt;5,K89&gt;0,K89&lt;20)),"Médio",IF(OR(AND(L89&gt;1,L89&lt;6,K89&gt;50),AND(L89&gt;5,K89&gt;19,K89&lt;51),AND(L89&gt;5,K89&gt;50)),"Complexo",""))),""))</f>
        <v/>
      </c>
      <c r="P89" s="63" t="str">
        <f aca="false">IF(N89="",O89,IF(O89="",N89,""))</f>
        <v/>
      </c>
      <c r="Q89" s="64" t="n">
        <f aca="false">IF(AND(OR(J89="EE",J89="CE"),P89="Simples"),3, IF(AND(OR(J89="EE",J89="CE"),P89="Médio"),4, IF(AND(OR(J89="EE",J89="CE"),P89="Complexo"),6, IF(AND(J89="SE",P89="Simples"),4, IF(AND(J89="SE",P89="Médio"),5, IF(AND(J89="SE",P89="Complexo"),7,0))))))</f>
        <v>0</v>
      </c>
      <c r="R89" s="64" t="n">
        <f aca="false">IF(AND(J89="ALI",O89="Simples"),7, IF(AND(J89="ALI",O89="Médio"),10, IF(AND(J89="ALI",O89="Complexo"),15, IF(AND(J89="AIE",O89="Simples"),5, IF(AND(J89="AIE",O89="Médio"),7, IF(AND(J89="AIE",O89="Complexo"),10,0))))))</f>
        <v>0</v>
      </c>
      <c r="S89" s="63" t="n">
        <f aca="false">IF($M89="%",($Q89+$R89)*$C89,$C89*$I89)</f>
        <v>0</v>
      </c>
      <c r="T89" s="59"/>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row>
    <row r="90" customFormat="false" ht="13.8" hidden="false" customHeight="false" outlineLevel="0" collapsed="false">
      <c r="A90" s="56"/>
      <c r="B90" s="57"/>
      <c r="C90" s="58" t="n">
        <f aca="false">IF($B90&lt;&gt;"",VLOOKUP($B90,Matriz_INM,2,0),0)</f>
        <v>0</v>
      </c>
      <c r="D90" s="59"/>
      <c r="E90" s="59"/>
      <c r="F90" s="59"/>
      <c r="G90" s="59"/>
      <c r="H90" s="60"/>
      <c r="I90" s="61"/>
      <c r="J90" s="59"/>
      <c r="K90" s="61"/>
      <c r="L90" s="61"/>
      <c r="M90" s="62" t="str">
        <f aca="false">IFERROR(VLOOKUP($B90,Matriz_INM,3,0),"")</f>
        <v/>
      </c>
      <c r="N90" s="60" t="str">
        <f aca="false">IF(J90="EE",IF(OR(AND(OR(L90=1,L90=0),K90&gt;0,K90&lt;5),AND(OR(L90=1,L90=0),K90&gt;4,K90&lt;16),AND(L90=2,K90&gt;0,K90&lt;5)),"Simples",IF(OR(AND(OR(L90=1,L90=0),K90&gt;15),AND(L90=2,K90&gt;4,K90&lt;16),AND(L90&gt;2,K90&gt;0,K90&lt;5)),"Médio",IF(OR(AND(L90=2,K90&gt;15),AND(L90&gt;2,K90&gt;4,K90&lt;16),AND(L90&gt;2,K90&gt;15)),"Complexo",""))), IF(OR(J90="CE",J90="SE"),IF(OR(AND(OR(L90=1,L90=0),K90&gt;0,K90&lt;6),AND(OR(L90=1,L90=0),K90&gt;5,K90&lt;20),AND(L90&gt;1,L90&lt;4,K90&gt;0,K90&lt;6)),"Simples",IF(OR(AND(OR(L90=1,L90=0),K90&gt;19),AND(L90&gt;1,L90&lt;4,K90&gt;5,K90&lt;20),AND(L90&gt;3,K90&gt;0,K90&lt;6)),"Médio",IF(OR(AND(L90&gt;1,L90&lt;4,K90&gt;19),AND(L90&gt;3,K90&gt;5,K90&lt;20),AND(L90&gt;3,K90&gt;19)),"Complexo",""))),""))</f>
        <v/>
      </c>
      <c r="O90" s="60" t="str">
        <f aca="false">IF(J90="ALI",IF(OR(AND(OR(L90=1,L90=0),K90&gt;0,K90&lt;20),AND(OR(L90=1,L90=0),K90&gt;19,K90&lt;51),AND(L90&gt;1,L90&lt;6,K90&gt;0,K90&lt;20)),"Simples",IF(OR(AND(OR(L90=1,L90=0),K90&gt;50),AND(L90&gt;1,L90&lt;6,K90&gt;19,K90&lt;51),AND(L90&gt;5,K90&gt;0,K90&lt;20)),"Médio",IF(OR(AND(L90&gt;1,L90&lt;6,K90&gt;50),AND(L90&gt;5,K90&gt;19,K90&lt;51),AND(L90&gt;5,K90&gt;50)),"Complexo",""))), IF(J90="AIE",IF(OR(AND(OR(L90=1, L90=0),K90&gt;0,K90&lt;20),AND(OR(L90=1, L90=0),K90&gt;19,K90&lt;51),AND(L90&gt;1,L90&lt;6,K90&gt;0,K90&lt;20)),"Simples",IF(OR(AND(OR(L90=1, L90=0),K90&gt;50),AND(L90&gt;1,L90&lt;6,K90&gt;19,K90&lt;51),AND(L90&gt;5,K90&gt;0,K90&lt;20)),"Médio",IF(OR(AND(L90&gt;1,L90&lt;6,K90&gt;50),AND(L90&gt;5,K90&gt;19,K90&lt;51),AND(L90&gt;5,K90&gt;50)),"Complexo",""))),""))</f>
        <v/>
      </c>
      <c r="P90" s="63" t="str">
        <f aca="false">IF(N90="",O90,IF(O90="",N90,""))</f>
        <v/>
      </c>
      <c r="Q90" s="64" t="n">
        <f aca="false">IF(AND(OR(J90="EE",J90="CE"),P90="Simples"),3, IF(AND(OR(J90="EE",J90="CE"),P90="Médio"),4, IF(AND(OR(J90="EE",J90="CE"),P90="Complexo"),6, IF(AND(J90="SE",P90="Simples"),4, IF(AND(J90="SE",P90="Médio"),5, IF(AND(J90="SE",P90="Complexo"),7,0))))))</f>
        <v>0</v>
      </c>
      <c r="R90" s="64" t="n">
        <f aca="false">IF(AND(J90="ALI",O90="Simples"),7, IF(AND(J90="ALI",O90="Médio"),10, IF(AND(J90="ALI",O90="Complexo"),15, IF(AND(J90="AIE",O90="Simples"),5, IF(AND(J90="AIE",O90="Médio"),7, IF(AND(J90="AIE",O90="Complexo"),10,0))))))</f>
        <v>0</v>
      </c>
      <c r="S90" s="63" t="n">
        <f aca="false">IF($M90="%",($Q90+$R90)*$C90,$C90*$I90)</f>
        <v>0</v>
      </c>
      <c r="T90" s="59"/>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row>
    <row r="91" customFormat="false" ht="13.8" hidden="false" customHeight="false" outlineLevel="0" collapsed="false">
      <c r="A91" s="56"/>
      <c r="B91" s="57"/>
      <c r="C91" s="58" t="n">
        <f aca="false">IF($B91&lt;&gt;"",VLOOKUP($B91,Matriz_INM,2,0),0)</f>
        <v>0</v>
      </c>
      <c r="D91" s="59"/>
      <c r="E91" s="59"/>
      <c r="F91" s="59"/>
      <c r="G91" s="59"/>
      <c r="H91" s="60"/>
      <c r="I91" s="61"/>
      <c r="J91" s="59"/>
      <c r="K91" s="61"/>
      <c r="L91" s="61"/>
      <c r="M91" s="62" t="str">
        <f aca="false">IFERROR(VLOOKUP($B91,Matriz_INM,3,0),"")</f>
        <v/>
      </c>
      <c r="N91" s="60" t="str">
        <f aca="false">IF(J91="EE",IF(OR(AND(OR(L91=1,L91=0),K91&gt;0,K91&lt;5),AND(OR(L91=1,L91=0),K91&gt;4,K91&lt;16),AND(L91=2,K91&gt;0,K91&lt;5)),"Simples",IF(OR(AND(OR(L91=1,L91=0),K91&gt;15),AND(L91=2,K91&gt;4,K91&lt;16),AND(L91&gt;2,K91&gt;0,K91&lt;5)),"Médio",IF(OR(AND(L91=2,K91&gt;15),AND(L91&gt;2,K91&gt;4,K91&lt;16),AND(L91&gt;2,K91&gt;15)),"Complexo",""))), IF(OR(J91="CE",J91="SE"),IF(OR(AND(OR(L91=1,L91=0),K91&gt;0,K91&lt;6),AND(OR(L91=1,L91=0),K91&gt;5,K91&lt;20),AND(L91&gt;1,L91&lt;4,K91&gt;0,K91&lt;6)),"Simples",IF(OR(AND(OR(L91=1,L91=0),K91&gt;19),AND(L91&gt;1,L91&lt;4,K91&gt;5,K91&lt;20),AND(L91&gt;3,K91&gt;0,K91&lt;6)),"Médio",IF(OR(AND(L91&gt;1,L91&lt;4,K91&gt;19),AND(L91&gt;3,K91&gt;5,K91&lt;20),AND(L91&gt;3,K91&gt;19)),"Complexo",""))),""))</f>
        <v/>
      </c>
      <c r="O91" s="60" t="str">
        <f aca="false">IF(J91="ALI",IF(OR(AND(OR(L91=1,L91=0),K91&gt;0,K91&lt;20),AND(OR(L91=1,L91=0),K91&gt;19,K91&lt;51),AND(L91&gt;1,L91&lt;6,K91&gt;0,K91&lt;20)),"Simples",IF(OR(AND(OR(L91=1,L91=0),K91&gt;50),AND(L91&gt;1,L91&lt;6,K91&gt;19,K91&lt;51),AND(L91&gt;5,K91&gt;0,K91&lt;20)),"Médio",IF(OR(AND(L91&gt;1,L91&lt;6,K91&gt;50),AND(L91&gt;5,K91&gt;19,K91&lt;51),AND(L91&gt;5,K91&gt;50)),"Complexo",""))), IF(J91="AIE",IF(OR(AND(OR(L91=1, L91=0),K91&gt;0,K91&lt;20),AND(OR(L91=1, L91=0),K91&gt;19,K91&lt;51),AND(L91&gt;1,L91&lt;6,K91&gt;0,K91&lt;20)),"Simples",IF(OR(AND(OR(L91=1, L91=0),K91&gt;50),AND(L91&gt;1,L91&lt;6,K91&gt;19,K91&lt;51),AND(L91&gt;5,K91&gt;0,K91&lt;20)),"Médio",IF(OR(AND(L91&gt;1,L91&lt;6,K91&gt;50),AND(L91&gt;5,K91&gt;19,K91&lt;51),AND(L91&gt;5,K91&gt;50)),"Complexo",""))),""))</f>
        <v/>
      </c>
      <c r="P91" s="63" t="str">
        <f aca="false">IF(N91="",O91,IF(O91="",N91,""))</f>
        <v/>
      </c>
      <c r="Q91" s="64" t="n">
        <f aca="false">IF(AND(OR(J91="EE",J91="CE"),P91="Simples"),3, IF(AND(OR(J91="EE",J91="CE"),P91="Médio"),4, IF(AND(OR(J91="EE",J91="CE"),P91="Complexo"),6, IF(AND(J91="SE",P91="Simples"),4, IF(AND(J91="SE",P91="Médio"),5, IF(AND(J91="SE",P91="Complexo"),7,0))))))</f>
        <v>0</v>
      </c>
      <c r="R91" s="64" t="n">
        <f aca="false">IF(AND(J91="ALI",O91="Simples"),7, IF(AND(J91="ALI",O91="Médio"),10, IF(AND(J91="ALI",O91="Complexo"),15, IF(AND(J91="AIE",O91="Simples"),5, IF(AND(J91="AIE",O91="Médio"),7, IF(AND(J91="AIE",O91="Complexo"),10,0))))))</f>
        <v>0</v>
      </c>
      <c r="S91" s="63" t="n">
        <f aca="false">IF($M91="%",($Q91+$R91)*$C91,$C91*$I91)</f>
        <v>0</v>
      </c>
      <c r="T91" s="59"/>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row>
    <row r="92" customFormat="false" ht="13.8" hidden="false" customHeight="false" outlineLevel="0" collapsed="false">
      <c r="A92" s="56"/>
      <c r="B92" s="57"/>
      <c r="C92" s="58" t="n">
        <f aca="false">IF($B92&lt;&gt;"",VLOOKUP($B92,Matriz_INM,2,0),0)</f>
        <v>0</v>
      </c>
      <c r="D92" s="59"/>
      <c r="E92" s="59"/>
      <c r="F92" s="59"/>
      <c r="G92" s="59"/>
      <c r="H92" s="60"/>
      <c r="I92" s="61"/>
      <c r="J92" s="59"/>
      <c r="K92" s="61"/>
      <c r="L92" s="61"/>
      <c r="M92" s="62" t="str">
        <f aca="false">IFERROR(VLOOKUP($B92,Matriz_INM,3,0),"")</f>
        <v/>
      </c>
      <c r="N92" s="60" t="str">
        <f aca="false">IF(J92="EE",IF(OR(AND(OR(L92=1,L92=0),K92&gt;0,K92&lt;5),AND(OR(L92=1,L92=0),K92&gt;4,K92&lt;16),AND(L92=2,K92&gt;0,K92&lt;5)),"Simples",IF(OR(AND(OR(L92=1,L92=0),K92&gt;15),AND(L92=2,K92&gt;4,K92&lt;16),AND(L92&gt;2,K92&gt;0,K92&lt;5)),"Médio",IF(OR(AND(L92=2,K92&gt;15),AND(L92&gt;2,K92&gt;4,K92&lt;16),AND(L92&gt;2,K92&gt;15)),"Complexo",""))), IF(OR(J92="CE",J92="SE"),IF(OR(AND(OR(L92=1,L92=0),K92&gt;0,K92&lt;6),AND(OR(L92=1,L92=0),K92&gt;5,K92&lt;20),AND(L92&gt;1,L92&lt;4,K92&gt;0,K92&lt;6)),"Simples",IF(OR(AND(OR(L92=1,L92=0),K92&gt;19),AND(L92&gt;1,L92&lt;4,K92&gt;5,K92&lt;20),AND(L92&gt;3,K92&gt;0,K92&lt;6)),"Médio",IF(OR(AND(L92&gt;1,L92&lt;4,K92&gt;19),AND(L92&gt;3,K92&gt;5,K92&lt;20),AND(L92&gt;3,K92&gt;19)),"Complexo",""))),""))</f>
        <v/>
      </c>
      <c r="O92" s="60" t="str">
        <f aca="false">IF(J92="ALI",IF(OR(AND(OR(L92=1,L92=0),K92&gt;0,K92&lt;20),AND(OR(L92=1,L92=0),K92&gt;19,K92&lt;51),AND(L92&gt;1,L92&lt;6,K92&gt;0,K92&lt;20)),"Simples",IF(OR(AND(OR(L92=1,L92=0),K92&gt;50),AND(L92&gt;1,L92&lt;6,K92&gt;19,K92&lt;51),AND(L92&gt;5,K92&gt;0,K92&lt;20)),"Médio",IF(OR(AND(L92&gt;1,L92&lt;6,K92&gt;50),AND(L92&gt;5,K92&gt;19,K92&lt;51),AND(L92&gt;5,K92&gt;50)),"Complexo",""))), IF(J92="AIE",IF(OR(AND(OR(L92=1, L92=0),K92&gt;0,K92&lt;20),AND(OR(L92=1, L92=0),K92&gt;19,K92&lt;51),AND(L92&gt;1,L92&lt;6,K92&gt;0,K92&lt;20)),"Simples",IF(OR(AND(OR(L92=1, L92=0),K92&gt;50),AND(L92&gt;1,L92&lt;6,K92&gt;19,K92&lt;51),AND(L92&gt;5,K92&gt;0,K92&lt;20)),"Médio",IF(OR(AND(L92&gt;1,L92&lt;6,K92&gt;50),AND(L92&gt;5,K92&gt;19,K92&lt;51),AND(L92&gt;5,K92&gt;50)),"Complexo",""))),""))</f>
        <v/>
      </c>
      <c r="P92" s="63" t="str">
        <f aca="false">IF(N92="",O92,IF(O92="",N92,""))</f>
        <v/>
      </c>
      <c r="Q92" s="64" t="n">
        <f aca="false">IF(AND(OR(J92="EE",J92="CE"),P92="Simples"),3, IF(AND(OR(J92="EE",J92="CE"),P92="Médio"),4, IF(AND(OR(J92="EE",J92="CE"),P92="Complexo"),6, IF(AND(J92="SE",P92="Simples"),4, IF(AND(J92="SE",P92="Médio"),5, IF(AND(J92="SE",P92="Complexo"),7,0))))))</f>
        <v>0</v>
      </c>
      <c r="R92" s="64" t="n">
        <f aca="false">IF(AND(J92="ALI",O92="Simples"),7, IF(AND(J92="ALI",O92="Médio"),10, IF(AND(J92="ALI",O92="Complexo"),15, IF(AND(J92="AIE",O92="Simples"),5, IF(AND(J92="AIE",O92="Médio"),7, IF(AND(J92="AIE",O92="Complexo"),10,0))))))</f>
        <v>0</v>
      </c>
      <c r="S92" s="63" t="n">
        <f aca="false">IF($M92="%",($Q92+$R92)*$C92,$C92*$I92)</f>
        <v>0</v>
      </c>
      <c r="T92" s="59"/>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row>
    <row r="93" customFormat="false" ht="13.8" hidden="false" customHeight="false" outlineLevel="0" collapsed="false">
      <c r="A93" s="56"/>
      <c r="B93" s="57"/>
      <c r="C93" s="58" t="n">
        <f aca="false">IF($B93&lt;&gt;"",VLOOKUP($B93,Matriz_INM,2,0),0)</f>
        <v>0</v>
      </c>
      <c r="D93" s="59"/>
      <c r="E93" s="59"/>
      <c r="F93" s="59"/>
      <c r="G93" s="59"/>
      <c r="H93" s="60"/>
      <c r="I93" s="61"/>
      <c r="J93" s="59"/>
      <c r="K93" s="61"/>
      <c r="L93" s="61"/>
      <c r="M93" s="62" t="str">
        <f aca="false">IFERROR(VLOOKUP($B93,Matriz_INM,3,0),"")</f>
        <v/>
      </c>
      <c r="N93" s="60" t="str">
        <f aca="false">IF(J93="EE",IF(OR(AND(OR(L93=1,L93=0),K93&gt;0,K93&lt;5),AND(OR(L93=1,L93=0),K93&gt;4,K93&lt;16),AND(L93=2,K93&gt;0,K93&lt;5)),"Simples",IF(OR(AND(OR(L93=1,L93=0),K93&gt;15),AND(L93=2,K93&gt;4,K93&lt;16),AND(L93&gt;2,K93&gt;0,K93&lt;5)),"Médio",IF(OR(AND(L93=2,K93&gt;15),AND(L93&gt;2,K93&gt;4,K93&lt;16),AND(L93&gt;2,K93&gt;15)),"Complexo",""))), IF(OR(J93="CE",J93="SE"),IF(OR(AND(OR(L93=1,L93=0),K93&gt;0,K93&lt;6),AND(OR(L93=1,L93=0),K93&gt;5,K93&lt;20),AND(L93&gt;1,L93&lt;4,K93&gt;0,K93&lt;6)),"Simples",IF(OR(AND(OR(L93=1,L93=0),K93&gt;19),AND(L93&gt;1,L93&lt;4,K93&gt;5,K93&lt;20),AND(L93&gt;3,K93&gt;0,K93&lt;6)),"Médio",IF(OR(AND(L93&gt;1,L93&lt;4,K93&gt;19),AND(L93&gt;3,K93&gt;5,K93&lt;20),AND(L93&gt;3,K93&gt;19)),"Complexo",""))),""))</f>
        <v/>
      </c>
      <c r="O93" s="60" t="str">
        <f aca="false">IF(J93="ALI",IF(OR(AND(OR(L93=1,L93=0),K93&gt;0,K93&lt;20),AND(OR(L93=1,L93=0),K93&gt;19,K93&lt;51),AND(L93&gt;1,L93&lt;6,K93&gt;0,K93&lt;20)),"Simples",IF(OR(AND(OR(L93=1,L93=0),K93&gt;50),AND(L93&gt;1,L93&lt;6,K93&gt;19,K93&lt;51),AND(L93&gt;5,K93&gt;0,K93&lt;20)),"Médio",IF(OR(AND(L93&gt;1,L93&lt;6,K93&gt;50),AND(L93&gt;5,K93&gt;19,K93&lt;51),AND(L93&gt;5,K93&gt;50)),"Complexo",""))), IF(J93="AIE",IF(OR(AND(OR(L93=1, L93=0),K93&gt;0,K93&lt;20),AND(OR(L93=1, L93=0),K93&gt;19,K93&lt;51),AND(L93&gt;1,L93&lt;6,K93&gt;0,K93&lt;20)),"Simples",IF(OR(AND(OR(L93=1, L93=0),K93&gt;50),AND(L93&gt;1,L93&lt;6,K93&gt;19,K93&lt;51),AND(L93&gt;5,K93&gt;0,K93&lt;20)),"Médio",IF(OR(AND(L93&gt;1,L93&lt;6,K93&gt;50),AND(L93&gt;5,K93&gt;19,K93&lt;51),AND(L93&gt;5,K93&gt;50)),"Complexo",""))),""))</f>
        <v/>
      </c>
      <c r="P93" s="63" t="str">
        <f aca="false">IF(N93="",O93,IF(O93="",N93,""))</f>
        <v/>
      </c>
      <c r="Q93" s="64" t="n">
        <f aca="false">IF(AND(OR(J93="EE",J93="CE"),P93="Simples"),3, IF(AND(OR(J93="EE",J93="CE"),P93="Médio"),4, IF(AND(OR(J93="EE",J93="CE"),P93="Complexo"),6, IF(AND(J93="SE",P93="Simples"),4, IF(AND(J93="SE",P93="Médio"),5, IF(AND(J93="SE",P93="Complexo"),7,0))))))</f>
        <v>0</v>
      </c>
      <c r="R93" s="64" t="n">
        <f aca="false">IF(AND(J93="ALI",O93="Simples"),7, IF(AND(J93="ALI",O93="Médio"),10, IF(AND(J93="ALI",O93="Complexo"),15, IF(AND(J93="AIE",O93="Simples"),5, IF(AND(J93="AIE",O93="Médio"),7, IF(AND(J93="AIE",O93="Complexo"),10,0))))))</f>
        <v>0</v>
      </c>
      <c r="S93" s="63" t="n">
        <f aca="false">IF($M93="%",($Q93+$R93)*$C93,$C93*$I93)</f>
        <v>0</v>
      </c>
      <c r="T93" s="59"/>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row>
    <row r="94" customFormat="false" ht="13.8" hidden="false" customHeight="false" outlineLevel="0" collapsed="false">
      <c r="A94" s="56"/>
      <c r="B94" s="57"/>
      <c r="C94" s="58" t="n">
        <f aca="false">IF($B94&lt;&gt;"",VLOOKUP($B94,Matriz_INM,2,0),0)</f>
        <v>0</v>
      </c>
      <c r="D94" s="59"/>
      <c r="E94" s="59"/>
      <c r="F94" s="59"/>
      <c r="G94" s="59"/>
      <c r="H94" s="60"/>
      <c r="I94" s="61"/>
      <c r="J94" s="59"/>
      <c r="K94" s="61"/>
      <c r="L94" s="61"/>
      <c r="M94" s="62" t="str">
        <f aca="false">IFERROR(VLOOKUP($B94,Matriz_INM,3,0),"")</f>
        <v/>
      </c>
      <c r="N94" s="60" t="str">
        <f aca="false">IF(J94="EE",IF(OR(AND(OR(L94=1,L94=0),K94&gt;0,K94&lt;5),AND(OR(L94=1,L94=0),K94&gt;4,K94&lt;16),AND(L94=2,K94&gt;0,K94&lt;5)),"Simples",IF(OR(AND(OR(L94=1,L94=0),K94&gt;15),AND(L94=2,K94&gt;4,K94&lt;16),AND(L94&gt;2,K94&gt;0,K94&lt;5)),"Médio",IF(OR(AND(L94=2,K94&gt;15),AND(L94&gt;2,K94&gt;4,K94&lt;16),AND(L94&gt;2,K94&gt;15)),"Complexo",""))), IF(OR(J94="CE",J94="SE"),IF(OR(AND(OR(L94=1,L94=0),K94&gt;0,K94&lt;6),AND(OR(L94=1,L94=0),K94&gt;5,K94&lt;20),AND(L94&gt;1,L94&lt;4,K94&gt;0,K94&lt;6)),"Simples",IF(OR(AND(OR(L94=1,L94=0),K94&gt;19),AND(L94&gt;1,L94&lt;4,K94&gt;5,K94&lt;20),AND(L94&gt;3,K94&gt;0,K94&lt;6)),"Médio",IF(OR(AND(L94&gt;1,L94&lt;4,K94&gt;19),AND(L94&gt;3,K94&gt;5,K94&lt;20),AND(L94&gt;3,K94&gt;19)),"Complexo",""))),""))</f>
        <v/>
      </c>
      <c r="O94" s="60" t="str">
        <f aca="false">IF(J94="ALI",IF(OR(AND(OR(L94=1,L94=0),K94&gt;0,K94&lt;20),AND(OR(L94=1,L94=0),K94&gt;19,K94&lt;51),AND(L94&gt;1,L94&lt;6,K94&gt;0,K94&lt;20)),"Simples",IF(OR(AND(OR(L94=1,L94=0),K94&gt;50),AND(L94&gt;1,L94&lt;6,K94&gt;19,K94&lt;51),AND(L94&gt;5,K94&gt;0,K94&lt;20)),"Médio",IF(OR(AND(L94&gt;1,L94&lt;6,K94&gt;50),AND(L94&gt;5,K94&gt;19,K94&lt;51),AND(L94&gt;5,K94&gt;50)),"Complexo",""))), IF(J94="AIE",IF(OR(AND(OR(L94=1, L94=0),K94&gt;0,K94&lt;20),AND(OR(L94=1, L94=0),K94&gt;19,K94&lt;51),AND(L94&gt;1,L94&lt;6,K94&gt;0,K94&lt;20)),"Simples",IF(OR(AND(OR(L94=1, L94=0),K94&gt;50),AND(L94&gt;1,L94&lt;6,K94&gt;19,K94&lt;51),AND(L94&gt;5,K94&gt;0,K94&lt;20)),"Médio",IF(OR(AND(L94&gt;1,L94&lt;6,K94&gt;50),AND(L94&gt;5,K94&gt;19,K94&lt;51),AND(L94&gt;5,K94&gt;50)),"Complexo",""))),""))</f>
        <v/>
      </c>
      <c r="P94" s="63" t="str">
        <f aca="false">IF(N94="",O94,IF(O94="",N94,""))</f>
        <v/>
      </c>
      <c r="Q94" s="64" t="n">
        <f aca="false">IF(AND(OR(J94="EE",J94="CE"),P94="Simples"),3, IF(AND(OR(J94="EE",J94="CE"),P94="Médio"),4, IF(AND(OR(J94="EE",J94="CE"),P94="Complexo"),6, IF(AND(J94="SE",P94="Simples"),4, IF(AND(J94="SE",P94="Médio"),5, IF(AND(J94="SE",P94="Complexo"),7,0))))))</f>
        <v>0</v>
      </c>
      <c r="R94" s="64" t="n">
        <f aca="false">IF(AND(J94="ALI",O94="Simples"),7, IF(AND(J94="ALI",O94="Médio"),10, IF(AND(J94="ALI",O94="Complexo"),15, IF(AND(J94="AIE",O94="Simples"),5, IF(AND(J94="AIE",O94="Médio"),7, IF(AND(J94="AIE",O94="Complexo"),10,0))))))</f>
        <v>0</v>
      </c>
      <c r="S94" s="63" t="n">
        <f aca="false">IF($M94="%",($Q94+$R94)*$C94,$C94*$I94)</f>
        <v>0</v>
      </c>
      <c r="T94" s="59"/>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row>
    <row r="95" customFormat="false" ht="13.8" hidden="false" customHeight="false" outlineLevel="0" collapsed="false">
      <c r="A95" s="56"/>
      <c r="B95" s="57"/>
      <c r="C95" s="58" t="n">
        <f aca="false">IF($B95&lt;&gt;"",VLOOKUP($B95,Matriz_INM,2,0),0)</f>
        <v>0</v>
      </c>
      <c r="D95" s="59"/>
      <c r="E95" s="59"/>
      <c r="F95" s="59"/>
      <c r="G95" s="59"/>
      <c r="H95" s="60"/>
      <c r="I95" s="61"/>
      <c r="J95" s="59"/>
      <c r="K95" s="61"/>
      <c r="L95" s="61"/>
      <c r="M95" s="62" t="str">
        <f aca="false">IFERROR(VLOOKUP($B95,Matriz_INM,3,0),"")</f>
        <v/>
      </c>
      <c r="N95" s="60" t="str">
        <f aca="false">IF(J95="EE",IF(OR(AND(OR(L95=1,L95=0),K95&gt;0,K95&lt;5),AND(OR(L95=1,L95=0),K95&gt;4,K95&lt;16),AND(L95=2,K95&gt;0,K95&lt;5)),"Simples",IF(OR(AND(OR(L95=1,L95=0),K95&gt;15),AND(L95=2,K95&gt;4,K95&lt;16),AND(L95&gt;2,K95&gt;0,K95&lt;5)),"Médio",IF(OR(AND(L95=2,K95&gt;15),AND(L95&gt;2,K95&gt;4,K95&lt;16),AND(L95&gt;2,K95&gt;15)),"Complexo",""))), IF(OR(J95="CE",J95="SE"),IF(OR(AND(OR(L95=1,L95=0),K95&gt;0,K95&lt;6),AND(OR(L95=1,L95=0),K95&gt;5,K95&lt;20),AND(L95&gt;1,L95&lt;4,K95&gt;0,K95&lt;6)),"Simples",IF(OR(AND(OR(L95=1,L95=0),K95&gt;19),AND(L95&gt;1,L95&lt;4,K95&gt;5,K95&lt;20),AND(L95&gt;3,K95&gt;0,K95&lt;6)),"Médio",IF(OR(AND(L95&gt;1,L95&lt;4,K95&gt;19),AND(L95&gt;3,K95&gt;5,K95&lt;20),AND(L95&gt;3,K95&gt;19)),"Complexo",""))),""))</f>
        <v/>
      </c>
      <c r="O95" s="60" t="str">
        <f aca="false">IF(J95="ALI",IF(OR(AND(OR(L95=1,L95=0),K95&gt;0,K95&lt;20),AND(OR(L95=1,L95=0),K95&gt;19,K95&lt;51),AND(L95&gt;1,L95&lt;6,K95&gt;0,K95&lt;20)),"Simples",IF(OR(AND(OR(L95=1,L95=0),K95&gt;50),AND(L95&gt;1,L95&lt;6,K95&gt;19,K95&lt;51),AND(L95&gt;5,K95&gt;0,K95&lt;20)),"Médio",IF(OR(AND(L95&gt;1,L95&lt;6,K95&gt;50),AND(L95&gt;5,K95&gt;19,K95&lt;51),AND(L95&gt;5,K95&gt;50)),"Complexo",""))), IF(J95="AIE",IF(OR(AND(OR(L95=1, L95=0),K95&gt;0,K95&lt;20),AND(OR(L95=1, L95=0),K95&gt;19,K95&lt;51),AND(L95&gt;1,L95&lt;6,K95&gt;0,K95&lt;20)),"Simples",IF(OR(AND(OR(L95=1, L95=0),K95&gt;50),AND(L95&gt;1,L95&lt;6,K95&gt;19,K95&lt;51),AND(L95&gt;5,K95&gt;0,K95&lt;20)),"Médio",IF(OR(AND(L95&gt;1,L95&lt;6,K95&gt;50),AND(L95&gt;5,K95&gt;19,K95&lt;51),AND(L95&gt;5,K95&gt;50)),"Complexo",""))),""))</f>
        <v/>
      </c>
      <c r="P95" s="63" t="str">
        <f aca="false">IF(N95="",O95,IF(O95="",N95,""))</f>
        <v/>
      </c>
      <c r="Q95" s="64" t="n">
        <f aca="false">IF(AND(OR(J95="EE",J95="CE"),P95="Simples"),3, IF(AND(OR(J95="EE",J95="CE"),P95="Médio"),4, IF(AND(OR(J95="EE",J95="CE"),P95="Complexo"),6, IF(AND(J95="SE",P95="Simples"),4, IF(AND(J95="SE",P95="Médio"),5, IF(AND(J95="SE",P95="Complexo"),7,0))))))</f>
        <v>0</v>
      </c>
      <c r="R95" s="64" t="n">
        <f aca="false">IF(AND(J95="ALI",O95="Simples"),7, IF(AND(J95="ALI",O95="Médio"),10, IF(AND(J95="ALI",O95="Complexo"),15, IF(AND(J95="AIE",O95="Simples"),5, IF(AND(J95="AIE",O95="Médio"),7, IF(AND(J95="AIE",O95="Complexo"),10,0))))))</f>
        <v>0</v>
      </c>
      <c r="S95" s="63" t="n">
        <f aca="false">IF($M95="%",($Q95+$R95)*$C95,$C95*$I95)</f>
        <v>0</v>
      </c>
      <c r="T95" s="59"/>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row>
    <row r="96" customFormat="false" ht="13.8" hidden="false" customHeight="false" outlineLevel="0" collapsed="false">
      <c r="A96" s="56"/>
      <c r="B96" s="57"/>
      <c r="C96" s="58" t="n">
        <f aca="false">IF($B96&lt;&gt;"",VLOOKUP($B96,Matriz_INM,2,0),0)</f>
        <v>0</v>
      </c>
      <c r="D96" s="59"/>
      <c r="E96" s="59"/>
      <c r="F96" s="59"/>
      <c r="G96" s="59"/>
      <c r="H96" s="60"/>
      <c r="I96" s="61"/>
      <c r="J96" s="59"/>
      <c r="K96" s="61"/>
      <c r="L96" s="61"/>
      <c r="M96" s="62" t="str">
        <f aca="false">IFERROR(VLOOKUP($B96,Matriz_INM,3,0),"")</f>
        <v/>
      </c>
      <c r="N96" s="60" t="str">
        <f aca="false">IF(J96="EE",IF(OR(AND(OR(L96=1,L96=0),K96&gt;0,K96&lt;5),AND(OR(L96=1,L96=0),K96&gt;4,K96&lt;16),AND(L96=2,K96&gt;0,K96&lt;5)),"Simples",IF(OR(AND(OR(L96=1,L96=0),K96&gt;15),AND(L96=2,K96&gt;4,K96&lt;16),AND(L96&gt;2,K96&gt;0,K96&lt;5)),"Médio",IF(OR(AND(L96=2,K96&gt;15),AND(L96&gt;2,K96&gt;4,K96&lt;16),AND(L96&gt;2,K96&gt;15)),"Complexo",""))), IF(OR(J96="CE",J96="SE"),IF(OR(AND(OR(L96=1,L96=0),K96&gt;0,K96&lt;6),AND(OR(L96=1,L96=0),K96&gt;5,K96&lt;20),AND(L96&gt;1,L96&lt;4,K96&gt;0,K96&lt;6)),"Simples",IF(OR(AND(OR(L96=1,L96=0),K96&gt;19),AND(L96&gt;1,L96&lt;4,K96&gt;5,K96&lt;20),AND(L96&gt;3,K96&gt;0,K96&lt;6)),"Médio",IF(OR(AND(L96&gt;1,L96&lt;4,K96&gt;19),AND(L96&gt;3,K96&gt;5,K96&lt;20),AND(L96&gt;3,K96&gt;19)),"Complexo",""))),""))</f>
        <v/>
      </c>
      <c r="O96" s="60" t="str">
        <f aca="false">IF(J96="ALI",IF(OR(AND(OR(L96=1,L96=0),K96&gt;0,K96&lt;20),AND(OR(L96=1,L96=0),K96&gt;19,K96&lt;51),AND(L96&gt;1,L96&lt;6,K96&gt;0,K96&lt;20)),"Simples",IF(OR(AND(OR(L96=1,L96=0),K96&gt;50),AND(L96&gt;1,L96&lt;6,K96&gt;19,K96&lt;51),AND(L96&gt;5,K96&gt;0,K96&lt;20)),"Médio",IF(OR(AND(L96&gt;1,L96&lt;6,K96&gt;50),AND(L96&gt;5,K96&gt;19,K96&lt;51),AND(L96&gt;5,K96&gt;50)),"Complexo",""))), IF(J96="AIE",IF(OR(AND(OR(L96=1, L96=0),K96&gt;0,K96&lt;20),AND(OR(L96=1, L96=0),K96&gt;19,K96&lt;51),AND(L96&gt;1,L96&lt;6,K96&gt;0,K96&lt;20)),"Simples",IF(OR(AND(OR(L96=1, L96=0),K96&gt;50),AND(L96&gt;1,L96&lt;6,K96&gt;19,K96&lt;51),AND(L96&gt;5,K96&gt;0,K96&lt;20)),"Médio",IF(OR(AND(L96&gt;1,L96&lt;6,K96&gt;50),AND(L96&gt;5,K96&gt;19,K96&lt;51),AND(L96&gt;5,K96&gt;50)),"Complexo",""))),""))</f>
        <v/>
      </c>
      <c r="P96" s="63" t="str">
        <f aca="false">IF(N96="",O96,IF(O96="",N96,""))</f>
        <v/>
      </c>
      <c r="Q96" s="64" t="n">
        <f aca="false">IF(AND(OR(J96="EE",J96="CE"),P96="Simples"),3, IF(AND(OR(J96="EE",J96="CE"),P96="Médio"),4, IF(AND(OR(J96="EE",J96="CE"),P96="Complexo"),6, IF(AND(J96="SE",P96="Simples"),4, IF(AND(J96="SE",P96="Médio"),5, IF(AND(J96="SE",P96="Complexo"),7,0))))))</f>
        <v>0</v>
      </c>
      <c r="R96" s="64" t="n">
        <f aca="false">IF(AND(J96="ALI",O96="Simples"),7, IF(AND(J96="ALI",O96="Médio"),10, IF(AND(J96="ALI",O96="Complexo"),15, IF(AND(J96="AIE",O96="Simples"),5, IF(AND(J96="AIE",O96="Médio"),7, IF(AND(J96="AIE",O96="Complexo"),10,0))))))</f>
        <v>0</v>
      </c>
      <c r="S96" s="63" t="n">
        <f aca="false">IF($M96="%",($Q96+$R96)*$C96,$C96*$I96)</f>
        <v>0</v>
      </c>
      <c r="T96" s="59"/>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row>
    <row r="97" customFormat="false" ht="13.8" hidden="false" customHeight="false" outlineLevel="0" collapsed="false">
      <c r="A97" s="56"/>
      <c r="B97" s="57"/>
      <c r="C97" s="58" t="n">
        <f aca="false">IF($B97&lt;&gt;"",VLOOKUP($B97,Matriz_INM,2,0),0)</f>
        <v>0</v>
      </c>
      <c r="D97" s="59"/>
      <c r="E97" s="59"/>
      <c r="F97" s="59"/>
      <c r="G97" s="59"/>
      <c r="H97" s="60"/>
      <c r="I97" s="61"/>
      <c r="J97" s="59"/>
      <c r="K97" s="61"/>
      <c r="L97" s="61"/>
      <c r="M97" s="62" t="str">
        <f aca="false">IFERROR(VLOOKUP($B97,Matriz_INM,3,0),"")</f>
        <v/>
      </c>
      <c r="N97" s="60" t="str">
        <f aca="false">IF(J97="EE",IF(OR(AND(OR(L97=1,L97=0),K97&gt;0,K97&lt;5),AND(OR(L97=1,L97=0),K97&gt;4,K97&lt;16),AND(L97=2,K97&gt;0,K97&lt;5)),"Simples",IF(OR(AND(OR(L97=1,L97=0),K97&gt;15),AND(L97=2,K97&gt;4,K97&lt;16),AND(L97&gt;2,K97&gt;0,K97&lt;5)),"Médio",IF(OR(AND(L97=2,K97&gt;15),AND(L97&gt;2,K97&gt;4,K97&lt;16),AND(L97&gt;2,K97&gt;15)),"Complexo",""))), IF(OR(J97="CE",J97="SE"),IF(OR(AND(OR(L97=1,L97=0),K97&gt;0,K97&lt;6),AND(OR(L97=1,L97=0),K97&gt;5,K97&lt;20),AND(L97&gt;1,L97&lt;4,K97&gt;0,K97&lt;6)),"Simples",IF(OR(AND(OR(L97=1,L97=0),K97&gt;19),AND(L97&gt;1,L97&lt;4,K97&gt;5,K97&lt;20),AND(L97&gt;3,K97&gt;0,K97&lt;6)),"Médio",IF(OR(AND(L97&gt;1,L97&lt;4,K97&gt;19),AND(L97&gt;3,K97&gt;5,K97&lt;20),AND(L97&gt;3,K97&gt;19)),"Complexo",""))),""))</f>
        <v/>
      </c>
      <c r="O97" s="60" t="str">
        <f aca="false">IF(J97="ALI",IF(OR(AND(OR(L97=1,L97=0),K97&gt;0,K97&lt;20),AND(OR(L97=1,L97=0),K97&gt;19,K97&lt;51),AND(L97&gt;1,L97&lt;6,K97&gt;0,K97&lt;20)),"Simples",IF(OR(AND(OR(L97=1,L97=0),K97&gt;50),AND(L97&gt;1,L97&lt;6,K97&gt;19,K97&lt;51),AND(L97&gt;5,K97&gt;0,K97&lt;20)),"Médio",IF(OR(AND(L97&gt;1,L97&lt;6,K97&gt;50),AND(L97&gt;5,K97&gt;19,K97&lt;51),AND(L97&gt;5,K97&gt;50)),"Complexo",""))), IF(J97="AIE",IF(OR(AND(OR(L97=1, L97=0),K97&gt;0,K97&lt;20),AND(OR(L97=1, L97=0),K97&gt;19,K97&lt;51),AND(L97&gt;1,L97&lt;6,K97&gt;0,K97&lt;20)),"Simples",IF(OR(AND(OR(L97=1, L97=0),K97&gt;50),AND(L97&gt;1,L97&lt;6,K97&gt;19,K97&lt;51),AND(L97&gt;5,K97&gt;0,K97&lt;20)),"Médio",IF(OR(AND(L97&gt;1,L97&lt;6,K97&gt;50),AND(L97&gt;5,K97&gt;19,K97&lt;51),AND(L97&gt;5,K97&gt;50)),"Complexo",""))),""))</f>
        <v/>
      </c>
      <c r="P97" s="63" t="str">
        <f aca="false">IF(N97="",O97,IF(O97="",N97,""))</f>
        <v/>
      </c>
      <c r="Q97" s="64" t="n">
        <f aca="false">IF(AND(OR(J97="EE",J97="CE"),P97="Simples"),3, IF(AND(OR(J97="EE",J97="CE"),P97="Médio"),4, IF(AND(OR(J97="EE",J97="CE"),P97="Complexo"),6, IF(AND(J97="SE",P97="Simples"),4, IF(AND(J97="SE",P97="Médio"),5, IF(AND(J97="SE",P97="Complexo"),7,0))))))</f>
        <v>0</v>
      </c>
      <c r="R97" s="64" t="n">
        <f aca="false">IF(AND(J97="ALI",O97="Simples"),7, IF(AND(J97="ALI",O97="Médio"),10, IF(AND(J97="ALI",O97="Complexo"),15, IF(AND(J97="AIE",O97="Simples"),5, IF(AND(J97="AIE",O97="Médio"),7, IF(AND(J97="AIE",O97="Complexo"),10,0))))))</f>
        <v>0</v>
      </c>
      <c r="S97" s="63" t="n">
        <f aca="false">IF($M97="%",($Q97+$R97)*$C97,$C97*$I97)</f>
        <v>0</v>
      </c>
      <c r="T97" s="59"/>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row>
    <row r="98" customFormat="false" ht="13.8" hidden="false" customHeight="false" outlineLevel="0" collapsed="false">
      <c r="A98" s="56"/>
      <c r="B98" s="57"/>
      <c r="C98" s="58" t="n">
        <f aca="false">IF($B98&lt;&gt;"",VLOOKUP($B98,Matriz_INM,2,0),0)</f>
        <v>0</v>
      </c>
      <c r="D98" s="59"/>
      <c r="E98" s="59"/>
      <c r="F98" s="59"/>
      <c r="G98" s="59"/>
      <c r="H98" s="60"/>
      <c r="I98" s="61"/>
      <c r="J98" s="59"/>
      <c r="K98" s="61"/>
      <c r="L98" s="61"/>
      <c r="M98" s="62" t="str">
        <f aca="false">IFERROR(VLOOKUP($B98,Matriz_INM,3,0),"")</f>
        <v/>
      </c>
      <c r="N98" s="60" t="str">
        <f aca="false">IF(J98="EE",IF(OR(AND(OR(L98=1,L98=0),K98&gt;0,K98&lt;5),AND(OR(L98=1,L98=0),K98&gt;4,K98&lt;16),AND(L98=2,K98&gt;0,K98&lt;5)),"Simples",IF(OR(AND(OR(L98=1,L98=0),K98&gt;15),AND(L98=2,K98&gt;4,K98&lt;16),AND(L98&gt;2,K98&gt;0,K98&lt;5)),"Médio",IF(OR(AND(L98=2,K98&gt;15),AND(L98&gt;2,K98&gt;4,K98&lt;16),AND(L98&gt;2,K98&gt;15)),"Complexo",""))), IF(OR(J98="CE",J98="SE"),IF(OR(AND(OR(L98=1,L98=0),K98&gt;0,K98&lt;6),AND(OR(L98=1,L98=0),K98&gt;5,K98&lt;20),AND(L98&gt;1,L98&lt;4,K98&gt;0,K98&lt;6)),"Simples",IF(OR(AND(OR(L98=1,L98=0),K98&gt;19),AND(L98&gt;1,L98&lt;4,K98&gt;5,K98&lt;20),AND(L98&gt;3,K98&gt;0,K98&lt;6)),"Médio",IF(OR(AND(L98&gt;1,L98&lt;4,K98&gt;19),AND(L98&gt;3,K98&gt;5,K98&lt;20),AND(L98&gt;3,K98&gt;19)),"Complexo",""))),""))</f>
        <v/>
      </c>
      <c r="O98" s="60" t="str">
        <f aca="false">IF(J98="ALI",IF(OR(AND(OR(L98=1,L98=0),K98&gt;0,K98&lt;20),AND(OR(L98=1,L98=0),K98&gt;19,K98&lt;51),AND(L98&gt;1,L98&lt;6,K98&gt;0,K98&lt;20)),"Simples",IF(OR(AND(OR(L98=1,L98=0),K98&gt;50),AND(L98&gt;1,L98&lt;6,K98&gt;19,K98&lt;51),AND(L98&gt;5,K98&gt;0,K98&lt;20)),"Médio",IF(OR(AND(L98&gt;1,L98&lt;6,K98&gt;50),AND(L98&gt;5,K98&gt;19,K98&lt;51),AND(L98&gt;5,K98&gt;50)),"Complexo",""))), IF(J98="AIE",IF(OR(AND(OR(L98=1, L98=0),K98&gt;0,K98&lt;20),AND(OR(L98=1, L98=0),K98&gt;19,K98&lt;51),AND(L98&gt;1,L98&lt;6,K98&gt;0,K98&lt;20)),"Simples",IF(OR(AND(OR(L98=1, L98=0),K98&gt;50),AND(L98&gt;1,L98&lt;6,K98&gt;19,K98&lt;51),AND(L98&gt;5,K98&gt;0,K98&lt;20)),"Médio",IF(OR(AND(L98&gt;1,L98&lt;6,K98&gt;50),AND(L98&gt;5,K98&gt;19,K98&lt;51),AND(L98&gt;5,K98&gt;50)),"Complexo",""))),""))</f>
        <v/>
      </c>
      <c r="P98" s="63" t="str">
        <f aca="false">IF(N98="",O98,IF(O98="",N98,""))</f>
        <v/>
      </c>
      <c r="Q98" s="64" t="n">
        <f aca="false">IF(AND(OR(J98="EE",J98="CE"),P98="Simples"),3, IF(AND(OR(J98="EE",J98="CE"),P98="Médio"),4, IF(AND(OR(J98="EE",J98="CE"),P98="Complexo"),6, IF(AND(J98="SE",P98="Simples"),4, IF(AND(J98="SE",P98="Médio"),5, IF(AND(J98="SE",P98="Complexo"),7,0))))))</f>
        <v>0</v>
      </c>
      <c r="R98" s="64" t="n">
        <f aca="false">IF(AND(J98="ALI",O98="Simples"),7, IF(AND(J98="ALI",O98="Médio"),10, IF(AND(J98="ALI",O98="Complexo"),15, IF(AND(J98="AIE",O98="Simples"),5, IF(AND(J98="AIE",O98="Médio"),7, IF(AND(J98="AIE",O98="Complexo"),10,0))))))</f>
        <v>0</v>
      </c>
      <c r="S98" s="63" t="n">
        <f aca="false">IF($M98="%",($Q98+$R98)*$C98,$C98*$I98)</f>
        <v>0</v>
      </c>
      <c r="T98" s="59"/>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row>
    <row r="99" customFormat="false" ht="13.8" hidden="false" customHeight="false" outlineLevel="0" collapsed="false">
      <c r="A99" s="56"/>
      <c r="B99" s="57"/>
      <c r="C99" s="58" t="n">
        <f aca="false">IF($B99&lt;&gt;"",VLOOKUP($B99,Matriz_INM,2,0),0)</f>
        <v>0</v>
      </c>
      <c r="D99" s="59"/>
      <c r="E99" s="59"/>
      <c r="F99" s="59"/>
      <c r="G99" s="59"/>
      <c r="H99" s="60"/>
      <c r="I99" s="61"/>
      <c r="J99" s="59"/>
      <c r="K99" s="61"/>
      <c r="L99" s="61"/>
      <c r="M99" s="62" t="str">
        <f aca="false">IFERROR(VLOOKUP($B99,Matriz_INM,3,0),"")</f>
        <v/>
      </c>
      <c r="N99" s="60" t="str">
        <f aca="false">IF(J99="EE",IF(OR(AND(OR(L99=1,L99=0),K99&gt;0,K99&lt;5),AND(OR(L99=1,L99=0),K99&gt;4,K99&lt;16),AND(L99=2,K99&gt;0,K99&lt;5)),"Simples",IF(OR(AND(OR(L99=1,L99=0),K99&gt;15),AND(L99=2,K99&gt;4,K99&lt;16),AND(L99&gt;2,K99&gt;0,K99&lt;5)),"Médio",IF(OR(AND(L99=2,K99&gt;15),AND(L99&gt;2,K99&gt;4,K99&lt;16),AND(L99&gt;2,K99&gt;15)),"Complexo",""))), IF(OR(J99="CE",J99="SE"),IF(OR(AND(OR(L99=1,L99=0),K99&gt;0,K99&lt;6),AND(OR(L99=1,L99=0),K99&gt;5,K99&lt;20),AND(L99&gt;1,L99&lt;4,K99&gt;0,K99&lt;6)),"Simples",IF(OR(AND(OR(L99=1,L99=0),K99&gt;19),AND(L99&gt;1,L99&lt;4,K99&gt;5,K99&lt;20),AND(L99&gt;3,K99&gt;0,K99&lt;6)),"Médio",IF(OR(AND(L99&gt;1,L99&lt;4,K99&gt;19),AND(L99&gt;3,K99&gt;5,K99&lt;20),AND(L99&gt;3,K99&gt;19)),"Complexo",""))),""))</f>
        <v/>
      </c>
      <c r="O99" s="60" t="str">
        <f aca="false">IF(J99="ALI",IF(OR(AND(OR(L99=1,L99=0),K99&gt;0,K99&lt;20),AND(OR(L99=1,L99=0),K99&gt;19,K99&lt;51),AND(L99&gt;1,L99&lt;6,K99&gt;0,K99&lt;20)),"Simples",IF(OR(AND(OR(L99=1,L99=0),K99&gt;50),AND(L99&gt;1,L99&lt;6,K99&gt;19,K99&lt;51),AND(L99&gt;5,K99&gt;0,K99&lt;20)),"Médio",IF(OR(AND(L99&gt;1,L99&lt;6,K99&gt;50),AND(L99&gt;5,K99&gt;19,K99&lt;51),AND(L99&gt;5,K99&gt;50)),"Complexo",""))), IF(J99="AIE",IF(OR(AND(OR(L99=1, L99=0),K99&gt;0,K99&lt;20),AND(OR(L99=1, L99=0),K99&gt;19,K99&lt;51),AND(L99&gt;1,L99&lt;6,K99&gt;0,K99&lt;20)),"Simples",IF(OR(AND(OR(L99=1, L99=0),K99&gt;50),AND(L99&gt;1,L99&lt;6,K99&gt;19,K99&lt;51),AND(L99&gt;5,K99&gt;0,K99&lt;20)),"Médio",IF(OR(AND(L99&gt;1,L99&lt;6,K99&gt;50),AND(L99&gt;5,K99&gt;19,K99&lt;51),AND(L99&gt;5,K99&gt;50)),"Complexo",""))),""))</f>
        <v/>
      </c>
      <c r="P99" s="63" t="str">
        <f aca="false">IF(N99="",O99,IF(O99="",N99,""))</f>
        <v/>
      </c>
      <c r="Q99" s="64" t="n">
        <f aca="false">IF(AND(OR(J99="EE",J99="CE"),P99="Simples"),3, IF(AND(OR(J99="EE",J99="CE"),P99="Médio"),4, IF(AND(OR(J99="EE",J99="CE"),P99="Complexo"),6, IF(AND(J99="SE",P99="Simples"),4, IF(AND(J99="SE",P99="Médio"),5, IF(AND(J99="SE",P99="Complexo"),7,0))))))</f>
        <v>0</v>
      </c>
      <c r="R99" s="64" t="n">
        <f aca="false">IF(AND(J99="ALI",O99="Simples"),7, IF(AND(J99="ALI",O99="Médio"),10, IF(AND(J99="ALI",O99="Complexo"),15, IF(AND(J99="AIE",O99="Simples"),5, IF(AND(J99="AIE",O99="Médio"),7, IF(AND(J99="AIE",O99="Complexo"),10,0))))))</f>
        <v>0</v>
      </c>
      <c r="S99" s="63" t="n">
        <f aca="false">IF($M99="%",($Q99+$R99)*$C99,$C99*$I99)</f>
        <v>0</v>
      </c>
      <c r="T99" s="59"/>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row>
    <row r="100" customFormat="false" ht="13.8" hidden="false" customHeight="false" outlineLevel="0" collapsed="false">
      <c r="A100" s="56"/>
      <c r="B100" s="57"/>
      <c r="C100" s="58" t="n">
        <f aca="false">IF($B100&lt;&gt;"",VLOOKUP($B100,Matriz_INM,2,0),0)</f>
        <v>0</v>
      </c>
      <c r="D100" s="59"/>
      <c r="E100" s="59"/>
      <c r="F100" s="59"/>
      <c r="G100" s="59"/>
      <c r="H100" s="60"/>
      <c r="I100" s="61"/>
      <c r="J100" s="59"/>
      <c r="K100" s="61"/>
      <c r="L100" s="61"/>
      <c r="M100" s="62" t="str">
        <f aca="false">IFERROR(VLOOKUP($B100,Matriz_INM,3,0),"")</f>
        <v/>
      </c>
      <c r="N100" s="60" t="str">
        <f aca="false">IF(J100="EE",IF(OR(AND(OR(L100=1,L100=0),K100&gt;0,K100&lt;5),AND(OR(L100=1,L100=0),K100&gt;4,K100&lt;16),AND(L100=2,K100&gt;0,K100&lt;5)),"Simples",IF(OR(AND(OR(L100=1,L100=0),K100&gt;15),AND(L100=2,K100&gt;4,K100&lt;16),AND(L100&gt;2,K100&gt;0,K100&lt;5)),"Médio",IF(OR(AND(L100=2,K100&gt;15),AND(L100&gt;2,K100&gt;4,K100&lt;16),AND(L100&gt;2,K100&gt;15)),"Complexo",""))), IF(OR(J100="CE",J100="SE"),IF(OR(AND(OR(L100=1,L100=0),K100&gt;0,K100&lt;6),AND(OR(L100=1,L100=0),K100&gt;5,K100&lt;20),AND(L100&gt;1,L100&lt;4,K100&gt;0,K100&lt;6)),"Simples",IF(OR(AND(OR(L100=1,L100=0),K100&gt;19),AND(L100&gt;1,L100&lt;4,K100&gt;5,K100&lt;20),AND(L100&gt;3,K100&gt;0,K100&lt;6)),"Médio",IF(OR(AND(L100&gt;1,L100&lt;4,K100&gt;19),AND(L100&gt;3,K100&gt;5,K100&lt;20),AND(L100&gt;3,K100&gt;19)),"Complexo",""))),""))</f>
        <v/>
      </c>
      <c r="O100" s="60" t="str">
        <f aca="false">IF(J100="ALI",IF(OR(AND(OR(L100=1,L100=0),K100&gt;0,K100&lt;20),AND(OR(L100=1,L100=0),K100&gt;19,K100&lt;51),AND(L100&gt;1,L100&lt;6,K100&gt;0,K100&lt;20)),"Simples",IF(OR(AND(OR(L100=1,L100=0),K100&gt;50),AND(L100&gt;1,L100&lt;6,K100&gt;19,K100&lt;51),AND(L100&gt;5,K100&gt;0,K100&lt;20)),"Médio",IF(OR(AND(L100&gt;1,L100&lt;6,K100&gt;50),AND(L100&gt;5,K100&gt;19,K100&lt;51),AND(L100&gt;5,K100&gt;50)),"Complexo",""))), IF(J100="AIE",IF(OR(AND(OR(L100=1, L100=0),K100&gt;0,K100&lt;20),AND(OR(L100=1, L100=0),K100&gt;19,K100&lt;51),AND(L100&gt;1,L100&lt;6,K100&gt;0,K100&lt;20)),"Simples",IF(OR(AND(OR(L100=1, L100=0),K100&gt;50),AND(L100&gt;1,L100&lt;6,K100&gt;19,K100&lt;51),AND(L100&gt;5,K100&gt;0,K100&lt;20)),"Médio",IF(OR(AND(L100&gt;1,L100&lt;6,K100&gt;50),AND(L100&gt;5,K100&gt;19,K100&lt;51),AND(L100&gt;5,K100&gt;50)),"Complexo",""))),""))</f>
        <v/>
      </c>
      <c r="P100" s="63" t="str">
        <f aca="false">IF(N100="",O100,IF(O100="",N100,""))</f>
        <v/>
      </c>
      <c r="Q100" s="64" t="n">
        <f aca="false">IF(AND(OR(J100="EE",J100="CE"),P100="Simples"),3, IF(AND(OR(J100="EE",J100="CE"),P100="Médio"),4, IF(AND(OR(J100="EE",J100="CE"),P100="Complexo"),6, IF(AND(J100="SE",P100="Simples"),4, IF(AND(J100="SE",P100="Médio"),5, IF(AND(J100="SE",P100="Complexo"),7,0))))))</f>
        <v>0</v>
      </c>
      <c r="R100" s="64" t="n">
        <f aca="false">IF(AND(J100="ALI",O100="Simples"),7, IF(AND(J100="ALI",O100="Médio"),10, IF(AND(J100="ALI",O100="Complexo"),15, IF(AND(J100="AIE",O100="Simples"),5, IF(AND(J100="AIE",O100="Médio"),7, IF(AND(J100="AIE",O100="Complexo"),10,0))))))</f>
        <v>0</v>
      </c>
      <c r="S100" s="63" t="n">
        <f aca="false">IF($M100="%",($Q100+$R100)*$C100,$C100*$I100)</f>
        <v>0</v>
      </c>
      <c r="T100" s="59"/>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row>
    <row r="101" customFormat="false" ht="13.8" hidden="false" customHeight="false" outlineLevel="0" collapsed="false">
      <c r="A101" s="56"/>
      <c r="B101" s="57"/>
      <c r="C101" s="58" t="n">
        <f aca="false">IF($B101&lt;&gt;"",VLOOKUP($B101,Matriz_INM,2,0),0)</f>
        <v>0</v>
      </c>
      <c r="D101" s="59"/>
      <c r="E101" s="59"/>
      <c r="F101" s="59"/>
      <c r="G101" s="59"/>
      <c r="H101" s="60"/>
      <c r="I101" s="61"/>
      <c r="J101" s="59"/>
      <c r="K101" s="61"/>
      <c r="L101" s="61"/>
      <c r="M101" s="62" t="str">
        <f aca="false">IFERROR(VLOOKUP($B101,Matriz_INM,3,0),"")</f>
        <v/>
      </c>
      <c r="N101" s="60" t="str">
        <f aca="false">IF(J101="EE",IF(OR(AND(OR(L101=1,L101=0),K101&gt;0,K101&lt;5),AND(OR(L101=1,L101=0),K101&gt;4,K101&lt;16),AND(L101=2,K101&gt;0,K101&lt;5)),"Simples",IF(OR(AND(OR(L101=1,L101=0),K101&gt;15),AND(L101=2,K101&gt;4,K101&lt;16),AND(L101&gt;2,K101&gt;0,K101&lt;5)),"Médio",IF(OR(AND(L101=2,K101&gt;15),AND(L101&gt;2,K101&gt;4,K101&lt;16),AND(L101&gt;2,K101&gt;15)),"Complexo",""))), IF(OR(J101="CE",J101="SE"),IF(OR(AND(OR(L101=1,L101=0),K101&gt;0,K101&lt;6),AND(OR(L101=1,L101=0),K101&gt;5,K101&lt;20),AND(L101&gt;1,L101&lt;4,K101&gt;0,K101&lt;6)),"Simples",IF(OR(AND(OR(L101=1,L101=0),K101&gt;19),AND(L101&gt;1,L101&lt;4,K101&gt;5,K101&lt;20),AND(L101&gt;3,K101&gt;0,K101&lt;6)),"Médio",IF(OR(AND(L101&gt;1,L101&lt;4,K101&gt;19),AND(L101&gt;3,K101&gt;5,K101&lt;20),AND(L101&gt;3,K101&gt;19)),"Complexo",""))),""))</f>
        <v/>
      </c>
      <c r="O101" s="60" t="str">
        <f aca="false">IF(J101="ALI",IF(OR(AND(OR(L101=1,L101=0),K101&gt;0,K101&lt;20),AND(OR(L101=1,L101=0),K101&gt;19,K101&lt;51),AND(L101&gt;1,L101&lt;6,K101&gt;0,K101&lt;20)),"Simples",IF(OR(AND(OR(L101=1,L101=0),K101&gt;50),AND(L101&gt;1,L101&lt;6,K101&gt;19,K101&lt;51),AND(L101&gt;5,K101&gt;0,K101&lt;20)),"Médio",IF(OR(AND(L101&gt;1,L101&lt;6,K101&gt;50),AND(L101&gt;5,K101&gt;19,K101&lt;51),AND(L101&gt;5,K101&gt;50)),"Complexo",""))), IF(J101="AIE",IF(OR(AND(OR(L101=1, L101=0),K101&gt;0,K101&lt;20),AND(OR(L101=1, L101=0),K101&gt;19,K101&lt;51),AND(L101&gt;1,L101&lt;6,K101&gt;0,K101&lt;20)),"Simples",IF(OR(AND(OR(L101=1, L101=0),K101&gt;50),AND(L101&gt;1,L101&lt;6,K101&gt;19,K101&lt;51),AND(L101&gt;5,K101&gt;0,K101&lt;20)),"Médio",IF(OR(AND(L101&gt;1,L101&lt;6,K101&gt;50),AND(L101&gt;5,K101&gt;19,K101&lt;51),AND(L101&gt;5,K101&gt;50)),"Complexo",""))),""))</f>
        <v/>
      </c>
      <c r="P101" s="63" t="str">
        <f aca="false">IF(N101="",O101,IF(O101="",N101,""))</f>
        <v/>
      </c>
      <c r="Q101" s="64" t="n">
        <f aca="false">IF(AND(OR(J101="EE",J101="CE"),P101="Simples"),3, IF(AND(OR(J101="EE",J101="CE"),P101="Médio"),4, IF(AND(OR(J101="EE",J101="CE"),P101="Complexo"),6, IF(AND(J101="SE",P101="Simples"),4, IF(AND(J101="SE",P101="Médio"),5, IF(AND(J101="SE",P101="Complexo"),7,0))))))</f>
        <v>0</v>
      </c>
      <c r="R101" s="64" t="n">
        <f aca="false">IF(AND(J101="ALI",O101="Simples"),7, IF(AND(J101="ALI",O101="Médio"),10, IF(AND(J101="ALI",O101="Complexo"),15, IF(AND(J101="AIE",O101="Simples"),5, IF(AND(J101="AIE",O101="Médio"),7, IF(AND(J101="AIE",O101="Complexo"),10,0))))))</f>
        <v>0</v>
      </c>
      <c r="S101" s="63" t="n">
        <f aca="false">IF($M101="%",($Q101+$R101)*$C101,$C101*$I101)</f>
        <v>0</v>
      </c>
      <c r="T101" s="59"/>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row>
    <row r="102" customFormat="false" ht="13.8" hidden="false" customHeight="false" outlineLevel="0" collapsed="false">
      <c r="A102" s="56"/>
      <c r="B102" s="57"/>
      <c r="C102" s="58" t="n">
        <f aca="false">IF($B102&lt;&gt;"",VLOOKUP($B102,Matriz_INM,2,0),0)</f>
        <v>0</v>
      </c>
      <c r="D102" s="59"/>
      <c r="E102" s="59"/>
      <c r="F102" s="59"/>
      <c r="G102" s="59"/>
      <c r="H102" s="60"/>
      <c r="I102" s="61"/>
      <c r="J102" s="59"/>
      <c r="K102" s="61"/>
      <c r="L102" s="61"/>
      <c r="M102" s="62" t="str">
        <f aca="false">IFERROR(VLOOKUP($B102,Matriz_INM,3,0),"")</f>
        <v/>
      </c>
      <c r="N102" s="60" t="str">
        <f aca="false">IF(J102="EE",IF(OR(AND(OR(L102=1,L102=0),K102&gt;0,K102&lt;5),AND(OR(L102=1,L102=0),K102&gt;4,K102&lt;16),AND(L102=2,K102&gt;0,K102&lt;5)),"Simples",IF(OR(AND(OR(L102=1,L102=0),K102&gt;15),AND(L102=2,K102&gt;4,K102&lt;16),AND(L102&gt;2,K102&gt;0,K102&lt;5)),"Médio",IF(OR(AND(L102=2,K102&gt;15),AND(L102&gt;2,K102&gt;4,K102&lt;16),AND(L102&gt;2,K102&gt;15)),"Complexo",""))), IF(OR(J102="CE",J102="SE"),IF(OR(AND(OR(L102=1,L102=0),K102&gt;0,K102&lt;6),AND(OR(L102=1,L102=0),K102&gt;5,K102&lt;20),AND(L102&gt;1,L102&lt;4,K102&gt;0,K102&lt;6)),"Simples",IF(OR(AND(OR(L102=1,L102=0),K102&gt;19),AND(L102&gt;1,L102&lt;4,K102&gt;5,K102&lt;20),AND(L102&gt;3,K102&gt;0,K102&lt;6)),"Médio",IF(OR(AND(L102&gt;1,L102&lt;4,K102&gt;19),AND(L102&gt;3,K102&gt;5,K102&lt;20),AND(L102&gt;3,K102&gt;19)),"Complexo",""))),""))</f>
        <v/>
      </c>
      <c r="O102" s="60" t="str">
        <f aca="false">IF(J102="ALI",IF(OR(AND(OR(L102=1,L102=0),K102&gt;0,K102&lt;20),AND(OR(L102=1,L102=0),K102&gt;19,K102&lt;51),AND(L102&gt;1,L102&lt;6,K102&gt;0,K102&lt;20)),"Simples",IF(OR(AND(OR(L102=1,L102=0),K102&gt;50),AND(L102&gt;1,L102&lt;6,K102&gt;19,K102&lt;51),AND(L102&gt;5,K102&gt;0,K102&lt;20)),"Médio",IF(OR(AND(L102&gt;1,L102&lt;6,K102&gt;50),AND(L102&gt;5,K102&gt;19,K102&lt;51),AND(L102&gt;5,K102&gt;50)),"Complexo",""))), IF(J102="AIE",IF(OR(AND(OR(L102=1, L102=0),K102&gt;0,K102&lt;20),AND(OR(L102=1, L102=0),K102&gt;19,K102&lt;51),AND(L102&gt;1,L102&lt;6,K102&gt;0,K102&lt;20)),"Simples",IF(OR(AND(OR(L102=1, L102=0),K102&gt;50),AND(L102&gt;1,L102&lt;6,K102&gt;19,K102&lt;51),AND(L102&gt;5,K102&gt;0,K102&lt;20)),"Médio",IF(OR(AND(L102&gt;1,L102&lt;6,K102&gt;50),AND(L102&gt;5,K102&gt;19,K102&lt;51),AND(L102&gt;5,K102&gt;50)),"Complexo",""))),""))</f>
        <v/>
      </c>
      <c r="P102" s="63" t="str">
        <f aca="false">IF(N102="",O102,IF(O102="",N102,""))</f>
        <v/>
      </c>
      <c r="Q102" s="64" t="n">
        <f aca="false">IF(AND(OR(J102="EE",J102="CE"),P102="Simples"),3, IF(AND(OR(J102="EE",J102="CE"),P102="Médio"),4, IF(AND(OR(J102="EE",J102="CE"),P102="Complexo"),6, IF(AND(J102="SE",P102="Simples"),4, IF(AND(J102="SE",P102="Médio"),5, IF(AND(J102="SE",P102="Complexo"),7,0))))))</f>
        <v>0</v>
      </c>
      <c r="R102" s="64" t="n">
        <f aca="false">IF(AND(J102="ALI",O102="Simples"),7, IF(AND(J102="ALI",O102="Médio"),10, IF(AND(J102="ALI",O102="Complexo"),15, IF(AND(J102="AIE",O102="Simples"),5, IF(AND(J102="AIE",O102="Médio"),7, IF(AND(J102="AIE",O102="Complexo"),10,0))))))</f>
        <v>0</v>
      </c>
      <c r="S102" s="63" t="n">
        <f aca="false">IF($M102="%",($Q102+$R102)*$C102,$C102*$I102)</f>
        <v>0</v>
      </c>
      <c r="T102" s="59"/>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row>
    <row r="103" customFormat="false" ht="13.8" hidden="false" customHeight="false" outlineLevel="0" collapsed="false">
      <c r="A103" s="56"/>
      <c r="B103" s="57"/>
      <c r="C103" s="58" t="n">
        <f aca="false">IF($B103&lt;&gt;"",VLOOKUP($B103,Matriz_INM,2,0),0)</f>
        <v>0</v>
      </c>
      <c r="D103" s="59"/>
      <c r="E103" s="59"/>
      <c r="F103" s="59"/>
      <c r="G103" s="59"/>
      <c r="H103" s="60"/>
      <c r="I103" s="61"/>
      <c r="J103" s="59"/>
      <c r="K103" s="61"/>
      <c r="L103" s="61"/>
      <c r="M103" s="62" t="str">
        <f aca="false">IFERROR(VLOOKUP($B103,Matriz_INM,3,0),"")</f>
        <v/>
      </c>
      <c r="N103" s="60" t="str">
        <f aca="false">IF(J103="EE",IF(OR(AND(OR(L103=1,L103=0),K103&gt;0,K103&lt;5),AND(OR(L103=1,L103=0),K103&gt;4,K103&lt;16),AND(L103=2,K103&gt;0,K103&lt;5)),"Simples",IF(OR(AND(OR(L103=1,L103=0),K103&gt;15),AND(L103=2,K103&gt;4,K103&lt;16),AND(L103&gt;2,K103&gt;0,K103&lt;5)),"Médio",IF(OR(AND(L103=2,K103&gt;15),AND(L103&gt;2,K103&gt;4,K103&lt;16),AND(L103&gt;2,K103&gt;15)),"Complexo",""))), IF(OR(J103="CE",J103="SE"),IF(OR(AND(OR(L103=1,L103=0),K103&gt;0,K103&lt;6),AND(OR(L103=1,L103=0),K103&gt;5,K103&lt;20),AND(L103&gt;1,L103&lt;4,K103&gt;0,K103&lt;6)),"Simples",IF(OR(AND(OR(L103=1,L103=0),K103&gt;19),AND(L103&gt;1,L103&lt;4,K103&gt;5,K103&lt;20),AND(L103&gt;3,K103&gt;0,K103&lt;6)),"Médio",IF(OR(AND(L103&gt;1,L103&lt;4,K103&gt;19),AND(L103&gt;3,K103&gt;5,K103&lt;20),AND(L103&gt;3,K103&gt;19)),"Complexo",""))),""))</f>
        <v/>
      </c>
      <c r="O103" s="60" t="str">
        <f aca="false">IF(J103="ALI",IF(OR(AND(OR(L103=1,L103=0),K103&gt;0,K103&lt;20),AND(OR(L103=1,L103=0),K103&gt;19,K103&lt;51),AND(L103&gt;1,L103&lt;6,K103&gt;0,K103&lt;20)),"Simples",IF(OR(AND(OR(L103=1,L103=0),K103&gt;50),AND(L103&gt;1,L103&lt;6,K103&gt;19,K103&lt;51),AND(L103&gt;5,K103&gt;0,K103&lt;20)),"Médio",IF(OR(AND(L103&gt;1,L103&lt;6,K103&gt;50),AND(L103&gt;5,K103&gt;19,K103&lt;51),AND(L103&gt;5,K103&gt;50)),"Complexo",""))), IF(J103="AIE",IF(OR(AND(OR(L103=1, L103=0),K103&gt;0,K103&lt;20),AND(OR(L103=1, L103=0),K103&gt;19,K103&lt;51),AND(L103&gt;1,L103&lt;6,K103&gt;0,K103&lt;20)),"Simples",IF(OR(AND(OR(L103=1, L103=0),K103&gt;50),AND(L103&gt;1,L103&lt;6,K103&gt;19,K103&lt;51),AND(L103&gt;5,K103&gt;0,K103&lt;20)),"Médio",IF(OR(AND(L103&gt;1,L103&lt;6,K103&gt;50),AND(L103&gt;5,K103&gt;19,K103&lt;51),AND(L103&gt;5,K103&gt;50)),"Complexo",""))),""))</f>
        <v/>
      </c>
      <c r="P103" s="63" t="str">
        <f aca="false">IF(N103="",O103,IF(O103="",N103,""))</f>
        <v/>
      </c>
      <c r="Q103" s="64" t="n">
        <f aca="false">IF(AND(OR(J103="EE",J103="CE"),P103="Simples"),3, IF(AND(OR(J103="EE",J103="CE"),P103="Médio"),4, IF(AND(OR(J103="EE",J103="CE"),P103="Complexo"),6, IF(AND(J103="SE",P103="Simples"),4, IF(AND(J103="SE",P103="Médio"),5, IF(AND(J103="SE",P103="Complexo"),7,0))))))</f>
        <v>0</v>
      </c>
      <c r="R103" s="64" t="n">
        <f aca="false">IF(AND(J103="ALI",O103="Simples"),7, IF(AND(J103="ALI",O103="Médio"),10, IF(AND(J103="ALI",O103="Complexo"),15, IF(AND(J103="AIE",O103="Simples"),5, IF(AND(J103="AIE",O103="Médio"),7, IF(AND(J103="AIE",O103="Complexo"),10,0))))))</f>
        <v>0</v>
      </c>
      <c r="S103" s="63" t="n">
        <f aca="false">IF($M103="%",($Q103+$R103)*$C103,$C103*$I103)</f>
        <v>0</v>
      </c>
      <c r="T103" s="59"/>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55"/>
      <c r="BB103" s="55"/>
      <c r="BC103" s="55"/>
      <c r="BD103" s="55"/>
      <c r="BE103" s="55"/>
      <c r="BF103" s="55"/>
      <c r="BG103" s="55"/>
      <c r="BH103" s="55"/>
      <c r="BI103" s="55"/>
      <c r="BJ103" s="55"/>
      <c r="BK103" s="55"/>
      <c r="BL103" s="55"/>
    </row>
    <row r="104" customFormat="false" ht="13.8" hidden="false" customHeight="false" outlineLevel="0" collapsed="false">
      <c r="A104" s="56"/>
      <c r="B104" s="57"/>
      <c r="C104" s="58" t="n">
        <f aca="false">IF($B104&lt;&gt;"",VLOOKUP($B104,Matriz_INM,2,0),0)</f>
        <v>0</v>
      </c>
      <c r="D104" s="59"/>
      <c r="E104" s="59"/>
      <c r="F104" s="59"/>
      <c r="G104" s="59"/>
      <c r="H104" s="60"/>
      <c r="I104" s="61"/>
      <c r="J104" s="59"/>
      <c r="K104" s="61"/>
      <c r="L104" s="61"/>
      <c r="M104" s="62" t="str">
        <f aca="false">IFERROR(VLOOKUP($B104,Matriz_INM,3,0),"")</f>
        <v/>
      </c>
      <c r="N104" s="60" t="str">
        <f aca="false">IF(J104="EE",IF(OR(AND(OR(L104=1,L104=0),K104&gt;0,K104&lt;5),AND(OR(L104=1,L104=0),K104&gt;4,K104&lt;16),AND(L104=2,K104&gt;0,K104&lt;5)),"Simples",IF(OR(AND(OR(L104=1,L104=0),K104&gt;15),AND(L104=2,K104&gt;4,K104&lt;16),AND(L104&gt;2,K104&gt;0,K104&lt;5)),"Médio",IF(OR(AND(L104=2,K104&gt;15),AND(L104&gt;2,K104&gt;4,K104&lt;16),AND(L104&gt;2,K104&gt;15)),"Complexo",""))), IF(OR(J104="CE",J104="SE"),IF(OR(AND(OR(L104=1,L104=0),K104&gt;0,K104&lt;6),AND(OR(L104=1,L104=0),K104&gt;5,K104&lt;20),AND(L104&gt;1,L104&lt;4,K104&gt;0,K104&lt;6)),"Simples",IF(OR(AND(OR(L104=1,L104=0),K104&gt;19),AND(L104&gt;1,L104&lt;4,K104&gt;5,K104&lt;20),AND(L104&gt;3,K104&gt;0,K104&lt;6)),"Médio",IF(OR(AND(L104&gt;1,L104&lt;4,K104&gt;19),AND(L104&gt;3,K104&gt;5,K104&lt;20),AND(L104&gt;3,K104&gt;19)),"Complexo",""))),""))</f>
        <v/>
      </c>
      <c r="O104" s="60" t="str">
        <f aca="false">IF(J104="ALI",IF(OR(AND(OR(L104=1,L104=0),K104&gt;0,K104&lt;20),AND(OR(L104=1,L104=0),K104&gt;19,K104&lt;51),AND(L104&gt;1,L104&lt;6,K104&gt;0,K104&lt;20)),"Simples",IF(OR(AND(OR(L104=1,L104=0),K104&gt;50),AND(L104&gt;1,L104&lt;6,K104&gt;19,K104&lt;51),AND(L104&gt;5,K104&gt;0,K104&lt;20)),"Médio",IF(OR(AND(L104&gt;1,L104&lt;6,K104&gt;50),AND(L104&gt;5,K104&gt;19,K104&lt;51),AND(L104&gt;5,K104&gt;50)),"Complexo",""))), IF(J104="AIE",IF(OR(AND(OR(L104=1, L104=0),K104&gt;0,K104&lt;20),AND(OR(L104=1, L104=0),K104&gt;19,K104&lt;51),AND(L104&gt;1,L104&lt;6,K104&gt;0,K104&lt;20)),"Simples",IF(OR(AND(OR(L104=1, L104=0),K104&gt;50),AND(L104&gt;1,L104&lt;6,K104&gt;19,K104&lt;51),AND(L104&gt;5,K104&gt;0,K104&lt;20)),"Médio",IF(OR(AND(L104&gt;1,L104&lt;6,K104&gt;50),AND(L104&gt;5,K104&gt;19,K104&lt;51),AND(L104&gt;5,K104&gt;50)),"Complexo",""))),""))</f>
        <v/>
      </c>
      <c r="P104" s="63" t="str">
        <f aca="false">IF(N104="",O104,IF(O104="",N104,""))</f>
        <v/>
      </c>
      <c r="Q104" s="64" t="n">
        <f aca="false">IF(AND(OR(J104="EE",J104="CE"),P104="Simples"),3, IF(AND(OR(J104="EE",J104="CE"),P104="Médio"),4, IF(AND(OR(J104="EE",J104="CE"),P104="Complexo"),6, IF(AND(J104="SE",P104="Simples"),4, IF(AND(J104="SE",P104="Médio"),5, IF(AND(J104="SE",P104="Complexo"),7,0))))))</f>
        <v>0</v>
      </c>
      <c r="R104" s="64" t="n">
        <f aca="false">IF(AND(J104="ALI",O104="Simples"),7, IF(AND(J104="ALI",O104="Médio"),10, IF(AND(J104="ALI",O104="Complexo"),15, IF(AND(J104="AIE",O104="Simples"),5, IF(AND(J104="AIE",O104="Médio"),7, IF(AND(J104="AIE",O104="Complexo"),10,0))))))</f>
        <v>0</v>
      </c>
      <c r="S104" s="63" t="n">
        <f aca="false">IF($M104="%",($Q104+$R104)*$C104,$C104*$I104)</f>
        <v>0</v>
      </c>
      <c r="T104" s="59"/>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row>
    <row r="105" customFormat="false" ht="13.8" hidden="false" customHeight="false" outlineLevel="0" collapsed="false">
      <c r="A105" s="56"/>
      <c r="B105" s="57"/>
      <c r="C105" s="58" t="n">
        <f aca="false">IF($B105&lt;&gt;"",VLOOKUP($B105,Matriz_INM,2,0),0)</f>
        <v>0</v>
      </c>
      <c r="D105" s="59"/>
      <c r="E105" s="59"/>
      <c r="F105" s="59"/>
      <c r="G105" s="59"/>
      <c r="H105" s="60"/>
      <c r="I105" s="61"/>
      <c r="J105" s="59"/>
      <c r="K105" s="61"/>
      <c r="L105" s="61"/>
      <c r="M105" s="62" t="str">
        <f aca="false">IFERROR(VLOOKUP($B105,Matriz_INM,3,0),"")</f>
        <v/>
      </c>
      <c r="N105" s="60" t="str">
        <f aca="false">IF(J105="EE",IF(OR(AND(OR(L105=1,L105=0),K105&gt;0,K105&lt;5),AND(OR(L105=1,L105=0),K105&gt;4,K105&lt;16),AND(L105=2,K105&gt;0,K105&lt;5)),"Simples",IF(OR(AND(OR(L105=1,L105=0),K105&gt;15),AND(L105=2,K105&gt;4,K105&lt;16),AND(L105&gt;2,K105&gt;0,K105&lt;5)),"Médio",IF(OR(AND(L105=2,K105&gt;15),AND(L105&gt;2,K105&gt;4,K105&lt;16),AND(L105&gt;2,K105&gt;15)),"Complexo",""))), IF(OR(J105="CE",J105="SE"),IF(OR(AND(OR(L105=1,L105=0),K105&gt;0,K105&lt;6),AND(OR(L105=1,L105=0),K105&gt;5,K105&lt;20),AND(L105&gt;1,L105&lt;4,K105&gt;0,K105&lt;6)),"Simples",IF(OR(AND(OR(L105=1,L105=0),K105&gt;19),AND(L105&gt;1,L105&lt;4,K105&gt;5,K105&lt;20),AND(L105&gt;3,K105&gt;0,K105&lt;6)),"Médio",IF(OR(AND(L105&gt;1,L105&lt;4,K105&gt;19),AND(L105&gt;3,K105&gt;5,K105&lt;20),AND(L105&gt;3,K105&gt;19)),"Complexo",""))),""))</f>
        <v/>
      </c>
      <c r="O105" s="60" t="str">
        <f aca="false">IF(J105="ALI",IF(OR(AND(OR(L105=1,L105=0),K105&gt;0,K105&lt;20),AND(OR(L105=1,L105=0),K105&gt;19,K105&lt;51),AND(L105&gt;1,L105&lt;6,K105&gt;0,K105&lt;20)),"Simples",IF(OR(AND(OR(L105=1,L105=0),K105&gt;50),AND(L105&gt;1,L105&lt;6,K105&gt;19,K105&lt;51),AND(L105&gt;5,K105&gt;0,K105&lt;20)),"Médio",IF(OR(AND(L105&gt;1,L105&lt;6,K105&gt;50),AND(L105&gt;5,K105&gt;19,K105&lt;51),AND(L105&gt;5,K105&gt;50)),"Complexo",""))), IF(J105="AIE",IF(OR(AND(OR(L105=1, L105=0),K105&gt;0,K105&lt;20),AND(OR(L105=1, L105=0),K105&gt;19,K105&lt;51),AND(L105&gt;1,L105&lt;6,K105&gt;0,K105&lt;20)),"Simples",IF(OR(AND(OR(L105=1, L105=0),K105&gt;50),AND(L105&gt;1,L105&lt;6,K105&gt;19,K105&lt;51),AND(L105&gt;5,K105&gt;0,K105&lt;20)),"Médio",IF(OR(AND(L105&gt;1,L105&lt;6,K105&gt;50),AND(L105&gt;5,K105&gt;19,K105&lt;51),AND(L105&gt;5,K105&gt;50)),"Complexo",""))),""))</f>
        <v/>
      </c>
      <c r="P105" s="63" t="str">
        <f aca="false">IF(N105="",O105,IF(O105="",N105,""))</f>
        <v/>
      </c>
      <c r="Q105" s="64" t="n">
        <f aca="false">IF(AND(OR(J105="EE",J105="CE"),P105="Simples"),3, IF(AND(OR(J105="EE",J105="CE"),P105="Médio"),4, IF(AND(OR(J105="EE",J105="CE"),P105="Complexo"),6, IF(AND(J105="SE",P105="Simples"),4, IF(AND(J105="SE",P105="Médio"),5, IF(AND(J105="SE",P105="Complexo"),7,0))))))</f>
        <v>0</v>
      </c>
      <c r="R105" s="64" t="n">
        <f aca="false">IF(AND(J105="ALI",O105="Simples"),7, IF(AND(J105="ALI",O105="Médio"),10, IF(AND(J105="ALI",O105="Complexo"),15, IF(AND(J105="AIE",O105="Simples"),5, IF(AND(J105="AIE",O105="Médio"),7, IF(AND(J105="AIE",O105="Complexo"),10,0))))))</f>
        <v>0</v>
      </c>
      <c r="S105" s="63" t="n">
        <f aca="false">IF($M105="%",($Q105+$R105)*$C105,$C105*$I105)</f>
        <v>0</v>
      </c>
      <c r="T105" s="59"/>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row>
    <row r="106" customFormat="false" ht="13.8" hidden="false" customHeight="false" outlineLevel="0" collapsed="false">
      <c r="A106" s="56"/>
      <c r="B106" s="57"/>
      <c r="C106" s="58" t="n">
        <f aca="false">IF($B106&lt;&gt;"",VLOOKUP($B106,Matriz_INM,2,0),0)</f>
        <v>0</v>
      </c>
      <c r="D106" s="59"/>
      <c r="E106" s="59"/>
      <c r="F106" s="59"/>
      <c r="G106" s="59"/>
      <c r="H106" s="60"/>
      <c r="I106" s="61"/>
      <c r="J106" s="59"/>
      <c r="K106" s="61"/>
      <c r="L106" s="61"/>
      <c r="M106" s="62" t="str">
        <f aca="false">IFERROR(VLOOKUP($B106,Matriz_INM,3,0),"")</f>
        <v/>
      </c>
      <c r="N106" s="60" t="str">
        <f aca="false">IF(J106="EE",IF(OR(AND(OR(L106=1,L106=0),K106&gt;0,K106&lt;5),AND(OR(L106=1,L106=0),K106&gt;4,K106&lt;16),AND(L106=2,K106&gt;0,K106&lt;5)),"Simples",IF(OR(AND(OR(L106=1,L106=0),K106&gt;15),AND(L106=2,K106&gt;4,K106&lt;16),AND(L106&gt;2,K106&gt;0,K106&lt;5)),"Médio",IF(OR(AND(L106=2,K106&gt;15),AND(L106&gt;2,K106&gt;4,K106&lt;16),AND(L106&gt;2,K106&gt;15)),"Complexo",""))), IF(OR(J106="CE",J106="SE"),IF(OR(AND(OR(L106=1,L106=0),K106&gt;0,K106&lt;6),AND(OR(L106=1,L106=0),K106&gt;5,K106&lt;20),AND(L106&gt;1,L106&lt;4,K106&gt;0,K106&lt;6)),"Simples",IF(OR(AND(OR(L106=1,L106=0),K106&gt;19),AND(L106&gt;1,L106&lt;4,K106&gt;5,K106&lt;20),AND(L106&gt;3,K106&gt;0,K106&lt;6)),"Médio",IF(OR(AND(L106&gt;1,L106&lt;4,K106&gt;19),AND(L106&gt;3,K106&gt;5,K106&lt;20),AND(L106&gt;3,K106&gt;19)),"Complexo",""))),""))</f>
        <v/>
      </c>
      <c r="O106" s="60" t="str">
        <f aca="false">IF(J106="ALI",IF(OR(AND(OR(L106=1,L106=0),K106&gt;0,K106&lt;20),AND(OR(L106=1,L106=0),K106&gt;19,K106&lt;51),AND(L106&gt;1,L106&lt;6,K106&gt;0,K106&lt;20)),"Simples",IF(OR(AND(OR(L106=1,L106=0),K106&gt;50),AND(L106&gt;1,L106&lt;6,K106&gt;19,K106&lt;51),AND(L106&gt;5,K106&gt;0,K106&lt;20)),"Médio",IF(OR(AND(L106&gt;1,L106&lt;6,K106&gt;50),AND(L106&gt;5,K106&gt;19,K106&lt;51),AND(L106&gt;5,K106&gt;50)),"Complexo",""))), IF(J106="AIE",IF(OR(AND(OR(L106=1, L106=0),K106&gt;0,K106&lt;20),AND(OR(L106=1, L106=0),K106&gt;19,K106&lt;51),AND(L106&gt;1,L106&lt;6,K106&gt;0,K106&lt;20)),"Simples",IF(OR(AND(OR(L106=1, L106=0),K106&gt;50),AND(L106&gt;1,L106&lt;6,K106&gt;19,K106&lt;51),AND(L106&gt;5,K106&gt;0,K106&lt;20)),"Médio",IF(OR(AND(L106&gt;1,L106&lt;6,K106&gt;50),AND(L106&gt;5,K106&gt;19,K106&lt;51),AND(L106&gt;5,K106&gt;50)),"Complexo",""))),""))</f>
        <v/>
      </c>
      <c r="P106" s="63" t="str">
        <f aca="false">IF(N106="",O106,IF(O106="",N106,""))</f>
        <v/>
      </c>
      <c r="Q106" s="64" t="n">
        <f aca="false">IF(AND(OR(J106="EE",J106="CE"),P106="Simples"),3, IF(AND(OR(J106="EE",J106="CE"),P106="Médio"),4, IF(AND(OR(J106="EE",J106="CE"),P106="Complexo"),6, IF(AND(J106="SE",P106="Simples"),4, IF(AND(J106="SE",P106="Médio"),5, IF(AND(J106="SE",P106="Complexo"),7,0))))))</f>
        <v>0</v>
      </c>
      <c r="R106" s="64" t="n">
        <f aca="false">IF(AND(J106="ALI",O106="Simples"),7, IF(AND(J106="ALI",O106="Médio"),10, IF(AND(J106="ALI",O106="Complexo"),15, IF(AND(J106="AIE",O106="Simples"),5, IF(AND(J106="AIE",O106="Médio"),7, IF(AND(J106="AIE",O106="Complexo"),10,0))))))</f>
        <v>0</v>
      </c>
      <c r="S106" s="63" t="n">
        <f aca="false">IF($M106="%",($Q106+$R106)*$C106,$C106*$I106)</f>
        <v>0</v>
      </c>
      <c r="T106" s="59"/>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c r="BK106" s="55"/>
      <c r="BL106" s="55"/>
    </row>
    <row r="107" customFormat="false" ht="13.8" hidden="false" customHeight="false" outlineLevel="0" collapsed="false">
      <c r="A107" s="56"/>
      <c r="B107" s="57"/>
      <c r="C107" s="58" t="n">
        <f aca="false">IF($B107&lt;&gt;"",VLOOKUP($B107,Matriz_INM,2,0),0)</f>
        <v>0</v>
      </c>
      <c r="D107" s="59"/>
      <c r="E107" s="59"/>
      <c r="F107" s="59"/>
      <c r="G107" s="59"/>
      <c r="H107" s="60"/>
      <c r="I107" s="61"/>
      <c r="J107" s="59"/>
      <c r="K107" s="61"/>
      <c r="L107" s="61"/>
      <c r="M107" s="62" t="str">
        <f aca="false">IFERROR(VLOOKUP($B107,Matriz_INM,3,0),"")</f>
        <v/>
      </c>
      <c r="N107" s="60" t="str">
        <f aca="false">IF(J107="EE",IF(OR(AND(OR(L107=1,L107=0),K107&gt;0,K107&lt;5),AND(OR(L107=1,L107=0),K107&gt;4,K107&lt;16),AND(L107=2,K107&gt;0,K107&lt;5)),"Simples",IF(OR(AND(OR(L107=1,L107=0),K107&gt;15),AND(L107=2,K107&gt;4,K107&lt;16),AND(L107&gt;2,K107&gt;0,K107&lt;5)),"Médio",IF(OR(AND(L107=2,K107&gt;15),AND(L107&gt;2,K107&gt;4,K107&lt;16),AND(L107&gt;2,K107&gt;15)),"Complexo",""))), IF(OR(J107="CE",J107="SE"),IF(OR(AND(OR(L107=1,L107=0),K107&gt;0,K107&lt;6),AND(OR(L107=1,L107=0),K107&gt;5,K107&lt;20),AND(L107&gt;1,L107&lt;4,K107&gt;0,K107&lt;6)),"Simples",IF(OR(AND(OR(L107=1,L107=0),K107&gt;19),AND(L107&gt;1,L107&lt;4,K107&gt;5,K107&lt;20),AND(L107&gt;3,K107&gt;0,K107&lt;6)),"Médio",IF(OR(AND(L107&gt;1,L107&lt;4,K107&gt;19),AND(L107&gt;3,K107&gt;5,K107&lt;20),AND(L107&gt;3,K107&gt;19)),"Complexo",""))),""))</f>
        <v/>
      </c>
      <c r="O107" s="60" t="str">
        <f aca="false">IF(J107="ALI",IF(OR(AND(OR(L107=1,L107=0),K107&gt;0,K107&lt;20),AND(OR(L107=1,L107=0),K107&gt;19,K107&lt;51),AND(L107&gt;1,L107&lt;6,K107&gt;0,K107&lt;20)),"Simples",IF(OR(AND(OR(L107=1,L107=0),K107&gt;50),AND(L107&gt;1,L107&lt;6,K107&gt;19,K107&lt;51),AND(L107&gt;5,K107&gt;0,K107&lt;20)),"Médio",IF(OR(AND(L107&gt;1,L107&lt;6,K107&gt;50),AND(L107&gt;5,K107&gt;19,K107&lt;51),AND(L107&gt;5,K107&gt;50)),"Complexo",""))), IF(J107="AIE",IF(OR(AND(OR(L107=1, L107=0),K107&gt;0,K107&lt;20),AND(OR(L107=1, L107=0),K107&gt;19,K107&lt;51),AND(L107&gt;1,L107&lt;6,K107&gt;0,K107&lt;20)),"Simples",IF(OR(AND(OR(L107=1, L107=0),K107&gt;50),AND(L107&gt;1,L107&lt;6,K107&gt;19,K107&lt;51),AND(L107&gt;5,K107&gt;0,K107&lt;20)),"Médio",IF(OR(AND(L107&gt;1,L107&lt;6,K107&gt;50),AND(L107&gt;5,K107&gt;19,K107&lt;51),AND(L107&gt;5,K107&gt;50)),"Complexo",""))),""))</f>
        <v/>
      </c>
      <c r="P107" s="63" t="str">
        <f aca="false">IF(N107="",O107,IF(O107="",N107,""))</f>
        <v/>
      </c>
      <c r="Q107" s="64" t="n">
        <f aca="false">IF(AND(OR(J107="EE",J107="CE"),P107="Simples"),3, IF(AND(OR(J107="EE",J107="CE"),P107="Médio"),4, IF(AND(OR(J107="EE",J107="CE"),P107="Complexo"),6, IF(AND(J107="SE",P107="Simples"),4, IF(AND(J107="SE",P107="Médio"),5, IF(AND(J107="SE",P107="Complexo"),7,0))))))</f>
        <v>0</v>
      </c>
      <c r="R107" s="64" t="n">
        <f aca="false">IF(AND(J107="ALI",O107="Simples"),7, IF(AND(J107="ALI",O107="Médio"),10, IF(AND(J107="ALI",O107="Complexo"),15, IF(AND(J107="AIE",O107="Simples"),5, IF(AND(J107="AIE",O107="Médio"),7, IF(AND(J107="AIE",O107="Complexo"),10,0))))))</f>
        <v>0</v>
      </c>
      <c r="S107" s="63" t="n">
        <f aca="false">IF($M107="%",($Q107+$R107)*$C107,$C107*$I107)</f>
        <v>0</v>
      </c>
      <c r="T107" s="59"/>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row>
    <row r="108" customFormat="false" ht="13.8" hidden="false" customHeight="false" outlineLevel="0" collapsed="false">
      <c r="A108" s="56"/>
      <c r="B108" s="57"/>
      <c r="C108" s="58" t="n">
        <f aca="false">IF($B108&lt;&gt;"",VLOOKUP($B108,Matriz_INM,2,0),0)</f>
        <v>0</v>
      </c>
      <c r="D108" s="59"/>
      <c r="E108" s="59"/>
      <c r="F108" s="59"/>
      <c r="G108" s="59"/>
      <c r="H108" s="60"/>
      <c r="I108" s="61"/>
      <c r="J108" s="59"/>
      <c r="K108" s="61"/>
      <c r="L108" s="61"/>
      <c r="M108" s="62" t="str">
        <f aca="false">IFERROR(VLOOKUP($B108,Matriz_INM,3,0),"")</f>
        <v/>
      </c>
      <c r="N108" s="60" t="str">
        <f aca="false">IF(J108="EE",IF(OR(AND(OR(L108=1,L108=0),K108&gt;0,K108&lt;5),AND(OR(L108=1,L108=0),K108&gt;4,K108&lt;16),AND(L108=2,K108&gt;0,K108&lt;5)),"Simples",IF(OR(AND(OR(L108=1,L108=0),K108&gt;15),AND(L108=2,K108&gt;4,K108&lt;16),AND(L108&gt;2,K108&gt;0,K108&lt;5)),"Médio",IF(OR(AND(L108=2,K108&gt;15),AND(L108&gt;2,K108&gt;4,K108&lt;16),AND(L108&gt;2,K108&gt;15)),"Complexo",""))), IF(OR(J108="CE",J108="SE"),IF(OR(AND(OR(L108=1,L108=0),K108&gt;0,K108&lt;6),AND(OR(L108=1,L108=0),K108&gt;5,K108&lt;20),AND(L108&gt;1,L108&lt;4,K108&gt;0,K108&lt;6)),"Simples",IF(OR(AND(OR(L108=1,L108=0),K108&gt;19),AND(L108&gt;1,L108&lt;4,K108&gt;5,K108&lt;20),AND(L108&gt;3,K108&gt;0,K108&lt;6)),"Médio",IF(OR(AND(L108&gt;1,L108&lt;4,K108&gt;19),AND(L108&gt;3,K108&gt;5,K108&lt;20),AND(L108&gt;3,K108&gt;19)),"Complexo",""))),""))</f>
        <v/>
      </c>
      <c r="O108" s="60" t="str">
        <f aca="false">IF(J108="ALI",IF(OR(AND(OR(L108=1,L108=0),K108&gt;0,K108&lt;20),AND(OR(L108=1,L108=0),K108&gt;19,K108&lt;51),AND(L108&gt;1,L108&lt;6,K108&gt;0,K108&lt;20)),"Simples",IF(OR(AND(OR(L108=1,L108=0),K108&gt;50),AND(L108&gt;1,L108&lt;6,K108&gt;19,K108&lt;51),AND(L108&gt;5,K108&gt;0,K108&lt;20)),"Médio",IF(OR(AND(L108&gt;1,L108&lt;6,K108&gt;50),AND(L108&gt;5,K108&gt;19,K108&lt;51),AND(L108&gt;5,K108&gt;50)),"Complexo",""))), IF(J108="AIE",IF(OR(AND(OR(L108=1, L108=0),K108&gt;0,K108&lt;20),AND(OR(L108=1, L108=0),K108&gt;19,K108&lt;51),AND(L108&gt;1,L108&lt;6,K108&gt;0,K108&lt;20)),"Simples",IF(OR(AND(OR(L108=1, L108=0),K108&gt;50),AND(L108&gt;1,L108&lt;6,K108&gt;19,K108&lt;51),AND(L108&gt;5,K108&gt;0,K108&lt;20)),"Médio",IF(OR(AND(L108&gt;1,L108&lt;6,K108&gt;50),AND(L108&gt;5,K108&gt;19,K108&lt;51),AND(L108&gt;5,K108&gt;50)),"Complexo",""))),""))</f>
        <v/>
      </c>
      <c r="P108" s="63" t="str">
        <f aca="false">IF(N108="",O108,IF(O108="",N108,""))</f>
        <v/>
      </c>
      <c r="Q108" s="64" t="n">
        <f aca="false">IF(AND(OR(J108="EE",J108="CE"),P108="Simples"),3, IF(AND(OR(J108="EE",J108="CE"),P108="Médio"),4, IF(AND(OR(J108="EE",J108="CE"),P108="Complexo"),6, IF(AND(J108="SE",P108="Simples"),4, IF(AND(J108="SE",P108="Médio"),5, IF(AND(J108="SE",P108="Complexo"),7,0))))))</f>
        <v>0</v>
      </c>
      <c r="R108" s="64" t="n">
        <f aca="false">IF(AND(J108="ALI",O108="Simples"),7, IF(AND(J108="ALI",O108="Médio"),10, IF(AND(J108="ALI",O108="Complexo"),15, IF(AND(J108="AIE",O108="Simples"),5, IF(AND(J108="AIE",O108="Médio"),7, IF(AND(J108="AIE",O108="Complexo"),10,0))))))</f>
        <v>0</v>
      </c>
      <c r="S108" s="63" t="n">
        <f aca="false">IF($M108="%",($Q108+$R108)*$C108,$C108*$I108)</f>
        <v>0</v>
      </c>
      <c r="T108" s="59"/>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row>
    <row r="109" customFormat="false" ht="13.8" hidden="false" customHeight="false" outlineLevel="0" collapsed="false">
      <c r="A109" s="56"/>
      <c r="B109" s="57"/>
      <c r="C109" s="58" t="n">
        <f aca="false">IF($B109&lt;&gt;"",VLOOKUP($B109,Matriz_INM,2,0),0)</f>
        <v>0</v>
      </c>
      <c r="D109" s="59"/>
      <c r="E109" s="59"/>
      <c r="F109" s="59"/>
      <c r="G109" s="59"/>
      <c r="H109" s="60"/>
      <c r="I109" s="61"/>
      <c r="J109" s="59"/>
      <c r="K109" s="61"/>
      <c r="L109" s="61"/>
      <c r="M109" s="62" t="str">
        <f aca="false">IFERROR(VLOOKUP($B109,Matriz_INM,3,0),"")</f>
        <v/>
      </c>
      <c r="N109" s="60" t="str">
        <f aca="false">IF(J109="EE",IF(OR(AND(OR(L109=1,L109=0),K109&gt;0,K109&lt;5),AND(OR(L109=1,L109=0),K109&gt;4,K109&lt;16),AND(L109=2,K109&gt;0,K109&lt;5)),"Simples",IF(OR(AND(OR(L109=1,L109=0),K109&gt;15),AND(L109=2,K109&gt;4,K109&lt;16),AND(L109&gt;2,K109&gt;0,K109&lt;5)),"Médio",IF(OR(AND(L109=2,K109&gt;15),AND(L109&gt;2,K109&gt;4,K109&lt;16),AND(L109&gt;2,K109&gt;15)),"Complexo",""))), IF(OR(J109="CE",J109="SE"),IF(OR(AND(OR(L109=1,L109=0),K109&gt;0,K109&lt;6),AND(OR(L109=1,L109=0),K109&gt;5,K109&lt;20),AND(L109&gt;1,L109&lt;4,K109&gt;0,K109&lt;6)),"Simples",IF(OR(AND(OR(L109=1,L109=0),K109&gt;19),AND(L109&gt;1,L109&lt;4,K109&gt;5,K109&lt;20),AND(L109&gt;3,K109&gt;0,K109&lt;6)),"Médio",IF(OR(AND(L109&gt;1,L109&lt;4,K109&gt;19),AND(L109&gt;3,K109&gt;5,K109&lt;20),AND(L109&gt;3,K109&gt;19)),"Complexo",""))),""))</f>
        <v/>
      </c>
      <c r="O109" s="60" t="str">
        <f aca="false">IF(J109="ALI",IF(OR(AND(OR(L109=1,L109=0),K109&gt;0,K109&lt;20),AND(OR(L109=1,L109=0),K109&gt;19,K109&lt;51),AND(L109&gt;1,L109&lt;6,K109&gt;0,K109&lt;20)),"Simples",IF(OR(AND(OR(L109=1,L109=0),K109&gt;50),AND(L109&gt;1,L109&lt;6,K109&gt;19,K109&lt;51),AND(L109&gt;5,K109&gt;0,K109&lt;20)),"Médio",IF(OR(AND(L109&gt;1,L109&lt;6,K109&gt;50),AND(L109&gt;5,K109&gt;19,K109&lt;51),AND(L109&gt;5,K109&gt;50)),"Complexo",""))), IF(J109="AIE",IF(OR(AND(OR(L109=1, L109=0),K109&gt;0,K109&lt;20),AND(OR(L109=1, L109=0),K109&gt;19,K109&lt;51),AND(L109&gt;1,L109&lt;6,K109&gt;0,K109&lt;20)),"Simples",IF(OR(AND(OR(L109=1, L109=0),K109&gt;50),AND(L109&gt;1,L109&lt;6,K109&gt;19,K109&lt;51),AND(L109&gt;5,K109&gt;0,K109&lt;20)),"Médio",IF(OR(AND(L109&gt;1,L109&lt;6,K109&gt;50),AND(L109&gt;5,K109&gt;19,K109&lt;51),AND(L109&gt;5,K109&gt;50)),"Complexo",""))),""))</f>
        <v/>
      </c>
      <c r="P109" s="63" t="str">
        <f aca="false">IF(N109="",O109,IF(O109="",N109,""))</f>
        <v/>
      </c>
      <c r="Q109" s="64" t="n">
        <f aca="false">IF(AND(OR(J109="EE",J109="CE"),P109="Simples"),3, IF(AND(OR(J109="EE",J109="CE"),P109="Médio"),4, IF(AND(OR(J109="EE",J109="CE"),P109="Complexo"),6, IF(AND(J109="SE",P109="Simples"),4, IF(AND(J109="SE",P109="Médio"),5, IF(AND(J109="SE",P109="Complexo"),7,0))))))</f>
        <v>0</v>
      </c>
      <c r="R109" s="64" t="n">
        <f aca="false">IF(AND(J109="ALI",O109="Simples"),7, IF(AND(J109="ALI",O109="Médio"),10, IF(AND(J109="ALI",O109="Complexo"),15, IF(AND(J109="AIE",O109="Simples"),5, IF(AND(J109="AIE",O109="Médio"),7, IF(AND(J109="AIE",O109="Complexo"),10,0))))))</f>
        <v>0</v>
      </c>
      <c r="S109" s="63" t="n">
        <f aca="false">IF($M109="%",($Q109+$R109)*$C109,$C109*$I109)</f>
        <v>0</v>
      </c>
      <c r="T109" s="59"/>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row>
    <row r="110" customFormat="false" ht="13.8" hidden="false" customHeight="false" outlineLevel="0" collapsed="false">
      <c r="A110" s="56"/>
      <c r="B110" s="57"/>
      <c r="C110" s="58" t="n">
        <f aca="false">IF($B110&lt;&gt;"",VLOOKUP($B110,Matriz_INM,2,0),0)</f>
        <v>0</v>
      </c>
      <c r="D110" s="59"/>
      <c r="E110" s="59"/>
      <c r="F110" s="59"/>
      <c r="G110" s="59"/>
      <c r="H110" s="60"/>
      <c r="I110" s="61"/>
      <c r="J110" s="59"/>
      <c r="K110" s="61"/>
      <c r="L110" s="61"/>
      <c r="M110" s="62" t="str">
        <f aca="false">IFERROR(VLOOKUP($B110,Matriz_INM,3,0),"")</f>
        <v/>
      </c>
      <c r="N110" s="60" t="str">
        <f aca="false">IF(J110="EE",IF(OR(AND(OR(L110=1,L110=0),K110&gt;0,K110&lt;5),AND(OR(L110=1,L110=0),K110&gt;4,K110&lt;16),AND(L110=2,K110&gt;0,K110&lt;5)),"Simples",IF(OR(AND(OR(L110=1,L110=0),K110&gt;15),AND(L110=2,K110&gt;4,K110&lt;16),AND(L110&gt;2,K110&gt;0,K110&lt;5)),"Médio",IF(OR(AND(L110=2,K110&gt;15),AND(L110&gt;2,K110&gt;4,K110&lt;16),AND(L110&gt;2,K110&gt;15)),"Complexo",""))), IF(OR(J110="CE",J110="SE"),IF(OR(AND(OR(L110=1,L110=0),K110&gt;0,K110&lt;6),AND(OR(L110=1,L110=0),K110&gt;5,K110&lt;20),AND(L110&gt;1,L110&lt;4,K110&gt;0,K110&lt;6)),"Simples",IF(OR(AND(OR(L110=1,L110=0),K110&gt;19),AND(L110&gt;1,L110&lt;4,K110&gt;5,K110&lt;20),AND(L110&gt;3,K110&gt;0,K110&lt;6)),"Médio",IF(OR(AND(L110&gt;1,L110&lt;4,K110&gt;19),AND(L110&gt;3,K110&gt;5,K110&lt;20),AND(L110&gt;3,K110&gt;19)),"Complexo",""))),""))</f>
        <v/>
      </c>
      <c r="O110" s="60" t="str">
        <f aca="false">IF(J110="ALI",IF(OR(AND(OR(L110=1,L110=0),K110&gt;0,K110&lt;20),AND(OR(L110=1,L110=0),K110&gt;19,K110&lt;51),AND(L110&gt;1,L110&lt;6,K110&gt;0,K110&lt;20)),"Simples",IF(OR(AND(OR(L110=1,L110=0),K110&gt;50),AND(L110&gt;1,L110&lt;6,K110&gt;19,K110&lt;51),AND(L110&gt;5,K110&gt;0,K110&lt;20)),"Médio",IF(OR(AND(L110&gt;1,L110&lt;6,K110&gt;50),AND(L110&gt;5,K110&gt;19,K110&lt;51),AND(L110&gt;5,K110&gt;50)),"Complexo",""))), IF(J110="AIE",IF(OR(AND(OR(L110=1, L110=0),K110&gt;0,K110&lt;20),AND(OR(L110=1, L110=0),K110&gt;19,K110&lt;51),AND(L110&gt;1,L110&lt;6,K110&gt;0,K110&lt;20)),"Simples",IF(OR(AND(OR(L110=1, L110=0),K110&gt;50),AND(L110&gt;1,L110&lt;6,K110&gt;19,K110&lt;51),AND(L110&gt;5,K110&gt;0,K110&lt;20)),"Médio",IF(OR(AND(L110&gt;1,L110&lt;6,K110&gt;50),AND(L110&gt;5,K110&gt;19,K110&lt;51),AND(L110&gt;5,K110&gt;50)),"Complexo",""))),""))</f>
        <v/>
      </c>
      <c r="P110" s="63" t="str">
        <f aca="false">IF(N110="",O110,IF(O110="",N110,""))</f>
        <v/>
      </c>
      <c r="Q110" s="64" t="n">
        <f aca="false">IF(AND(OR(J110="EE",J110="CE"),P110="Simples"),3, IF(AND(OR(J110="EE",J110="CE"),P110="Médio"),4, IF(AND(OR(J110="EE",J110="CE"),P110="Complexo"),6, IF(AND(J110="SE",P110="Simples"),4, IF(AND(J110="SE",P110="Médio"),5, IF(AND(J110="SE",P110="Complexo"),7,0))))))</f>
        <v>0</v>
      </c>
      <c r="R110" s="64" t="n">
        <f aca="false">IF(AND(J110="ALI",O110="Simples"),7, IF(AND(J110="ALI",O110="Médio"),10, IF(AND(J110="ALI",O110="Complexo"),15, IF(AND(J110="AIE",O110="Simples"),5, IF(AND(J110="AIE",O110="Médio"),7, IF(AND(J110="AIE",O110="Complexo"),10,0))))))</f>
        <v>0</v>
      </c>
      <c r="S110" s="63" t="n">
        <f aca="false">IF($M110="%",($Q110+$R110)*$C110,$C110*$I110)</f>
        <v>0</v>
      </c>
      <c r="T110" s="59"/>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55"/>
      <c r="AV110" s="55"/>
      <c r="AW110" s="55"/>
      <c r="AX110" s="55"/>
      <c r="AY110" s="55"/>
      <c r="AZ110" s="55"/>
      <c r="BA110" s="55"/>
      <c r="BB110" s="55"/>
      <c r="BC110" s="55"/>
      <c r="BD110" s="55"/>
      <c r="BE110" s="55"/>
      <c r="BF110" s="55"/>
      <c r="BG110" s="55"/>
      <c r="BH110" s="55"/>
      <c r="BI110" s="55"/>
      <c r="BJ110" s="55"/>
      <c r="BK110" s="55"/>
      <c r="BL110" s="55"/>
    </row>
    <row r="111" customFormat="false" ht="13.8" hidden="false" customHeight="false" outlineLevel="0" collapsed="false">
      <c r="A111" s="56"/>
      <c r="B111" s="57"/>
      <c r="C111" s="58" t="n">
        <f aca="false">IF($B111&lt;&gt;"",VLOOKUP($B111,Matriz_INM,2,0),0)</f>
        <v>0</v>
      </c>
      <c r="D111" s="59"/>
      <c r="E111" s="59"/>
      <c r="F111" s="59"/>
      <c r="G111" s="59"/>
      <c r="H111" s="60"/>
      <c r="I111" s="61"/>
      <c r="J111" s="59"/>
      <c r="K111" s="61"/>
      <c r="L111" s="61"/>
      <c r="M111" s="62" t="str">
        <f aca="false">IFERROR(VLOOKUP($B111,Matriz_INM,3,0),"")</f>
        <v/>
      </c>
      <c r="N111" s="60" t="str">
        <f aca="false">IF(J111="EE",IF(OR(AND(OR(L111=1,L111=0),K111&gt;0,K111&lt;5),AND(OR(L111=1,L111=0),K111&gt;4,K111&lt;16),AND(L111=2,K111&gt;0,K111&lt;5)),"Simples",IF(OR(AND(OR(L111=1,L111=0),K111&gt;15),AND(L111=2,K111&gt;4,K111&lt;16),AND(L111&gt;2,K111&gt;0,K111&lt;5)),"Médio",IF(OR(AND(L111=2,K111&gt;15),AND(L111&gt;2,K111&gt;4,K111&lt;16),AND(L111&gt;2,K111&gt;15)),"Complexo",""))), IF(OR(J111="CE",J111="SE"),IF(OR(AND(OR(L111=1,L111=0),K111&gt;0,K111&lt;6),AND(OR(L111=1,L111=0),K111&gt;5,K111&lt;20),AND(L111&gt;1,L111&lt;4,K111&gt;0,K111&lt;6)),"Simples",IF(OR(AND(OR(L111=1,L111=0),K111&gt;19),AND(L111&gt;1,L111&lt;4,K111&gt;5,K111&lt;20),AND(L111&gt;3,K111&gt;0,K111&lt;6)),"Médio",IF(OR(AND(L111&gt;1,L111&lt;4,K111&gt;19),AND(L111&gt;3,K111&gt;5,K111&lt;20),AND(L111&gt;3,K111&gt;19)),"Complexo",""))),""))</f>
        <v/>
      </c>
      <c r="O111" s="60" t="str">
        <f aca="false">IF(J111="ALI",IF(OR(AND(OR(L111=1,L111=0),K111&gt;0,K111&lt;20),AND(OR(L111=1,L111=0),K111&gt;19,K111&lt;51),AND(L111&gt;1,L111&lt;6,K111&gt;0,K111&lt;20)),"Simples",IF(OR(AND(OR(L111=1,L111=0),K111&gt;50),AND(L111&gt;1,L111&lt;6,K111&gt;19,K111&lt;51),AND(L111&gt;5,K111&gt;0,K111&lt;20)),"Médio",IF(OR(AND(L111&gt;1,L111&lt;6,K111&gt;50),AND(L111&gt;5,K111&gt;19,K111&lt;51),AND(L111&gt;5,K111&gt;50)),"Complexo",""))), IF(J111="AIE",IF(OR(AND(OR(L111=1, L111=0),K111&gt;0,K111&lt;20),AND(OR(L111=1, L111=0),K111&gt;19,K111&lt;51),AND(L111&gt;1,L111&lt;6,K111&gt;0,K111&lt;20)),"Simples",IF(OR(AND(OR(L111=1, L111=0),K111&gt;50),AND(L111&gt;1,L111&lt;6,K111&gt;19,K111&lt;51),AND(L111&gt;5,K111&gt;0,K111&lt;20)),"Médio",IF(OR(AND(L111&gt;1,L111&lt;6,K111&gt;50),AND(L111&gt;5,K111&gt;19,K111&lt;51),AND(L111&gt;5,K111&gt;50)),"Complexo",""))),""))</f>
        <v/>
      </c>
      <c r="P111" s="63" t="str">
        <f aca="false">IF(N111="",O111,IF(O111="",N111,""))</f>
        <v/>
      </c>
      <c r="Q111" s="64" t="n">
        <f aca="false">IF(AND(OR(J111="EE",J111="CE"),P111="Simples"),3, IF(AND(OR(J111="EE",J111="CE"),P111="Médio"),4, IF(AND(OR(J111="EE",J111="CE"),P111="Complexo"),6, IF(AND(J111="SE",P111="Simples"),4, IF(AND(J111="SE",P111="Médio"),5, IF(AND(J111="SE",P111="Complexo"),7,0))))))</f>
        <v>0</v>
      </c>
      <c r="R111" s="64" t="n">
        <f aca="false">IF(AND(J111="ALI",O111="Simples"),7, IF(AND(J111="ALI",O111="Médio"),10, IF(AND(J111="ALI",O111="Complexo"),15, IF(AND(J111="AIE",O111="Simples"),5, IF(AND(J111="AIE",O111="Médio"),7, IF(AND(J111="AIE",O111="Complexo"),10,0))))))</f>
        <v>0</v>
      </c>
      <c r="S111" s="63" t="n">
        <f aca="false">IF($M111="%",($Q111+$R111)*$C111,$C111*$I111)</f>
        <v>0</v>
      </c>
      <c r="T111" s="59"/>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row>
    <row r="112" customFormat="false" ht="13.8" hidden="false" customHeight="false" outlineLevel="0" collapsed="false">
      <c r="A112" s="56"/>
      <c r="B112" s="57"/>
      <c r="C112" s="58" t="n">
        <f aca="false">IF($B112&lt;&gt;"",VLOOKUP($B112,Matriz_INM,2,0),0)</f>
        <v>0</v>
      </c>
      <c r="D112" s="59"/>
      <c r="E112" s="59"/>
      <c r="F112" s="59"/>
      <c r="G112" s="59"/>
      <c r="H112" s="60"/>
      <c r="I112" s="61"/>
      <c r="J112" s="59"/>
      <c r="K112" s="61"/>
      <c r="L112" s="61"/>
      <c r="M112" s="62" t="str">
        <f aca="false">IFERROR(VLOOKUP($B112,Matriz_INM,3,0),"")</f>
        <v/>
      </c>
      <c r="N112" s="60" t="str">
        <f aca="false">IF(J112="EE",IF(OR(AND(OR(L112=1,L112=0),K112&gt;0,K112&lt;5),AND(OR(L112=1,L112=0),K112&gt;4,K112&lt;16),AND(L112=2,K112&gt;0,K112&lt;5)),"Simples",IF(OR(AND(OR(L112=1,L112=0),K112&gt;15),AND(L112=2,K112&gt;4,K112&lt;16),AND(L112&gt;2,K112&gt;0,K112&lt;5)),"Médio",IF(OR(AND(L112=2,K112&gt;15),AND(L112&gt;2,K112&gt;4,K112&lt;16),AND(L112&gt;2,K112&gt;15)),"Complexo",""))), IF(OR(J112="CE",J112="SE"),IF(OR(AND(OR(L112=1,L112=0),K112&gt;0,K112&lt;6),AND(OR(L112=1,L112=0),K112&gt;5,K112&lt;20),AND(L112&gt;1,L112&lt;4,K112&gt;0,K112&lt;6)),"Simples",IF(OR(AND(OR(L112=1,L112=0),K112&gt;19),AND(L112&gt;1,L112&lt;4,K112&gt;5,K112&lt;20),AND(L112&gt;3,K112&gt;0,K112&lt;6)),"Médio",IF(OR(AND(L112&gt;1,L112&lt;4,K112&gt;19),AND(L112&gt;3,K112&gt;5,K112&lt;20),AND(L112&gt;3,K112&gt;19)),"Complexo",""))),""))</f>
        <v/>
      </c>
      <c r="O112" s="60" t="str">
        <f aca="false">IF(J112="ALI",IF(OR(AND(OR(L112=1,L112=0),K112&gt;0,K112&lt;20),AND(OR(L112=1,L112=0),K112&gt;19,K112&lt;51),AND(L112&gt;1,L112&lt;6,K112&gt;0,K112&lt;20)),"Simples",IF(OR(AND(OR(L112=1,L112=0),K112&gt;50),AND(L112&gt;1,L112&lt;6,K112&gt;19,K112&lt;51),AND(L112&gt;5,K112&gt;0,K112&lt;20)),"Médio",IF(OR(AND(L112&gt;1,L112&lt;6,K112&gt;50),AND(L112&gt;5,K112&gt;19,K112&lt;51),AND(L112&gt;5,K112&gt;50)),"Complexo",""))), IF(J112="AIE",IF(OR(AND(OR(L112=1, L112=0),K112&gt;0,K112&lt;20),AND(OR(L112=1, L112=0),K112&gt;19,K112&lt;51),AND(L112&gt;1,L112&lt;6,K112&gt;0,K112&lt;20)),"Simples",IF(OR(AND(OR(L112=1, L112=0),K112&gt;50),AND(L112&gt;1,L112&lt;6,K112&gt;19,K112&lt;51),AND(L112&gt;5,K112&gt;0,K112&lt;20)),"Médio",IF(OR(AND(L112&gt;1,L112&lt;6,K112&gt;50),AND(L112&gt;5,K112&gt;19,K112&lt;51),AND(L112&gt;5,K112&gt;50)),"Complexo",""))),""))</f>
        <v/>
      </c>
      <c r="P112" s="63" t="str">
        <f aca="false">IF(N112="",O112,IF(O112="",N112,""))</f>
        <v/>
      </c>
      <c r="Q112" s="64" t="n">
        <f aca="false">IF(AND(OR(J112="EE",J112="CE"),P112="Simples"),3, IF(AND(OR(J112="EE",J112="CE"),P112="Médio"),4, IF(AND(OR(J112="EE",J112="CE"),P112="Complexo"),6, IF(AND(J112="SE",P112="Simples"),4, IF(AND(J112="SE",P112="Médio"),5, IF(AND(J112="SE",P112="Complexo"),7,0))))))</f>
        <v>0</v>
      </c>
      <c r="R112" s="64" t="n">
        <f aca="false">IF(AND(J112="ALI",O112="Simples"),7, IF(AND(J112="ALI",O112="Médio"),10, IF(AND(J112="ALI",O112="Complexo"),15, IF(AND(J112="AIE",O112="Simples"),5, IF(AND(J112="AIE",O112="Médio"),7, IF(AND(J112="AIE",O112="Complexo"),10,0))))))</f>
        <v>0</v>
      </c>
      <c r="S112" s="63" t="n">
        <f aca="false">IF($M112="%",($Q112+$R112)*$C112,$C112*$I112)</f>
        <v>0</v>
      </c>
      <c r="T112" s="59"/>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c r="BK112" s="55"/>
      <c r="BL112" s="55"/>
    </row>
    <row r="113" customFormat="false" ht="13.8" hidden="false" customHeight="false" outlineLevel="0" collapsed="false">
      <c r="A113" s="56"/>
      <c r="B113" s="57"/>
      <c r="C113" s="58" t="n">
        <f aca="false">IF($B113&lt;&gt;"",VLOOKUP($B113,Matriz_INM,2,0),0)</f>
        <v>0</v>
      </c>
      <c r="D113" s="59"/>
      <c r="E113" s="59"/>
      <c r="F113" s="59"/>
      <c r="G113" s="59"/>
      <c r="H113" s="60"/>
      <c r="I113" s="61"/>
      <c r="J113" s="59"/>
      <c r="K113" s="61"/>
      <c r="L113" s="61"/>
      <c r="M113" s="62" t="str">
        <f aca="false">IFERROR(VLOOKUP($B113,Matriz_INM,3,0),"")</f>
        <v/>
      </c>
      <c r="N113" s="60" t="str">
        <f aca="false">IF(J113="EE",IF(OR(AND(OR(L113=1,L113=0),K113&gt;0,K113&lt;5),AND(OR(L113=1,L113=0),K113&gt;4,K113&lt;16),AND(L113=2,K113&gt;0,K113&lt;5)),"Simples",IF(OR(AND(OR(L113=1,L113=0),K113&gt;15),AND(L113=2,K113&gt;4,K113&lt;16),AND(L113&gt;2,K113&gt;0,K113&lt;5)),"Médio",IF(OR(AND(L113=2,K113&gt;15),AND(L113&gt;2,K113&gt;4,K113&lt;16),AND(L113&gt;2,K113&gt;15)),"Complexo",""))), IF(OR(J113="CE",J113="SE"),IF(OR(AND(OR(L113=1,L113=0),K113&gt;0,K113&lt;6),AND(OR(L113=1,L113=0),K113&gt;5,K113&lt;20),AND(L113&gt;1,L113&lt;4,K113&gt;0,K113&lt;6)),"Simples",IF(OR(AND(OR(L113=1,L113=0),K113&gt;19),AND(L113&gt;1,L113&lt;4,K113&gt;5,K113&lt;20),AND(L113&gt;3,K113&gt;0,K113&lt;6)),"Médio",IF(OR(AND(L113&gt;1,L113&lt;4,K113&gt;19),AND(L113&gt;3,K113&gt;5,K113&lt;20),AND(L113&gt;3,K113&gt;19)),"Complexo",""))),""))</f>
        <v/>
      </c>
      <c r="O113" s="60" t="str">
        <f aca="false">IF(J113="ALI",IF(OR(AND(OR(L113=1,L113=0),K113&gt;0,K113&lt;20),AND(OR(L113=1,L113=0),K113&gt;19,K113&lt;51),AND(L113&gt;1,L113&lt;6,K113&gt;0,K113&lt;20)),"Simples",IF(OR(AND(OR(L113=1,L113=0),K113&gt;50),AND(L113&gt;1,L113&lt;6,K113&gt;19,K113&lt;51),AND(L113&gt;5,K113&gt;0,K113&lt;20)),"Médio",IF(OR(AND(L113&gt;1,L113&lt;6,K113&gt;50),AND(L113&gt;5,K113&gt;19,K113&lt;51),AND(L113&gt;5,K113&gt;50)),"Complexo",""))), IF(J113="AIE",IF(OR(AND(OR(L113=1, L113=0),K113&gt;0,K113&lt;20),AND(OR(L113=1, L113=0),K113&gt;19,K113&lt;51),AND(L113&gt;1,L113&lt;6,K113&gt;0,K113&lt;20)),"Simples",IF(OR(AND(OR(L113=1, L113=0),K113&gt;50),AND(L113&gt;1,L113&lt;6,K113&gt;19,K113&lt;51),AND(L113&gt;5,K113&gt;0,K113&lt;20)),"Médio",IF(OR(AND(L113&gt;1,L113&lt;6,K113&gt;50),AND(L113&gt;5,K113&gt;19,K113&lt;51),AND(L113&gt;5,K113&gt;50)),"Complexo",""))),""))</f>
        <v/>
      </c>
      <c r="P113" s="63" t="str">
        <f aca="false">IF(N113="",O113,IF(O113="",N113,""))</f>
        <v/>
      </c>
      <c r="Q113" s="64" t="n">
        <f aca="false">IF(AND(OR(J113="EE",J113="CE"),P113="Simples"),3, IF(AND(OR(J113="EE",J113="CE"),P113="Médio"),4, IF(AND(OR(J113="EE",J113="CE"),P113="Complexo"),6, IF(AND(J113="SE",P113="Simples"),4, IF(AND(J113="SE",P113="Médio"),5, IF(AND(J113="SE",P113="Complexo"),7,0))))))</f>
        <v>0</v>
      </c>
      <c r="R113" s="64" t="n">
        <f aca="false">IF(AND(J113="ALI",O113="Simples"),7, IF(AND(J113="ALI",O113="Médio"),10, IF(AND(J113="ALI",O113="Complexo"),15, IF(AND(J113="AIE",O113="Simples"),5, IF(AND(J113="AIE",O113="Médio"),7, IF(AND(J113="AIE",O113="Complexo"),10,0))))))</f>
        <v>0</v>
      </c>
      <c r="S113" s="63" t="n">
        <f aca="false">IF($M113="%",($Q113+$R113)*$C113,$C113*$I113)</f>
        <v>0</v>
      </c>
      <c r="T113" s="59"/>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row>
    <row r="114" customFormat="false" ht="13.8" hidden="false" customHeight="false" outlineLevel="0" collapsed="false">
      <c r="A114" s="56"/>
      <c r="B114" s="57"/>
      <c r="C114" s="58" t="n">
        <f aca="false">IF($B114&lt;&gt;"",VLOOKUP($B114,Matriz_INM,2,0),0)</f>
        <v>0</v>
      </c>
      <c r="D114" s="59"/>
      <c r="E114" s="59"/>
      <c r="F114" s="59"/>
      <c r="G114" s="59"/>
      <c r="H114" s="60"/>
      <c r="I114" s="61"/>
      <c r="J114" s="59"/>
      <c r="K114" s="61"/>
      <c r="L114" s="61"/>
      <c r="M114" s="62" t="str">
        <f aca="false">IFERROR(VLOOKUP($B114,Matriz_INM,3,0),"")</f>
        <v/>
      </c>
      <c r="N114" s="60" t="str">
        <f aca="false">IF(J114="EE",IF(OR(AND(OR(L114=1,L114=0),K114&gt;0,K114&lt;5),AND(OR(L114=1,L114=0),K114&gt;4,K114&lt;16),AND(L114=2,K114&gt;0,K114&lt;5)),"Simples",IF(OR(AND(OR(L114=1,L114=0),K114&gt;15),AND(L114=2,K114&gt;4,K114&lt;16),AND(L114&gt;2,K114&gt;0,K114&lt;5)),"Médio",IF(OR(AND(L114=2,K114&gt;15),AND(L114&gt;2,K114&gt;4,K114&lt;16),AND(L114&gt;2,K114&gt;15)),"Complexo",""))), IF(OR(J114="CE",J114="SE"),IF(OR(AND(OR(L114=1,L114=0),K114&gt;0,K114&lt;6),AND(OR(L114=1,L114=0),K114&gt;5,K114&lt;20),AND(L114&gt;1,L114&lt;4,K114&gt;0,K114&lt;6)),"Simples",IF(OR(AND(OR(L114=1,L114=0),K114&gt;19),AND(L114&gt;1,L114&lt;4,K114&gt;5,K114&lt;20),AND(L114&gt;3,K114&gt;0,K114&lt;6)),"Médio",IF(OR(AND(L114&gt;1,L114&lt;4,K114&gt;19),AND(L114&gt;3,K114&gt;5,K114&lt;20),AND(L114&gt;3,K114&gt;19)),"Complexo",""))),""))</f>
        <v/>
      </c>
      <c r="O114" s="60" t="str">
        <f aca="false">IF(J114="ALI",IF(OR(AND(OR(L114=1,L114=0),K114&gt;0,K114&lt;20),AND(OR(L114=1,L114=0),K114&gt;19,K114&lt;51),AND(L114&gt;1,L114&lt;6,K114&gt;0,K114&lt;20)),"Simples",IF(OR(AND(OR(L114=1,L114=0),K114&gt;50),AND(L114&gt;1,L114&lt;6,K114&gt;19,K114&lt;51),AND(L114&gt;5,K114&gt;0,K114&lt;20)),"Médio",IF(OR(AND(L114&gt;1,L114&lt;6,K114&gt;50),AND(L114&gt;5,K114&gt;19,K114&lt;51),AND(L114&gt;5,K114&gt;50)),"Complexo",""))), IF(J114="AIE",IF(OR(AND(OR(L114=1, L114=0),K114&gt;0,K114&lt;20),AND(OR(L114=1, L114=0),K114&gt;19,K114&lt;51),AND(L114&gt;1,L114&lt;6,K114&gt;0,K114&lt;20)),"Simples",IF(OR(AND(OR(L114=1, L114=0),K114&gt;50),AND(L114&gt;1,L114&lt;6,K114&gt;19,K114&lt;51),AND(L114&gt;5,K114&gt;0,K114&lt;20)),"Médio",IF(OR(AND(L114&gt;1,L114&lt;6,K114&gt;50),AND(L114&gt;5,K114&gt;19,K114&lt;51),AND(L114&gt;5,K114&gt;50)),"Complexo",""))),""))</f>
        <v/>
      </c>
      <c r="P114" s="63" t="str">
        <f aca="false">IF(N114="",O114,IF(O114="",N114,""))</f>
        <v/>
      </c>
      <c r="Q114" s="64" t="n">
        <f aca="false">IF(AND(OR(J114="EE",J114="CE"),P114="Simples"),3, IF(AND(OR(J114="EE",J114="CE"),P114="Médio"),4, IF(AND(OR(J114="EE",J114="CE"),P114="Complexo"),6, IF(AND(J114="SE",P114="Simples"),4, IF(AND(J114="SE",P114="Médio"),5, IF(AND(J114="SE",P114="Complexo"),7,0))))))</f>
        <v>0</v>
      </c>
      <c r="R114" s="64" t="n">
        <f aca="false">IF(AND(J114="ALI",O114="Simples"),7, IF(AND(J114="ALI",O114="Médio"),10, IF(AND(J114="ALI",O114="Complexo"),15, IF(AND(J114="AIE",O114="Simples"),5, IF(AND(J114="AIE",O114="Médio"),7, IF(AND(J114="AIE",O114="Complexo"),10,0))))))</f>
        <v>0</v>
      </c>
      <c r="S114" s="63" t="n">
        <f aca="false">IF($M114="%",($Q114+$R114)*$C114,$C114*$I114)</f>
        <v>0</v>
      </c>
      <c r="T114" s="59"/>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55"/>
      <c r="AV114" s="55"/>
      <c r="AW114" s="55"/>
      <c r="AX114" s="55"/>
      <c r="AY114" s="55"/>
      <c r="AZ114" s="55"/>
      <c r="BA114" s="55"/>
      <c r="BB114" s="55"/>
      <c r="BC114" s="55"/>
      <c r="BD114" s="55"/>
      <c r="BE114" s="55"/>
      <c r="BF114" s="55"/>
      <c r="BG114" s="55"/>
      <c r="BH114" s="55"/>
      <c r="BI114" s="55"/>
      <c r="BJ114" s="55"/>
      <c r="BK114" s="55"/>
      <c r="BL114" s="55"/>
    </row>
    <row r="115" customFormat="false" ht="13.8" hidden="false" customHeight="false" outlineLevel="0" collapsed="false">
      <c r="A115" s="56"/>
      <c r="B115" s="57"/>
      <c r="C115" s="58" t="n">
        <f aca="false">IF($B115&lt;&gt;"",VLOOKUP($B115,Matriz_INM,2,0),0)</f>
        <v>0</v>
      </c>
      <c r="D115" s="59"/>
      <c r="E115" s="59"/>
      <c r="F115" s="59"/>
      <c r="G115" s="59"/>
      <c r="H115" s="60"/>
      <c r="I115" s="61"/>
      <c r="J115" s="59"/>
      <c r="K115" s="61"/>
      <c r="L115" s="61"/>
      <c r="M115" s="62" t="str">
        <f aca="false">IFERROR(VLOOKUP($B115,Matriz_INM,3,0),"")</f>
        <v/>
      </c>
      <c r="N115" s="60" t="str">
        <f aca="false">IF(J115="EE",IF(OR(AND(OR(L115=1,L115=0),K115&gt;0,K115&lt;5),AND(OR(L115=1,L115=0),K115&gt;4,K115&lt;16),AND(L115=2,K115&gt;0,K115&lt;5)),"Simples",IF(OR(AND(OR(L115=1,L115=0),K115&gt;15),AND(L115=2,K115&gt;4,K115&lt;16),AND(L115&gt;2,K115&gt;0,K115&lt;5)),"Médio",IF(OR(AND(L115=2,K115&gt;15),AND(L115&gt;2,K115&gt;4,K115&lt;16),AND(L115&gt;2,K115&gt;15)),"Complexo",""))), IF(OR(J115="CE",J115="SE"),IF(OR(AND(OR(L115=1,L115=0),K115&gt;0,K115&lt;6),AND(OR(L115=1,L115=0),K115&gt;5,K115&lt;20),AND(L115&gt;1,L115&lt;4,K115&gt;0,K115&lt;6)),"Simples",IF(OR(AND(OR(L115=1,L115=0),K115&gt;19),AND(L115&gt;1,L115&lt;4,K115&gt;5,K115&lt;20),AND(L115&gt;3,K115&gt;0,K115&lt;6)),"Médio",IF(OR(AND(L115&gt;1,L115&lt;4,K115&gt;19),AND(L115&gt;3,K115&gt;5,K115&lt;20),AND(L115&gt;3,K115&gt;19)),"Complexo",""))),""))</f>
        <v/>
      </c>
      <c r="O115" s="60" t="str">
        <f aca="false">IF(J115="ALI",IF(OR(AND(OR(L115=1,L115=0),K115&gt;0,K115&lt;20),AND(OR(L115=1,L115=0),K115&gt;19,K115&lt;51),AND(L115&gt;1,L115&lt;6,K115&gt;0,K115&lt;20)),"Simples",IF(OR(AND(OR(L115=1,L115=0),K115&gt;50),AND(L115&gt;1,L115&lt;6,K115&gt;19,K115&lt;51),AND(L115&gt;5,K115&gt;0,K115&lt;20)),"Médio",IF(OR(AND(L115&gt;1,L115&lt;6,K115&gt;50),AND(L115&gt;5,K115&gt;19,K115&lt;51),AND(L115&gt;5,K115&gt;50)),"Complexo",""))), IF(J115="AIE",IF(OR(AND(OR(L115=1, L115=0),K115&gt;0,K115&lt;20),AND(OR(L115=1, L115=0),K115&gt;19,K115&lt;51),AND(L115&gt;1,L115&lt;6,K115&gt;0,K115&lt;20)),"Simples",IF(OR(AND(OR(L115=1, L115=0),K115&gt;50),AND(L115&gt;1,L115&lt;6,K115&gt;19,K115&lt;51),AND(L115&gt;5,K115&gt;0,K115&lt;20)),"Médio",IF(OR(AND(L115&gt;1,L115&lt;6,K115&gt;50),AND(L115&gt;5,K115&gt;19,K115&lt;51),AND(L115&gt;5,K115&gt;50)),"Complexo",""))),""))</f>
        <v/>
      </c>
      <c r="P115" s="63" t="str">
        <f aca="false">IF(N115="",O115,IF(O115="",N115,""))</f>
        <v/>
      </c>
      <c r="Q115" s="64" t="n">
        <f aca="false">IF(AND(OR(J115="EE",J115="CE"),P115="Simples"),3, IF(AND(OR(J115="EE",J115="CE"),P115="Médio"),4, IF(AND(OR(J115="EE",J115="CE"),P115="Complexo"),6, IF(AND(J115="SE",P115="Simples"),4, IF(AND(J115="SE",P115="Médio"),5, IF(AND(J115="SE",P115="Complexo"),7,0))))))</f>
        <v>0</v>
      </c>
      <c r="R115" s="64" t="n">
        <f aca="false">IF(AND(J115="ALI",O115="Simples"),7, IF(AND(J115="ALI",O115="Médio"),10, IF(AND(J115="ALI",O115="Complexo"),15, IF(AND(J115="AIE",O115="Simples"),5, IF(AND(J115="AIE",O115="Médio"),7, IF(AND(J115="AIE",O115="Complexo"),10,0))))))</f>
        <v>0</v>
      </c>
      <c r="S115" s="63" t="n">
        <f aca="false">IF($M115="%",($Q115+$R115)*$C115,$C115*$I115)</f>
        <v>0</v>
      </c>
      <c r="T115" s="59"/>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c r="AT115" s="55"/>
      <c r="AU115" s="55"/>
      <c r="AV115" s="55"/>
      <c r="AW115" s="55"/>
      <c r="AX115" s="55"/>
      <c r="AY115" s="55"/>
      <c r="AZ115" s="55"/>
      <c r="BA115" s="55"/>
      <c r="BB115" s="55"/>
      <c r="BC115" s="55"/>
      <c r="BD115" s="55"/>
      <c r="BE115" s="55"/>
      <c r="BF115" s="55"/>
      <c r="BG115" s="55"/>
      <c r="BH115" s="55"/>
      <c r="BI115" s="55"/>
      <c r="BJ115" s="55"/>
      <c r="BK115" s="55"/>
      <c r="BL115" s="55"/>
    </row>
    <row r="116" customFormat="false" ht="13.8" hidden="false" customHeight="false" outlineLevel="0" collapsed="false">
      <c r="A116" s="56"/>
      <c r="B116" s="57"/>
      <c r="C116" s="58" t="n">
        <f aca="false">IF($B116&lt;&gt;"",VLOOKUP($B116,Matriz_INM,2,0),0)</f>
        <v>0</v>
      </c>
      <c r="D116" s="59"/>
      <c r="E116" s="59"/>
      <c r="F116" s="59"/>
      <c r="G116" s="59"/>
      <c r="H116" s="60"/>
      <c r="I116" s="61"/>
      <c r="J116" s="59"/>
      <c r="K116" s="61"/>
      <c r="L116" s="61"/>
      <c r="M116" s="62" t="str">
        <f aca="false">IFERROR(VLOOKUP($B116,Matriz_INM,3,0),"")</f>
        <v/>
      </c>
      <c r="N116" s="60" t="str">
        <f aca="false">IF(J116="EE",IF(OR(AND(OR(L116=1,L116=0),K116&gt;0,K116&lt;5),AND(OR(L116=1,L116=0),K116&gt;4,K116&lt;16),AND(L116=2,K116&gt;0,K116&lt;5)),"Simples",IF(OR(AND(OR(L116=1,L116=0),K116&gt;15),AND(L116=2,K116&gt;4,K116&lt;16),AND(L116&gt;2,K116&gt;0,K116&lt;5)),"Médio",IF(OR(AND(L116=2,K116&gt;15),AND(L116&gt;2,K116&gt;4,K116&lt;16),AND(L116&gt;2,K116&gt;15)),"Complexo",""))), IF(OR(J116="CE",J116="SE"),IF(OR(AND(OR(L116=1,L116=0),K116&gt;0,K116&lt;6),AND(OR(L116=1,L116=0),K116&gt;5,K116&lt;20),AND(L116&gt;1,L116&lt;4,K116&gt;0,K116&lt;6)),"Simples",IF(OR(AND(OR(L116=1,L116=0),K116&gt;19),AND(L116&gt;1,L116&lt;4,K116&gt;5,K116&lt;20),AND(L116&gt;3,K116&gt;0,K116&lt;6)),"Médio",IF(OR(AND(L116&gt;1,L116&lt;4,K116&gt;19),AND(L116&gt;3,K116&gt;5,K116&lt;20),AND(L116&gt;3,K116&gt;19)),"Complexo",""))),""))</f>
        <v/>
      </c>
      <c r="O116" s="60" t="str">
        <f aca="false">IF(J116="ALI",IF(OR(AND(OR(L116=1,L116=0),K116&gt;0,K116&lt;20),AND(OR(L116=1,L116=0),K116&gt;19,K116&lt;51),AND(L116&gt;1,L116&lt;6,K116&gt;0,K116&lt;20)),"Simples",IF(OR(AND(OR(L116=1,L116=0),K116&gt;50),AND(L116&gt;1,L116&lt;6,K116&gt;19,K116&lt;51),AND(L116&gt;5,K116&gt;0,K116&lt;20)),"Médio",IF(OR(AND(L116&gt;1,L116&lt;6,K116&gt;50),AND(L116&gt;5,K116&gt;19,K116&lt;51),AND(L116&gt;5,K116&gt;50)),"Complexo",""))), IF(J116="AIE",IF(OR(AND(OR(L116=1, L116=0),K116&gt;0,K116&lt;20),AND(OR(L116=1, L116=0),K116&gt;19,K116&lt;51),AND(L116&gt;1,L116&lt;6,K116&gt;0,K116&lt;20)),"Simples",IF(OR(AND(OR(L116=1, L116=0),K116&gt;50),AND(L116&gt;1,L116&lt;6,K116&gt;19,K116&lt;51),AND(L116&gt;5,K116&gt;0,K116&lt;20)),"Médio",IF(OR(AND(L116&gt;1,L116&lt;6,K116&gt;50),AND(L116&gt;5,K116&gt;19,K116&lt;51),AND(L116&gt;5,K116&gt;50)),"Complexo",""))),""))</f>
        <v/>
      </c>
      <c r="P116" s="63" t="str">
        <f aca="false">IF(N116="",O116,IF(O116="",N116,""))</f>
        <v/>
      </c>
      <c r="Q116" s="64" t="n">
        <f aca="false">IF(AND(OR(J116="EE",J116="CE"),P116="Simples"),3, IF(AND(OR(J116="EE",J116="CE"),P116="Médio"),4, IF(AND(OR(J116="EE",J116="CE"),P116="Complexo"),6, IF(AND(J116="SE",P116="Simples"),4, IF(AND(J116="SE",P116="Médio"),5, IF(AND(J116="SE",P116="Complexo"),7,0))))))</f>
        <v>0</v>
      </c>
      <c r="R116" s="64" t="n">
        <f aca="false">IF(AND(J116="ALI",O116="Simples"),7, IF(AND(J116="ALI",O116="Médio"),10, IF(AND(J116="ALI",O116="Complexo"),15, IF(AND(J116="AIE",O116="Simples"),5, IF(AND(J116="AIE",O116="Médio"),7, IF(AND(J116="AIE",O116="Complexo"),10,0))))))</f>
        <v>0</v>
      </c>
      <c r="S116" s="63" t="n">
        <f aca="false">IF($M116="%",($Q116+$R116)*$C116,$C116*$I116)</f>
        <v>0</v>
      </c>
      <c r="T116" s="59"/>
      <c r="U116" s="55"/>
      <c r="V116" s="55"/>
      <c r="W116" s="55"/>
      <c r="X116" s="55"/>
      <c r="Y116" s="55"/>
      <c r="Z116" s="55"/>
      <c r="AA116" s="55"/>
      <c r="AB116" s="55"/>
      <c r="AC116" s="55"/>
      <c r="AD116" s="55"/>
      <c r="AE116" s="55"/>
      <c r="AF116" s="55"/>
      <c r="AG116" s="55"/>
      <c r="AH116" s="55"/>
      <c r="AI116" s="55"/>
      <c r="AJ116" s="55"/>
      <c r="AK116" s="55"/>
      <c r="AL116" s="55"/>
      <c r="AM116" s="55"/>
      <c r="AN116" s="55"/>
      <c r="AO116" s="55"/>
      <c r="AP116" s="55"/>
      <c r="AQ116" s="55"/>
      <c r="AR116" s="55"/>
      <c r="AS116" s="55"/>
      <c r="AT116" s="55"/>
      <c r="AU116" s="55"/>
      <c r="AV116" s="55"/>
      <c r="AW116" s="55"/>
      <c r="AX116" s="55"/>
      <c r="AY116" s="55"/>
      <c r="AZ116" s="55"/>
      <c r="BA116" s="55"/>
      <c r="BB116" s="55"/>
      <c r="BC116" s="55"/>
      <c r="BD116" s="55"/>
      <c r="BE116" s="55"/>
      <c r="BF116" s="55"/>
      <c r="BG116" s="55"/>
      <c r="BH116" s="55"/>
      <c r="BI116" s="55"/>
      <c r="BJ116" s="55"/>
      <c r="BK116" s="55"/>
      <c r="BL116" s="55"/>
    </row>
    <row r="117" customFormat="false" ht="13.8" hidden="false" customHeight="false" outlineLevel="0" collapsed="false">
      <c r="A117" s="56"/>
      <c r="B117" s="57"/>
      <c r="C117" s="58" t="n">
        <f aca="false">IF($B117&lt;&gt;"",VLOOKUP($B117,Matriz_INM,2,0),0)</f>
        <v>0</v>
      </c>
      <c r="D117" s="59"/>
      <c r="E117" s="59"/>
      <c r="F117" s="59"/>
      <c r="G117" s="59"/>
      <c r="H117" s="60"/>
      <c r="I117" s="61"/>
      <c r="J117" s="59"/>
      <c r="K117" s="61"/>
      <c r="L117" s="61"/>
      <c r="M117" s="62" t="str">
        <f aca="false">IFERROR(VLOOKUP($B117,Matriz_INM,3,0),"")</f>
        <v/>
      </c>
      <c r="N117" s="60" t="str">
        <f aca="false">IF(J117="EE",IF(OR(AND(OR(L117=1,L117=0),K117&gt;0,K117&lt;5),AND(OR(L117=1,L117=0),K117&gt;4,K117&lt;16),AND(L117=2,K117&gt;0,K117&lt;5)),"Simples",IF(OR(AND(OR(L117=1,L117=0),K117&gt;15),AND(L117=2,K117&gt;4,K117&lt;16),AND(L117&gt;2,K117&gt;0,K117&lt;5)),"Médio",IF(OR(AND(L117=2,K117&gt;15),AND(L117&gt;2,K117&gt;4,K117&lt;16),AND(L117&gt;2,K117&gt;15)),"Complexo",""))), IF(OR(J117="CE",J117="SE"),IF(OR(AND(OR(L117=1,L117=0),K117&gt;0,K117&lt;6),AND(OR(L117=1,L117=0),K117&gt;5,K117&lt;20),AND(L117&gt;1,L117&lt;4,K117&gt;0,K117&lt;6)),"Simples",IF(OR(AND(OR(L117=1,L117=0),K117&gt;19),AND(L117&gt;1,L117&lt;4,K117&gt;5,K117&lt;20),AND(L117&gt;3,K117&gt;0,K117&lt;6)),"Médio",IF(OR(AND(L117&gt;1,L117&lt;4,K117&gt;19),AND(L117&gt;3,K117&gt;5,K117&lt;20),AND(L117&gt;3,K117&gt;19)),"Complexo",""))),""))</f>
        <v/>
      </c>
      <c r="O117" s="60" t="str">
        <f aca="false">IF(J117="ALI",IF(OR(AND(OR(L117=1,L117=0),K117&gt;0,K117&lt;20),AND(OR(L117=1,L117=0),K117&gt;19,K117&lt;51),AND(L117&gt;1,L117&lt;6,K117&gt;0,K117&lt;20)),"Simples",IF(OR(AND(OR(L117=1,L117=0),K117&gt;50),AND(L117&gt;1,L117&lt;6,K117&gt;19,K117&lt;51),AND(L117&gt;5,K117&gt;0,K117&lt;20)),"Médio",IF(OR(AND(L117&gt;1,L117&lt;6,K117&gt;50),AND(L117&gt;5,K117&gt;19,K117&lt;51),AND(L117&gt;5,K117&gt;50)),"Complexo",""))), IF(J117="AIE",IF(OR(AND(OR(L117=1, L117=0),K117&gt;0,K117&lt;20),AND(OR(L117=1, L117=0),K117&gt;19,K117&lt;51),AND(L117&gt;1,L117&lt;6,K117&gt;0,K117&lt;20)),"Simples",IF(OR(AND(OR(L117=1, L117=0),K117&gt;50),AND(L117&gt;1,L117&lt;6,K117&gt;19,K117&lt;51),AND(L117&gt;5,K117&gt;0,K117&lt;20)),"Médio",IF(OR(AND(L117&gt;1,L117&lt;6,K117&gt;50),AND(L117&gt;5,K117&gt;19,K117&lt;51),AND(L117&gt;5,K117&gt;50)),"Complexo",""))),""))</f>
        <v/>
      </c>
      <c r="P117" s="63" t="str">
        <f aca="false">IF(N117="",O117,IF(O117="",N117,""))</f>
        <v/>
      </c>
      <c r="Q117" s="64" t="n">
        <f aca="false">IF(AND(OR(J117="EE",J117="CE"),P117="Simples"),3, IF(AND(OR(J117="EE",J117="CE"),P117="Médio"),4, IF(AND(OR(J117="EE",J117="CE"),P117="Complexo"),6, IF(AND(J117="SE",P117="Simples"),4, IF(AND(J117="SE",P117="Médio"),5, IF(AND(J117="SE",P117="Complexo"),7,0))))))</f>
        <v>0</v>
      </c>
      <c r="R117" s="64" t="n">
        <f aca="false">IF(AND(J117="ALI",O117="Simples"),7, IF(AND(J117="ALI",O117="Médio"),10, IF(AND(J117="ALI",O117="Complexo"),15, IF(AND(J117="AIE",O117="Simples"),5, IF(AND(J117="AIE",O117="Médio"),7, IF(AND(J117="AIE",O117="Complexo"),10,0))))))</f>
        <v>0</v>
      </c>
      <c r="S117" s="63" t="n">
        <f aca="false">IF($M117="%",($Q117+$R117)*$C117,$C117*$I117)</f>
        <v>0</v>
      </c>
      <c r="T117" s="59"/>
      <c r="U117" s="55"/>
      <c r="V117" s="55"/>
      <c r="W117" s="55"/>
      <c r="X117" s="55"/>
      <c r="Y117" s="55"/>
      <c r="Z117" s="55"/>
      <c r="AA117" s="55"/>
      <c r="AB117" s="55"/>
      <c r="AC117" s="55"/>
      <c r="AD117" s="55"/>
      <c r="AE117" s="55"/>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55"/>
      <c r="BB117" s="55"/>
      <c r="BC117" s="55"/>
      <c r="BD117" s="55"/>
      <c r="BE117" s="55"/>
      <c r="BF117" s="55"/>
      <c r="BG117" s="55"/>
      <c r="BH117" s="55"/>
      <c r="BI117" s="55"/>
      <c r="BJ117" s="55"/>
      <c r="BK117" s="55"/>
      <c r="BL117" s="55"/>
    </row>
    <row r="118" customFormat="false" ht="13.8" hidden="false" customHeight="false" outlineLevel="0" collapsed="false">
      <c r="A118" s="56"/>
      <c r="B118" s="57"/>
      <c r="C118" s="58" t="n">
        <f aca="false">IF($B118&lt;&gt;"",VLOOKUP($B118,Matriz_INM,2,0),0)</f>
        <v>0</v>
      </c>
      <c r="D118" s="59"/>
      <c r="E118" s="59"/>
      <c r="F118" s="59"/>
      <c r="G118" s="59"/>
      <c r="H118" s="60"/>
      <c r="I118" s="61"/>
      <c r="J118" s="59"/>
      <c r="K118" s="61"/>
      <c r="L118" s="61"/>
      <c r="M118" s="62" t="str">
        <f aca="false">IFERROR(VLOOKUP($B118,Matriz_INM,3,0),"")</f>
        <v/>
      </c>
      <c r="N118" s="60" t="str">
        <f aca="false">IF(J118="EE",IF(OR(AND(OR(L118=1,L118=0),K118&gt;0,K118&lt;5),AND(OR(L118=1,L118=0),K118&gt;4,K118&lt;16),AND(L118=2,K118&gt;0,K118&lt;5)),"Simples",IF(OR(AND(OR(L118=1,L118=0),K118&gt;15),AND(L118=2,K118&gt;4,K118&lt;16),AND(L118&gt;2,K118&gt;0,K118&lt;5)),"Médio",IF(OR(AND(L118=2,K118&gt;15),AND(L118&gt;2,K118&gt;4,K118&lt;16),AND(L118&gt;2,K118&gt;15)),"Complexo",""))), IF(OR(J118="CE",J118="SE"),IF(OR(AND(OR(L118=1,L118=0),K118&gt;0,K118&lt;6),AND(OR(L118=1,L118=0),K118&gt;5,K118&lt;20),AND(L118&gt;1,L118&lt;4,K118&gt;0,K118&lt;6)),"Simples",IF(OR(AND(OR(L118=1,L118=0),K118&gt;19),AND(L118&gt;1,L118&lt;4,K118&gt;5,K118&lt;20),AND(L118&gt;3,K118&gt;0,K118&lt;6)),"Médio",IF(OR(AND(L118&gt;1,L118&lt;4,K118&gt;19),AND(L118&gt;3,K118&gt;5,K118&lt;20),AND(L118&gt;3,K118&gt;19)),"Complexo",""))),""))</f>
        <v/>
      </c>
      <c r="O118" s="60" t="str">
        <f aca="false">IF(J118="ALI",IF(OR(AND(OR(L118=1,L118=0),K118&gt;0,K118&lt;20),AND(OR(L118=1,L118=0),K118&gt;19,K118&lt;51),AND(L118&gt;1,L118&lt;6,K118&gt;0,K118&lt;20)),"Simples",IF(OR(AND(OR(L118=1,L118=0),K118&gt;50),AND(L118&gt;1,L118&lt;6,K118&gt;19,K118&lt;51),AND(L118&gt;5,K118&gt;0,K118&lt;20)),"Médio",IF(OR(AND(L118&gt;1,L118&lt;6,K118&gt;50),AND(L118&gt;5,K118&gt;19,K118&lt;51),AND(L118&gt;5,K118&gt;50)),"Complexo",""))), IF(J118="AIE",IF(OR(AND(OR(L118=1, L118=0),K118&gt;0,K118&lt;20),AND(OR(L118=1, L118=0),K118&gt;19,K118&lt;51),AND(L118&gt;1,L118&lt;6,K118&gt;0,K118&lt;20)),"Simples",IF(OR(AND(OR(L118=1, L118=0),K118&gt;50),AND(L118&gt;1,L118&lt;6,K118&gt;19,K118&lt;51),AND(L118&gt;5,K118&gt;0,K118&lt;20)),"Médio",IF(OR(AND(L118&gt;1,L118&lt;6,K118&gt;50),AND(L118&gt;5,K118&gt;19,K118&lt;51),AND(L118&gt;5,K118&gt;50)),"Complexo",""))),""))</f>
        <v/>
      </c>
      <c r="P118" s="63" t="str">
        <f aca="false">IF(N118="",O118,IF(O118="",N118,""))</f>
        <v/>
      </c>
      <c r="Q118" s="64" t="n">
        <f aca="false">IF(AND(OR(J118="EE",J118="CE"),P118="Simples"),3, IF(AND(OR(J118="EE",J118="CE"),P118="Médio"),4, IF(AND(OR(J118="EE",J118="CE"),P118="Complexo"),6, IF(AND(J118="SE",P118="Simples"),4, IF(AND(J118="SE",P118="Médio"),5, IF(AND(J118="SE",P118="Complexo"),7,0))))))</f>
        <v>0</v>
      </c>
      <c r="R118" s="64" t="n">
        <f aca="false">IF(AND(J118="ALI",O118="Simples"),7, IF(AND(J118="ALI",O118="Médio"),10, IF(AND(J118="ALI",O118="Complexo"),15, IF(AND(J118="AIE",O118="Simples"),5, IF(AND(J118="AIE",O118="Médio"),7, IF(AND(J118="AIE",O118="Complexo"),10,0))))))</f>
        <v>0</v>
      </c>
      <c r="S118" s="63" t="n">
        <f aca="false">IF($M118="%",($Q118+$R118)*$C118,$C118*$I118)</f>
        <v>0</v>
      </c>
      <c r="T118" s="59"/>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c r="AT118" s="55"/>
      <c r="AU118" s="55"/>
      <c r="AV118" s="55"/>
      <c r="AW118" s="55"/>
      <c r="AX118" s="55"/>
      <c r="AY118" s="55"/>
      <c r="AZ118" s="55"/>
      <c r="BA118" s="55"/>
      <c r="BB118" s="55"/>
      <c r="BC118" s="55"/>
      <c r="BD118" s="55"/>
      <c r="BE118" s="55"/>
      <c r="BF118" s="55"/>
      <c r="BG118" s="55"/>
      <c r="BH118" s="55"/>
      <c r="BI118" s="55"/>
      <c r="BJ118" s="55"/>
      <c r="BK118" s="55"/>
      <c r="BL118" s="55"/>
    </row>
    <row r="119" customFormat="false" ht="13.8" hidden="false" customHeight="false" outlineLevel="0" collapsed="false">
      <c r="A119" s="56"/>
      <c r="B119" s="57"/>
      <c r="C119" s="58" t="n">
        <f aca="false">IF($B119&lt;&gt;"",VLOOKUP($B119,Matriz_INM,2,0),0)</f>
        <v>0</v>
      </c>
      <c r="D119" s="59"/>
      <c r="E119" s="59"/>
      <c r="F119" s="59"/>
      <c r="G119" s="59"/>
      <c r="H119" s="60"/>
      <c r="I119" s="61"/>
      <c r="J119" s="59"/>
      <c r="K119" s="61"/>
      <c r="L119" s="61"/>
      <c r="M119" s="62" t="str">
        <f aca="false">IFERROR(VLOOKUP($B119,Matriz_INM,3,0),"")</f>
        <v/>
      </c>
      <c r="N119" s="60" t="str">
        <f aca="false">IF(J119="EE",IF(OR(AND(OR(L119=1,L119=0),K119&gt;0,K119&lt;5),AND(OR(L119=1,L119=0),K119&gt;4,K119&lt;16),AND(L119=2,K119&gt;0,K119&lt;5)),"Simples",IF(OR(AND(OR(L119=1,L119=0),K119&gt;15),AND(L119=2,K119&gt;4,K119&lt;16),AND(L119&gt;2,K119&gt;0,K119&lt;5)),"Médio",IF(OR(AND(L119=2,K119&gt;15),AND(L119&gt;2,K119&gt;4,K119&lt;16),AND(L119&gt;2,K119&gt;15)),"Complexo",""))), IF(OR(J119="CE",J119="SE"),IF(OR(AND(OR(L119=1,L119=0),K119&gt;0,K119&lt;6),AND(OR(L119=1,L119=0),K119&gt;5,K119&lt;20),AND(L119&gt;1,L119&lt;4,K119&gt;0,K119&lt;6)),"Simples",IF(OR(AND(OR(L119=1,L119=0),K119&gt;19),AND(L119&gt;1,L119&lt;4,K119&gt;5,K119&lt;20),AND(L119&gt;3,K119&gt;0,K119&lt;6)),"Médio",IF(OR(AND(L119&gt;1,L119&lt;4,K119&gt;19),AND(L119&gt;3,K119&gt;5,K119&lt;20),AND(L119&gt;3,K119&gt;19)),"Complexo",""))),""))</f>
        <v/>
      </c>
      <c r="O119" s="60" t="str">
        <f aca="false">IF(J119="ALI",IF(OR(AND(OR(L119=1,L119=0),K119&gt;0,K119&lt;20),AND(OR(L119=1,L119=0),K119&gt;19,K119&lt;51),AND(L119&gt;1,L119&lt;6,K119&gt;0,K119&lt;20)),"Simples",IF(OR(AND(OR(L119=1,L119=0),K119&gt;50),AND(L119&gt;1,L119&lt;6,K119&gt;19,K119&lt;51),AND(L119&gt;5,K119&gt;0,K119&lt;20)),"Médio",IF(OR(AND(L119&gt;1,L119&lt;6,K119&gt;50),AND(L119&gt;5,K119&gt;19,K119&lt;51),AND(L119&gt;5,K119&gt;50)),"Complexo",""))), IF(J119="AIE",IF(OR(AND(OR(L119=1, L119=0),K119&gt;0,K119&lt;20),AND(OR(L119=1, L119=0),K119&gt;19,K119&lt;51),AND(L119&gt;1,L119&lt;6,K119&gt;0,K119&lt;20)),"Simples",IF(OR(AND(OR(L119=1, L119=0),K119&gt;50),AND(L119&gt;1,L119&lt;6,K119&gt;19,K119&lt;51),AND(L119&gt;5,K119&gt;0,K119&lt;20)),"Médio",IF(OR(AND(L119&gt;1,L119&lt;6,K119&gt;50),AND(L119&gt;5,K119&gt;19,K119&lt;51),AND(L119&gt;5,K119&gt;50)),"Complexo",""))),""))</f>
        <v/>
      </c>
      <c r="P119" s="63" t="str">
        <f aca="false">IF(N119="",O119,IF(O119="",N119,""))</f>
        <v/>
      </c>
      <c r="Q119" s="64" t="n">
        <f aca="false">IF(AND(OR(J119="EE",J119="CE"),P119="Simples"),3, IF(AND(OR(J119="EE",J119="CE"),P119="Médio"),4, IF(AND(OR(J119="EE",J119="CE"),P119="Complexo"),6, IF(AND(J119="SE",P119="Simples"),4, IF(AND(J119="SE",P119="Médio"),5, IF(AND(J119="SE",P119="Complexo"),7,0))))))</f>
        <v>0</v>
      </c>
      <c r="R119" s="64" t="n">
        <f aca="false">IF(AND(J119="ALI",O119="Simples"),7, IF(AND(J119="ALI",O119="Médio"),10, IF(AND(J119="ALI",O119="Complexo"),15, IF(AND(J119="AIE",O119="Simples"),5, IF(AND(J119="AIE",O119="Médio"),7, IF(AND(J119="AIE",O119="Complexo"),10,0))))))</f>
        <v>0</v>
      </c>
      <c r="S119" s="63" t="n">
        <f aca="false">IF($M119="%",($Q119+$R119)*$C119,$C119*$I119)</f>
        <v>0</v>
      </c>
      <c r="T119" s="59"/>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55"/>
      <c r="AT119" s="55"/>
      <c r="AU119" s="55"/>
      <c r="AV119" s="55"/>
      <c r="AW119" s="55"/>
      <c r="AX119" s="55"/>
      <c r="AY119" s="55"/>
      <c r="AZ119" s="55"/>
      <c r="BA119" s="55"/>
      <c r="BB119" s="55"/>
      <c r="BC119" s="55"/>
      <c r="BD119" s="55"/>
      <c r="BE119" s="55"/>
      <c r="BF119" s="55"/>
      <c r="BG119" s="55"/>
      <c r="BH119" s="55"/>
      <c r="BI119" s="55"/>
      <c r="BJ119" s="55"/>
      <c r="BK119" s="55"/>
      <c r="BL119" s="55"/>
    </row>
    <row r="120" customFormat="false" ht="13.8" hidden="false" customHeight="false" outlineLevel="0" collapsed="false">
      <c r="A120" s="56"/>
      <c r="B120" s="57"/>
      <c r="C120" s="58" t="n">
        <f aca="false">IF($B120&lt;&gt;"",VLOOKUP($B120,Matriz_INM,2,0),0)</f>
        <v>0</v>
      </c>
      <c r="D120" s="59"/>
      <c r="E120" s="59"/>
      <c r="F120" s="59"/>
      <c r="G120" s="59"/>
      <c r="H120" s="60"/>
      <c r="I120" s="61"/>
      <c r="J120" s="59"/>
      <c r="K120" s="61"/>
      <c r="L120" s="61"/>
      <c r="M120" s="62" t="str">
        <f aca="false">IFERROR(VLOOKUP($B120,Matriz_INM,3,0),"")</f>
        <v/>
      </c>
      <c r="N120" s="60" t="str">
        <f aca="false">IF(J120="EE",IF(OR(AND(OR(L120=1,L120=0),K120&gt;0,K120&lt;5),AND(OR(L120=1,L120=0),K120&gt;4,K120&lt;16),AND(L120=2,K120&gt;0,K120&lt;5)),"Simples",IF(OR(AND(OR(L120=1,L120=0),K120&gt;15),AND(L120=2,K120&gt;4,K120&lt;16),AND(L120&gt;2,K120&gt;0,K120&lt;5)),"Médio",IF(OR(AND(L120=2,K120&gt;15),AND(L120&gt;2,K120&gt;4,K120&lt;16),AND(L120&gt;2,K120&gt;15)),"Complexo",""))), IF(OR(J120="CE",J120="SE"),IF(OR(AND(OR(L120=1,L120=0),K120&gt;0,K120&lt;6),AND(OR(L120=1,L120=0),K120&gt;5,K120&lt;20),AND(L120&gt;1,L120&lt;4,K120&gt;0,K120&lt;6)),"Simples",IF(OR(AND(OR(L120=1,L120=0),K120&gt;19),AND(L120&gt;1,L120&lt;4,K120&gt;5,K120&lt;20),AND(L120&gt;3,K120&gt;0,K120&lt;6)),"Médio",IF(OR(AND(L120&gt;1,L120&lt;4,K120&gt;19),AND(L120&gt;3,K120&gt;5,K120&lt;20),AND(L120&gt;3,K120&gt;19)),"Complexo",""))),""))</f>
        <v/>
      </c>
      <c r="O120" s="60" t="str">
        <f aca="false">IF(J120="ALI",IF(OR(AND(OR(L120=1,L120=0),K120&gt;0,K120&lt;20),AND(OR(L120=1,L120=0),K120&gt;19,K120&lt;51),AND(L120&gt;1,L120&lt;6,K120&gt;0,K120&lt;20)),"Simples",IF(OR(AND(OR(L120=1,L120=0),K120&gt;50),AND(L120&gt;1,L120&lt;6,K120&gt;19,K120&lt;51),AND(L120&gt;5,K120&gt;0,K120&lt;20)),"Médio",IF(OR(AND(L120&gt;1,L120&lt;6,K120&gt;50),AND(L120&gt;5,K120&gt;19,K120&lt;51),AND(L120&gt;5,K120&gt;50)),"Complexo",""))), IF(J120="AIE",IF(OR(AND(OR(L120=1, L120=0),K120&gt;0,K120&lt;20),AND(OR(L120=1, L120=0),K120&gt;19,K120&lt;51),AND(L120&gt;1,L120&lt;6,K120&gt;0,K120&lt;20)),"Simples",IF(OR(AND(OR(L120=1, L120=0),K120&gt;50),AND(L120&gt;1,L120&lt;6,K120&gt;19,K120&lt;51),AND(L120&gt;5,K120&gt;0,K120&lt;20)),"Médio",IF(OR(AND(L120&gt;1,L120&lt;6,K120&gt;50),AND(L120&gt;5,K120&gt;19,K120&lt;51),AND(L120&gt;5,K120&gt;50)),"Complexo",""))),""))</f>
        <v/>
      </c>
      <c r="P120" s="63" t="str">
        <f aca="false">IF(N120="",O120,IF(O120="",N120,""))</f>
        <v/>
      </c>
      <c r="Q120" s="64" t="n">
        <f aca="false">IF(AND(OR(J120="EE",J120="CE"),P120="Simples"),3, IF(AND(OR(J120="EE",J120="CE"),P120="Médio"),4, IF(AND(OR(J120="EE",J120="CE"),P120="Complexo"),6, IF(AND(J120="SE",P120="Simples"),4, IF(AND(J120="SE",P120="Médio"),5, IF(AND(J120="SE",P120="Complexo"),7,0))))))</f>
        <v>0</v>
      </c>
      <c r="R120" s="64" t="n">
        <f aca="false">IF(AND(J120="ALI",O120="Simples"),7, IF(AND(J120="ALI",O120="Médio"),10, IF(AND(J120="ALI",O120="Complexo"),15, IF(AND(J120="AIE",O120="Simples"),5, IF(AND(J120="AIE",O120="Médio"),7, IF(AND(J120="AIE",O120="Complexo"),10,0))))))</f>
        <v>0</v>
      </c>
      <c r="S120" s="63" t="n">
        <f aca="false">IF($M120="%",($Q120+$R120)*$C120,$C120*$I120)</f>
        <v>0</v>
      </c>
      <c r="T120" s="59"/>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55"/>
      <c r="AV120" s="55"/>
      <c r="AW120" s="55"/>
      <c r="AX120" s="55"/>
      <c r="AY120" s="55"/>
      <c r="AZ120" s="55"/>
      <c r="BA120" s="55"/>
      <c r="BB120" s="55"/>
      <c r="BC120" s="55"/>
      <c r="BD120" s="55"/>
      <c r="BE120" s="55"/>
      <c r="BF120" s="55"/>
      <c r="BG120" s="55"/>
      <c r="BH120" s="55"/>
      <c r="BI120" s="55"/>
      <c r="BJ120" s="55"/>
      <c r="BK120" s="55"/>
      <c r="BL120" s="55"/>
    </row>
    <row r="121" customFormat="false" ht="13.8" hidden="false" customHeight="false" outlineLevel="0" collapsed="false">
      <c r="A121" s="56"/>
      <c r="B121" s="57"/>
      <c r="C121" s="58" t="n">
        <f aca="false">IF($B121&lt;&gt;"",VLOOKUP($B121,Matriz_INM,2,0),0)</f>
        <v>0</v>
      </c>
      <c r="D121" s="59"/>
      <c r="E121" s="59"/>
      <c r="F121" s="59"/>
      <c r="G121" s="59"/>
      <c r="H121" s="60"/>
      <c r="I121" s="61"/>
      <c r="J121" s="59"/>
      <c r="K121" s="61"/>
      <c r="L121" s="61"/>
      <c r="M121" s="62" t="str">
        <f aca="false">IFERROR(VLOOKUP($B121,Matriz_INM,3,0),"")</f>
        <v/>
      </c>
      <c r="N121" s="60" t="str">
        <f aca="false">IF(J121="EE",IF(OR(AND(OR(L121=1,L121=0),K121&gt;0,K121&lt;5),AND(OR(L121=1,L121=0),K121&gt;4,K121&lt;16),AND(L121=2,K121&gt;0,K121&lt;5)),"Simples",IF(OR(AND(OR(L121=1,L121=0),K121&gt;15),AND(L121=2,K121&gt;4,K121&lt;16),AND(L121&gt;2,K121&gt;0,K121&lt;5)),"Médio",IF(OR(AND(L121=2,K121&gt;15),AND(L121&gt;2,K121&gt;4,K121&lt;16),AND(L121&gt;2,K121&gt;15)),"Complexo",""))), IF(OR(J121="CE",J121="SE"),IF(OR(AND(OR(L121=1,L121=0),K121&gt;0,K121&lt;6),AND(OR(L121=1,L121=0),K121&gt;5,K121&lt;20),AND(L121&gt;1,L121&lt;4,K121&gt;0,K121&lt;6)),"Simples",IF(OR(AND(OR(L121=1,L121=0),K121&gt;19),AND(L121&gt;1,L121&lt;4,K121&gt;5,K121&lt;20),AND(L121&gt;3,K121&gt;0,K121&lt;6)),"Médio",IF(OR(AND(L121&gt;1,L121&lt;4,K121&gt;19),AND(L121&gt;3,K121&gt;5,K121&lt;20),AND(L121&gt;3,K121&gt;19)),"Complexo",""))),""))</f>
        <v/>
      </c>
      <c r="O121" s="60" t="str">
        <f aca="false">IF(J121="ALI",IF(OR(AND(OR(L121=1,L121=0),K121&gt;0,K121&lt;20),AND(OR(L121=1,L121=0),K121&gt;19,K121&lt;51),AND(L121&gt;1,L121&lt;6,K121&gt;0,K121&lt;20)),"Simples",IF(OR(AND(OR(L121=1,L121=0),K121&gt;50),AND(L121&gt;1,L121&lt;6,K121&gt;19,K121&lt;51),AND(L121&gt;5,K121&gt;0,K121&lt;20)),"Médio",IF(OR(AND(L121&gt;1,L121&lt;6,K121&gt;50),AND(L121&gt;5,K121&gt;19,K121&lt;51),AND(L121&gt;5,K121&gt;50)),"Complexo",""))), IF(J121="AIE",IF(OR(AND(OR(L121=1, L121=0),K121&gt;0,K121&lt;20),AND(OR(L121=1, L121=0),K121&gt;19,K121&lt;51),AND(L121&gt;1,L121&lt;6,K121&gt;0,K121&lt;20)),"Simples",IF(OR(AND(OR(L121=1, L121=0),K121&gt;50),AND(L121&gt;1,L121&lt;6,K121&gt;19,K121&lt;51),AND(L121&gt;5,K121&gt;0,K121&lt;20)),"Médio",IF(OR(AND(L121&gt;1,L121&lt;6,K121&gt;50),AND(L121&gt;5,K121&gt;19,K121&lt;51),AND(L121&gt;5,K121&gt;50)),"Complexo",""))),""))</f>
        <v/>
      </c>
      <c r="P121" s="63" t="str">
        <f aca="false">IF(N121="",O121,IF(O121="",N121,""))</f>
        <v/>
      </c>
      <c r="Q121" s="64" t="n">
        <f aca="false">IF(AND(OR(J121="EE",J121="CE"),P121="Simples"),3, IF(AND(OR(J121="EE",J121="CE"),P121="Médio"),4, IF(AND(OR(J121="EE",J121="CE"),P121="Complexo"),6, IF(AND(J121="SE",P121="Simples"),4, IF(AND(J121="SE",P121="Médio"),5, IF(AND(J121="SE",P121="Complexo"),7,0))))))</f>
        <v>0</v>
      </c>
      <c r="R121" s="64" t="n">
        <f aca="false">IF(AND(J121="ALI",O121="Simples"),7, IF(AND(J121="ALI",O121="Médio"),10, IF(AND(J121="ALI",O121="Complexo"),15, IF(AND(J121="AIE",O121="Simples"),5, IF(AND(J121="AIE",O121="Médio"),7, IF(AND(J121="AIE",O121="Complexo"),10,0))))))</f>
        <v>0</v>
      </c>
      <c r="S121" s="63" t="n">
        <f aca="false">IF($M121="%",($Q121+$R121)*$C121,$C121*$I121)</f>
        <v>0</v>
      </c>
      <c r="T121" s="59"/>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55"/>
      <c r="AV121" s="55"/>
      <c r="AW121" s="55"/>
      <c r="AX121" s="55"/>
      <c r="AY121" s="55"/>
      <c r="AZ121" s="55"/>
      <c r="BA121" s="55"/>
      <c r="BB121" s="55"/>
      <c r="BC121" s="55"/>
      <c r="BD121" s="55"/>
      <c r="BE121" s="55"/>
      <c r="BF121" s="55"/>
      <c r="BG121" s="55"/>
      <c r="BH121" s="55"/>
      <c r="BI121" s="55"/>
      <c r="BJ121" s="55"/>
      <c r="BK121" s="55"/>
      <c r="BL121" s="55"/>
    </row>
    <row r="122" customFormat="false" ht="13.8" hidden="false" customHeight="false" outlineLevel="0" collapsed="false">
      <c r="A122" s="56"/>
      <c r="B122" s="57"/>
      <c r="C122" s="58" t="n">
        <f aca="false">IF($B122&lt;&gt;"",VLOOKUP($B122,Matriz_INM,2,0),0)</f>
        <v>0</v>
      </c>
      <c r="D122" s="59"/>
      <c r="E122" s="59"/>
      <c r="F122" s="59"/>
      <c r="G122" s="59"/>
      <c r="H122" s="60"/>
      <c r="I122" s="61"/>
      <c r="J122" s="59"/>
      <c r="K122" s="61"/>
      <c r="L122" s="61"/>
      <c r="M122" s="62" t="str">
        <f aca="false">IFERROR(VLOOKUP($B122,Matriz_INM,3,0),"")</f>
        <v/>
      </c>
      <c r="N122" s="60" t="str">
        <f aca="false">IF(J122="EE",IF(OR(AND(OR(L122=1,L122=0),K122&gt;0,K122&lt;5),AND(OR(L122=1,L122=0),K122&gt;4,K122&lt;16),AND(L122=2,K122&gt;0,K122&lt;5)),"Simples",IF(OR(AND(OR(L122=1,L122=0),K122&gt;15),AND(L122=2,K122&gt;4,K122&lt;16),AND(L122&gt;2,K122&gt;0,K122&lt;5)),"Médio",IF(OR(AND(L122=2,K122&gt;15),AND(L122&gt;2,K122&gt;4,K122&lt;16),AND(L122&gt;2,K122&gt;15)),"Complexo",""))), IF(OR(J122="CE",J122="SE"),IF(OR(AND(OR(L122=1,L122=0),K122&gt;0,K122&lt;6),AND(OR(L122=1,L122=0),K122&gt;5,K122&lt;20),AND(L122&gt;1,L122&lt;4,K122&gt;0,K122&lt;6)),"Simples",IF(OR(AND(OR(L122=1,L122=0),K122&gt;19),AND(L122&gt;1,L122&lt;4,K122&gt;5,K122&lt;20),AND(L122&gt;3,K122&gt;0,K122&lt;6)),"Médio",IF(OR(AND(L122&gt;1,L122&lt;4,K122&gt;19),AND(L122&gt;3,K122&gt;5,K122&lt;20),AND(L122&gt;3,K122&gt;19)),"Complexo",""))),""))</f>
        <v/>
      </c>
      <c r="O122" s="60" t="str">
        <f aca="false">IF(J122="ALI",IF(OR(AND(OR(L122=1,L122=0),K122&gt;0,K122&lt;20),AND(OR(L122=1,L122=0),K122&gt;19,K122&lt;51),AND(L122&gt;1,L122&lt;6,K122&gt;0,K122&lt;20)),"Simples",IF(OR(AND(OR(L122=1,L122=0),K122&gt;50),AND(L122&gt;1,L122&lt;6,K122&gt;19,K122&lt;51),AND(L122&gt;5,K122&gt;0,K122&lt;20)),"Médio",IF(OR(AND(L122&gt;1,L122&lt;6,K122&gt;50),AND(L122&gt;5,K122&gt;19,K122&lt;51),AND(L122&gt;5,K122&gt;50)),"Complexo",""))), IF(J122="AIE",IF(OR(AND(OR(L122=1, L122=0),K122&gt;0,K122&lt;20),AND(OR(L122=1, L122=0),K122&gt;19,K122&lt;51),AND(L122&gt;1,L122&lt;6,K122&gt;0,K122&lt;20)),"Simples",IF(OR(AND(OR(L122=1, L122=0),K122&gt;50),AND(L122&gt;1,L122&lt;6,K122&gt;19,K122&lt;51),AND(L122&gt;5,K122&gt;0,K122&lt;20)),"Médio",IF(OR(AND(L122&gt;1,L122&lt;6,K122&gt;50),AND(L122&gt;5,K122&gt;19,K122&lt;51),AND(L122&gt;5,K122&gt;50)),"Complexo",""))),""))</f>
        <v/>
      </c>
      <c r="P122" s="63" t="str">
        <f aca="false">IF(N122="",O122,IF(O122="",N122,""))</f>
        <v/>
      </c>
      <c r="Q122" s="64" t="n">
        <f aca="false">IF(AND(OR(J122="EE",J122="CE"),P122="Simples"),3, IF(AND(OR(J122="EE",J122="CE"),P122="Médio"),4, IF(AND(OR(J122="EE",J122="CE"),P122="Complexo"),6, IF(AND(J122="SE",P122="Simples"),4, IF(AND(J122="SE",P122="Médio"),5, IF(AND(J122="SE",P122="Complexo"),7,0))))))</f>
        <v>0</v>
      </c>
      <c r="R122" s="64" t="n">
        <f aca="false">IF(AND(J122="ALI",O122="Simples"),7, IF(AND(J122="ALI",O122="Médio"),10, IF(AND(J122="ALI",O122="Complexo"),15, IF(AND(J122="AIE",O122="Simples"),5, IF(AND(J122="AIE",O122="Médio"),7, IF(AND(J122="AIE",O122="Complexo"),10,0))))))</f>
        <v>0</v>
      </c>
      <c r="S122" s="63" t="n">
        <f aca="false">IF($M122="%",($Q122+$R122)*$C122,$C122*$I122)</f>
        <v>0</v>
      </c>
      <c r="T122" s="59"/>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c r="AV122" s="55"/>
      <c r="AW122" s="55"/>
      <c r="AX122" s="55"/>
      <c r="AY122" s="55"/>
      <c r="AZ122" s="55"/>
      <c r="BA122" s="55"/>
      <c r="BB122" s="55"/>
      <c r="BC122" s="55"/>
      <c r="BD122" s="55"/>
      <c r="BE122" s="55"/>
      <c r="BF122" s="55"/>
      <c r="BG122" s="55"/>
      <c r="BH122" s="55"/>
      <c r="BI122" s="55"/>
      <c r="BJ122" s="55"/>
      <c r="BK122" s="55"/>
      <c r="BL122" s="55"/>
    </row>
    <row r="123" customFormat="false" ht="13.8" hidden="false" customHeight="false" outlineLevel="0" collapsed="false">
      <c r="A123" s="56"/>
      <c r="B123" s="57"/>
      <c r="C123" s="58" t="n">
        <f aca="false">IF($B123&lt;&gt;"",VLOOKUP($B123,Matriz_INM,2,0),0)</f>
        <v>0</v>
      </c>
      <c r="D123" s="59"/>
      <c r="E123" s="59"/>
      <c r="F123" s="59"/>
      <c r="G123" s="59"/>
      <c r="H123" s="60"/>
      <c r="I123" s="61"/>
      <c r="J123" s="59"/>
      <c r="K123" s="61"/>
      <c r="L123" s="61"/>
      <c r="M123" s="62" t="str">
        <f aca="false">IFERROR(VLOOKUP($B123,Matriz_INM,3,0),"")</f>
        <v/>
      </c>
      <c r="N123" s="60" t="str">
        <f aca="false">IF(J123="EE",IF(OR(AND(OR(L123=1,L123=0),K123&gt;0,K123&lt;5),AND(OR(L123=1,L123=0),K123&gt;4,K123&lt;16),AND(L123=2,K123&gt;0,K123&lt;5)),"Simples",IF(OR(AND(OR(L123=1,L123=0),K123&gt;15),AND(L123=2,K123&gt;4,K123&lt;16),AND(L123&gt;2,K123&gt;0,K123&lt;5)),"Médio",IF(OR(AND(L123=2,K123&gt;15),AND(L123&gt;2,K123&gt;4,K123&lt;16),AND(L123&gt;2,K123&gt;15)),"Complexo",""))), IF(OR(J123="CE",J123="SE"),IF(OR(AND(OR(L123=1,L123=0),K123&gt;0,K123&lt;6),AND(OR(L123=1,L123=0),K123&gt;5,K123&lt;20),AND(L123&gt;1,L123&lt;4,K123&gt;0,K123&lt;6)),"Simples",IF(OR(AND(OR(L123=1,L123=0),K123&gt;19),AND(L123&gt;1,L123&lt;4,K123&gt;5,K123&lt;20),AND(L123&gt;3,K123&gt;0,K123&lt;6)),"Médio",IF(OR(AND(L123&gt;1,L123&lt;4,K123&gt;19),AND(L123&gt;3,K123&gt;5,K123&lt;20),AND(L123&gt;3,K123&gt;19)),"Complexo",""))),""))</f>
        <v/>
      </c>
      <c r="O123" s="60" t="str">
        <f aca="false">IF(J123="ALI",IF(OR(AND(OR(L123=1,L123=0),K123&gt;0,K123&lt;20),AND(OR(L123=1,L123=0),K123&gt;19,K123&lt;51),AND(L123&gt;1,L123&lt;6,K123&gt;0,K123&lt;20)),"Simples",IF(OR(AND(OR(L123=1,L123=0),K123&gt;50),AND(L123&gt;1,L123&lt;6,K123&gt;19,K123&lt;51),AND(L123&gt;5,K123&gt;0,K123&lt;20)),"Médio",IF(OR(AND(L123&gt;1,L123&lt;6,K123&gt;50),AND(L123&gt;5,K123&gt;19,K123&lt;51),AND(L123&gt;5,K123&gt;50)),"Complexo",""))), IF(J123="AIE",IF(OR(AND(OR(L123=1, L123=0),K123&gt;0,K123&lt;20),AND(OR(L123=1, L123=0),K123&gt;19,K123&lt;51),AND(L123&gt;1,L123&lt;6,K123&gt;0,K123&lt;20)),"Simples",IF(OR(AND(OR(L123=1, L123=0),K123&gt;50),AND(L123&gt;1,L123&lt;6,K123&gt;19,K123&lt;51),AND(L123&gt;5,K123&gt;0,K123&lt;20)),"Médio",IF(OR(AND(L123&gt;1,L123&lt;6,K123&gt;50),AND(L123&gt;5,K123&gt;19,K123&lt;51),AND(L123&gt;5,K123&gt;50)),"Complexo",""))),""))</f>
        <v/>
      </c>
      <c r="P123" s="63" t="str">
        <f aca="false">IF(N123="",O123,IF(O123="",N123,""))</f>
        <v/>
      </c>
      <c r="Q123" s="64" t="n">
        <f aca="false">IF(AND(OR(J123="EE",J123="CE"),P123="Simples"),3, IF(AND(OR(J123="EE",J123="CE"),P123="Médio"),4, IF(AND(OR(J123="EE",J123="CE"),P123="Complexo"),6, IF(AND(J123="SE",P123="Simples"),4, IF(AND(J123="SE",P123="Médio"),5, IF(AND(J123="SE",P123="Complexo"),7,0))))))</f>
        <v>0</v>
      </c>
      <c r="R123" s="64" t="n">
        <f aca="false">IF(AND(J123="ALI",O123="Simples"),7, IF(AND(J123="ALI",O123="Médio"),10, IF(AND(J123="ALI",O123="Complexo"),15, IF(AND(J123="AIE",O123="Simples"),5, IF(AND(J123="AIE",O123="Médio"),7, IF(AND(J123="AIE",O123="Complexo"),10,0))))))</f>
        <v>0</v>
      </c>
      <c r="S123" s="63" t="n">
        <f aca="false">IF($M123="%",($Q123+$R123)*$C123,$C123*$I123)</f>
        <v>0</v>
      </c>
      <c r="T123" s="59"/>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55"/>
      <c r="AV123" s="55"/>
      <c r="AW123" s="55"/>
      <c r="AX123" s="55"/>
      <c r="AY123" s="55"/>
      <c r="AZ123" s="55"/>
      <c r="BA123" s="55"/>
      <c r="BB123" s="55"/>
      <c r="BC123" s="55"/>
      <c r="BD123" s="55"/>
      <c r="BE123" s="55"/>
      <c r="BF123" s="55"/>
      <c r="BG123" s="55"/>
      <c r="BH123" s="55"/>
      <c r="BI123" s="55"/>
      <c r="BJ123" s="55"/>
      <c r="BK123" s="55"/>
      <c r="BL123" s="55"/>
    </row>
    <row r="124" customFormat="false" ht="13.8" hidden="false" customHeight="false" outlineLevel="0" collapsed="false">
      <c r="A124" s="56"/>
      <c r="B124" s="57"/>
      <c r="C124" s="58" t="n">
        <f aca="false">IF($B124&lt;&gt;"",VLOOKUP($B124,Matriz_INM,2,0),0)</f>
        <v>0</v>
      </c>
      <c r="D124" s="59"/>
      <c r="E124" s="59"/>
      <c r="F124" s="59"/>
      <c r="G124" s="59"/>
      <c r="H124" s="60"/>
      <c r="I124" s="61"/>
      <c r="J124" s="59"/>
      <c r="K124" s="61"/>
      <c r="L124" s="61"/>
      <c r="M124" s="62" t="str">
        <f aca="false">IFERROR(VLOOKUP($B124,Matriz_INM,3,0),"")</f>
        <v/>
      </c>
      <c r="N124" s="60" t="str">
        <f aca="false">IF(J124="EE",IF(OR(AND(OR(L124=1,L124=0),K124&gt;0,K124&lt;5),AND(OR(L124=1,L124=0),K124&gt;4,K124&lt;16),AND(L124=2,K124&gt;0,K124&lt;5)),"Simples",IF(OR(AND(OR(L124=1,L124=0),K124&gt;15),AND(L124=2,K124&gt;4,K124&lt;16),AND(L124&gt;2,K124&gt;0,K124&lt;5)),"Médio",IF(OR(AND(L124=2,K124&gt;15),AND(L124&gt;2,K124&gt;4,K124&lt;16),AND(L124&gt;2,K124&gt;15)),"Complexo",""))), IF(OR(J124="CE",J124="SE"),IF(OR(AND(OR(L124=1,L124=0),K124&gt;0,K124&lt;6),AND(OR(L124=1,L124=0),K124&gt;5,K124&lt;20),AND(L124&gt;1,L124&lt;4,K124&gt;0,K124&lt;6)),"Simples",IF(OR(AND(OR(L124=1,L124=0),K124&gt;19),AND(L124&gt;1,L124&lt;4,K124&gt;5,K124&lt;20),AND(L124&gt;3,K124&gt;0,K124&lt;6)),"Médio",IF(OR(AND(L124&gt;1,L124&lt;4,K124&gt;19),AND(L124&gt;3,K124&gt;5,K124&lt;20),AND(L124&gt;3,K124&gt;19)),"Complexo",""))),""))</f>
        <v/>
      </c>
      <c r="O124" s="60" t="str">
        <f aca="false">IF(J124="ALI",IF(OR(AND(OR(L124=1,L124=0),K124&gt;0,K124&lt;20),AND(OR(L124=1,L124=0),K124&gt;19,K124&lt;51),AND(L124&gt;1,L124&lt;6,K124&gt;0,K124&lt;20)),"Simples",IF(OR(AND(OR(L124=1,L124=0),K124&gt;50),AND(L124&gt;1,L124&lt;6,K124&gt;19,K124&lt;51),AND(L124&gt;5,K124&gt;0,K124&lt;20)),"Médio",IF(OR(AND(L124&gt;1,L124&lt;6,K124&gt;50),AND(L124&gt;5,K124&gt;19,K124&lt;51),AND(L124&gt;5,K124&gt;50)),"Complexo",""))), IF(J124="AIE",IF(OR(AND(OR(L124=1, L124=0),K124&gt;0,K124&lt;20),AND(OR(L124=1, L124=0),K124&gt;19,K124&lt;51),AND(L124&gt;1,L124&lt;6,K124&gt;0,K124&lt;20)),"Simples",IF(OR(AND(OR(L124=1, L124=0),K124&gt;50),AND(L124&gt;1,L124&lt;6,K124&gt;19,K124&lt;51),AND(L124&gt;5,K124&gt;0,K124&lt;20)),"Médio",IF(OR(AND(L124&gt;1,L124&lt;6,K124&gt;50),AND(L124&gt;5,K124&gt;19,K124&lt;51),AND(L124&gt;5,K124&gt;50)),"Complexo",""))),""))</f>
        <v/>
      </c>
      <c r="P124" s="63" t="str">
        <f aca="false">IF(N124="",O124,IF(O124="",N124,""))</f>
        <v/>
      </c>
      <c r="Q124" s="64" t="n">
        <f aca="false">IF(AND(OR(J124="EE",J124="CE"),P124="Simples"),3, IF(AND(OR(J124="EE",J124="CE"),P124="Médio"),4, IF(AND(OR(J124="EE",J124="CE"),P124="Complexo"),6, IF(AND(J124="SE",P124="Simples"),4, IF(AND(J124="SE",P124="Médio"),5, IF(AND(J124="SE",P124="Complexo"),7,0))))))</f>
        <v>0</v>
      </c>
      <c r="R124" s="64" t="n">
        <f aca="false">IF(AND(J124="ALI",O124="Simples"),7, IF(AND(J124="ALI",O124="Médio"),10, IF(AND(J124="ALI",O124="Complexo"),15, IF(AND(J124="AIE",O124="Simples"),5, IF(AND(J124="AIE",O124="Médio"),7, IF(AND(J124="AIE",O124="Complexo"),10,0))))))</f>
        <v>0</v>
      </c>
      <c r="S124" s="63" t="n">
        <f aca="false">IF($M124="%",($Q124+$R124)*$C124,$C124*$I124)</f>
        <v>0</v>
      </c>
      <c r="T124" s="59"/>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c r="AT124" s="55"/>
      <c r="AU124" s="55"/>
      <c r="AV124" s="55"/>
      <c r="AW124" s="55"/>
      <c r="AX124" s="55"/>
      <c r="AY124" s="55"/>
      <c r="AZ124" s="55"/>
      <c r="BA124" s="55"/>
      <c r="BB124" s="55"/>
      <c r="BC124" s="55"/>
      <c r="BD124" s="55"/>
      <c r="BE124" s="55"/>
      <c r="BF124" s="55"/>
      <c r="BG124" s="55"/>
      <c r="BH124" s="55"/>
      <c r="BI124" s="55"/>
      <c r="BJ124" s="55"/>
      <c r="BK124" s="55"/>
      <c r="BL124" s="55"/>
    </row>
    <row r="125" customFormat="false" ht="13.8" hidden="false" customHeight="false" outlineLevel="0" collapsed="false">
      <c r="A125" s="56"/>
      <c r="B125" s="57"/>
      <c r="C125" s="58" t="n">
        <f aca="false">IF($B125&lt;&gt;"",VLOOKUP($B125,Matriz_INM,2,0),0)</f>
        <v>0</v>
      </c>
      <c r="D125" s="59"/>
      <c r="E125" s="59"/>
      <c r="F125" s="59"/>
      <c r="G125" s="59"/>
      <c r="H125" s="60"/>
      <c r="I125" s="61"/>
      <c r="J125" s="59"/>
      <c r="K125" s="61"/>
      <c r="L125" s="61"/>
      <c r="M125" s="62" t="str">
        <f aca="false">IFERROR(VLOOKUP($B125,Matriz_INM,3,0),"")</f>
        <v/>
      </c>
      <c r="N125" s="60" t="str">
        <f aca="false">IF(J125="EE",IF(OR(AND(OR(L125=1,L125=0),K125&gt;0,K125&lt;5),AND(OR(L125=1,L125=0),K125&gt;4,K125&lt;16),AND(L125=2,K125&gt;0,K125&lt;5)),"Simples",IF(OR(AND(OR(L125=1,L125=0),K125&gt;15),AND(L125=2,K125&gt;4,K125&lt;16),AND(L125&gt;2,K125&gt;0,K125&lt;5)),"Médio",IF(OR(AND(L125=2,K125&gt;15),AND(L125&gt;2,K125&gt;4,K125&lt;16),AND(L125&gt;2,K125&gt;15)),"Complexo",""))), IF(OR(J125="CE",J125="SE"),IF(OR(AND(OR(L125=1,L125=0),K125&gt;0,K125&lt;6),AND(OR(L125=1,L125=0),K125&gt;5,K125&lt;20),AND(L125&gt;1,L125&lt;4,K125&gt;0,K125&lt;6)),"Simples",IF(OR(AND(OR(L125=1,L125=0),K125&gt;19),AND(L125&gt;1,L125&lt;4,K125&gt;5,K125&lt;20),AND(L125&gt;3,K125&gt;0,K125&lt;6)),"Médio",IF(OR(AND(L125&gt;1,L125&lt;4,K125&gt;19),AND(L125&gt;3,K125&gt;5,K125&lt;20),AND(L125&gt;3,K125&gt;19)),"Complexo",""))),""))</f>
        <v/>
      </c>
      <c r="O125" s="60" t="str">
        <f aca="false">IF(J125="ALI",IF(OR(AND(OR(L125=1,L125=0),K125&gt;0,K125&lt;20),AND(OR(L125=1,L125=0),K125&gt;19,K125&lt;51),AND(L125&gt;1,L125&lt;6,K125&gt;0,K125&lt;20)),"Simples",IF(OR(AND(OR(L125=1,L125=0),K125&gt;50),AND(L125&gt;1,L125&lt;6,K125&gt;19,K125&lt;51),AND(L125&gt;5,K125&gt;0,K125&lt;20)),"Médio",IF(OR(AND(L125&gt;1,L125&lt;6,K125&gt;50),AND(L125&gt;5,K125&gt;19,K125&lt;51),AND(L125&gt;5,K125&gt;50)),"Complexo",""))), IF(J125="AIE",IF(OR(AND(OR(L125=1, L125=0),K125&gt;0,K125&lt;20),AND(OR(L125=1, L125=0),K125&gt;19,K125&lt;51),AND(L125&gt;1,L125&lt;6,K125&gt;0,K125&lt;20)),"Simples",IF(OR(AND(OR(L125=1, L125=0),K125&gt;50),AND(L125&gt;1,L125&lt;6,K125&gt;19,K125&lt;51),AND(L125&gt;5,K125&gt;0,K125&lt;20)),"Médio",IF(OR(AND(L125&gt;1,L125&lt;6,K125&gt;50),AND(L125&gt;5,K125&gt;19,K125&lt;51),AND(L125&gt;5,K125&gt;50)),"Complexo",""))),""))</f>
        <v/>
      </c>
      <c r="P125" s="63" t="str">
        <f aca="false">IF(N125="",O125,IF(O125="",N125,""))</f>
        <v/>
      </c>
      <c r="Q125" s="64" t="n">
        <f aca="false">IF(AND(OR(J125="EE",J125="CE"),P125="Simples"),3, IF(AND(OR(J125="EE",J125="CE"),P125="Médio"),4, IF(AND(OR(J125="EE",J125="CE"),P125="Complexo"),6, IF(AND(J125="SE",P125="Simples"),4, IF(AND(J125="SE",P125="Médio"),5, IF(AND(J125="SE",P125="Complexo"),7,0))))))</f>
        <v>0</v>
      </c>
      <c r="R125" s="64" t="n">
        <f aca="false">IF(AND(J125="ALI",O125="Simples"),7, IF(AND(J125="ALI",O125="Médio"),10, IF(AND(J125="ALI",O125="Complexo"),15, IF(AND(J125="AIE",O125="Simples"),5, IF(AND(J125="AIE",O125="Médio"),7, IF(AND(J125="AIE",O125="Complexo"),10,0))))))</f>
        <v>0</v>
      </c>
      <c r="S125" s="63" t="n">
        <f aca="false">IF($M125="%",($Q125+$R125)*$C125,$C125*$I125)</f>
        <v>0</v>
      </c>
      <c r="T125" s="59"/>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c r="AR125" s="55"/>
      <c r="AS125" s="55"/>
      <c r="AT125" s="55"/>
      <c r="AU125" s="55"/>
      <c r="AV125" s="55"/>
      <c r="AW125" s="55"/>
      <c r="AX125" s="55"/>
      <c r="AY125" s="55"/>
      <c r="AZ125" s="55"/>
      <c r="BA125" s="55"/>
      <c r="BB125" s="55"/>
      <c r="BC125" s="55"/>
      <c r="BD125" s="55"/>
      <c r="BE125" s="55"/>
      <c r="BF125" s="55"/>
      <c r="BG125" s="55"/>
      <c r="BH125" s="55"/>
      <c r="BI125" s="55"/>
      <c r="BJ125" s="55"/>
      <c r="BK125" s="55"/>
      <c r="BL125" s="55"/>
    </row>
    <row r="126" customFormat="false" ht="13.8" hidden="false" customHeight="false" outlineLevel="0" collapsed="false">
      <c r="A126" s="56"/>
      <c r="B126" s="57"/>
      <c r="C126" s="58" t="n">
        <f aca="false">IF($B126&lt;&gt;"",VLOOKUP($B126,Matriz_INM,2,0),0)</f>
        <v>0</v>
      </c>
      <c r="D126" s="59"/>
      <c r="E126" s="59"/>
      <c r="F126" s="59"/>
      <c r="G126" s="59"/>
      <c r="H126" s="60"/>
      <c r="I126" s="61"/>
      <c r="J126" s="59"/>
      <c r="K126" s="61"/>
      <c r="L126" s="61"/>
      <c r="M126" s="62" t="str">
        <f aca="false">IFERROR(VLOOKUP($B126,Matriz_INM,3,0),"")</f>
        <v/>
      </c>
      <c r="N126" s="60" t="str">
        <f aca="false">IF(J126="EE",IF(OR(AND(OR(L126=1,L126=0),K126&gt;0,K126&lt;5),AND(OR(L126=1,L126=0),K126&gt;4,K126&lt;16),AND(L126=2,K126&gt;0,K126&lt;5)),"Simples",IF(OR(AND(OR(L126=1,L126=0),K126&gt;15),AND(L126=2,K126&gt;4,K126&lt;16),AND(L126&gt;2,K126&gt;0,K126&lt;5)),"Médio",IF(OR(AND(L126=2,K126&gt;15),AND(L126&gt;2,K126&gt;4,K126&lt;16),AND(L126&gt;2,K126&gt;15)),"Complexo",""))), IF(OR(J126="CE",J126="SE"),IF(OR(AND(OR(L126=1,L126=0),K126&gt;0,K126&lt;6),AND(OR(L126=1,L126=0),K126&gt;5,K126&lt;20),AND(L126&gt;1,L126&lt;4,K126&gt;0,K126&lt;6)),"Simples",IF(OR(AND(OR(L126=1,L126=0),K126&gt;19),AND(L126&gt;1,L126&lt;4,K126&gt;5,K126&lt;20),AND(L126&gt;3,K126&gt;0,K126&lt;6)),"Médio",IF(OR(AND(L126&gt;1,L126&lt;4,K126&gt;19),AND(L126&gt;3,K126&gt;5,K126&lt;20),AND(L126&gt;3,K126&gt;19)),"Complexo",""))),""))</f>
        <v/>
      </c>
      <c r="O126" s="60" t="str">
        <f aca="false">IF(J126="ALI",IF(OR(AND(OR(L126=1,L126=0),K126&gt;0,K126&lt;20),AND(OR(L126=1,L126=0),K126&gt;19,K126&lt;51),AND(L126&gt;1,L126&lt;6,K126&gt;0,K126&lt;20)),"Simples",IF(OR(AND(OR(L126=1,L126=0),K126&gt;50),AND(L126&gt;1,L126&lt;6,K126&gt;19,K126&lt;51),AND(L126&gt;5,K126&gt;0,K126&lt;20)),"Médio",IF(OR(AND(L126&gt;1,L126&lt;6,K126&gt;50),AND(L126&gt;5,K126&gt;19,K126&lt;51),AND(L126&gt;5,K126&gt;50)),"Complexo",""))), IF(J126="AIE",IF(OR(AND(OR(L126=1, L126=0),K126&gt;0,K126&lt;20),AND(OR(L126=1, L126=0),K126&gt;19,K126&lt;51),AND(L126&gt;1,L126&lt;6,K126&gt;0,K126&lt;20)),"Simples",IF(OR(AND(OR(L126=1, L126=0),K126&gt;50),AND(L126&gt;1,L126&lt;6,K126&gt;19,K126&lt;51),AND(L126&gt;5,K126&gt;0,K126&lt;20)),"Médio",IF(OR(AND(L126&gt;1,L126&lt;6,K126&gt;50),AND(L126&gt;5,K126&gt;19,K126&lt;51),AND(L126&gt;5,K126&gt;50)),"Complexo",""))),""))</f>
        <v/>
      </c>
      <c r="P126" s="63" t="str">
        <f aca="false">IF(N126="",O126,IF(O126="",N126,""))</f>
        <v/>
      </c>
      <c r="Q126" s="64" t="n">
        <f aca="false">IF(AND(OR(J126="EE",J126="CE"),P126="Simples"),3, IF(AND(OR(J126="EE",J126="CE"),P126="Médio"),4, IF(AND(OR(J126="EE",J126="CE"),P126="Complexo"),6, IF(AND(J126="SE",P126="Simples"),4, IF(AND(J126="SE",P126="Médio"),5, IF(AND(J126="SE",P126="Complexo"),7,0))))))</f>
        <v>0</v>
      </c>
      <c r="R126" s="64" t="n">
        <f aca="false">IF(AND(J126="ALI",O126="Simples"),7, IF(AND(J126="ALI",O126="Médio"),10, IF(AND(J126="ALI",O126="Complexo"),15, IF(AND(J126="AIE",O126="Simples"),5, IF(AND(J126="AIE",O126="Médio"),7, IF(AND(J126="AIE",O126="Complexo"),10,0))))))</f>
        <v>0</v>
      </c>
      <c r="S126" s="63" t="n">
        <f aca="false">IF($M126="%",($Q126+$R126)*$C126,$C126*$I126)</f>
        <v>0</v>
      </c>
      <c r="T126" s="59"/>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c r="AT126" s="55"/>
      <c r="AU126" s="55"/>
      <c r="AV126" s="55"/>
      <c r="AW126" s="55"/>
      <c r="AX126" s="55"/>
      <c r="AY126" s="55"/>
      <c r="AZ126" s="55"/>
      <c r="BA126" s="55"/>
      <c r="BB126" s="55"/>
      <c r="BC126" s="55"/>
      <c r="BD126" s="55"/>
      <c r="BE126" s="55"/>
      <c r="BF126" s="55"/>
      <c r="BG126" s="55"/>
      <c r="BH126" s="55"/>
      <c r="BI126" s="55"/>
      <c r="BJ126" s="55"/>
      <c r="BK126" s="55"/>
      <c r="BL126" s="55"/>
    </row>
    <row r="127" customFormat="false" ht="13.8" hidden="false" customHeight="false" outlineLevel="0" collapsed="false">
      <c r="A127" s="56"/>
      <c r="B127" s="57"/>
      <c r="C127" s="58" t="n">
        <f aca="false">IF($B127&lt;&gt;"",VLOOKUP($B127,Matriz_INM,2,0),0)</f>
        <v>0</v>
      </c>
      <c r="D127" s="59"/>
      <c r="E127" s="59"/>
      <c r="F127" s="59"/>
      <c r="G127" s="59"/>
      <c r="H127" s="60"/>
      <c r="I127" s="61"/>
      <c r="J127" s="59"/>
      <c r="K127" s="61"/>
      <c r="L127" s="61"/>
      <c r="M127" s="62" t="str">
        <f aca="false">IFERROR(VLOOKUP($B127,Matriz_INM,3,0),"")</f>
        <v/>
      </c>
      <c r="N127" s="60" t="str">
        <f aca="false">IF(J127="EE",IF(OR(AND(OR(L127=1,L127=0),K127&gt;0,K127&lt;5),AND(OR(L127=1,L127=0),K127&gt;4,K127&lt;16),AND(L127=2,K127&gt;0,K127&lt;5)),"Simples",IF(OR(AND(OR(L127=1,L127=0),K127&gt;15),AND(L127=2,K127&gt;4,K127&lt;16),AND(L127&gt;2,K127&gt;0,K127&lt;5)),"Médio",IF(OR(AND(L127=2,K127&gt;15),AND(L127&gt;2,K127&gt;4,K127&lt;16),AND(L127&gt;2,K127&gt;15)),"Complexo",""))), IF(OR(J127="CE",J127="SE"),IF(OR(AND(OR(L127=1,L127=0),K127&gt;0,K127&lt;6),AND(OR(L127=1,L127=0),K127&gt;5,K127&lt;20),AND(L127&gt;1,L127&lt;4,K127&gt;0,K127&lt;6)),"Simples",IF(OR(AND(OR(L127=1,L127=0),K127&gt;19),AND(L127&gt;1,L127&lt;4,K127&gt;5,K127&lt;20),AND(L127&gt;3,K127&gt;0,K127&lt;6)),"Médio",IF(OR(AND(L127&gt;1,L127&lt;4,K127&gt;19),AND(L127&gt;3,K127&gt;5,K127&lt;20),AND(L127&gt;3,K127&gt;19)),"Complexo",""))),""))</f>
        <v/>
      </c>
      <c r="O127" s="60" t="str">
        <f aca="false">IF(J127="ALI",IF(OR(AND(OR(L127=1,L127=0),K127&gt;0,K127&lt;20),AND(OR(L127=1,L127=0),K127&gt;19,K127&lt;51),AND(L127&gt;1,L127&lt;6,K127&gt;0,K127&lt;20)),"Simples",IF(OR(AND(OR(L127=1,L127=0),K127&gt;50),AND(L127&gt;1,L127&lt;6,K127&gt;19,K127&lt;51),AND(L127&gt;5,K127&gt;0,K127&lt;20)),"Médio",IF(OR(AND(L127&gt;1,L127&lt;6,K127&gt;50),AND(L127&gt;5,K127&gt;19,K127&lt;51),AND(L127&gt;5,K127&gt;50)),"Complexo",""))), IF(J127="AIE",IF(OR(AND(OR(L127=1, L127=0),K127&gt;0,K127&lt;20),AND(OR(L127=1, L127=0),K127&gt;19,K127&lt;51),AND(L127&gt;1,L127&lt;6,K127&gt;0,K127&lt;20)),"Simples",IF(OR(AND(OR(L127=1, L127=0),K127&gt;50),AND(L127&gt;1,L127&lt;6,K127&gt;19,K127&lt;51),AND(L127&gt;5,K127&gt;0,K127&lt;20)),"Médio",IF(OR(AND(L127&gt;1,L127&lt;6,K127&gt;50),AND(L127&gt;5,K127&gt;19,K127&lt;51),AND(L127&gt;5,K127&gt;50)),"Complexo",""))),""))</f>
        <v/>
      </c>
      <c r="P127" s="63" t="str">
        <f aca="false">IF(N127="",O127,IF(O127="",N127,""))</f>
        <v/>
      </c>
      <c r="Q127" s="64" t="n">
        <f aca="false">IF(AND(OR(J127="EE",J127="CE"),P127="Simples"),3, IF(AND(OR(J127="EE",J127="CE"),P127="Médio"),4, IF(AND(OR(J127="EE",J127="CE"),P127="Complexo"),6, IF(AND(J127="SE",P127="Simples"),4, IF(AND(J127="SE",P127="Médio"),5, IF(AND(J127="SE",P127="Complexo"),7,0))))))</f>
        <v>0</v>
      </c>
      <c r="R127" s="64" t="n">
        <f aca="false">IF(AND(J127="ALI",O127="Simples"),7, IF(AND(J127="ALI",O127="Médio"),10, IF(AND(J127="ALI",O127="Complexo"),15, IF(AND(J127="AIE",O127="Simples"),5, IF(AND(J127="AIE",O127="Médio"),7, IF(AND(J127="AIE",O127="Complexo"),10,0))))))</f>
        <v>0</v>
      </c>
      <c r="S127" s="63" t="n">
        <f aca="false">IF($M127="%",($Q127+$R127)*$C127,$C127*$I127)</f>
        <v>0</v>
      </c>
      <c r="T127" s="59"/>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c r="AV127" s="55"/>
      <c r="AW127" s="55"/>
      <c r="AX127" s="55"/>
      <c r="AY127" s="55"/>
      <c r="AZ127" s="55"/>
      <c r="BA127" s="55"/>
      <c r="BB127" s="55"/>
      <c r="BC127" s="55"/>
      <c r="BD127" s="55"/>
      <c r="BE127" s="55"/>
      <c r="BF127" s="55"/>
      <c r="BG127" s="55"/>
      <c r="BH127" s="55"/>
      <c r="BI127" s="55"/>
      <c r="BJ127" s="55"/>
      <c r="BK127" s="55"/>
      <c r="BL127" s="55"/>
    </row>
    <row r="128" customFormat="false" ht="13.8" hidden="false" customHeight="false" outlineLevel="0" collapsed="false">
      <c r="A128" s="56"/>
      <c r="B128" s="57"/>
      <c r="C128" s="58" t="n">
        <f aca="false">IF($B128&lt;&gt;"",VLOOKUP($B128,Matriz_INM,2,0),0)</f>
        <v>0</v>
      </c>
      <c r="D128" s="59"/>
      <c r="E128" s="59"/>
      <c r="F128" s="59"/>
      <c r="G128" s="59"/>
      <c r="H128" s="60"/>
      <c r="I128" s="61"/>
      <c r="J128" s="59"/>
      <c r="K128" s="61"/>
      <c r="L128" s="61"/>
      <c r="M128" s="62" t="str">
        <f aca="false">IFERROR(VLOOKUP($B128,Matriz_INM,3,0),"")</f>
        <v/>
      </c>
      <c r="N128" s="60" t="str">
        <f aca="false">IF(J128="EE",IF(OR(AND(OR(L128=1,L128=0),K128&gt;0,K128&lt;5),AND(OR(L128=1,L128=0),K128&gt;4,K128&lt;16),AND(L128=2,K128&gt;0,K128&lt;5)),"Simples",IF(OR(AND(OR(L128=1,L128=0),K128&gt;15),AND(L128=2,K128&gt;4,K128&lt;16),AND(L128&gt;2,K128&gt;0,K128&lt;5)),"Médio",IF(OR(AND(L128=2,K128&gt;15),AND(L128&gt;2,K128&gt;4,K128&lt;16),AND(L128&gt;2,K128&gt;15)),"Complexo",""))), IF(OR(J128="CE",J128="SE"),IF(OR(AND(OR(L128=1,L128=0),K128&gt;0,K128&lt;6),AND(OR(L128=1,L128=0),K128&gt;5,K128&lt;20),AND(L128&gt;1,L128&lt;4,K128&gt;0,K128&lt;6)),"Simples",IF(OR(AND(OR(L128=1,L128=0),K128&gt;19),AND(L128&gt;1,L128&lt;4,K128&gt;5,K128&lt;20),AND(L128&gt;3,K128&gt;0,K128&lt;6)),"Médio",IF(OR(AND(L128&gt;1,L128&lt;4,K128&gt;19),AND(L128&gt;3,K128&gt;5,K128&lt;20),AND(L128&gt;3,K128&gt;19)),"Complexo",""))),""))</f>
        <v/>
      </c>
      <c r="O128" s="60" t="str">
        <f aca="false">IF(J128="ALI",IF(OR(AND(OR(L128=1,L128=0),K128&gt;0,K128&lt;20),AND(OR(L128=1,L128=0),K128&gt;19,K128&lt;51),AND(L128&gt;1,L128&lt;6,K128&gt;0,K128&lt;20)),"Simples",IF(OR(AND(OR(L128=1,L128=0),K128&gt;50),AND(L128&gt;1,L128&lt;6,K128&gt;19,K128&lt;51),AND(L128&gt;5,K128&gt;0,K128&lt;20)),"Médio",IF(OR(AND(L128&gt;1,L128&lt;6,K128&gt;50),AND(L128&gt;5,K128&gt;19,K128&lt;51),AND(L128&gt;5,K128&gt;50)),"Complexo",""))), IF(J128="AIE",IF(OR(AND(OR(L128=1, L128=0),K128&gt;0,K128&lt;20),AND(OR(L128=1, L128=0),K128&gt;19,K128&lt;51),AND(L128&gt;1,L128&lt;6,K128&gt;0,K128&lt;20)),"Simples",IF(OR(AND(OR(L128=1, L128=0),K128&gt;50),AND(L128&gt;1,L128&lt;6,K128&gt;19,K128&lt;51),AND(L128&gt;5,K128&gt;0,K128&lt;20)),"Médio",IF(OR(AND(L128&gt;1,L128&lt;6,K128&gt;50),AND(L128&gt;5,K128&gt;19,K128&lt;51),AND(L128&gt;5,K128&gt;50)),"Complexo",""))),""))</f>
        <v/>
      </c>
      <c r="P128" s="63" t="str">
        <f aca="false">IF(N128="",O128,IF(O128="",N128,""))</f>
        <v/>
      </c>
      <c r="Q128" s="64" t="n">
        <f aca="false">IF(AND(OR(J128="EE",J128="CE"),P128="Simples"),3, IF(AND(OR(J128="EE",J128="CE"),P128="Médio"),4, IF(AND(OR(J128="EE",J128="CE"),P128="Complexo"),6, IF(AND(J128="SE",P128="Simples"),4, IF(AND(J128="SE",P128="Médio"),5, IF(AND(J128="SE",P128="Complexo"),7,0))))))</f>
        <v>0</v>
      </c>
      <c r="R128" s="64" t="n">
        <f aca="false">IF(AND(J128="ALI",O128="Simples"),7, IF(AND(J128="ALI",O128="Médio"),10, IF(AND(J128="ALI",O128="Complexo"),15, IF(AND(J128="AIE",O128="Simples"),5, IF(AND(J128="AIE",O128="Médio"),7, IF(AND(J128="AIE",O128="Complexo"),10,0))))))</f>
        <v>0</v>
      </c>
      <c r="S128" s="63" t="n">
        <f aca="false">IF($M128="%",($Q128+$R128)*$C128,$C128*$I128)</f>
        <v>0</v>
      </c>
      <c r="T128" s="59"/>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55"/>
      <c r="AV128" s="55"/>
      <c r="AW128" s="55"/>
      <c r="AX128" s="55"/>
      <c r="AY128" s="55"/>
      <c r="AZ128" s="55"/>
      <c r="BA128" s="55"/>
      <c r="BB128" s="55"/>
      <c r="BC128" s="55"/>
      <c r="BD128" s="55"/>
      <c r="BE128" s="55"/>
      <c r="BF128" s="55"/>
      <c r="BG128" s="55"/>
      <c r="BH128" s="55"/>
      <c r="BI128" s="55"/>
      <c r="BJ128" s="55"/>
      <c r="BK128" s="55"/>
      <c r="BL128" s="55"/>
    </row>
    <row r="129" customFormat="false" ht="13.8" hidden="false" customHeight="false" outlineLevel="0" collapsed="false">
      <c r="A129" s="56"/>
      <c r="B129" s="57"/>
      <c r="C129" s="58" t="n">
        <f aca="false">IF($B129&lt;&gt;"",VLOOKUP($B129,Matriz_INM,2,0),0)</f>
        <v>0</v>
      </c>
      <c r="D129" s="59"/>
      <c r="E129" s="59"/>
      <c r="F129" s="59"/>
      <c r="G129" s="59"/>
      <c r="H129" s="60"/>
      <c r="I129" s="61"/>
      <c r="J129" s="59"/>
      <c r="K129" s="61"/>
      <c r="L129" s="61"/>
      <c r="M129" s="62" t="str">
        <f aca="false">IFERROR(VLOOKUP($B129,Matriz_INM,3,0),"")</f>
        <v/>
      </c>
      <c r="N129" s="60" t="str">
        <f aca="false">IF(J129="EE",IF(OR(AND(OR(L129=1,L129=0),K129&gt;0,K129&lt;5),AND(OR(L129=1,L129=0),K129&gt;4,K129&lt;16),AND(L129=2,K129&gt;0,K129&lt;5)),"Simples",IF(OR(AND(OR(L129=1,L129=0),K129&gt;15),AND(L129=2,K129&gt;4,K129&lt;16),AND(L129&gt;2,K129&gt;0,K129&lt;5)),"Médio",IF(OR(AND(L129=2,K129&gt;15),AND(L129&gt;2,K129&gt;4,K129&lt;16),AND(L129&gt;2,K129&gt;15)),"Complexo",""))), IF(OR(J129="CE",J129="SE"),IF(OR(AND(OR(L129=1,L129=0),K129&gt;0,K129&lt;6),AND(OR(L129=1,L129=0),K129&gt;5,K129&lt;20),AND(L129&gt;1,L129&lt;4,K129&gt;0,K129&lt;6)),"Simples",IF(OR(AND(OR(L129=1,L129=0),K129&gt;19),AND(L129&gt;1,L129&lt;4,K129&gt;5,K129&lt;20),AND(L129&gt;3,K129&gt;0,K129&lt;6)),"Médio",IF(OR(AND(L129&gt;1,L129&lt;4,K129&gt;19),AND(L129&gt;3,K129&gt;5,K129&lt;20),AND(L129&gt;3,K129&gt;19)),"Complexo",""))),""))</f>
        <v/>
      </c>
      <c r="O129" s="60" t="str">
        <f aca="false">IF(J129="ALI",IF(OR(AND(OR(L129=1,L129=0),K129&gt;0,K129&lt;20),AND(OR(L129=1,L129=0),K129&gt;19,K129&lt;51),AND(L129&gt;1,L129&lt;6,K129&gt;0,K129&lt;20)),"Simples",IF(OR(AND(OR(L129=1,L129=0),K129&gt;50),AND(L129&gt;1,L129&lt;6,K129&gt;19,K129&lt;51),AND(L129&gt;5,K129&gt;0,K129&lt;20)),"Médio",IF(OR(AND(L129&gt;1,L129&lt;6,K129&gt;50),AND(L129&gt;5,K129&gt;19,K129&lt;51),AND(L129&gt;5,K129&gt;50)),"Complexo",""))), IF(J129="AIE",IF(OR(AND(OR(L129=1, L129=0),K129&gt;0,K129&lt;20),AND(OR(L129=1, L129=0),K129&gt;19,K129&lt;51),AND(L129&gt;1,L129&lt;6,K129&gt;0,K129&lt;20)),"Simples",IF(OR(AND(OR(L129=1, L129=0),K129&gt;50),AND(L129&gt;1,L129&lt;6,K129&gt;19,K129&lt;51),AND(L129&gt;5,K129&gt;0,K129&lt;20)),"Médio",IF(OR(AND(L129&gt;1,L129&lt;6,K129&gt;50),AND(L129&gt;5,K129&gt;19,K129&lt;51),AND(L129&gt;5,K129&gt;50)),"Complexo",""))),""))</f>
        <v/>
      </c>
      <c r="P129" s="63" t="str">
        <f aca="false">IF(N129="",O129,IF(O129="",N129,""))</f>
        <v/>
      </c>
      <c r="Q129" s="64" t="n">
        <f aca="false">IF(AND(OR(J129="EE",J129="CE"),P129="Simples"),3, IF(AND(OR(J129="EE",J129="CE"),P129="Médio"),4, IF(AND(OR(J129="EE",J129="CE"),P129="Complexo"),6, IF(AND(J129="SE",P129="Simples"),4, IF(AND(J129="SE",P129="Médio"),5, IF(AND(J129="SE",P129="Complexo"),7,0))))))</f>
        <v>0</v>
      </c>
      <c r="R129" s="64" t="n">
        <f aca="false">IF(AND(J129="ALI",O129="Simples"),7, IF(AND(J129="ALI",O129="Médio"),10, IF(AND(J129="ALI",O129="Complexo"),15, IF(AND(J129="AIE",O129="Simples"),5, IF(AND(J129="AIE",O129="Médio"),7, IF(AND(J129="AIE",O129="Complexo"),10,0))))))</f>
        <v>0</v>
      </c>
      <c r="S129" s="63" t="n">
        <f aca="false">IF($M129="%",($Q129+$R129)*$C129,$C129*$I129)</f>
        <v>0</v>
      </c>
      <c r="T129" s="59"/>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55"/>
      <c r="AV129" s="55"/>
      <c r="AW129" s="55"/>
      <c r="AX129" s="55"/>
      <c r="AY129" s="55"/>
      <c r="AZ129" s="55"/>
      <c r="BA129" s="55"/>
      <c r="BB129" s="55"/>
      <c r="BC129" s="55"/>
      <c r="BD129" s="55"/>
      <c r="BE129" s="55"/>
      <c r="BF129" s="55"/>
      <c r="BG129" s="55"/>
      <c r="BH129" s="55"/>
      <c r="BI129" s="55"/>
      <c r="BJ129" s="55"/>
      <c r="BK129" s="55"/>
      <c r="BL129" s="55"/>
    </row>
    <row r="130" customFormat="false" ht="13.8" hidden="false" customHeight="false" outlineLevel="0" collapsed="false">
      <c r="A130" s="56"/>
      <c r="B130" s="57"/>
      <c r="C130" s="58" t="n">
        <f aca="false">IF($B130&lt;&gt;"",VLOOKUP($B130,Matriz_INM,2,0),0)</f>
        <v>0</v>
      </c>
      <c r="D130" s="59"/>
      <c r="E130" s="59"/>
      <c r="F130" s="59"/>
      <c r="G130" s="59"/>
      <c r="H130" s="60"/>
      <c r="I130" s="61"/>
      <c r="J130" s="59"/>
      <c r="K130" s="61"/>
      <c r="L130" s="61"/>
      <c r="M130" s="62" t="str">
        <f aca="false">IFERROR(VLOOKUP($B130,Matriz_INM,3,0),"")</f>
        <v/>
      </c>
      <c r="N130" s="60" t="str">
        <f aca="false">IF(J130="EE",IF(OR(AND(OR(L130=1,L130=0),K130&gt;0,K130&lt;5),AND(OR(L130=1,L130=0),K130&gt;4,K130&lt;16),AND(L130=2,K130&gt;0,K130&lt;5)),"Simples",IF(OR(AND(OR(L130=1,L130=0),K130&gt;15),AND(L130=2,K130&gt;4,K130&lt;16),AND(L130&gt;2,K130&gt;0,K130&lt;5)),"Médio",IF(OR(AND(L130=2,K130&gt;15),AND(L130&gt;2,K130&gt;4,K130&lt;16),AND(L130&gt;2,K130&gt;15)),"Complexo",""))), IF(OR(J130="CE",J130="SE"),IF(OR(AND(OR(L130=1,L130=0),K130&gt;0,K130&lt;6),AND(OR(L130=1,L130=0),K130&gt;5,K130&lt;20),AND(L130&gt;1,L130&lt;4,K130&gt;0,K130&lt;6)),"Simples",IF(OR(AND(OR(L130=1,L130=0),K130&gt;19),AND(L130&gt;1,L130&lt;4,K130&gt;5,K130&lt;20),AND(L130&gt;3,K130&gt;0,K130&lt;6)),"Médio",IF(OR(AND(L130&gt;1,L130&lt;4,K130&gt;19),AND(L130&gt;3,K130&gt;5,K130&lt;20),AND(L130&gt;3,K130&gt;19)),"Complexo",""))),""))</f>
        <v/>
      </c>
      <c r="O130" s="60" t="str">
        <f aca="false">IF(J130="ALI",IF(OR(AND(OR(L130=1,L130=0),K130&gt;0,K130&lt;20),AND(OR(L130=1,L130=0),K130&gt;19,K130&lt;51),AND(L130&gt;1,L130&lt;6,K130&gt;0,K130&lt;20)),"Simples",IF(OR(AND(OR(L130=1,L130=0),K130&gt;50),AND(L130&gt;1,L130&lt;6,K130&gt;19,K130&lt;51),AND(L130&gt;5,K130&gt;0,K130&lt;20)),"Médio",IF(OR(AND(L130&gt;1,L130&lt;6,K130&gt;50),AND(L130&gt;5,K130&gt;19,K130&lt;51),AND(L130&gt;5,K130&gt;50)),"Complexo",""))), IF(J130="AIE",IF(OR(AND(OR(L130=1, L130=0),K130&gt;0,K130&lt;20),AND(OR(L130=1, L130=0),K130&gt;19,K130&lt;51),AND(L130&gt;1,L130&lt;6,K130&gt;0,K130&lt;20)),"Simples",IF(OR(AND(OR(L130=1, L130=0),K130&gt;50),AND(L130&gt;1,L130&lt;6,K130&gt;19,K130&lt;51),AND(L130&gt;5,K130&gt;0,K130&lt;20)),"Médio",IF(OR(AND(L130&gt;1,L130&lt;6,K130&gt;50),AND(L130&gt;5,K130&gt;19,K130&lt;51),AND(L130&gt;5,K130&gt;50)),"Complexo",""))),""))</f>
        <v/>
      </c>
      <c r="P130" s="63" t="str">
        <f aca="false">IF(N130="",O130,IF(O130="",N130,""))</f>
        <v/>
      </c>
      <c r="Q130" s="64" t="n">
        <f aca="false">IF(AND(OR(J130="EE",J130="CE"),P130="Simples"),3, IF(AND(OR(J130="EE",J130="CE"),P130="Médio"),4, IF(AND(OR(J130="EE",J130="CE"),P130="Complexo"),6, IF(AND(J130="SE",P130="Simples"),4, IF(AND(J130="SE",P130="Médio"),5, IF(AND(J130="SE",P130="Complexo"),7,0))))))</f>
        <v>0</v>
      </c>
      <c r="R130" s="64" t="n">
        <f aca="false">IF(AND(J130="ALI",O130="Simples"),7, IF(AND(J130="ALI",O130="Médio"),10, IF(AND(J130="ALI",O130="Complexo"),15, IF(AND(J130="AIE",O130="Simples"),5, IF(AND(J130="AIE",O130="Médio"),7, IF(AND(J130="AIE",O130="Complexo"),10,0))))))</f>
        <v>0</v>
      </c>
      <c r="S130" s="63" t="n">
        <f aca="false">IF($M130="%",($Q130+$R130)*$C130,$C130*$I130)</f>
        <v>0</v>
      </c>
      <c r="T130" s="59"/>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c r="AV130" s="55"/>
      <c r="AW130" s="55"/>
      <c r="AX130" s="55"/>
      <c r="AY130" s="55"/>
      <c r="AZ130" s="55"/>
      <c r="BA130" s="55"/>
      <c r="BB130" s="55"/>
      <c r="BC130" s="55"/>
      <c r="BD130" s="55"/>
      <c r="BE130" s="55"/>
      <c r="BF130" s="55"/>
      <c r="BG130" s="55"/>
      <c r="BH130" s="55"/>
      <c r="BI130" s="55"/>
      <c r="BJ130" s="55"/>
      <c r="BK130" s="55"/>
      <c r="BL130" s="55"/>
    </row>
    <row r="131" customFormat="false" ht="13.8" hidden="false" customHeight="false" outlineLevel="0" collapsed="false">
      <c r="A131" s="56"/>
      <c r="B131" s="57"/>
      <c r="C131" s="58" t="n">
        <f aca="false">IF($B131&lt;&gt;"",VLOOKUP($B131,Matriz_INM,2,0),0)</f>
        <v>0</v>
      </c>
      <c r="D131" s="59"/>
      <c r="E131" s="59"/>
      <c r="F131" s="59"/>
      <c r="G131" s="59"/>
      <c r="H131" s="60"/>
      <c r="I131" s="61"/>
      <c r="J131" s="59"/>
      <c r="K131" s="61"/>
      <c r="L131" s="61"/>
      <c r="M131" s="62" t="str">
        <f aca="false">IFERROR(VLOOKUP($B131,Matriz_INM,3,0),"")</f>
        <v/>
      </c>
      <c r="N131" s="60" t="str">
        <f aca="false">IF(J131="EE",IF(OR(AND(OR(L131=1,L131=0),K131&gt;0,K131&lt;5),AND(OR(L131=1,L131=0),K131&gt;4,K131&lt;16),AND(L131=2,K131&gt;0,K131&lt;5)),"Simples",IF(OR(AND(OR(L131=1,L131=0),K131&gt;15),AND(L131=2,K131&gt;4,K131&lt;16),AND(L131&gt;2,K131&gt;0,K131&lt;5)),"Médio",IF(OR(AND(L131=2,K131&gt;15),AND(L131&gt;2,K131&gt;4,K131&lt;16),AND(L131&gt;2,K131&gt;15)),"Complexo",""))), IF(OR(J131="CE",J131="SE"),IF(OR(AND(OR(L131=1,L131=0),K131&gt;0,K131&lt;6),AND(OR(L131=1,L131=0),K131&gt;5,K131&lt;20),AND(L131&gt;1,L131&lt;4,K131&gt;0,K131&lt;6)),"Simples",IF(OR(AND(OR(L131=1,L131=0),K131&gt;19),AND(L131&gt;1,L131&lt;4,K131&gt;5,K131&lt;20),AND(L131&gt;3,K131&gt;0,K131&lt;6)),"Médio",IF(OR(AND(L131&gt;1,L131&lt;4,K131&gt;19),AND(L131&gt;3,K131&gt;5,K131&lt;20),AND(L131&gt;3,K131&gt;19)),"Complexo",""))),""))</f>
        <v/>
      </c>
      <c r="O131" s="60" t="str">
        <f aca="false">IF(J131="ALI",IF(OR(AND(OR(L131=1,L131=0),K131&gt;0,K131&lt;20),AND(OR(L131=1,L131=0),K131&gt;19,K131&lt;51),AND(L131&gt;1,L131&lt;6,K131&gt;0,K131&lt;20)),"Simples",IF(OR(AND(OR(L131=1,L131=0),K131&gt;50),AND(L131&gt;1,L131&lt;6,K131&gt;19,K131&lt;51),AND(L131&gt;5,K131&gt;0,K131&lt;20)),"Médio",IF(OR(AND(L131&gt;1,L131&lt;6,K131&gt;50),AND(L131&gt;5,K131&gt;19,K131&lt;51),AND(L131&gt;5,K131&gt;50)),"Complexo",""))), IF(J131="AIE",IF(OR(AND(OR(L131=1, L131=0),K131&gt;0,K131&lt;20),AND(OR(L131=1, L131=0),K131&gt;19,K131&lt;51),AND(L131&gt;1,L131&lt;6,K131&gt;0,K131&lt;20)),"Simples",IF(OR(AND(OR(L131=1, L131=0),K131&gt;50),AND(L131&gt;1,L131&lt;6,K131&gt;19,K131&lt;51),AND(L131&gt;5,K131&gt;0,K131&lt;20)),"Médio",IF(OR(AND(L131&gt;1,L131&lt;6,K131&gt;50),AND(L131&gt;5,K131&gt;19,K131&lt;51),AND(L131&gt;5,K131&gt;50)),"Complexo",""))),""))</f>
        <v/>
      </c>
      <c r="P131" s="63" t="str">
        <f aca="false">IF(N131="",O131,IF(O131="",N131,""))</f>
        <v/>
      </c>
      <c r="Q131" s="64" t="n">
        <f aca="false">IF(AND(OR(J131="EE",J131="CE"),P131="Simples"),3, IF(AND(OR(J131="EE",J131="CE"),P131="Médio"),4, IF(AND(OR(J131="EE",J131="CE"),P131="Complexo"),6, IF(AND(J131="SE",P131="Simples"),4, IF(AND(J131="SE",P131="Médio"),5, IF(AND(J131="SE",P131="Complexo"),7,0))))))</f>
        <v>0</v>
      </c>
      <c r="R131" s="64" t="n">
        <f aca="false">IF(AND(J131="ALI",O131="Simples"),7, IF(AND(J131="ALI",O131="Médio"),10, IF(AND(J131="ALI",O131="Complexo"),15, IF(AND(J131="AIE",O131="Simples"),5, IF(AND(J131="AIE",O131="Médio"),7, IF(AND(J131="AIE",O131="Complexo"),10,0))))))</f>
        <v>0</v>
      </c>
      <c r="S131" s="63" t="n">
        <f aca="false">IF($M131="%",($Q131+$R131)*$C131,$C131*$I131)</f>
        <v>0</v>
      </c>
      <c r="T131" s="59"/>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c r="AV131" s="55"/>
      <c r="AW131" s="55"/>
      <c r="AX131" s="55"/>
      <c r="AY131" s="55"/>
      <c r="AZ131" s="55"/>
      <c r="BA131" s="55"/>
      <c r="BB131" s="55"/>
      <c r="BC131" s="55"/>
      <c r="BD131" s="55"/>
      <c r="BE131" s="55"/>
      <c r="BF131" s="55"/>
      <c r="BG131" s="55"/>
      <c r="BH131" s="55"/>
      <c r="BI131" s="55"/>
      <c r="BJ131" s="55"/>
      <c r="BK131" s="55"/>
      <c r="BL131" s="55"/>
    </row>
    <row r="132" customFormat="false" ht="13.8" hidden="false" customHeight="false" outlineLevel="0" collapsed="false">
      <c r="A132" s="56"/>
      <c r="B132" s="57"/>
      <c r="C132" s="58" t="n">
        <f aca="false">IF($B132&lt;&gt;"",VLOOKUP($B132,Matriz_INM,2,0),0)</f>
        <v>0</v>
      </c>
      <c r="D132" s="59"/>
      <c r="E132" s="59"/>
      <c r="F132" s="59"/>
      <c r="G132" s="59"/>
      <c r="H132" s="60"/>
      <c r="I132" s="61"/>
      <c r="J132" s="59"/>
      <c r="K132" s="61"/>
      <c r="L132" s="61"/>
      <c r="M132" s="62" t="str">
        <f aca="false">IFERROR(VLOOKUP($B132,Matriz_INM,3,0),"")</f>
        <v/>
      </c>
      <c r="N132" s="60" t="str">
        <f aca="false">IF(J132="EE",IF(OR(AND(OR(L132=1,L132=0),K132&gt;0,K132&lt;5),AND(OR(L132=1,L132=0),K132&gt;4,K132&lt;16),AND(L132=2,K132&gt;0,K132&lt;5)),"Simples",IF(OR(AND(OR(L132=1,L132=0),K132&gt;15),AND(L132=2,K132&gt;4,K132&lt;16),AND(L132&gt;2,K132&gt;0,K132&lt;5)),"Médio",IF(OR(AND(L132=2,K132&gt;15),AND(L132&gt;2,K132&gt;4,K132&lt;16),AND(L132&gt;2,K132&gt;15)),"Complexo",""))), IF(OR(J132="CE",J132="SE"),IF(OR(AND(OR(L132=1,L132=0),K132&gt;0,K132&lt;6),AND(OR(L132=1,L132=0),K132&gt;5,K132&lt;20),AND(L132&gt;1,L132&lt;4,K132&gt;0,K132&lt;6)),"Simples",IF(OR(AND(OR(L132=1,L132=0),K132&gt;19),AND(L132&gt;1,L132&lt;4,K132&gt;5,K132&lt;20),AND(L132&gt;3,K132&gt;0,K132&lt;6)),"Médio",IF(OR(AND(L132&gt;1,L132&lt;4,K132&gt;19),AND(L132&gt;3,K132&gt;5,K132&lt;20),AND(L132&gt;3,K132&gt;19)),"Complexo",""))),""))</f>
        <v/>
      </c>
      <c r="O132" s="60" t="str">
        <f aca="false">IF(J132="ALI",IF(OR(AND(OR(L132=1,L132=0),K132&gt;0,K132&lt;20),AND(OR(L132=1,L132=0),K132&gt;19,K132&lt;51),AND(L132&gt;1,L132&lt;6,K132&gt;0,K132&lt;20)),"Simples",IF(OR(AND(OR(L132=1,L132=0),K132&gt;50),AND(L132&gt;1,L132&lt;6,K132&gt;19,K132&lt;51),AND(L132&gt;5,K132&gt;0,K132&lt;20)),"Médio",IF(OR(AND(L132&gt;1,L132&lt;6,K132&gt;50),AND(L132&gt;5,K132&gt;19,K132&lt;51),AND(L132&gt;5,K132&gt;50)),"Complexo",""))), IF(J132="AIE",IF(OR(AND(OR(L132=1, L132=0),K132&gt;0,K132&lt;20),AND(OR(L132=1, L132=0),K132&gt;19,K132&lt;51),AND(L132&gt;1,L132&lt;6,K132&gt;0,K132&lt;20)),"Simples",IF(OR(AND(OR(L132=1, L132=0),K132&gt;50),AND(L132&gt;1,L132&lt;6,K132&gt;19,K132&lt;51),AND(L132&gt;5,K132&gt;0,K132&lt;20)),"Médio",IF(OR(AND(L132&gt;1,L132&lt;6,K132&gt;50),AND(L132&gt;5,K132&gt;19,K132&lt;51),AND(L132&gt;5,K132&gt;50)),"Complexo",""))),""))</f>
        <v/>
      </c>
      <c r="P132" s="63" t="str">
        <f aca="false">IF(N132="",O132,IF(O132="",N132,""))</f>
        <v/>
      </c>
      <c r="Q132" s="64" t="n">
        <f aca="false">IF(AND(OR(J132="EE",J132="CE"),P132="Simples"),3, IF(AND(OR(J132="EE",J132="CE"),P132="Médio"),4, IF(AND(OR(J132="EE",J132="CE"),P132="Complexo"),6, IF(AND(J132="SE",P132="Simples"),4, IF(AND(J132="SE",P132="Médio"),5, IF(AND(J132="SE",P132="Complexo"),7,0))))))</f>
        <v>0</v>
      </c>
      <c r="R132" s="64" t="n">
        <f aca="false">IF(AND(J132="ALI",O132="Simples"),7, IF(AND(J132="ALI",O132="Médio"),10, IF(AND(J132="ALI",O132="Complexo"),15, IF(AND(J132="AIE",O132="Simples"),5, IF(AND(J132="AIE",O132="Médio"),7, IF(AND(J132="AIE",O132="Complexo"),10,0))))))</f>
        <v>0</v>
      </c>
      <c r="S132" s="63" t="n">
        <f aca="false">IF($M132="%",($Q132+$R132)*$C132,$C132*$I132)</f>
        <v>0</v>
      </c>
      <c r="T132" s="59"/>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c r="AT132" s="55"/>
      <c r="AU132" s="55"/>
      <c r="AV132" s="55"/>
      <c r="AW132" s="55"/>
      <c r="AX132" s="55"/>
      <c r="AY132" s="55"/>
      <c r="AZ132" s="55"/>
      <c r="BA132" s="55"/>
      <c r="BB132" s="55"/>
      <c r="BC132" s="55"/>
      <c r="BD132" s="55"/>
      <c r="BE132" s="55"/>
      <c r="BF132" s="55"/>
      <c r="BG132" s="55"/>
      <c r="BH132" s="55"/>
      <c r="BI132" s="55"/>
      <c r="BJ132" s="55"/>
      <c r="BK132" s="55"/>
      <c r="BL132" s="55"/>
    </row>
    <row r="133" customFormat="false" ht="13.8" hidden="false" customHeight="false" outlineLevel="0" collapsed="false">
      <c r="A133" s="56"/>
      <c r="B133" s="57"/>
      <c r="C133" s="58" t="n">
        <f aca="false">IF($B133&lt;&gt;"",VLOOKUP($B133,Matriz_INM,2,0),0)</f>
        <v>0</v>
      </c>
      <c r="D133" s="59"/>
      <c r="E133" s="59"/>
      <c r="F133" s="59"/>
      <c r="G133" s="59"/>
      <c r="H133" s="60"/>
      <c r="I133" s="61"/>
      <c r="J133" s="59"/>
      <c r="K133" s="61"/>
      <c r="L133" s="61"/>
      <c r="M133" s="62" t="str">
        <f aca="false">IFERROR(VLOOKUP($B133,Matriz_INM,3,0),"")</f>
        <v/>
      </c>
      <c r="N133" s="60" t="str">
        <f aca="false">IF(J133="EE",IF(OR(AND(OR(L133=1,L133=0),K133&gt;0,K133&lt;5),AND(OR(L133=1,L133=0),K133&gt;4,K133&lt;16),AND(L133=2,K133&gt;0,K133&lt;5)),"Simples",IF(OR(AND(OR(L133=1,L133=0),K133&gt;15),AND(L133=2,K133&gt;4,K133&lt;16),AND(L133&gt;2,K133&gt;0,K133&lt;5)),"Médio",IF(OR(AND(L133=2,K133&gt;15),AND(L133&gt;2,K133&gt;4,K133&lt;16),AND(L133&gt;2,K133&gt;15)),"Complexo",""))), IF(OR(J133="CE",J133="SE"),IF(OR(AND(OR(L133=1,L133=0),K133&gt;0,K133&lt;6),AND(OR(L133=1,L133=0),K133&gt;5,K133&lt;20),AND(L133&gt;1,L133&lt;4,K133&gt;0,K133&lt;6)),"Simples",IF(OR(AND(OR(L133=1,L133=0),K133&gt;19),AND(L133&gt;1,L133&lt;4,K133&gt;5,K133&lt;20),AND(L133&gt;3,K133&gt;0,K133&lt;6)),"Médio",IF(OR(AND(L133&gt;1,L133&lt;4,K133&gt;19),AND(L133&gt;3,K133&gt;5,K133&lt;20),AND(L133&gt;3,K133&gt;19)),"Complexo",""))),""))</f>
        <v/>
      </c>
      <c r="O133" s="60" t="str">
        <f aca="false">IF(J133="ALI",IF(OR(AND(OR(L133=1,L133=0),K133&gt;0,K133&lt;20),AND(OR(L133=1,L133=0),K133&gt;19,K133&lt;51),AND(L133&gt;1,L133&lt;6,K133&gt;0,K133&lt;20)),"Simples",IF(OR(AND(OR(L133=1,L133=0),K133&gt;50),AND(L133&gt;1,L133&lt;6,K133&gt;19,K133&lt;51),AND(L133&gt;5,K133&gt;0,K133&lt;20)),"Médio",IF(OR(AND(L133&gt;1,L133&lt;6,K133&gt;50),AND(L133&gt;5,K133&gt;19,K133&lt;51),AND(L133&gt;5,K133&gt;50)),"Complexo",""))), IF(J133="AIE",IF(OR(AND(OR(L133=1, L133=0),K133&gt;0,K133&lt;20),AND(OR(L133=1, L133=0),K133&gt;19,K133&lt;51),AND(L133&gt;1,L133&lt;6,K133&gt;0,K133&lt;20)),"Simples",IF(OR(AND(OR(L133=1, L133=0),K133&gt;50),AND(L133&gt;1,L133&lt;6,K133&gt;19,K133&lt;51),AND(L133&gt;5,K133&gt;0,K133&lt;20)),"Médio",IF(OR(AND(L133&gt;1,L133&lt;6,K133&gt;50),AND(L133&gt;5,K133&gt;19,K133&lt;51),AND(L133&gt;5,K133&gt;50)),"Complexo",""))),""))</f>
        <v/>
      </c>
      <c r="P133" s="63" t="str">
        <f aca="false">IF(N133="",O133,IF(O133="",N133,""))</f>
        <v/>
      </c>
      <c r="Q133" s="64" t="n">
        <f aca="false">IF(AND(OR(J133="EE",J133="CE"),P133="Simples"),3, IF(AND(OR(J133="EE",J133="CE"),P133="Médio"),4, IF(AND(OR(J133="EE",J133="CE"),P133="Complexo"),6, IF(AND(J133="SE",P133="Simples"),4, IF(AND(J133="SE",P133="Médio"),5, IF(AND(J133="SE",P133="Complexo"),7,0))))))</f>
        <v>0</v>
      </c>
      <c r="R133" s="64" t="n">
        <f aca="false">IF(AND(J133="ALI",O133="Simples"),7, IF(AND(J133="ALI",O133="Médio"),10, IF(AND(J133="ALI",O133="Complexo"),15, IF(AND(J133="AIE",O133="Simples"),5, IF(AND(J133="AIE",O133="Médio"),7, IF(AND(J133="AIE",O133="Complexo"),10,0))))))</f>
        <v>0</v>
      </c>
      <c r="S133" s="63" t="n">
        <f aca="false">IF($M133="%",($Q133+$R133)*$C133,$C133*$I133)</f>
        <v>0</v>
      </c>
      <c r="T133" s="59"/>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55"/>
      <c r="AV133" s="55"/>
      <c r="AW133" s="55"/>
      <c r="AX133" s="55"/>
      <c r="AY133" s="55"/>
      <c r="AZ133" s="55"/>
      <c r="BA133" s="55"/>
      <c r="BB133" s="55"/>
      <c r="BC133" s="55"/>
      <c r="BD133" s="55"/>
      <c r="BE133" s="55"/>
      <c r="BF133" s="55"/>
      <c r="BG133" s="55"/>
      <c r="BH133" s="55"/>
      <c r="BI133" s="55"/>
      <c r="BJ133" s="55"/>
      <c r="BK133" s="55"/>
      <c r="BL133" s="55"/>
    </row>
    <row r="134" customFormat="false" ht="13.8" hidden="false" customHeight="false" outlineLevel="0" collapsed="false">
      <c r="A134" s="56"/>
      <c r="B134" s="57"/>
      <c r="C134" s="58" t="n">
        <f aca="false">IF($B134&lt;&gt;"",VLOOKUP($B134,Matriz_INM,2,0),0)</f>
        <v>0</v>
      </c>
      <c r="D134" s="59"/>
      <c r="E134" s="59"/>
      <c r="F134" s="59"/>
      <c r="G134" s="59"/>
      <c r="H134" s="60"/>
      <c r="I134" s="61"/>
      <c r="J134" s="59"/>
      <c r="K134" s="61"/>
      <c r="L134" s="61"/>
      <c r="M134" s="62" t="str">
        <f aca="false">IFERROR(VLOOKUP($B134,Matriz_INM,3,0),"")</f>
        <v/>
      </c>
      <c r="N134" s="60" t="str">
        <f aca="false">IF(J134="EE",IF(OR(AND(OR(L134=1,L134=0),K134&gt;0,K134&lt;5),AND(OR(L134=1,L134=0),K134&gt;4,K134&lt;16),AND(L134=2,K134&gt;0,K134&lt;5)),"Simples",IF(OR(AND(OR(L134=1,L134=0),K134&gt;15),AND(L134=2,K134&gt;4,K134&lt;16),AND(L134&gt;2,K134&gt;0,K134&lt;5)),"Médio",IF(OR(AND(L134=2,K134&gt;15),AND(L134&gt;2,K134&gt;4,K134&lt;16),AND(L134&gt;2,K134&gt;15)),"Complexo",""))), IF(OR(J134="CE",J134="SE"),IF(OR(AND(OR(L134=1,L134=0),K134&gt;0,K134&lt;6),AND(OR(L134=1,L134=0),K134&gt;5,K134&lt;20),AND(L134&gt;1,L134&lt;4,K134&gt;0,K134&lt;6)),"Simples",IF(OR(AND(OR(L134=1,L134=0),K134&gt;19),AND(L134&gt;1,L134&lt;4,K134&gt;5,K134&lt;20),AND(L134&gt;3,K134&gt;0,K134&lt;6)),"Médio",IF(OR(AND(L134&gt;1,L134&lt;4,K134&gt;19),AND(L134&gt;3,K134&gt;5,K134&lt;20),AND(L134&gt;3,K134&gt;19)),"Complexo",""))),""))</f>
        <v/>
      </c>
      <c r="O134" s="60" t="str">
        <f aca="false">IF(J134="ALI",IF(OR(AND(OR(L134=1,L134=0),K134&gt;0,K134&lt;20),AND(OR(L134=1,L134=0),K134&gt;19,K134&lt;51),AND(L134&gt;1,L134&lt;6,K134&gt;0,K134&lt;20)),"Simples",IF(OR(AND(OR(L134=1,L134=0),K134&gt;50),AND(L134&gt;1,L134&lt;6,K134&gt;19,K134&lt;51),AND(L134&gt;5,K134&gt;0,K134&lt;20)),"Médio",IF(OR(AND(L134&gt;1,L134&lt;6,K134&gt;50),AND(L134&gt;5,K134&gt;19,K134&lt;51),AND(L134&gt;5,K134&gt;50)),"Complexo",""))), IF(J134="AIE",IF(OR(AND(OR(L134=1, L134=0),K134&gt;0,K134&lt;20),AND(OR(L134=1, L134=0),K134&gt;19,K134&lt;51),AND(L134&gt;1,L134&lt;6,K134&gt;0,K134&lt;20)),"Simples",IF(OR(AND(OR(L134=1, L134=0),K134&gt;50),AND(L134&gt;1,L134&lt;6,K134&gt;19,K134&lt;51),AND(L134&gt;5,K134&gt;0,K134&lt;20)),"Médio",IF(OR(AND(L134&gt;1,L134&lt;6,K134&gt;50),AND(L134&gt;5,K134&gt;19,K134&lt;51),AND(L134&gt;5,K134&gt;50)),"Complexo",""))),""))</f>
        <v/>
      </c>
      <c r="P134" s="63" t="str">
        <f aca="false">IF(N134="",O134,IF(O134="",N134,""))</f>
        <v/>
      </c>
      <c r="Q134" s="64" t="n">
        <f aca="false">IF(AND(OR(J134="EE",J134="CE"),P134="Simples"),3, IF(AND(OR(J134="EE",J134="CE"),P134="Médio"),4, IF(AND(OR(J134="EE",J134="CE"),P134="Complexo"),6, IF(AND(J134="SE",P134="Simples"),4, IF(AND(J134="SE",P134="Médio"),5, IF(AND(J134="SE",P134="Complexo"),7,0))))))</f>
        <v>0</v>
      </c>
      <c r="R134" s="64" t="n">
        <f aca="false">IF(AND(J134="ALI",O134="Simples"),7, IF(AND(J134="ALI",O134="Médio"),10, IF(AND(J134="ALI",O134="Complexo"),15, IF(AND(J134="AIE",O134="Simples"),5, IF(AND(J134="AIE",O134="Médio"),7, IF(AND(J134="AIE",O134="Complexo"),10,0))))))</f>
        <v>0</v>
      </c>
      <c r="S134" s="63" t="n">
        <f aca="false">IF($M134="%",($Q134+$R134)*$C134,$C134*$I134)</f>
        <v>0</v>
      </c>
      <c r="T134" s="59"/>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c r="AV134" s="55"/>
      <c r="AW134" s="55"/>
      <c r="AX134" s="55"/>
      <c r="AY134" s="55"/>
      <c r="AZ134" s="55"/>
      <c r="BA134" s="55"/>
      <c r="BB134" s="55"/>
      <c r="BC134" s="55"/>
      <c r="BD134" s="55"/>
      <c r="BE134" s="55"/>
      <c r="BF134" s="55"/>
      <c r="BG134" s="55"/>
      <c r="BH134" s="55"/>
      <c r="BI134" s="55"/>
      <c r="BJ134" s="55"/>
      <c r="BK134" s="55"/>
      <c r="BL134" s="55"/>
    </row>
    <row r="135" customFormat="false" ht="13.8" hidden="false" customHeight="false" outlineLevel="0" collapsed="false">
      <c r="A135" s="56"/>
      <c r="B135" s="57"/>
      <c r="C135" s="58" t="n">
        <f aca="false">IF($B135&lt;&gt;"",VLOOKUP($B135,Matriz_INM,2,0),0)</f>
        <v>0</v>
      </c>
      <c r="D135" s="59"/>
      <c r="E135" s="59"/>
      <c r="F135" s="59"/>
      <c r="G135" s="59"/>
      <c r="H135" s="60"/>
      <c r="I135" s="61"/>
      <c r="J135" s="59"/>
      <c r="K135" s="61"/>
      <c r="L135" s="61"/>
      <c r="M135" s="62" t="str">
        <f aca="false">IFERROR(VLOOKUP($B135,Matriz_INM,3,0),"")</f>
        <v/>
      </c>
      <c r="N135" s="60" t="str">
        <f aca="false">IF(J135="EE",IF(OR(AND(OR(L135=1,L135=0),K135&gt;0,K135&lt;5),AND(OR(L135=1,L135=0),K135&gt;4,K135&lt;16),AND(L135=2,K135&gt;0,K135&lt;5)),"Simples",IF(OR(AND(OR(L135=1,L135=0),K135&gt;15),AND(L135=2,K135&gt;4,K135&lt;16),AND(L135&gt;2,K135&gt;0,K135&lt;5)),"Médio",IF(OR(AND(L135=2,K135&gt;15),AND(L135&gt;2,K135&gt;4,K135&lt;16),AND(L135&gt;2,K135&gt;15)),"Complexo",""))), IF(OR(J135="CE",J135="SE"),IF(OR(AND(OR(L135=1,L135=0),K135&gt;0,K135&lt;6),AND(OR(L135=1,L135=0),K135&gt;5,K135&lt;20),AND(L135&gt;1,L135&lt;4,K135&gt;0,K135&lt;6)),"Simples",IF(OR(AND(OR(L135=1,L135=0),K135&gt;19),AND(L135&gt;1,L135&lt;4,K135&gt;5,K135&lt;20),AND(L135&gt;3,K135&gt;0,K135&lt;6)),"Médio",IF(OR(AND(L135&gt;1,L135&lt;4,K135&gt;19),AND(L135&gt;3,K135&gt;5,K135&lt;20),AND(L135&gt;3,K135&gt;19)),"Complexo",""))),""))</f>
        <v/>
      </c>
      <c r="O135" s="60" t="str">
        <f aca="false">IF(J135="ALI",IF(OR(AND(OR(L135=1,L135=0),K135&gt;0,K135&lt;20),AND(OR(L135=1,L135=0),K135&gt;19,K135&lt;51),AND(L135&gt;1,L135&lt;6,K135&gt;0,K135&lt;20)),"Simples",IF(OR(AND(OR(L135=1,L135=0),K135&gt;50),AND(L135&gt;1,L135&lt;6,K135&gt;19,K135&lt;51),AND(L135&gt;5,K135&gt;0,K135&lt;20)),"Médio",IF(OR(AND(L135&gt;1,L135&lt;6,K135&gt;50),AND(L135&gt;5,K135&gt;19,K135&lt;51),AND(L135&gt;5,K135&gt;50)),"Complexo",""))), IF(J135="AIE",IF(OR(AND(OR(L135=1, L135=0),K135&gt;0,K135&lt;20),AND(OR(L135=1, L135=0),K135&gt;19,K135&lt;51),AND(L135&gt;1,L135&lt;6,K135&gt;0,K135&lt;20)),"Simples",IF(OR(AND(OR(L135=1, L135=0),K135&gt;50),AND(L135&gt;1,L135&lt;6,K135&gt;19,K135&lt;51),AND(L135&gt;5,K135&gt;0,K135&lt;20)),"Médio",IF(OR(AND(L135&gt;1,L135&lt;6,K135&gt;50),AND(L135&gt;5,K135&gt;19,K135&lt;51),AND(L135&gt;5,K135&gt;50)),"Complexo",""))),""))</f>
        <v/>
      </c>
      <c r="P135" s="63" t="str">
        <f aca="false">IF(N135="",O135,IF(O135="",N135,""))</f>
        <v/>
      </c>
      <c r="Q135" s="64" t="n">
        <f aca="false">IF(AND(OR(J135="EE",J135="CE"),P135="Simples"),3, IF(AND(OR(J135="EE",J135="CE"),P135="Médio"),4, IF(AND(OR(J135="EE",J135="CE"),P135="Complexo"),6, IF(AND(J135="SE",P135="Simples"),4, IF(AND(J135="SE",P135="Médio"),5, IF(AND(J135="SE",P135="Complexo"),7,0))))))</f>
        <v>0</v>
      </c>
      <c r="R135" s="64" t="n">
        <f aca="false">IF(AND(J135="ALI",O135="Simples"),7, IF(AND(J135="ALI",O135="Médio"),10, IF(AND(J135="ALI",O135="Complexo"),15, IF(AND(J135="AIE",O135="Simples"),5, IF(AND(J135="AIE",O135="Médio"),7, IF(AND(J135="AIE",O135="Complexo"),10,0))))))</f>
        <v>0</v>
      </c>
      <c r="S135" s="63" t="n">
        <f aca="false">IF($M135="%",($Q135+$R135)*$C135,$C135*$I135)</f>
        <v>0</v>
      </c>
      <c r="T135" s="59"/>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c r="AV135" s="55"/>
      <c r="AW135" s="55"/>
      <c r="AX135" s="55"/>
      <c r="AY135" s="55"/>
      <c r="AZ135" s="55"/>
      <c r="BA135" s="55"/>
      <c r="BB135" s="55"/>
      <c r="BC135" s="55"/>
      <c r="BD135" s="55"/>
      <c r="BE135" s="55"/>
      <c r="BF135" s="55"/>
      <c r="BG135" s="55"/>
      <c r="BH135" s="55"/>
      <c r="BI135" s="55"/>
      <c r="BJ135" s="55"/>
      <c r="BK135" s="55"/>
      <c r="BL135" s="55"/>
    </row>
    <row r="136" customFormat="false" ht="13.8" hidden="false" customHeight="false" outlineLevel="0" collapsed="false">
      <c r="A136" s="56"/>
      <c r="B136" s="57"/>
      <c r="C136" s="58" t="n">
        <f aca="false">IF($B136&lt;&gt;"",VLOOKUP($B136,Matriz_INM,2,0),0)</f>
        <v>0</v>
      </c>
      <c r="D136" s="59"/>
      <c r="E136" s="59"/>
      <c r="F136" s="59"/>
      <c r="G136" s="59"/>
      <c r="H136" s="60"/>
      <c r="I136" s="61"/>
      <c r="J136" s="59"/>
      <c r="K136" s="61"/>
      <c r="L136" s="61"/>
      <c r="M136" s="62" t="str">
        <f aca="false">IFERROR(VLOOKUP($B136,Matriz_INM,3,0),"")</f>
        <v/>
      </c>
      <c r="N136" s="60" t="str">
        <f aca="false">IF(J136="EE",IF(OR(AND(OR(L136=1,L136=0),K136&gt;0,K136&lt;5),AND(OR(L136=1,L136=0),K136&gt;4,K136&lt;16),AND(L136=2,K136&gt;0,K136&lt;5)),"Simples",IF(OR(AND(OR(L136=1,L136=0),K136&gt;15),AND(L136=2,K136&gt;4,K136&lt;16),AND(L136&gt;2,K136&gt;0,K136&lt;5)),"Médio",IF(OR(AND(L136=2,K136&gt;15),AND(L136&gt;2,K136&gt;4,K136&lt;16),AND(L136&gt;2,K136&gt;15)),"Complexo",""))), IF(OR(J136="CE",J136="SE"),IF(OR(AND(OR(L136=1,L136=0),K136&gt;0,K136&lt;6),AND(OR(L136=1,L136=0),K136&gt;5,K136&lt;20),AND(L136&gt;1,L136&lt;4,K136&gt;0,K136&lt;6)),"Simples",IF(OR(AND(OR(L136=1,L136=0),K136&gt;19),AND(L136&gt;1,L136&lt;4,K136&gt;5,K136&lt;20),AND(L136&gt;3,K136&gt;0,K136&lt;6)),"Médio",IF(OR(AND(L136&gt;1,L136&lt;4,K136&gt;19),AND(L136&gt;3,K136&gt;5,K136&lt;20),AND(L136&gt;3,K136&gt;19)),"Complexo",""))),""))</f>
        <v/>
      </c>
      <c r="O136" s="60" t="str">
        <f aca="false">IF(J136="ALI",IF(OR(AND(OR(L136=1,L136=0),K136&gt;0,K136&lt;20),AND(OR(L136=1,L136=0),K136&gt;19,K136&lt;51),AND(L136&gt;1,L136&lt;6,K136&gt;0,K136&lt;20)),"Simples",IF(OR(AND(OR(L136=1,L136=0),K136&gt;50),AND(L136&gt;1,L136&lt;6,K136&gt;19,K136&lt;51),AND(L136&gt;5,K136&gt;0,K136&lt;20)),"Médio",IF(OR(AND(L136&gt;1,L136&lt;6,K136&gt;50),AND(L136&gt;5,K136&gt;19,K136&lt;51),AND(L136&gt;5,K136&gt;50)),"Complexo",""))), IF(J136="AIE",IF(OR(AND(OR(L136=1, L136=0),K136&gt;0,K136&lt;20),AND(OR(L136=1, L136=0),K136&gt;19,K136&lt;51),AND(L136&gt;1,L136&lt;6,K136&gt;0,K136&lt;20)),"Simples",IF(OR(AND(OR(L136=1, L136=0),K136&gt;50),AND(L136&gt;1,L136&lt;6,K136&gt;19,K136&lt;51),AND(L136&gt;5,K136&gt;0,K136&lt;20)),"Médio",IF(OR(AND(L136&gt;1,L136&lt;6,K136&gt;50),AND(L136&gt;5,K136&gt;19,K136&lt;51),AND(L136&gt;5,K136&gt;50)),"Complexo",""))),""))</f>
        <v/>
      </c>
      <c r="P136" s="63" t="str">
        <f aca="false">IF(N136="",O136,IF(O136="",N136,""))</f>
        <v/>
      </c>
      <c r="Q136" s="64" t="n">
        <f aca="false">IF(AND(OR(J136="EE",J136="CE"),P136="Simples"),3, IF(AND(OR(J136="EE",J136="CE"),P136="Médio"),4, IF(AND(OR(J136="EE",J136="CE"),P136="Complexo"),6, IF(AND(J136="SE",P136="Simples"),4, IF(AND(J136="SE",P136="Médio"),5, IF(AND(J136="SE",P136="Complexo"),7,0))))))</f>
        <v>0</v>
      </c>
      <c r="R136" s="64" t="n">
        <f aca="false">IF(AND(J136="ALI",O136="Simples"),7, IF(AND(J136="ALI",O136="Médio"),10, IF(AND(J136="ALI",O136="Complexo"),15, IF(AND(J136="AIE",O136="Simples"),5, IF(AND(J136="AIE",O136="Médio"),7, IF(AND(J136="AIE",O136="Complexo"),10,0))))))</f>
        <v>0</v>
      </c>
      <c r="S136" s="63" t="n">
        <f aca="false">IF($M136="%",($Q136+$R136)*$C136,$C136*$I136)</f>
        <v>0</v>
      </c>
      <c r="T136" s="59"/>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55"/>
      <c r="BB136" s="55"/>
      <c r="BC136" s="55"/>
      <c r="BD136" s="55"/>
      <c r="BE136" s="55"/>
      <c r="BF136" s="55"/>
      <c r="BG136" s="55"/>
      <c r="BH136" s="55"/>
      <c r="BI136" s="55"/>
      <c r="BJ136" s="55"/>
      <c r="BK136" s="55"/>
      <c r="BL136" s="55"/>
    </row>
    <row r="137" customFormat="false" ht="13.8" hidden="false" customHeight="false" outlineLevel="0" collapsed="false">
      <c r="A137" s="56"/>
      <c r="B137" s="57"/>
      <c r="C137" s="58" t="n">
        <f aca="false">IF($B137&lt;&gt;"",VLOOKUP($B137,Matriz_INM,2,0),0)</f>
        <v>0</v>
      </c>
      <c r="D137" s="59"/>
      <c r="E137" s="59"/>
      <c r="F137" s="59"/>
      <c r="G137" s="59"/>
      <c r="H137" s="60"/>
      <c r="I137" s="61"/>
      <c r="J137" s="59"/>
      <c r="K137" s="61"/>
      <c r="L137" s="61"/>
      <c r="M137" s="62" t="str">
        <f aca="false">IFERROR(VLOOKUP($B137,Matriz_INM,3,0),"")</f>
        <v/>
      </c>
      <c r="N137" s="60" t="str">
        <f aca="false">IF(J137="EE",IF(OR(AND(OR(L137=1,L137=0),K137&gt;0,K137&lt;5),AND(OR(L137=1,L137=0),K137&gt;4,K137&lt;16),AND(L137=2,K137&gt;0,K137&lt;5)),"Simples",IF(OR(AND(OR(L137=1,L137=0),K137&gt;15),AND(L137=2,K137&gt;4,K137&lt;16),AND(L137&gt;2,K137&gt;0,K137&lt;5)),"Médio",IF(OR(AND(L137=2,K137&gt;15),AND(L137&gt;2,K137&gt;4,K137&lt;16),AND(L137&gt;2,K137&gt;15)),"Complexo",""))), IF(OR(J137="CE",J137="SE"),IF(OR(AND(OR(L137=1,L137=0),K137&gt;0,K137&lt;6),AND(OR(L137=1,L137=0),K137&gt;5,K137&lt;20),AND(L137&gt;1,L137&lt;4,K137&gt;0,K137&lt;6)),"Simples",IF(OR(AND(OR(L137=1,L137=0),K137&gt;19),AND(L137&gt;1,L137&lt;4,K137&gt;5,K137&lt;20),AND(L137&gt;3,K137&gt;0,K137&lt;6)),"Médio",IF(OR(AND(L137&gt;1,L137&lt;4,K137&gt;19),AND(L137&gt;3,K137&gt;5,K137&lt;20),AND(L137&gt;3,K137&gt;19)),"Complexo",""))),""))</f>
        <v/>
      </c>
      <c r="O137" s="60" t="str">
        <f aca="false">IF(J137="ALI",IF(OR(AND(OR(L137=1,L137=0),K137&gt;0,K137&lt;20),AND(OR(L137=1,L137=0),K137&gt;19,K137&lt;51),AND(L137&gt;1,L137&lt;6,K137&gt;0,K137&lt;20)),"Simples",IF(OR(AND(OR(L137=1,L137=0),K137&gt;50),AND(L137&gt;1,L137&lt;6,K137&gt;19,K137&lt;51),AND(L137&gt;5,K137&gt;0,K137&lt;20)),"Médio",IF(OR(AND(L137&gt;1,L137&lt;6,K137&gt;50),AND(L137&gt;5,K137&gt;19,K137&lt;51),AND(L137&gt;5,K137&gt;50)),"Complexo",""))), IF(J137="AIE",IF(OR(AND(OR(L137=1, L137=0),K137&gt;0,K137&lt;20),AND(OR(L137=1, L137=0),K137&gt;19,K137&lt;51),AND(L137&gt;1,L137&lt;6,K137&gt;0,K137&lt;20)),"Simples",IF(OR(AND(OR(L137=1, L137=0),K137&gt;50),AND(L137&gt;1,L137&lt;6,K137&gt;19,K137&lt;51),AND(L137&gt;5,K137&gt;0,K137&lt;20)),"Médio",IF(OR(AND(L137&gt;1,L137&lt;6,K137&gt;50),AND(L137&gt;5,K137&gt;19,K137&lt;51),AND(L137&gt;5,K137&gt;50)),"Complexo",""))),""))</f>
        <v/>
      </c>
      <c r="P137" s="63" t="str">
        <f aca="false">IF(N137="",O137,IF(O137="",N137,""))</f>
        <v/>
      </c>
      <c r="Q137" s="64" t="n">
        <f aca="false">IF(AND(OR(J137="EE",J137="CE"),P137="Simples"),3, IF(AND(OR(J137="EE",J137="CE"),P137="Médio"),4, IF(AND(OR(J137="EE",J137="CE"),P137="Complexo"),6, IF(AND(J137="SE",P137="Simples"),4, IF(AND(J137="SE",P137="Médio"),5, IF(AND(J137="SE",P137="Complexo"),7,0))))))</f>
        <v>0</v>
      </c>
      <c r="R137" s="64" t="n">
        <f aca="false">IF(AND(J137="ALI",O137="Simples"),7, IF(AND(J137="ALI",O137="Médio"),10, IF(AND(J137="ALI",O137="Complexo"),15, IF(AND(J137="AIE",O137="Simples"),5, IF(AND(J137="AIE",O137="Médio"),7, IF(AND(J137="AIE",O137="Complexo"),10,0))))))</f>
        <v>0</v>
      </c>
      <c r="S137" s="63" t="n">
        <f aca="false">IF($M137="%",($Q137+$R137)*$C137,$C137*$I137)</f>
        <v>0</v>
      </c>
      <c r="T137" s="59"/>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c r="AV137" s="55"/>
      <c r="AW137" s="55"/>
      <c r="AX137" s="55"/>
      <c r="AY137" s="55"/>
      <c r="AZ137" s="55"/>
      <c r="BA137" s="55"/>
      <c r="BB137" s="55"/>
      <c r="BC137" s="55"/>
      <c r="BD137" s="55"/>
      <c r="BE137" s="55"/>
      <c r="BF137" s="55"/>
      <c r="BG137" s="55"/>
      <c r="BH137" s="55"/>
      <c r="BI137" s="55"/>
      <c r="BJ137" s="55"/>
      <c r="BK137" s="55"/>
      <c r="BL137" s="55"/>
    </row>
    <row r="138" customFormat="false" ht="13.8" hidden="false" customHeight="false" outlineLevel="0" collapsed="false">
      <c r="A138" s="56"/>
      <c r="B138" s="57"/>
      <c r="C138" s="58" t="n">
        <f aca="false">IF($B138&lt;&gt;"",VLOOKUP($B138,Matriz_INM,2,0),0)</f>
        <v>0</v>
      </c>
      <c r="D138" s="59"/>
      <c r="E138" s="59"/>
      <c r="F138" s="59"/>
      <c r="G138" s="59"/>
      <c r="H138" s="60"/>
      <c r="I138" s="61"/>
      <c r="J138" s="59"/>
      <c r="K138" s="61"/>
      <c r="L138" s="61"/>
      <c r="M138" s="62" t="str">
        <f aca="false">IFERROR(VLOOKUP($B138,Matriz_INM,3,0),"")</f>
        <v/>
      </c>
      <c r="N138" s="60" t="str">
        <f aca="false">IF(J138="EE",IF(OR(AND(OR(L138=1,L138=0),K138&gt;0,K138&lt;5),AND(OR(L138=1,L138=0),K138&gt;4,K138&lt;16),AND(L138=2,K138&gt;0,K138&lt;5)),"Simples",IF(OR(AND(OR(L138=1,L138=0),K138&gt;15),AND(L138=2,K138&gt;4,K138&lt;16),AND(L138&gt;2,K138&gt;0,K138&lt;5)),"Médio",IF(OR(AND(L138=2,K138&gt;15),AND(L138&gt;2,K138&gt;4,K138&lt;16),AND(L138&gt;2,K138&gt;15)),"Complexo",""))), IF(OR(J138="CE",J138="SE"),IF(OR(AND(OR(L138=1,L138=0),K138&gt;0,K138&lt;6),AND(OR(L138=1,L138=0),K138&gt;5,K138&lt;20),AND(L138&gt;1,L138&lt;4,K138&gt;0,K138&lt;6)),"Simples",IF(OR(AND(OR(L138=1,L138=0),K138&gt;19),AND(L138&gt;1,L138&lt;4,K138&gt;5,K138&lt;20),AND(L138&gt;3,K138&gt;0,K138&lt;6)),"Médio",IF(OR(AND(L138&gt;1,L138&lt;4,K138&gt;19),AND(L138&gt;3,K138&gt;5,K138&lt;20),AND(L138&gt;3,K138&gt;19)),"Complexo",""))),""))</f>
        <v/>
      </c>
      <c r="O138" s="60" t="str">
        <f aca="false">IF(J138="ALI",IF(OR(AND(OR(L138=1,L138=0),K138&gt;0,K138&lt;20),AND(OR(L138=1,L138=0),K138&gt;19,K138&lt;51),AND(L138&gt;1,L138&lt;6,K138&gt;0,K138&lt;20)),"Simples",IF(OR(AND(OR(L138=1,L138=0),K138&gt;50),AND(L138&gt;1,L138&lt;6,K138&gt;19,K138&lt;51),AND(L138&gt;5,K138&gt;0,K138&lt;20)),"Médio",IF(OR(AND(L138&gt;1,L138&lt;6,K138&gt;50),AND(L138&gt;5,K138&gt;19,K138&lt;51),AND(L138&gt;5,K138&gt;50)),"Complexo",""))), IF(J138="AIE",IF(OR(AND(OR(L138=1, L138=0),K138&gt;0,K138&lt;20),AND(OR(L138=1, L138=0),K138&gt;19,K138&lt;51),AND(L138&gt;1,L138&lt;6,K138&gt;0,K138&lt;20)),"Simples",IF(OR(AND(OR(L138=1, L138=0),K138&gt;50),AND(L138&gt;1,L138&lt;6,K138&gt;19,K138&lt;51),AND(L138&gt;5,K138&gt;0,K138&lt;20)),"Médio",IF(OR(AND(L138&gt;1,L138&lt;6,K138&gt;50),AND(L138&gt;5,K138&gt;19,K138&lt;51),AND(L138&gt;5,K138&gt;50)),"Complexo",""))),""))</f>
        <v/>
      </c>
      <c r="P138" s="63" t="str">
        <f aca="false">IF(N138="",O138,IF(O138="",N138,""))</f>
        <v/>
      </c>
      <c r="Q138" s="64" t="n">
        <f aca="false">IF(AND(OR(J138="EE",J138="CE"),P138="Simples"),3, IF(AND(OR(J138="EE",J138="CE"),P138="Médio"),4, IF(AND(OR(J138="EE",J138="CE"),P138="Complexo"),6, IF(AND(J138="SE",P138="Simples"),4, IF(AND(J138="SE",P138="Médio"),5, IF(AND(J138="SE",P138="Complexo"),7,0))))))</f>
        <v>0</v>
      </c>
      <c r="R138" s="64" t="n">
        <f aca="false">IF(AND(J138="ALI",O138="Simples"),7, IF(AND(J138="ALI",O138="Médio"),10, IF(AND(J138="ALI",O138="Complexo"),15, IF(AND(J138="AIE",O138="Simples"),5, IF(AND(J138="AIE",O138="Médio"),7, IF(AND(J138="AIE",O138="Complexo"),10,0))))))</f>
        <v>0</v>
      </c>
      <c r="S138" s="63" t="n">
        <f aca="false">IF($M138="%",($Q138+$R138)*$C138,$C138*$I138)</f>
        <v>0</v>
      </c>
      <c r="T138" s="59"/>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c r="AV138" s="55"/>
      <c r="AW138" s="55"/>
      <c r="AX138" s="55"/>
      <c r="AY138" s="55"/>
      <c r="AZ138" s="55"/>
      <c r="BA138" s="55"/>
      <c r="BB138" s="55"/>
      <c r="BC138" s="55"/>
      <c r="BD138" s="55"/>
      <c r="BE138" s="55"/>
      <c r="BF138" s="55"/>
      <c r="BG138" s="55"/>
      <c r="BH138" s="55"/>
      <c r="BI138" s="55"/>
      <c r="BJ138" s="55"/>
      <c r="BK138" s="55"/>
      <c r="BL138" s="55"/>
    </row>
    <row r="139" customFormat="false" ht="13.8" hidden="false" customHeight="false" outlineLevel="0" collapsed="false">
      <c r="A139" s="56"/>
      <c r="B139" s="57"/>
      <c r="C139" s="58" t="n">
        <f aca="false">IF($B139&lt;&gt;"",VLOOKUP($B139,Matriz_INM,2,0),0)</f>
        <v>0</v>
      </c>
      <c r="D139" s="59"/>
      <c r="E139" s="59"/>
      <c r="F139" s="59"/>
      <c r="G139" s="59"/>
      <c r="H139" s="60"/>
      <c r="I139" s="61"/>
      <c r="J139" s="59"/>
      <c r="K139" s="61"/>
      <c r="L139" s="61"/>
      <c r="M139" s="62" t="str">
        <f aca="false">IFERROR(VLOOKUP($B139,Matriz_INM,3,0),"")</f>
        <v/>
      </c>
      <c r="N139" s="60" t="str">
        <f aca="false">IF(J139="EE",IF(OR(AND(OR(L139=1,L139=0),K139&gt;0,K139&lt;5),AND(OR(L139=1,L139=0),K139&gt;4,K139&lt;16),AND(L139=2,K139&gt;0,K139&lt;5)),"Simples",IF(OR(AND(OR(L139=1,L139=0),K139&gt;15),AND(L139=2,K139&gt;4,K139&lt;16),AND(L139&gt;2,K139&gt;0,K139&lt;5)),"Médio",IF(OR(AND(L139=2,K139&gt;15),AND(L139&gt;2,K139&gt;4,K139&lt;16),AND(L139&gt;2,K139&gt;15)),"Complexo",""))), IF(OR(J139="CE",J139="SE"),IF(OR(AND(OR(L139=1,L139=0),K139&gt;0,K139&lt;6),AND(OR(L139=1,L139=0),K139&gt;5,K139&lt;20),AND(L139&gt;1,L139&lt;4,K139&gt;0,K139&lt;6)),"Simples",IF(OR(AND(OR(L139=1,L139=0),K139&gt;19),AND(L139&gt;1,L139&lt;4,K139&gt;5,K139&lt;20),AND(L139&gt;3,K139&gt;0,K139&lt;6)),"Médio",IF(OR(AND(L139&gt;1,L139&lt;4,K139&gt;19),AND(L139&gt;3,K139&gt;5,K139&lt;20),AND(L139&gt;3,K139&gt;19)),"Complexo",""))),""))</f>
        <v/>
      </c>
      <c r="O139" s="60" t="str">
        <f aca="false">IF(J139="ALI",IF(OR(AND(OR(L139=1,L139=0),K139&gt;0,K139&lt;20),AND(OR(L139=1,L139=0),K139&gt;19,K139&lt;51),AND(L139&gt;1,L139&lt;6,K139&gt;0,K139&lt;20)),"Simples",IF(OR(AND(OR(L139=1,L139=0),K139&gt;50),AND(L139&gt;1,L139&lt;6,K139&gt;19,K139&lt;51),AND(L139&gt;5,K139&gt;0,K139&lt;20)),"Médio",IF(OR(AND(L139&gt;1,L139&lt;6,K139&gt;50),AND(L139&gt;5,K139&gt;19,K139&lt;51),AND(L139&gt;5,K139&gt;50)),"Complexo",""))), IF(J139="AIE",IF(OR(AND(OR(L139=1, L139=0),K139&gt;0,K139&lt;20),AND(OR(L139=1, L139=0),K139&gt;19,K139&lt;51),AND(L139&gt;1,L139&lt;6,K139&gt;0,K139&lt;20)),"Simples",IF(OR(AND(OR(L139=1, L139=0),K139&gt;50),AND(L139&gt;1,L139&lt;6,K139&gt;19,K139&lt;51),AND(L139&gt;5,K139&gt;0,K139&lt;20)),"Médio",IF(OR(AND(L139&gt;1,L139&lt;6,K139&gt;50),AND(L139&gt;5,K139&gt;19,K139&lt;51),AND(L139&gt;5,K139&gt;50)),"Complexo",""))),""))</f>
        <v/>
      </c>
      <c r="P139" s="63" t="str">
        <f aca="false">IF(N139="",O139,IF(O139="",N139,""))</f>
        <v/>
      </c>
      <c r="Q139" s="64" t="n">
        <f aca="false">IF(AND(OR(J139="EE",J139="CE"),P139="Simples"),3, IF(AND(OR(J139="EE",J139="CE"),P139="Médio"),4, IF(AND(OR(J139="EE",J139="CE"),P139="Complexo"),6, IF(AND(J139="SE",P139="Simples"),4, IF(AND(J139="SE",P139="Médio"),5, IF(AND(J139="SE",P139="Complexo"),7,0))))))</f>
        <v>0</v>
      </c>
      <c r="R139" s="64" t="n">
        <f aca="false">IF(AND(J139="ALI",O139="Simples"),7, IF(AND(J139="ALI",O139="Médio"),10, IF(AND(J139="ALI",O139="Complexo"),15, IF(AND(J139="AIE",O139="Simples"),5, IF(AND(J139="AIE",O139="Médio"),7, IF(AND(J139="AIE",O139="Complexo"),10,0))))))</f>
        <v>0</v>
      </c>
      <c r="S139" s="63" t="n">
        <f aca="false">IF($M139="%",($Q139+$R139)*$C139,$C139*$I139)</f>
        <v>0</v>
      </c>
      <c r="T139" s="59"/>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c r="AV139" s="55"/>
      <c r="AW139" s="55"/>
      <c r="AX139" s="55"/>
      <c r="AY139" s="55"/>
      <c r="AZ139" s="55"/>
      <c r="BA139" s="55"/>
      <c r="BB139" s="55"/>
      <c r="BC139" s="55"/>
      <c r="BD139" s="55"/>
      <c r="BE139" s="55"/>
      <c r="BF139" s="55"/>
      <c r="BG139" s="55"/>
      <c r="BH139" s="55"/>
      <c r="BI139" s="55"/>
      <c r="BJ139" s="55"/>
      <c r="BK139" s="55"/>
      <c r="BL139" s="55"/>
    </row>
    <row r="140" customFormat="false" ht="13.8" hidden="false" customHeight="false" outlineLevel="0" collapsed="false">
      <c r="A140" s="56"/>
      <c r="B140" s="57"/>
      <c r="C140" s="58" t="n">
        <f aca="false">IF($B140&lt;&gt;"",VLOOKUP($B140,Matriz_INM,2,0),0)</f>
        <v>0</v>
      </c>
      <c r="D140" s="59"/>
      <c r="E140" s="59"/>
      <c r="F140" s="59"/>
      <c r="G140" s="59"/>
      <c r="H140" s="60"/>
      <c r="I140" s="61"/>
      <c r="J140" s="59"/>
      <c r="K140" s="61"/>
      <c r="L140" s="61"/>
      <c r="M140" s="62" t="str">
        <f aca="false">IFERROR(VLOOKUP($B140,Matriz_INM,3,0),"")</f>
        <v/>
      </c>
      <c r="N140" s="60" t="str">
        <f aca="false">IF(J140="EE",IF(OR(AND(OR(L140=1,L140=0),K140&gt;0,K140&lt;5),AND(OR(L140=1,L140=0),K140&gt;4,K140&lt;16),AND(L140=2,K140&gt;0,K140&lt;5)),"Simples",IF(OR(AND(OR(L140=1,L140=0),K140&gt;15),AND(L140=2,K140&gt;4,K140&lt;16),AND(L140&gt;2,K140&gt;0,K140&lt;5)),"Médio",IF(OR(AND(L140=2,K140&gt;15),AND(L140&gt;2,K140&gt;4,K140&lt;16),AND(L140&gt;2,K140&gt;15)),"Complexo",""))), IF(OR(J140="CE",J140="SE"),IF(OR(AND(OR(L140=1,L140=0),K140&gt;0,K140&lt;6),AND(OR(L140=1,L140=0),K140&gt;5,K140&lt;20),AND(L140&gt;1,L140&lt;4,K140&gt;0,K140&lt;6)),"Simples",IF(OR(AND(OR(L140=1,L140=0),K140&gt;19),AND(L140&gt;1,L140&lt;4,K140&gt;5,K140&lt;20),AND(L140&gt;3,K140&gt;0,K140&lt;6)),"Médio",IF(OR(AND(L140&gt;1,L140&lt;4,K140&gt;19),AND(L140&gt;3,K140&gt;5,K140&lt;20),AND(L140&gt;3,K140&gt;19)),"Complexo",""))),""))</f>
        <v/>
      </c>
      <c r="O140" s="60" t="str">
        <f aca="false">IF(J140="ALI",IF(OR(AND(OR(L140=1,L140=0),K140&gt;0,K140&lt;20),AND(OR(L140=1,L140=0),K140&gt;19,K140&lt;51),AND(L140&gt;1,L140&lt;6,K140&gt;0,K140&lt;20)),"Simples",IF(OR(AND(OR(L140=1,L140=0),K140&gt;50),AND(L140&gt;1,L140&lt;6,K140&gt;19,K140&lt;51),AND(L140&gt;5,K140&gt;0,K140&lt;20)),"Médio",IF(OR(AND(L140&gt;1,L140&lt;6,K140&gt;50),AND(L140&gt;5,K140&gt;19,K140&lt;51),AND(L140&gt;5,K140&gt;50)),"Complexo",""))), IF(J140="AIE",IF(OR(AND(OR(L140=1, L140=0),K140&gt;0,K140&lt;20),AND(OR(L140=1, L140=0),K140&gt;19,K140&lt;51),AND(L140&gt;1,L140&lt;6,K140&gt;0,K140&lt;20)),"Simples",IF(OR(AND(OR(L140=1, L140=0),K140&gt;50),AND(L140&gt;1,L140&lt;6,K140&gt;19,K140&lt;51),AND(L140&gt;5,K140&gt;0,K140&lt;20)),"Médio",IF(OR(AND(L140&gt;1,L140&lt;6,K140&gt;50),AND(L140&gt;5,K140&gt;19,K140&lt;51),AND(L140&gt;5,K140&gt;50)),"Complexo",""))),""))</f>
        <v/>
      </c>
      <c r="P140" s="63" t="str">
        <f aca="false">IF(N140="",O140,IF(O140="",N140,""))</f>
        <v/>
      </c>
      <c r="Q140" s="64" t="n">
        <f aca="false">IF(AND(OR(J140="EE",J140="CE"),P140="Simples"),3, IF(AND(OR(J140="EE",J140="CE"),P140="Médio"),4, IF(AND(OR(J140="EE",J140="CE"),P140="Complexo"),6, IF(AND(J140="SE",P140="Simples"),4, IF(AND(J140="SE",P140="Médio"),5, IF(AND(J140="SE",P140="Complexo"),7,0))))))</f>
        <v>0</v>
      </c>
      <c r="R140" s="64" t="n">
        <f aca="false">IF(AND(J140="ALI",O140="Simples"),7, IF(AND(J140="ALI",O140="Médio"),10, IF(AND(J140="ALI",O140="Complexo"),15, IF(AND(J140="AIE",O140="Simples"),5, IF(AND(J140="AIE",O140="Médio"),7, IF(AND(J140="AIE",O140="Complexo"),10,0))))))</f>
        <v>0</v>
      </c>
      <c r="S140" s="63" t="n">
        <f aca="false">IF($M140="%",($Q140+$R140)*$C140,$C140*$I140)</f>
        <v>0</v>
      </c>
      <c r="T140" s="59"/>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c r="AV140" s="55"/>
      <c r="AW140" s="55"/>
      <c r="AX140" s="55"/>
      <c r="AY140" s="55"/>
      <c r="AZ140" s="55"/>
      <c r="BA140" s="55"/>
      <c r="BB140" s="55"/>
      <c r="BC140" s="55"/>
      <c r="BD140" s="55"/>
      <c r="BE140" s="55"/>
      <c r="BF140" s="55"/>
      <c r="BG140" s="55"/>
      <c r="BH140" s="55"/>
      <c r="BI140" s="55"/>
      <c r="BJ140" s="55"/>
      <c r="BK140" s="55"/>
      <c r="BL140" s="55"/>
    </row>
    <row r="141" customFormat="false" ht="13.8" hidden="false" customHeight="false" outlineLevel="0" collapsed="false">
      <c r="A141" s="56"/>
      <c r="B141" s="57"/>
      <c r="C141" s="58" t="n">
        <f aca="false">IF($B141&lt;&gt;"",VLOOKUP($B141,Matriz_INM,2,0),0)</f>
        <v>0</v>
      </c>
      <c r="D141" s="59"/>
      <c r="E141" s="59"/>
      <c r="F141" s="59"/>
      <c r="G141" s="59"/>
      <c r="H141" s="60"/>
      <c r="I141" s="61"/>
      <c r="J141" s="59"/>
      <c r="K141" s="61"/>
      <c r="L141" s="61"/>
      <c r="M141" s="62" t="str">
        <f aca="false">IFERROR(VLOOKUP($B141,Matriz_INM,3,0),"")</f>
        <v/>
      </c>
      <c r="N141" s="60" t="str">
        <f aca="false">IF(J141="EE",IF(OR(AND(OR(L141=1,L141=0),K141&gt;0,K141&lt;5),AND(OR(L141=1,L141=0),K141&gt;4,K141&lt;16),AND(L141=2,K141&gt;0,K141&lt;5)),"Simples",IF(OR(AND(OR(L141=1,L141=0),K141&gt;15),AND(L141=2,K141&gt;4,K141&lt;16),AND(L141&gt;2,K141&gt;0,K141&lt;5)),"Médio",IF(OR(AND(L141=2,K141&gt;15),AND(L141&gt;2,K141&gt;4,K141&lt;16),AND(L141&gt;2,K141&gt;15)),"Complexo",""))), IF(OR(J141="CE",J141="SE"),IF(OR(AND(OR(L141=1,L141=0),K141&gt;0,K141&lt;6),AND(OR(L141=1,L141=0),K141&gt;5,K141&lt;20),AND(L141&gt;1,L141&lt;4,K141&gt;0,K141&lt;6)),"Simples",IF(OR(AND(OR(L141=1,L141=0),K141&gt;19),AND(L141&gt;1,L141&lt;4,K141&gt;5,K141&lt;20),AND(L141&gt;3,K141&gt;0,K141&lt;6)),"Médio",IF(OR(AND(L141&gt;1,L141&lt;4,K141&gt;19),AND(L141&gt;3,K141&gt;5,K141&lt;20),AND(L141&gt;3,K141&gt;19)),"Complexo",""))),""))</f>
        <v/>
      </c>
      <c r="O141" s="60" t="str">
        <f aca="false">IF(J141="ALI",IF(OR(AND(OR(L141=1,L141=0),K141&gt;0,K141&lt;20),AND(OR(L141=1,L141=0),K141&gt;19,K141&lt;51),AND(L141&gt;1,L141&lt;6,K141&gt;0,K141&lt;20)),"Simples",IF(OR(AND(OR(L141=1,L141=0),K141&gt;50),AND(L141&gt;1,L141&lt;6,K141&gt;19,K141&lt;51),AND(L141&gt;5,K141&gt;0,K141&lt;20)),"Médio",IF(OR(AND(L141&gt;1,L141&lt;6,K141&gt;50),AND(L141&gt;5,K141&gt;19,K141&lt;51),AND(L141&gt;5,K141&gt;50)),"Complexo",""))), IF(J141="AIE",IF(OR(AND(OR(L141=1, L141=0),K141&gt;0,K141&lt;20),AND(OR(L141=1, L141=0),K141&gt;19,K141&lt;51),AND(L141&gt;1,L141&lt;6,K141&gt;0,K141&lt;20)),"Simples",IF(OR(AND(OR(L141=1, L141=0),K141&gt;50),AND(L141&gt;1,L141&lt;6,K141&gt;19,K141&lt;51),AND(L141&gt;5,K141&gt;0,K141&lt;20)),"Médio",IF(OR(AND(L141&gt;1,L141&lt;6,K141&gt;50),AND(L141&gt;5,K141&gt;19,K141&lt;51),AND(L141&gt;5,K141&gt;50)),"Complexo",""))),""))</f>
        <v/>
      </c>
      <c r="P141" s="63" t="str">
        <f aca="false">IF(N141="",O141,IF(O141="",N141,""))</f>
        <v/>
      </c>
      <c r="Q141" s="64" t="n">
        <f aca="false">IF(AND(OR(J141="EE",J141="CE"),P141="Simples"),3, IF(AND(OR(J141="EE",J141="CE"),P141="Médio"),4, IF(AND(OR(J141="EE",J141="CE"),P141="Complexo"),6, IF(AND(J141="SE",P141="Simples"),4, IF(AND(J141="SE",P141="Médio"),5, IF(AND(J141="SE",P141="Complexo"),7,0))))))</f>
        <v>0</v>
      </c>
      <c r="R141" s="64" t="n">
        <f aca="false">IF(AND(J141="ALI",O141="Simples"),7, IF(AND(J141="ALI",O141="Médio"),10, IF(AND(J141="ALI",O141="Complexo"),15, IF(AND(J141="AIE",O141="Simples"),5, IF(AND(J141="AIE",O141="Médio"),7, IF(AND(J141="AIE",O141="Complexo"),10,0))))))</f>
        <v>0</v>
      </c>
      <c r="S141" s="63" t="n">
        <f aca="false">IF($M141="%",($Q141+$R141)*$C141,$C141*$I141)</f>
        <v>0</v>
      </c>
      <c r="T141" s="59"/>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55"/>
      <c r="AV141" s="55"/>
      <c r="AW141" s="55"/>
      <c r="AX141" s="55"/>
      <c r="AY141" s="55"/>
      <c r="AZ141" s="55"/>
      <c r="BA141" s="55"/>
      <c r="BB141" s="55"/>
      <c r="BC141" s="55"/>
      <c r="BD141" s="55"/>
      <c r="BE141" s="55"/>
      <c r="BF141" s="55"/>
      <c r="BG141" s="55"/>
      <c r="BH141" s="55"/>
      <c r="BI141" s="55"/>
      <c r="BJ141" s="55"/>
      <c r="BK141" s="55"/>
      <c r="BL141" s="55"/>
    </row>
    <row r="142" customFormat="false" ht="13.8" hidden="false" customHeight="false" outlineLevel="0" collapsed="false">
      <c r="A142" s="56"/>
      <c r="B142" s="57"/>
      <c r="C142" s="58" t="n">
        <f aca="false">IF($B142&lt;&gt;"",VLOOKUP($B142,Matriz_INM,2,0),0)</f>
        <v>0</v>
      </c>
      <c r="D142" s="59"/>
      <c r="E142" s="59"/>
      <c r="F142" s="59"/>
      <c r="G142" s="59"/>
      <c r="H142" s="60"/>
      <c r="I142" s="61"/>
      <c r="J142" s="59"/>
      <c r="K142" s="61"/>
      <c r="L142" s="61"/>
      <c r="M142" s="62" t="str">
        <f aca="false">IFERROR(VLOOKUP($B142,Matriz_INM,3,0),"")</f>
        <v/>
      </c>
      <c r="N142" s="60" t="str">
        <f aca="false">IF(J142="EE",IF(OR(AND(OR(L142=1,L142=0),K142&gt;0,K142&lt;5),AND(OR(L142=1,L142=0),K142&gt;4,K142&lt;16),AND(L142=2,K142&gt;0,K142&lt;5)),"Simples",IF(OR(AND(OR(L142=1,L142=0),K142&gt;15),AND(L142=2,K142&gt;4,K142&lt;16),AND(L142&gt;2,K142&gt;0,K142&lt;5)),"Médio",IF(OR(AND(L142=2,K142&gt;15),AND(L142&gt;2,K142&gt;4,K142&lt;16),AND(L142&gt;2,K142&gt;15)),"Complexo",""))), IF(OR(J142="CE",J142="SE"),IF(OR(AND(OR(L142=1,L142=0),K142&gt;0,K142&lt;6),AND(OR(L142=1,L142=0),K142&gt;5,K142&lt;20),AND(L142&gt;1,L142&lt;4,K142&gt;0,K142&lt;6)),"Simples",IF(OR(AND(OR(L142=1,L142=0),K142&gt;19),AND(L142&gt;1,L142&lt;4,K142&gt;5,K142&lt;20),AND(L142&gt;3,K142&gt;0,K142&lt;6)),"Médio",IF(OR(AND(L142&gt;1,L142&lt;4,K142&gt;19),AND(L142&gt;3,K142&gt;5,K142&lt;20),AND(L142&gt;3,K142&gt;19)),"Complexo",""))),""))</f>
        <v/>
      </c>
      <c r="O142" s="60" t="str">
        <f aca="false">IF(J142="ALI",IF(OR(AND(OR(L142=1,L142=0),K142&gt;0,K142&lt;20),AND(OR(L142=1,L142=0),K142&gt;19,K142&lt;51),AND(L142&gt;1,L142&lt;6,K142&gt;0,K142&lt;20)),"Simples",IF(OR(AND(OR(L142=1,L142=0),K142&gt;50),AND(L142&gt;1,L142&lt;6,K142&gt;19,K142&lt;51),AND(L142&gt;5,K142&gt;0,K142&lt;20)),"Médio",IF(OR(AND(L142&gt;1,L142&lt;6,K142&gt;50),AND(L142&gt;5,K142&gt;19,K142&lt;51),AND(L142&gt;5,K142&gt;50)),"Complexo",""))), IF(J142="AIE",IF(OR(AND(OR(L142=1, L142=0),K142&gt;0,K142&lt;20),AND(OR(L142=1, L142=0),K142&gt;19,K142&lt;51),AND(L142&gt;1,L142&lt;6,K142&gt;0,K142&lt;20)),"Simples",IF(OR(AND(OR(L142=1, L142=0),K142&gt;50),AND(L142&gt;1,L142&lt;6,K142&gt;19,K142&lt;51),AND(L142&gt;5,K142&gt;0,K142&lt;20)),"Médio",IF(OR(AND(L142&gt;1,L142&lt;6,K142&gt;50),AND(L142&gt;5,K142&gt;19,K142&lt;51),AND(L142&gt;5,K142&gt;50)),"Complexo",""))),""))</f>
        <v/>
      </c>
      <c r="P142" s="63" t="str">
        <f aca="false">IF(N142="",O142,IF(O142="",N142,""))</f>
        <v/>
      </c>
      <c r="Q142" s="64" t="n">
        <f aca="false">IF(AND(OR(J142="EE",J142="CE"),P142="Simples"),3, IF(AND(OR(J142="EE",J142="CE"),P142="Médio"),4, IF(AND(OR(J142="EE",J142="CE"),P142="Complexo"),6, IF(AND(J142="SE",P142="Simples"),4, IF(AND(J142="SE",P142="Médio"),5, IF(AND(J142="SE",P142="Complexo"),7,0))))))</f>
        <v>0</v>
      </c>
      <c r="R142" s="64" t="n">
        <f aca="false">IF(AND(J142="ALI",O142="Simples"),7, IF(AND(J142="ALI",O142="Médio"),10, IF(AND(J142="ALI",O142="Complexo"),15, IF(AND(J142="AIE",O142="Simples"),5, IF(AND(J142="AIE",O142="Médio"),7, IF(AND(J142="AIE",O142="Complexo"),10,0))))))</f>
        <v>0</v>
      </c>
      <c r="S142" s="63" t="n">
        <f aca="false">IF($M142="%",($Q142+$R142)*$C142,$C142*$I142)</f>
        <v>0</v>
      </c>
      <c r="T142" s="59"/>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c r="BB142" s="55"/>
      <c r="BC142" s="55"/>
      <c r="BD142" s="55"/>
      <c r="BE142" s="55"/>
      <c r="BF142" s="55"/>
      <c r="BG142" s="55"/>
      <c r="BH142" s="55"/>
      <c r="BI142" s="55"/>
      <c r="BJ142" s="55"/>
      <c r="BK142" s="55"/>
      <c r="BL142" s="55"/>
    </row>
    <row r="143" customFormat="false" ht="13.8" hidden="false" customHeight="false" outlineLevel="0" collapsed="false">
      <c r="A143" s="56"/>
      <c r="B143" s="57"/>
      <c r="C143" s="58" t="n">
        <f aca="false">IF($B143&lt;&gt;"",VLOOKUP($B143,Matriz_INM,2,0),0)</f>
        <v>0</v>
      </c>
      <c r="D143" s="59"/>
      <c r="E143" s="59"/>
      <c r="F143" s="59"/>
      <c r="G143" s="59"/>
      <c r="H143" s="60"/>
      <c r="I143" s="61"/>
      <c r="J143" s="59"/>
      <c r="K143" s="61"/>
      <c r="L143" s="61"/>
      <c r="M143" s="62" t="str">
        <f aca="false">IFERROR(VLOOKUP($B143,Matriz_INM,3,0),"")</f>
        <v/>
      </c>
      <c r="N143" s="60" t="str">
        <f aca="false">IF(J143="EE",IF(OR(AND(OR(L143=1,L143=0),K143&gt;0,K143&lt;5),AND(OR(L143=1,L143=0),K143&gt;4,K143&lt;16),AND(L143=2,K143&gt;0,K143&lt;5)),"Simples",IF(OR(AND(OR(L143=1,L143=0),K143&gt;15),AND(L143=2,K143&gt;4,K143&lt;16),AND(L143&gt;2,K143&gt;0,K143&lt;5)),"Médio",IF(OR(AND(L143=2,K143&gt;15),AND(L143&gt;2,K143&gt;4,K143&lt;16),AND(L143&gt;2,K143&gt;15)),"Complexo",""))), IF(OR(J143="CE",J143="SE"),IF(OR(AND(OR(L143=1,L143=0),K143&gt;0,K143&lt;6),AND(OR(L143=1,L143=0),K143&gt;5,K143&lt;20),AND(L143&gt;1,L143&lt;4,K143&gt;0,K143&lt;6)),"Simples",IF(OR(AND(OR(L143=1,L143=0),K143&gt;19),AND(L143&gt;1,L143&lt;4,K143&gt;5,K143&lt;20),AND(L143&gt;3,K143&gt;0,K143&lt;6)),"Médio",IF(OR(AND(L143&gt;1,L143&lt;4,K143&gt;19),AND(L143&gt;3,K143&gt;5,K143&lt;20),AND(L143&gt;3,K143&gt;19)),"Complexo",""))),""))</f>
        <v/>
      </c>
      <c r="O143" s="60" t="str">
        <f aca="false">IF(J143="ALI",IF(OR(AND(OR(L143=1,L143=0),K143&gt;0,K143&lt;20),AND(OR(L143=1,L143=0),K143&gt;19,K143&lt;51),AND(L143&gt;1,L143&lt;6,K143&gt;0,K143&lt;20)),"Simples",IF(OR(AND(OR(L143=1,L143=0),K143&gt;50),AND(L143&gt;1,L143&lt;6,K143&gt;19,K143&lt;51),AND(L143&gt;5,K143&gt;0,K143&lt;20)),"Médio",IF(OR(AND(L143&gt;1,L143&lt;6,K143&gt;50),AND(L143&gt;5,K143&gt;19,K143&lt;51),AND(L143&gt;5,K143&gt;50)),"Complexo",""))), IF(J143="AIE",IF(OR(AND(OR(L143=1, L143=0),K143&gt;0,K143&lt;20),AND(OR(L143=1, L143=0),K143&gt;19,K143&lt;51),AND(L143&gt;1,L143&lt;6,K143&gt;0,K143&lt;20)),"Simples",IF(OR(AND(OR(L143=1, L143=0),K143&gt;50),AND(L143&gt;1,L143&lt;6,K143&gt;19,K143&lt;51),AND(L143&gt;5,K143&gt;0,K143&lt;20)),"Médio",IF(OR(AND(L143&gt;1,L143&lt;6,K143&gt;50),AND(L143&gt;5,K143&gt;19,K143&lt;51),AND(L143&gt;5,K143&gt;50)),"Complexo",""))),""))</f>
        <v/>
      </c>
      <c r="P143" s="63" t="str">
        <f aca="false">IF(N143="",O143,IF(O143="",N143,""))</f>
        <v/>
      </c>
      <c r="Q143" s="64" t="n">
        <f aca="false">IF(AND(OR(J143="EE",J143="CE"),P143="Simples"),3, IF(AND(OR(J143="EE",J143="CE"),P143="Médio"),4, IF(AND(OR(J143="EE",J143="CE"),P143="Complexo"),6, IF(AND(J143="SE",P143="Simples"),4, IF(AND(J143="SE",P143="Médio"),5, IF(AND(J143="SE",P143="Complexo"),7,0))))))</f>
        <v>0</v>
      </c>
      <c r="R143" s="64" t="n">
        <f aca="false">IF(AND(J143="ALI",O143="Simples"),7, IF(AND(J143="ALI",O143="Médio"),10, IF(AND(J143="ALI",O143="Complexo"),15, IF(AND(J143="AIE",O143="Simples"),5, IF(AND(J143="AIE",O143="Médio"),7, IF(AND(J143="AIE",O143="Complexo"),10,0))))))</f>
        <v>0</v>
      </c>
      <c r="S143" s="63" t="n">
        <f aca="false">IF($M143="%",($Q143+$R143)*$C143,$C143*$I143)</f>
        <v>0</v>
      </c>
      <c r="T143" s="59"/>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55"/>
      <c r="AV143" s="55"/>
      <c r="AW143" s="55"/>
      <c r="AX143" s="55"/>
      <c r="AY143" s="55"/>
      <c r="AZ143" s="55"/>
      <c r="BA143" s="55"/>
      <c r="BB143" s="55"/>
      <c r="BC143" s="55"/>
      <c r="BD143" s="55"/>
      <c r="BE143" s="55"/>
      <c r="BF143" s="55"/>
      <c r="BG143" s="55"/>
      <c r="BH143" s="55"/>
      <c r="BI143" s="55"/>
      <c r="BJ143" s="55"/>
      <c r="BK143" s="55"/>
      <c r="BL143" s="55"/>
    </row>
    <row r="144" customFormat="false" ht="13.8" hidden="false" customHeight="false" outlineLevel="0" collapsed="false">
      <c r="A144" s="56"/>
      <c r="B144" s="57"/>
      <c r="C144" s="58" t="n">
        <f aca="false">IF($B144&lt;&gt;"",VLOOKUP($B144,Matriz_INM,2,0),0)</f>
        <v>0</v>
      </c>
      <c r="D144" s="59"/>
      <c r="E144" s="59"/>
      <c r="F144" s="59"/>
      <c r="G144" s="59"/>
      <c r="H144" s="60"/>
      <c r="I144" s="61"/>
      <c r="J144" s="59"/>
      <c r="K144" s="61"/>
      <c r="L144" s="61"/>
      <c r="M144" s="62" t="str">
        <f aca="false">IFERROR(VLOOKUP($B144,Matriz_INM,3,0),"")</f>
        <v/>
      </c>
      <c r="N144" s="60" t="str">
        <f aca="false">IF(J144="EE",IF(OR(AND(OR(L144=1,L144=0),K144&gt;0,K144&lt;5),AND(OR(L144=1,L144=0),K144&gt;4,K144&lt;16),AND(L144=2,K144&gt;0,K144&lt;5)),"Simples",IF(OR(AND(OR(L144=1,L144=0),K144&gt;15),AND(L144=2,K144&gt;4,K144&lt;16),AND(L144&gt;2,K144&gt;0,K144&lt;5)),"Médio",IF(OR(AND(L144=2,K144&gt;15),AND(L144&gt;2,K144&gt;4,K144&lt;16),AND(L144&gt;2,K144&gt;15)),"Complexo",""))), IF(OR(J144="CE",J144="SE"),IF(OR(AND(OR(L144=1,L144=0),K144&gt;0,K144&lt;6),AND(OR(L144=1,L144=0),K144&gt;5,K144&lt;20),AND(L144&gt;1,L144&lt;4,K144&gt;0,K144&lt;6)),"Simples",IF(OR(AND(OR(L144=1,L144=0),K144&gt;19),AND(L144&gt;1,L144&lt;4,K144&gt;5,K144&lt;20),AND(L144&gt;3,K144&gt;0,K144&lt;6)),"Médio",IF(OR(AND(L144&gt;1,L144&lt;4,K144&gt;19),AND(L144&gt;3,K144&gt;5,K144&lt;20),AND(L144&gt;3,K144&gt;19)),"Complexo",""))),""))</f>
        <v/>
      </c>
      <c r="O144" s="60" t="str">
        <f aca="false">IF(J144="ALI",IF(OR(AND(OR(L144=1,L144=0),K144&gt;0,K144&lt;20),AND(OR(L144=1,L144=0),K144&gt;19,K144&lt;51),AND(L144&gt;1,L144&lt;6,K144&gt;0,K144&lt;20)),"Simples",IF(OR(AND(OR(L144=1,L144=0),K144&gt;50),AND(L144&gt;1,L144&lt;6,K144&gt;19,K144&lt;51),AND(L144&gt;5,K144&gt;0,K144&lt;20)),"Médio",IF(OR(AND(L144&gt;1,L144&lt;6,K144&gt;50),AND(L144&gt;5,K144&gt;19,K144&lt;51),AND(L144&gt;5,K144&gt;50)),"Complexo",""))), IF(J144="AIE",IF(OR(AND(OR(L144=1, L144=0),K144&gt;0,K144&lt;20),AND(OR(L144=1, L144=0),K144&gt;19,K144&lt;51),AND(L144&gt;1,L144&lt;6,K144&gt;0,K144&lt;20)),"Simples",IF(OR(AND(OR(L144=1, L144=0),K144&gt;50),AND(L144&gt;1,L144&lt;6,K144&gt;19,K144&lt;51),AND(L144&gt;5,K144&gt;0,K144&lt;20)),"Médio",IF(OR(AND(L144&gt;1,L144&lt;6,K144&gt;50),AND(L144&gt;5,K144&gt;19,K144&lt;51),AND(L144&gt;5,K144&gt;50)),"Complexo",""))),""))</f>
        <v/>
      </c>
      <c r="P144" s="63" t="str">
        <f aca="false">IF(N144="",O144,IF(O144="",N144,""))</f>
        <v/>
      </c>
      <c r="Q144" s="64" t="n">
        <f aca="false">IF(AND(OR(J144="EE",J144="CE"),P144="Simples"),3, IF(AND(OR(J144="EE",J144="CE"),P144="Médio"),4, IF(AND(OR(J144="EE",J144="CE"),P144="Complexo"),6, IF(AND(J144="SE",P144="Simples"),4, IF(AND(J144="SE",P144="Médio"),5, IF(AND(J144="SE",P144="Complexo"),7,0))))))</f>
        <v>0</v>
      </c>
      <c r="R144" s="64" t="n">
        <f aca="false">IF(AND(J144="ALI",O144="Simples"),7, IF(AND(J144="ALI",O144="Médio"),10, IF(AND(J144="ALI",O144="Complexo"),15, IF(AND(J144="AIE",O144="Simples"),5, IF(AND(J144="AIE",O144="Médio"),7, IF(AND(J144="AIE",O144="Complexo"),10,0))))))</f>
        <v>0</v>
      </c>
      <c r="S144" s="63" t="n">
        <f aca="false">IF($M144="%",($Q144+$R144)*$C144,$C144*$I144)</f>
        <v>0</v>
      </c>
      <c r="T144" s="59"/>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55"/>
      <c r="AV144" s="55"/>
      <c r="AW144" s="55"/>
      <c r="AX144" s="55"/>
      <c r="AY144" s="55"/>
      <c r="AZ144" s="55"/>
      <c r="BA144" s="55"/>
      <c r="BB144" s="55"/>
      <c r="BC144" s="55"/>
      <c r="BD144" s="55"/>
      <c r="BE144" s="55"/>
      <c r="BF144" s="55"/>
      <c r="BG144" s="55"/>
      <c r="BH144" s="55"/>
      <c r="BI144" s="55"/>
      <c r="BJ144" s="55"/>
      <c r="BK144" s="55"/>
      <c r="BL144" s="55"/>
    </row>
    <row r="145" customFormat="false" ht="13.8" hidden="false" customHeight="false" outlineLevel="0" collapsed="false">
      <c r="A145" s="56"/>
      <c r="B145" s="57"/>
      <c r="C145" s="58" t="n">
        <f aca="false">IF($B145&lt;&gt;"",VLOOKUP($B145,Matriz_INM,2,0),0)</f>
        <v>0</v>
      </c>
      <c r="D145" s="59"/>
      <c r="E145" s="59"/>
      <c r="F145" s="59"/>
      <c r="G145" s="59"/>
      <c r="H145" s="60"/>
      <c r="I145" s="61"/>
      <c r="J145" s="59"/>
      <c r="K145" s="61"/>
      <c r="L145" s="61"/>
      <c r="M145" s="62" t="str">
        <f aca="false">IFERROR(VLOOKUP($B145,Matriz_INM,3,0),"")</f>
        <v/>
      </c>
      <c r="N145" s="60" t="str">
        <f aca="false">IF(J145="EE",IF(OR(AND(OR(L145=1,L145=0),K145&gt;0,K145&lt;5),AND(OR(L145=1,L145=0),K145&gt;4,K145&lt;16),AND(L145=2,K145&gt;0,K145&lt;5)),"Simples",IF(OR(AND(OR(L145=1,L145=0),K145&gt;15),AND(L145=2,K145&gt;4,K145&lt;16),AND(L145&gt;2,K145&gt;0,K145&lt;5)),"Médio",IF(OR(AND(L145=2,K145&gt;15),AND(L145&gt;2,K145&gt;4,K145&lt;16),AND(L145&gt;2,K145&gt;15)),"Complexo",""))), IF(OR(J145="CE",J145="SE"),IF(OR(AND(OR(L145=1,L145=0),K145&gt;0,K145&lt;6),AND(OR(L145=1,L145=0),K145&gt;5,K145&lt;20),AND(L145&gt;1,L145&lt;4,K145&gt;0,K145&lt;6)),"Simples",IF(OR(AND(OR(L145=1,L145=0),K145&gt;19),AND(L145&gt;1,L145&lt;4,K145&gt;5,K145&lt;20),AND(L145&gt;3,K145&gt;0,K145&lt;6)),"Médio",IF(OR(AND(L145&gt;1,L145&lt;4,K145&gt;19),AND(L145&gt;3,K145&gt;5,K145&lt;20),AND(L145&gt;3,K145&gt;19)),"Complexo",""))),""))</f>
        <v/>
      </c>
      <c r="O145" s="60" t="str">
        <f aca="false">IF(J145="ALI",IF(OR(AND(OR(L145=1,L145=0),K145&gt;0,K145&lt;20),AND(OR(L145=1,L145=0),K145&gt;19,K145&lt;51),AND(L145&gt;1,L145&lt;6,K145&gt;0,K145&lt;20)),"Simples",IF(OR(AND(OR(L145=1,L145=0),K145&gt;50),AND(L145&gt;1,L145&lt;6,K145&gt;19,K145&lt;51),AND(L145&gt;5,K145&gt;0,K145&lt;20)),"Médio",IF(OR(AND(L145&gt;1,L145&lt;6,K145&gt;50),AND(L145&gt;5,K145&gt;19,K145&lt;51),AND(L145&gt;5,K145&gt;50)),"Complexo",""))), IF(J145="AIE",IF(OR(AND(OR(L145=1, L145=0),K145&gt;0,K145&lt;20),AND(OR(L145=1, L145=0),K145&gt;19,K145&lt;51),AND(L145&gt;1,L145&lt;6,K145&gt;0,K145&lt;20)),"Simples",IF(OR(AND(OR(L145=1, L145=0),K145&gt;50),AND(L145&gt;1,L145&lt;6,K145&gt;19,K145&lt;51),AND(L145&gt;5,K145&gt;0,K145&lt;20)),"Médio",IF(OR(AND(L145&gt;1,L145&lt;6,K145&gt;50),AND(L145&gt;5,K145&gt;19,K145&lt;51),AND(L145&gt;5,K145&gt;50)),"Complexo",""))),""))</f>
        <v/>
      </c>
      <c r="P145" s="63" t="str">
        <f aca="false">IF(N145="",O145,IF(O145="",N145,""))</f>
        <v/>
      </c>
      <c r="Q145" s="64" t="n">
        <f aca="false">IF(AND(OR(J145="EE",J145="CE"),P145="Simples"),3, IF(AND(OR(J145="EE",J145="CE"),P145="Médio"),4, IF(AND(OR(J145="EE",J145="CE"),P145="Complexo"),6, IF(AND(J145="SE",P145="Simples"),4, IF(AND(J145="SE",P145="Médio"),5, IF(AND(J145="SE",P145="Complexo"),7,0))))))</f>
        <v>0</v>
      </c>
      <c r="R145" s="64" t="n">
        <f aca="false">IF(AND(J145="ALI",O145="Simples"),7, IF(AND(J145="ALI",O145="Médio"),10, IF(AND(J145="ALI",O145="Complexo"),15, IF(AND(J145="AIE",O145="Simples"),5, IF(AND(J145="AIE",O145="Médio"),7, IF(AND(J145="AIE",O145="Complexo"),10,0))))))</f>
        <v>0</v>
      </c>
      <c r="S145" s="63" t="n">
        <f aca="false">IF($M145="%",($Q145+$R145)*$C145,$C145*$I145)</f>
        <v>0</v>
      </c>
      <c r="T145" s="59"/>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55"/>
      <c r="AV145" s="55"/>
      <c r="AW145" s="55"/>
      <c r="AX145" s="55"/>
      <c r="AY145" s="55"/>
      <c r="AZ145" s="55"/>
      <c r="BA145" s="55"/>
      <c r="BB145" s="55"/>
      <c r="BC145" s="55"/>
      <c r="BD145" s="55"/>
      <c r="BE145" s="55"/>
      <c r="BF145" s="55"/>
      <c r="BG145" s="55"/>
      <c r="BH145" s="55"/>
      <c r="BI145" s="55"/>
      <c r="BJ145" s="55"/>
      <c r="BK145" s="55"/>
      <c r="BL145" s="55"/>
    </row>
    <row r="146" customFormat="false" ht="13.8" hidden="false" customHeight="false" outlineLevel="0" collapsed="false">
      <c r="A146" s="56"/>
      <c r="B146" s="57"/>
      <c r="C146" s="58" t="n">
        <f aca="false">IF($B146&lt;&gt;"",VLOOKUP($B146,Matriz_INM,2,0),0)</f>
        <v>0</v>
      </c>
      <c r="D146" s="59"/>
      <c r="E146" s="59"/>
      <c r="F146" s="59"/>
      <c r="G146" s="59"/>
      <c r="H146" s="60"/>
      <c r="I146" s="61"/>
      <c r="J146" s="59"/>
      <c r="K146" s="61"/>
      <c r="L146" s="61"/>
      <c r="M146" s="62" t="str">
        <f aca="false">IFERROR(VLOOKUP($B146,Matriz_INM,3,0),"")</f>
        <v/>
      </c>
      <c r="N146" s="60" t="str">
        <f aca="false">IF(J146="EE",IF(OR(AND(OR(L146=1,L146=0),K146&gt;0,K146&lt;5),AND(OR(L146=1,L146=0),K146&gt;4,K146&lt;16),AND(L146=2,K146&gt;0,K146&lt;5)),"Simples",IF(OR(AND(OR(L146=1,L146=0),K146&gt;15),AND(L146=2,K146&gt;4,K146&lt;16),AND(L146&gt;2,K146&gt;0,K146&lt;5)),"Médio",IF(OR(AND(L146=2,K146&gt;15),AND(L146&gt;2,K146&gt;4,K146&lt;16),AND(L146&gt;2,K146&gt;15)),"Complexo",""))), IF(OR(J146="CE",J146="SE"),IF(OR(AND(OR(L146=1,L146=0),K146&gt;0,K146&lt;6),AND(OR(L146=1,L146=0),K146&gt;5,K146&lt;20),AND(L146&gt;1,L146&lt;4,K146&gt;0,K146&lt;6)),"Simples",IF(OR(AND(OR(L146=1,L146=0),K146&gt;19),AND(L146&gt;1,L146&lt;4,K146&gt;5,K146&lt;20),AND(L146&gt;3,K146&gt;0,K146&lt;6)),"Médio",IF(OR(AND(L146&gt;1,L146&lt;4,K146&gt;19),AND(L146&gt;3,K146&gt;5,K146&lt;20),AND(L146&gt;3,K146&gt;19)),"Complexo",""))),""))</f>
        <v/>
      </c>
      <c r="O146" s="60" t="str">
        <f aca="false">IF(J146="ALI",IF(OR(AND(OR(L146=1,L146=0),K146&gt;0,K146&lt;20),AND(OR(L146=1,L146=0),K146&gt;19,K146&lt;51),AND(L146&gt;1,L146&lt;6,K146&gt;0,K146&lt;20)),"Simples",IF(OR(AND(OR(L146=1,L146=0),K146&gt;50),AND(L146&gt;1,L146&lt;6,K146&gt;19,K146&lt;51),AND(L146&gt;5,K146&gt;0,K146&lt;20)),"Médio",IF(OR(AND(L146&gt;1,L146&lt;6,K146&gt;50),AND(L146&gt;5,K146&gt;19,K146&lt;51),AND(L146&gt;5,K146&gt;50)),"Complexo",""))), IF(J146="AIE",IF(OR(AND(OR(L146=1, L146=0),K146&gt;0,K146&lt;20),AND(OR(L146=1, L146=0),K146&gt;19,K146&lt;51),AND(L146&gt;1,L146&lt;6,K146&gt;0,K146&lt;20)),"Simples",IF(OR(AND(OR(L146=1, L146=0),K146&gt;50),AND(L146&gt;1,L146&lt;6,K146&gt;19,K146&lt;51),AND(L146&gt;5,K146&gt;0,K146&lt;20)),"Médio",IF(OR(AND(L146&gt;1,L146&lt;6,K146&gt;50),AND(L146&gt;5,K146&gt;19,K146&lt;51),AND(L146&gt;5,K146&gt;50)),"Complexo",""))),""))</f>
        <v/>
      </c>
      <c r="P146" s="63" t="str">
        <f aca="false">IF(N146="",O146,IF(O146="",N146,""))</f>
        <v/>
      </c>
      <c r="Q146" s="64" t="n">
        <f aca="false">IF(AND(OR(J146="EE",J146="CE"),P146="Simples"),3, IF(AND(OR(J146="EE",J146="CE"),P146="Médio"),4, IF(AND(OR(J146="EE",J146="CE"),P146="Complexo"),6, IF(AND(J146="SE",P146="Simples"),4, IF(AND(J146="SE",P146="Médio"),5, IF(AND(J146="SE",P146="Complexo"),7,0))))))</f>
        <v>0</v>
      </c>
      <c r="R146" s="64" t="n">
        <f aca="false">IF(AND(J146="ALI",O146="Simples"),7, IF(AND(J146="ALI",O146="Médio"),10, IF(AND(J146="ALI",O146="Complexo"),15, IF(AND(J146="AIE",O146="Simples"),5, IF(AND(J146="AIE",O146="Médio"),7, IF(AND(J146="AIE",O146="Complexo"),10,0))))))</f>
        <v>0</v>
      </c>
      <c r="S146" s="63" t="n">
        <f aca="false">IF($M146="%",($Q146+$R146)*$C146,$C146*$I146)</f>
        <v>0</v>
      </c>
      <c r="T146" s="59"/>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55"/>
      <c r="AT146" s="55"/>
      <c r="AU146" s="55"/>
      <c r="AV146" s="55"/>
      <c r="AW146" s="55"/>
      <c r="AX146" s="55"/>
      <c r="AY146" s="55"/>
      <c r="AZ146" s="55"/>
      <c r="BA146" s="55"/>
      <c r="BB146" s="55"/>
      <c r="BC146" s="55"/>
      <c r="BD146" s="55"/>
      <c r="BE146" s="55"/>
      <c r="BF146" s="55"/>
      <c r="BG146" s="55"/>
      <c r="BH146" s="55"/>
      <c r="BI146" s="55"/>
      <c r="BJ146" s="55"/>
      <c r="BK146" s="55"/>
      <c r="BL146" s="55"/>
    </row>
    <row r="147" customFormat="false" ht="13.8" hidden="false" customHeight="false" outlineLevel="0" collapsed="false">
      <c r="A147" s="56"/>
      <c r="B147" s="57"/>
      <c r="C147" s="58" t="n">
        <f aca="false">IF($B147&lt;&gt;"",VLOOKUP($B147,Matriz_INM,2,0),0)</f>
        <v>0</v>
      </c>
      <c r="D147" s="59"/>
      <c r="E147" s="59"/>
      <c r="F147" s="59"/>
      <c r="G147" s="59"/>
      <c r="H147" s="60"/>
      <c r="I147" s="61"/>
      <c r="J147" s="59"/>
      <c r="K147" s="61"/>
      <c r="L147" s="61"/>
      <c r="M147" s="62" t="str">
        <f aca="false">IFERROR(VLOOKUP($B147,Matriz_INM,3,0),"")</f>
        <v/>
      </c>
      <c r="N147" s="60" t="str">
        <f aca="false">IF(J147="EE",IF(OR(AND(OR(L147=1,L147=0),K147&gt;0,K147&lt;5),AND(OR(L147=1,L147=0),K147&gt;4,K147&lt;16),AND(L147=2,K147&gt;0,K147&lt;5)),"Simples",IF(OR(AND(OR(L147=1,L147=0),K147&gt;15),AND(L147=2,K147&gt;4,K147&lt;16),AND(L147&gt;2,K147&gt;0,K147&lt;5)),"Médio",IF(OR(AND(L147=2,K147&gt;15),AND(L147&gt;2,K147&gt;4,K147&lt;16),AND(L147&gt;2,K147&gt;15)),"Complexo",""))), IF(OR(J147="CE",J147="SE"),IF(OR(AND(OR(L147=1,L147=0),K147&gt;0,K147&lt;6),AND(OR(L147=1,L147=0),K147&gt;5,K147&lt;20),AND(L147&gt;1,L147&lt;4,K147&gt;0,K147&lt;6)),"Simples",IF(OR(AND(OR(L147=1,L147=0),K147&gt;19),AND(L147&gt;1,L147&lt;4,K147&gt;5,K147&lt;20),AND(L147&gt;3,K147&gt;0,K147&lt;6)),"Médio",IF(OR(AND(L147&gt;1,L147&lt;4,K147&gt;19),AND(L147&gt;3,K147&gt;5,K147&lt;20),AND(L147&gt;3,K147&gt;19)),"Complexo",""))),""))</f>
        <v/>
      </c>
      <c r="O147" s="60" t="str">
        <f aca="false">IF(J147="ALI",IF(OR(AND(OR(L147=1,L147=0),K147&gt;0,K147&lt;20),AND(OR(L147=1,L147=0),K147&gt;19,K147&lt;51),AND(L147&gt;1,L147&lt;6,K147&gt;0,K147&lt;20)),"Simples",IF(OR(AND(OR(L147=1,L147=0),K147&gt;50),AND(L147&gt;1,L147&lt;6,K147&gt;19,K147&lt;51),AND(L147&gt;5,K147&gt;0,K147&lt;20)),"Médio",IF(OR(AND(L147&gt;1,L147&lt;6,K147&gt;50),AND(L147&gt;5,K147&gt;19,K147&lt;51),AND(L147&gt;5,K147&gt;50)),"Complexo",""))), IF(J147="AIE",IF(OR(AND(OR(L147=1, L147=0),K147&gt;0,K147&lt;20),AND(OR(L147=1, L147=0),K147&gt;19,K147&lt;51),AND(L147&gt;1,L147&lt;6,K147&gt;0,K147&lt;20)),"Simples",IF(OR(AND(OR(L147=1, L147=0),K147&gt;50),AND(L147&gt;1,L147&lt;6,K147&gt;19,K147&lt;51),AND(L147&gt;5,K147&gt;0,K147&lt;20)),"Médio",IF(OR(AND(L147&gt;1,L147&lt;6,K147&gt;50),AND(L147&gt;5,K147&gt;19,K147&lt;51),AND(L147&gt;5,K147&gt;50)),"Complexo",""))),""))</f>
        <v/>
      </c>
      <c r="P147" s="63" t="str">
        <f aca="false">IF(N147="",O147,IF(O147="",N147,""))</f>
        <v/>
      </c>
      <c r="Q147" s="64" t="n">
        <f aca="false">IF(AND(OR(J147="EE",J147="CE"),P147="Simples"),3, IF(AND(OR(J147="EE",J147="CE"),P147="Médio"),4, IF(AND(OR(J147="EE",J147="CE"),P147="Complexo"),6, IF(AND(J147="SE",P147="Simples"),4, IF(AND(J147="SE",P147="Médio"),5, IF(AND(J147="SE",P147="Complexo"),7,0))))))</f>
        <v>0</v>
      </c>
      <c r="R147" s="64" t="n">
        <f aca="false">IF(AND(J147="ALI",O147="Simples"),7, IF(AND(J147="ALI",O147="Médio"),10, IF(AND(J147="ALI",O147="Complexo"),15, IF(AND(J147="AIE",O147="Simples"),5, IF(AND(J147="AIE",O147="Médio"),7, IF(AND(J147="AIE",O147="Complexo"),10,0))))))</f>
        <v>0</v>
      </c>
      <c r="S147" s="63" t="n">
        <f aca="false">IF($M147="%",($Q147+$R147)*$C147,$C147*$I147)</f>
        <v>0</v>
      </c>
      <c r="T147" s="59"/>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c r="BK147" s="55"/>
      <c r="BL147" s="55"/>
    </row>
    <row r="148" customFormat="false" ht="13.8" hidden="false" customHeight="false" outlineLevel="0" collapsed="false">
      <c r="A148" s="56"/>
      <c r="B148" s="57"/>
      <c r="C148" s="58" t="n">
        <f aca="false">IF($B148&lt;&gt;"",VLOOKUP($B148,Matriz_INM,2,0),0)</f>
        <v>0</v>
      </c>
      <c r="D148" s="59"/>
      <c r="E148" s="59"/>
      <c r="F148" s="59"/>
      <c r="G148" s="59"/>
      <c r="H148" s="60"/>
      <c r="I148" s="61"/>
      <c r="J148" s="59"/>
      <c r="K148" s="61"/>
      <c r="L148" s="61"/>
      <c r="M148" s="62" t="str">
        <f aca="false">IFERROR(VLOOKUP($B148,Matriz_INM,3,0),"")</f>
        <v/>
      </c>
      <c r="N148" s="60" t="str">
        <f aca="false">IF(J148="EE",IF(OR(AND(OR(L148=1,L148=0),K148&gt;0,K148&lt;5),AND(OR(L148=1,L148=0),K148&gt;4,K148&lt;16),AND(L148=2,K148&gt;0,K148&lt;5)),"Simples",IF(OR(AND(OR(L148=1,L148=0),K148&gt;15),AND(L148=2,K148&gt;4,K148&lt;16),AND(L148&gt;2,K148&gt;0,K148&lt;5)),"Médio",IF(OR(AND(L148=2,K148&gt;15),AND(L148&gt;2,K148&gt;4,K148&lt;16),AND(L148&gt;2,K148&gt;15)),"Complexo",""))), IF(OR(J148="CE",J148="SE"),IF(OR(AND(OR(L148=1,L148=0),K148&gt;0,K148&lt;6),AND(OR(L148=1,L148=0),K148&gt;5,K148&lt;20),AND(L148&gt;1,L148&lt;4,K148&gt;0,K148&lt;6)),"Simples",IF(OR(AND(OR(L148=1,L148=0),K148&gt;19),AND(L148&gt;1,L148&lt;4,K148&gt;5,K148&lt;20),AND(L148&gt;3,K148&gt;0,K148&lt;6)),"Médio",IF(OR(AND(L148&gt;1,L148&lt;4,K148&gt;19),AND(L148&gt;3,K148&gt;5,K148&lt;20),AND(L148&gt;3,K148&gt;19)),"Complexo",""))),""))</f>
        <v/>
      </c>
      <c r="O148" s="60" t="str">
        <f aca="false">IF(J148="ALI",IF(OR(AND(OR(L148=1,L148=0),K148&gt;0,K148&lt;20),AND(OR(L148=1,L148=0),K148&gt;19,K148&lt;51),AND(L148&gt;1,L148&lt;6,K148&gt;0,K148&lt;20)),"Simples",IF(OR(AND(OR(L148=1,L148=0),K148&gt;50),AND(L148&gt;1,L148&lt;6,K148&gt;19,K148&lt;51),AND(L148&gt;5,K148&gt;0,K148&lt;20)),"Médio",IF(OR(AND(L148&gt;1,L148&lt;6,K148&gt;50),AND(L148&gt;5,K148&gt;19,K148&lt;51),AND(L148&gt;5,K148&gt;50)),"Complexo",""))), IF(J148="AIE",IF(OR(AND(OR(L148=1, L148=0),K148&gt;0,K148&lt;20),AND(OR(L148=1, L148=0),K148&gt;19,K148&lt;51),AND(L148&gt;1,L148&lt;6,K148&gt;0,K148&lt;20)),"Simples",IF(OR(AND(OR(L148=1, L148=0),K148&gt;50),AND(L148&gt;1,L148&lt;6,K148&gt;19,K148&lt;51),AND(L148&gt;5,K148&gt;0,K148&lt;20)),"Médio",IF(OR(AND(L148&gt;1,L148&lt;6,K148&gt;50),AND(L148&gt;5,K148&gt;19,K148&lt;51),AND(L148&gt;5,K148&gt;50)),"Complexo",""))),""))</f>
        <v/>
      </c>
      <c r="P148" s="63" t="str">
        <f aca="false">IF(N148="",O148,IF(O148="",N148,""))</f>
        <v/>
      </c>
      <c r="Q148" s="64" t="n">
        <f aca="false">IF(AND(OR(J148="EE",J148="CE"),P148="Simples"),3, IF(AND(OR(J148="EE",J148="CE"),P148="Médio"),4, IF(AND(OR(J148="EE",J148="CE"),P148="Complexo"),6, IF(AND(J148="SE",P148="Simples"),4, IF(AND(J148="SE",P148="Médio"),5, IF(AND(J148="SE",P148="Complexo"),7,0))))))</f>
        <v>0</v>
      </c>
      <c r="R148" s="64" t="n">
        <f aca="false">IF(AND(J148="ALI",O148="Simples"),7, IF(AND(J148="ALI",O148="Médio"),10, IF(AND(J148="ALI",O148="Complexo"),15, IF(AND(J148="AIE",O148="Simples"),5, IF(AND(J148="AIE",O148="Médio"),7, IF(AND(J148="AIE",O148="Complexo"),10,0))))))</f>
        <v>0</v>
      </c>
      <c r="S148" s="63" t="n">
        <f aca="false">IF($M148="%",($Q148+$R148)*$C148,$C148*$I148)</f>
        <v>0</v>
      </c>
      <c r="T148" s="59"/>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55"/>
      <c r="AS148" s="55"/>
      <c r="AT148" s="55"/>
      <c r="AU148" s="55"/>
      <c r="AV148" s="55"/>
      <c r="AW148" s="55"/>
      <c r="AX148" s="55"/>
      <c r="AY148" s="55"/>
      <c r="AZ148" s="55"/>
      <c r="BA148" s="55"/>
      <c r="BB148" s="55"/>
      <c r="BC148" s="55"/>
      <c r="BD148" s="55"/>
      <c r="BE148" s="55"/>
      <c r="BF148" s="55"/>
      <c r="BG148" s="55"/>
      <c r="BH148" s="55"/>
      <c r="BI148" s="55"/>
      <c r="BJ148" s="55"/>
      <c r="BK148" s="55"/>
      <c r="BL148" s="55"/>
    </row>
    <row r="149" customFormat="false" ht="13.8" hidden="false" customHeight="false" outlineLevel="0" collapsed="false">
      <c r="A149" s="56"/>
      <c r="B149" s="57"/>
      <c r="C149" s="58" t="n">
        <f aca="false">IF($B149&lt;&gt;"",VLOOKUP($B149,Matriz_INM,2,0),0)</f>
        <v>0</v>
      </c>
      <c r="D149" s="59"/>
      <c r="E149" s="59"/>
      <c r="F149" s="59"/>
      <c r="G149" s="59"/>
      <c r="H149" s="60"/>
      <c r="I149" s="61"/>
      <c r="J149" s="59"/>
      <c r="K149" s="61"/>
      <c r="L149" s="61"/>
      <c r="M149" s="62" t="str">
        <f aca="false">IFERROR(VLOOKUP($B149,Matriz_INM,3,0),"")</f>
        <v/>
      </c>
      <c r="N149" s="60" t="str">
        <f aca="false">IF(J149="EE",IF(OR(AND(OR(L149=1,L149=0),K149&gt;0,K149&lt;5),AND(OR(L149=1,L149=0),K149&gt;4,K149&lt;16),AND(L149=2,K149&gt;0,K149&lt;5)),"Simples",IF(OR(AND(OR(L149=1,L149=0),K149&gt;15),AND(L149=2,K149&gt;4,K149&lt;16),AND(L149&gt;2,K149&gt;0,K149&lt;5)),"Médio",IF(OR(AND(L149=2,K149&gt;15),AND(L149&gt;2,K149&gt;4,K149&lt;16),AND(L149&gt;2,K149&gt;15)),"Complexo",""))), IF(OR(J149="CE",J149="SE"),IF(OR(AND(OR(L149=1,L149=0),K149&gt;0,K149&lt;6),AND(OR(L149=1,L149=0),K149&gt;5,K149&lt;20),AND(L149&gt;1,L149&lt;4,K149&gt;0,K149&lt;6)),"Simples",IF(OR(AND(OR(L149=1,L149=0),K149&gt;19),AND(L149&gt;1,L149&lt;4,K149&gt;5,K149&lt;20),AND(L149&gt;3,K149&gt;0,K149&lt;6)),"Médio",IF(OR(AND(L149&gt;1,L149&lt;4,K149&gt;19),AND(L149&gt;3,K149&gt;5,K149&lt;20),AND(L149&gt;3,K149&gt;19)),"Complexo",""))),""))</f>
        <v/>
      </c>
      <c r="O149" s="60" t="str">
        <f aca="false">IF(J149="ALI",IF(OR(AND(OR(L149=1,L149=0),K149&gt;0,K149&lt;20),AND(OR(L149=1,L149=0),K149&gt;19,K149&lt;51),AND(L149&gt;1,L149&lt;6,K149&gt;0,K149&lt;20)),"Simples",IF(OR(AND(OR(L149=1,L149=0),K149&gt;50),AND(L149&gt;1,L149&lt;6,K149&gt;19,K149&lt;51),AND(L149&gt;5,K149&gt;0,K149&lt;20)),"Médio",IF(OR(AND(L149&gt;1,L149&lt;6,K149&gt;50),AND(L149&gt;5,K149&gt;19,K149&lt;51),AND(L149&gt;5,K149&gt;50)),"Complexo",""))), IF(J149="AIE",IF(OR(AND(OR(L149=1, L149=0),K149&gt;0,K149&lt;20),AND(OR(L149=1, L149=0),K149&gt;19,K149&lt;51),AND(L149&gt;1,L149&lt;6,K149&gt;0,K149&lt;20)),"Simples",IF(OR(AND(OR(L149=1, L149=0),K149&gt;50),AND(L149&gt;1,L149&lt;6,K149&gt;19,K149&lt;51),AND(L149&gt;5,K149&gt;0,K149&lt;20)),"Médio",IF(OR(AND(L149&gt;1,L149&lt;6,K149&gt;50),AND(L149&gt;5,K149&gt;19,K149&lt;51),AND(L149&gt;5,K149&gt;50)),"Complexo",""))),""))</f>
        <v/>
      </c>
      <c r="P149" s="63" t="str">
        <f aca="false">IF(N149="",O149,IF(O149="",N149,""))</f>
        <v/>
      </c>
      <c r="Q149" s="64" t="n">
        <f aca="false">IF(AND(OR(J149="EE",J149="CE"),P149="Simples"),3, IF(AND(OR(J149="EE",J149="CE"),P149="Médio"),4, IF(AND(OR(J149="EE",J149="CE"),P149="Complexo"),6, IF(AND(J149="SE",P149="Simples"),4, IF(AND(J149="SE",P149="Médio"),5, IF(AND(J149="SE",P149="Complexo"),7,0))))))</f>
        <v>0</v>
      </c>
      <c r="R149" s="64" t="n">
        <f aca="false">IF(AND(J149="ALI",O149="Simples"),7, IF(AND(J149="ALI",O149="Médio"),10, IF(AND(J149="ALI",O149="Complexo"),15, IF(AND(J149="AIE",O149="Simples"),5, IF(AND(J149="AIE",O149="Médio"),7, IF(AND(J149="AIE",O149="Complexo"),10,0))))))</f>
        <v>0</v>
      </c>
      <c r="S149" s="63" t="n">
        <f aca="false">IF($M149="%",($Q149+$R149)*$C149,$C149*$I149)</f>
        <v>0</v>
      </c>
      <c r="T149" s="59"/>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55"/>
      <c r="AS149" s="55"/>
      <c r="AT149" s="55"/>
      <c r="AU149" s="55"/>
      <c r="AV149" s="55"/>
      <c r="AW149" s="55"/>
      <c r="AX149" s="55"/>
      <c r="AY149" s="55"/>
      <c r="AZ149" s="55"/>
      <c r="BA149" s="55"/>
      <c r="BB149" s="55"/>
      <c r="BC149" s="55"/>
      <c r="BD149" s="55"/>
      <c r="BE149" s="55"/>
      <c r="BF149" s="55"/>
      <c r="BG149" s="55"/>
      <c r="BH149" s="55"/>
      <c r="BI149" s="55"/>
      <c r="BJ149" s="55"/>
      <c r="BK149" s="55"/>
      <c r="BL149" s="55"/>
    </row>
    <row r="150" customFormat="false" ht="13.8" hidden="false" customHeight="false" outlineLevel="0" collapsed="false">
      <c r="A150" s="56"/>
      <c r="B150" s="57"/>
      <c r="C150" s="58" t="n">
        <f aca="false">IF($B150&lt;&gt;"",VLOOKUP($B150,Matriz_INM,2,0),0)</f>
        <v>0</v>
      </c>
      <c r="D150" s="59"/>
      <c r="E150" s="59"/>
      <c r="F150" s="59"/>
      <c r="G150" s="59"/>
      <c r="H150" s="60"/>
      <c r="I150" s="61"/>
      <c r="J150" s="59"/>
      <c r="K150" s="61"/>
      <c r="L150" s="61"/>
      <c r="M150" s="62" t="str">
        <f aca="false">IFERROR(VLOOKUP($B150,Matriz_INM,3,0),"")</f>
        <v/>
      </c>
      <c r="N150" s="60" t="str">
        <f aca="false">IF(J150="EE",IF(OR(AND(OR(L150=1,L150=0),K150&gt;0,K150&lt;5),AND(OR(L150=1,L150=0),K150&gt;4,K150&lt;16),AND(L150=2,K150&gt;0,K150&lt;5)),"Simples",IF(OR(AND(OR(L150=1,L150=0),K150&gt;15),AND(L150=2,K150&gt;4,K150&lt;16),AND(L150&gt;2,K150&gt;0,K150&lt;5)),"Médio",IF(OR(AND(L150=2,K150&gt;15),AND(L150&gt;2,K150&gt;4,K150&lt;16),AND(L150&gt;2,K150&gt;15)),"Complexo",""))), IF(OR(J150="CE",J150="SE"),IF(OR(AND(OR(L150=1,L150=0),K150&gt;0,K150&lt;6),AND(OR(L150=1,L150=0),K150&gt;5,K150&lt;20),AND(L150&gt;1,L150&lt;4,K150&gt;0,K150&lt;6)),"Simples",IF(OR(AND(OR(L150=1,L150=0),K150&gt;19),AND(L150&gt;1,L150&lt;4,K150&gt;5,K150&lt;20),AND(L150&gt;3,K150&gt;0,K150&lt;6)),"Médio",IF(OR(AND(L150&gt;1,L150&lt;4,K150&gt;19),AND(L150&gt;3,K150&gt;5,K150&lt;20),AND(L150&gt;3,K150&gt;19)),"Complexo",""))),""))</f>
        <v/>
      </c>
      <c r="O150" s="60" t="str">
        <f aca="false">IF(J150="ALI",IF(OR(AND(OR(L150=1,L150=0),K150&gt;0,K150&lt;20),AND(OR(L150=1,L150=0),K150&gt;19,K150&lt;51),AND(L150&gt;1,L150&lt;6,K150&gt;0,K150&lt;20)),"Simples",IF(OR(AND(OR(L150=1,L150=0),K150&gt;50),AND(L150&gt;1,L150&lt;6,K150&gt;19,K150&lt;51),AND(L150&gt;5,K150&gt;0,K150&lt;20)),"Médio",IF(OR(AND(L150&gt;1,L150&lt;6,K150&gt;50),AND(L150&gt;5,K150&gt;19,K150&lt;51),AND(L150&gt;5,K150&gt;50)),"Complexo",""))), IF(J150="AIE",IF(OR(AND(OR(L150=1, L150=0),K150&gt;0,K150&lt;20),AND(OR(L150=1, L150=0),K150&gt;19,K150&lt;51),AND(L150&gt;1,L150&lt;6,K150&gt;0,K150&lt;20)),"Simples",IF(OR(AND(OR(L150=1, L150=0),K150&gt;50),AND(L150&gt;1,L150&lt;6,K150&gt;19,K150&lt;51),AND(L150&gt;5,K150&gt;0,K150&lt;20)),"Médio",IF(OR(AND(L150&gt;1,L150&lt;6,K150&gt;50),AND(L150&gt;5,K150&gt;19,K150&lt;51),AND(L150&gt;5,K150&gt;50)),"Complexo",""))),""))</f>
        <v/>
      </c>
      <c r="P150" s="63" t="str">
        <f aca="false">IF(N150="",O150,IF(O150="",N150,""))</f>
        <v/>
      </c>
      <c r="Q150" s="64" t="n">
        <f aca="false">IF(AND(OR(J150="EE",J150="CE"),P150="Simples"),3, IF(AND(OR(J150="EE",J150="CE"),P150="Médio"),4, IF(AND(OR(J150="EE",J150="CE"),P150="Complexo"),6, IF(AND(J150="SE",P150="Simples"),4, IF(AND(J150="SE",P150="Médio"),5, IF(AND(J150="SE",P150="Complexo"),7,0))))))</f>
        <v>0</v>
      </c>
      <c r="R150" s="64" t="n">
        <f aca="false">IF(AND(J150="ALI",O150="Simples"),7, IF(AND(J150="ALI",O150="Médio"),10, IF(AND(J150="ALI",O150="Complexo"),15, IF(AND(J150="AIE",O150="Simples"),5, IF(AND(J150="AIE",O150="Médio"),7, IF(AND(J150="AIE",O150="Complexo"),10,0))))))</f>
        <v>0</v>
      </c>
      <c r="S150" s="63" t="n">
        <f aca="false">IF($M150="%",($Q150+$R150)*$C150,$C150*$I150)</f>
        <v>0</v>
      </c>
      <c r="T150" s="59"/>
      <c r="U150" s="55"/>
      <c r="V150" s="55"/>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55"/>
      <c r="AS150" s="55"/>
      <c r="AT150" s="55"/>
      <c r="AU150" s="55"/>
      <c r="AV150" s="55"/>
      <c r="AW150" s="55"/>
      <c r="AX150" s="55"/>
      <c r="AY150" s="55"/>
      <c r="AZ150" s="55"/>
      <c r="BA150" s="55"/>
      <c r="BB150" s="55"/>
      <c r="BC150" s="55"/>
      <c r="BD150" s="55"/>
      <c r="BE150" s="55"/>
      <c r="BF150" s="55"/>
      <c r="BG150" s="55"/>
      <c r="BH150" s="55"/>
      <c r="BI150" s="55"/>
      <c r="BJ150" s="55"/>
      <c r="BK150" s="55"/>
      <c r="BL150" s="55"/>
    </row>
    <row r="151" customFormat="false" ht="13.8" hidden="false" customHeight="false" outlineLevel="0" collapsed="false">
      <c r="A151" s="56"/>
      <c r="B151" s="57"/>
      <c r="C151" s="58" t="n">
        <f aca="false">IF($B151&lt;&gt;"",VLOOKUP($B151,Matriz_INM,2,0),0)</f>
        <v>0</v>
      </c>
      <c r="D151" s="59"/>
      <c r="E151" s="59"/>
      <c r="F151" s="59"/>
      <c r="G151" s="59"/>
      <c r="H151" s="60"/>
      <c r="I151" s="61"/>
      <c r="J151" s="59"/>
      <c r="K151" s="61"/>
      <c r="L151" s="61"/>
      <c r="M151" s="62" t="str">
        <f aca="false">IFERROR(VLOOKUP($B151,Matriz_INM,3,0),"")</f>
        <v/>
      </c>
      <c r="N151" s="60" t="str">
        <f aca="false">IF(J151="EE",IF(OR(AND(OR(L151=1,L151=0),K151&gt;0,K151&lt;5),AND(OR(L151=1,L151=0),K151&gt;4,K151&lt;16),AND(L151=2,K151&gt;0,K151&lt;5)),"Simples",IF(OR(AND(OR(L151=1,L151=0),K151&gt;15),AND(L151=2,K151&gt;4,K151&lt;16),AND(L151&gt;2,K151&gt;0,K151&lt;5)),"Médio",IF(OR(AND(L151=2,K151&gt;15),AND(L151&gt;2,K151&gt;4,K151&lt;16),AND(L151&gt;2,K151&gt;15)),"Complexo",""))), IF(OR(J151="CE",J151="SE"),IF(OR(AND(OR(L151=1,L151=0),K151&gt;0,K151&lt;6),AND(OR(L151=1,L151=0),K151&gt;5,K151&lt;20),AND(L151&gt;1,L151&lt;4,K151&gt;0,K151&lt;6)),"Simples",IF(OR(AND(OR(L151=1,L151=0),K151&gt;19),AND(L151&gt;1,L151&lt;4,K151&gt;5,K151&lt;20),AND(L151&gt;3,K151&gt;0,K151&lt;6)),"Médio",IF(OR(AND(L151&gt;1,L151&lt;4,K151&gt;19),AND(L151&gt;3,K151&gt;5,K151&lt;20),AND(L151&gt;3,K151&gt;19)),"Complexo",""))),""))</f>
        <v/>
      </c>
      <c r="O151" s="60" t="str">
        <f aca="false">IF(J151="ALI",IF(OR(AND(OR(L151=1,L151=0),K151&gt;0,K151&lt;20),AND(OR(L151=1,L151=0),K151&gt;19,K151&lt;51),AND(L151&gt;1,L151&lt;6,K151&gt;0,K151&lt;20)),"Simples",IF(OR(AND(OR(L151=1,L151=0),K151&gt;50),AND(L151&gt;1,L151&lt;6,K151&gt;19,K151&lt;51),AND(L151&gt;5,K151&gt;0,K151&lt;20)),"Médio",IF(OR(AND(L151&gt;1,L151&lt;6,K151&gt;50),AND(L151&gt;5,K151&gt;19,K151&lt;51),AND(L151&gt;5,K151&gt;50)),"Complexo",""))), IF(J151="AIE",IF(OR(AND(OR(L151=1, L151=0),K151&gt;0,K151&lt;20),AND(OR(L151=1, L151=0),K151&gt;19,K151&lt;51),AND(L151&gt;1,L151&lt;6,K151&gt;0,K151&lt;20)),"Simples",IF(OR(AND(OR(L151=1, L151=0),K151&gt;50),AND(L151&gt;1,L151&lt;6,K151&gt;19,K151&lt;51),AND(L151&gt;5,K151&gt;0,K151&lt;20)),"Médio",IF(OR(AND(L151&gt;1,L151&lt;6,K151&gt;50),AND(L151&gt;5,K151&gt;19,K151&lt;51),AND(L151&gt;5,K151&gt;50)),"Complexo",""))),""))</f>
        <v/>
      </c>
      <c r="P151" s="63" t="str">
        <f aca="false">IF(N151="",O151,IF(O151="",N151,""))</f>
        <v/>
      </c>
      <c r="Q151" s="64" t="n">
        <f aca="false">IF(AND(OR(J151="EE",J151="CE"),P151="Simples"),3, IF(AND(OR(J151="EE",J151="CE"),P151="Médio"),4, IF(AND(OR(J151="EE",J151="CE"),P151="Complexo"),6, IF(AND(J151="SE",P151="Simples"),4, IF(AND(J151="SE",P151="Médio"),5, IF(AND(J151="SE",P151="Complexo"),7,0))))))</f>
        <v>0</v>
      </c>
      <c r="R151" s="64" t="n">
        <f aca="false">IF(AND(J151="ALI",O151="Simples"),7, IF(AND(J151="ALI",O151="Médio"),10, IF(AND(J151="ALI",O151="Complexo"),15, IF(AND(J151="AIE",O151="Simples"),5, IF(AND(J151="AIE",O151="Médio"),7, IF(AND(J151="AIE",O151="Complexo"),10,0))))))</f>
        <v>0</v>
      </c>
      <c r="S151" s="63" t="n">
        <f aca="false">IF($M151="%",($Q151+$R151)*$C151,$C151*$I151)</f>
        <v>0</v>
      </c>
      <c r="T151" s="59"/>
      <c r="U151" s="55"/>
      <c r="V151" s="55"/>
      <c r="W151" s="66"/>
      <c r="X151" s="55"/>
      <c r="Y151" s="55"/>
      <c r="Z151" s="55"/>
      <c r="AA151" s="55"/>
      <c r="AB151" s="55"/>
      <c r="AC151" s="55"/>
      <c r="AD151" s="55"/>
      <c r="AE151" s="55"/>
      <c r="AF151" s="55"/>
      <c r="AG151" s="55"/>
      <c r="AH151" s="55"/>
      <c r="AI151" s="55"/>
      <c r="AJ151" s="55"/>
      <c r="AK151" s="55"/>
      <c r="AL151" s="55"/>
      <c r="AM151" s="55"/>
      <c r="AN151" s="55"/>
      <c r="AO151" s="55"/>
      <c r="AP151" s="55"/>
      <c r="AQ151" s="55"/>
      <c r="AR151" s="55"/>
      <c r="AS151" s="55"/>
      <c r="AT151" s="55"/>
      <c r="AU151" s="55"/>
      <c r="AV151" s="55"/>
      <c r="AW151" s="55"/>
      <c r="AX151" s="55"/>
      <c r="AY151" s="55"/>
      <c r="AZ151" s="55"/>
      <c r="BA151" s="55"/>
      <c r="BB151" s="55"/>
      <c r="BC151" s="55"/>
      <c r="BD151" s="55"/>
      <c r="BE151" s="55"/>
      <c r="BF151" s="55"/>
      <c r="BG151" s="55"/>
      <c r="BH151" s="55"/>
      <c r="BI151" s="55"/>
      <c r="BJ151" s="55"/>
      <c r="BK151" s="55"/>
      <c r="BL151" s="55"/>
    </row>
    <row r="152" customFormat="false" ht="13.8" hidden="false" customHeight="false" outlineLevel="0" collapsed="false">
      <c r="A152" s="56"/>
      <c r="B152" s="57"/>
      <c r="C152" s="58" t="n">
        <f aca="false">IF($B152&lt;&gt;"",VLOOKUP($B152,Matriz_INM,2,0),0)</f>
        <v>0</v>
      </c>
      <c r="D152" s="59"/>
      <c r="E152" s="59"/>
      <c r="F152" s="59"/>
      <c r="G152" s="59"/>
      <c r="H152" s="60"/>
      <c r="I152" s="61"/>
      <c r="J152" s="59"/>
      <c r="K152" s="61"/>
      <c r="L152" s="61"/>
      <c r="M152" s="62" t="str">
        <f aca="false">IFERROR(VLOOKUP($B152,Matriz_INM,3,0),"")</f>
        <v/>
      </c>
      <c r="N152" s="60" t="str">
        <f aca="false">IF(J152="EE",IF(OR(AND(OR(L152=1,L152=0),K152&gt;0,K152&lt;5),AND(OR(L152=1,L152=0),K152&gt;4,K152&lt;16),AND(L152=2,K152&gt;0,K152&lt;5)),"Simples",IF(OR(AND(OR(L152=1,L152=0),K152&gt;15),AND(L152=2,K152&gt;4,K152&lt;16),AND(L152&gt;2,K152&gt;0,K152&lt;5)),"Médio",IF(OR(AND(L152=2,K152&gt;15),AND(L152&gt;2,K152&gt;4,K152&lt;16),AND(L152&gt;2,K152&gt;15)),"Complexo",""))), IF(OR(J152="CE",J152="SE"),IF(OR(AND(OR(L152=1,L152=0),K152&gt;0,K152&lt;6),AND(OR(L152=1,L152=0),K152&gt;5,K152&lt;20),AND(L152&gt;1,L152&lt;4,K152&gt;0,K152&lt;6)),"Simples",IF(OR(AND(OR(L152=1,L152=0),K152&gt;19),AND(L152&gt;1,L152&lt;4,K152&gt;5,K152&lt;20),AND(L152&gt;3,K152&gt;0,K152&lt;6)),"Médio",IF(OR(AND(L152&gt;1,L152&lt;4,K152&gt;19),AND(L152&gt;3,K152&gt;5,K152&lt;20),AND(L152&gt;3,K152&gt;19)),"Complexo",""))),""))</f>
        <v/>
      </c>
      <c r="O152" s="60" t="str">
        <f aca="false">IF(J152="ALI",IF(OR(AND(OR(L152=1,L152=0),K152&gt;0,K152&lt;20),AND(OR(L152=1,L152=0),K152&gt;19,K152&lt;51),AND(L152&gt;1,L152&lt;6,K152&gt;0,K152&lt;20)),"Simples",IF(OR(AND(OR(L152=1,L152=0),K152&gt;50),AND(L152&gt;1,L152&lt;6,K152&gt;19,K152&lt;51),AND(L152&gt;5,K152&gt;0,K152&lt;20)),"Médio",IF(OR(AND(L152&gt;1,L152&lt;6,K152&gt;50),AND(L152&gt;5,K152&gt;19,K152&lt;51),AND(L152&gt;5,K152&gt;50)),"Complexo",""))), IF(J152="AIE",IF(OR(AND(OR(L152=1, L152=0),K152&gt;0,K152&lt;20),AND(OR(L152=1, L152=0),K152&gt;19,K152&lt;51),AND(L152&gt;1,L152&lt;6,K152&gt;0,K152&lt;20)),"Simples",IF(OR(AND(OR(L152=1, L152=0),K152&gt;50),AND(L152&gt;1,L152&lt;6,K152&gt;19,K152&lt;51),AND(L152&gt;5,K152&gt;0,K152&lt;20)),"Médio",IF(OR(AND(L152&gt;1,L152&lt;6,K152&gt;50),AND(L152&gt;5,K152&gt;19,K152&lt;51),AND(L152&gt;5,K152&gt;50)),"Complexo",""))),""))</f>
        <v/>
      </c>
      <c r="P152" s="63" t="str">
        <f aca="false">IF(N152="",O152,IF(O152="",N152,""))</f>
        <v/>
      </c>
      <c r="Q152" s="64" t="n">
        <f aca="false">IF(AND(OR(J152="EE",J152="CE"),P152="Simples"),3, IF(AND(OR(J152="EE",J152="CE"),P152="Médio"),4, IF(AND(OR(J152="EE",J152="CE"),P152="Complexo"),6, IF(AND(J152="SE",P152="Simples"),4, IF(AND(J152="SE",P152="Médio"),5, IF(AND(J152="SE",P152="Complexo"),7,0))))))</f>
        <v>0</v>
      </c>
      <c r="R152" s="64" t="n">
        <f aca="false">IF(AND(J152="ALI",O152="Simples"),7, IF(AND(J152="ALI",O152="Médio"),10, IF(AND(J152="ALI",O152="Complexo"),15, IF(AND(J152="AIE",O152="Simples"),5, IF(AND(J152="AIE",O152="Médio"),7, IF(AND(J152="AIE",O152="Complexo"),10,0))))))</f>
        <v>0</v>
      </c>
      <c r="S152" s="63" t="n">
        <f aca="false">IF($M152="%",($Q152+$R152)*$C152,$C152*$I152)</f>
        <v>0</v>
      </c>
      <c r="T152" s="59"/>
      <c r="U152" s="55"/>
      <c r="V152" s="55"/>
      <c r="W152" s="55"/>
      <c r="X152" s="55"/>
      <c r="Y152" s="55"/>
      <c r="Z152" s="55"/>
      <c r="AA152" s="55"/>
      <c r="AB152" s="55"/>
      <c r="AC152" s="55"/>
      <c r="AD152" s="55"/>
      <c r="AE152" s="55"/>
      <c r="AF152" s="55"/>
      <c r="AG152" s="55"/>
      <c r="AH152" s="55"/>
      <c r="AI152" s="55"/>
      <c r="AJ152" s="55"/>
      <c r="AK152" s="55"/>
      <c r="AL152" s="55"/>
      <c r="AM152" s="55"/>
      <c r="AN152" s="55"/>
      <c r="AO152" s="55"/>
      <c r="AP152" s="55"/>
      <c r="AQ152" s="55"/>
      <c r="AR152" s="55"/>
      <c r="AS152" s="55"/>
      <c r="AT152" s="55"/>
      <c r="AU152" s="55"/>
      <c r="AV152" s="55"/>
      <c r="AW152" s="55"/>
      <c r="AX152" s="55"/>
      <c r="AY152" s="55"/>
      <c r="AZ152" s="55"/>
      <c r="BA152" s="55"/>
      <c r="BB152" s="55"/>
      <c r="BC152" s="55"/>
      <c r="BD152" s="55"/>
      <c r="BE152" s="55"/>
      <c r="BF152" s="55"/>
      <c r="BG152" s="55"/>
      <c r="BH152" s="55"/>
      <c r="BI152" s="55"/>
      <c r="BJ152" s="55"/>
      <c r="BK152" s="55"/>
      <c r="BL152" s="55"/>
    </row>
    <row r="153" customFormat="false" ht="13.8" hidden="false" customHeight="false" outlineLevel="0" collapsed="false">
      <c r="A153" s="56"/>
      <c r="B153" s="57"/>
      <c r="C153" s="58" t="n">
        <f aca="false">IF($B153&lt;&gt;"",VLOOKUP($B153,Matriz_INM,2,0),0)</f>
        <v>0</v>
      </c>
      <c r="D153" s="59"/>
      <c r="E153" s="59"/>
      <c r="F153" s="59"/>
      <c r="G153" s="59"/>
      <c r="H153" s="60"/>
      <c r="I153" s="61"/>
      <c r="J153" s="59"/>
      <c r="K153" s="61"/>
      <c r="L153" s="61"/>
      <c r="M153" s="62" t="str">
        <f aca="false">IFERROR(VLOOKUP($B153,Matriz_INM,3,0),"")</f>
        <v/>
      </c>
      <c r="N153" s="60" t="str">
        <f aca="false">IF(J153="EE",IF(OR(AND(OR(L153=1,L153=0),K153&gt;0,K153&lt;5),AND(OR(L153=1,L153=0),K153&gt;4,K153&lt;16),AND(L153=2,K153&gt;0,K153&lt;5)),"Simples",IF(OR(AND(OR(L153=1,L153=0),K153&gt;15),AND(L153=2,K153&gt;4,K153&lt;16),AND(L153&gt;2,K153&gt;0,K153&lt;5)),"Médio",IF(OR(AND(L153=2,K153&gt;15),AND(L153&gt;2,K153&gt;4,K153&lt;16),AND(L153&gt;2,K153&gt;15)),"Complexo",""))), IF(OR(J153="CE",J153="SE"),IF(OR(AND(OR(L153=1,L153=0),K153&gt;0,K153&lt;6),AND(OR(L153=1,L153=0),K153&gt;5,K153&lt;20),AND(L153&gt;1,L153&lt;4,K153&gt;0,K153&lt;6)),"Simples",IF(OR(AND(OR(L153=1,L153=0),K153&gt;19),AND(L153&gt;1,L153&lt;4,K153&gt;5,K153&lt;20),AND(L153&gt;3,K153&gt;0,K153&lt;6)),"Médio",IF(OR(AND(L153&gt;1,L153&lt;4,K153&gt;19),AND(L153&gt;3,K153&gt;5,K153&lt;20),AND(L153&gt;3,K153&gt;19)),"Complexo",""))),""))</f>
        <v/>
      </c>
      <c r="O153" s="60" t="str">
        <f aca="false">IF(J153="ALI",IF(OR(AND(OR(L153=1,L153=0),K153&gt;0,K153&lt;20),AND(OR(L153=1,L153=0),K153&gt;19,K153&lt;51),AND(L153&gt;1,L153&lt;6,K153&gt;0,K153&lt;20)),"Simples",IF(OR(AND(OR(L153=1,L153=0),K153&gt;50),AND(L153&gt;1,L153&lt;6,K153&gt;19,K153&lt;51),AND(L153&gt;5,K153&gt;0,K153&lt;20)),"Médio",IF(OR(AND(L153&gt;1,L153&lt;6,K153&gt;50),AND(L153&gt;5,K153&gt;19,K153&lt;51),AND(L153&gt;5,K153&gt;50)),"Complexo",""))), IF(J153="AIE",IF(OR(AND(OR(L153=1, L153=0),K153&gt;0,K153&lt;20),AND(OR(L153=1, L153=0),K153&gt;19,K153&lt;51),AND(L153&gt;1,L153&lt;6,K153&gt;0,K153&lt;20)),"Simples",IF(OR(AND(OR(L153=1, L153=0),K153&gt;50),AND(L153&gt;1,L153&lt;6,K153&gt;19,K153&lt;51),AND(L153&gt;5,K153&gt;0,K153&lt;20)),"Médio",IF(OR(AND(L153&gt;1,L153&lt;6,K153&gt;50),AND(L153&gt;5,K153&gt;19,K153&lt;51),AND(L153&gt;5,K153&gt;50)),"Complexo",""))),""))</f>
        <v/>
      </c>
      <c r="P153" s="63" t="str">
        <f aca="false">IF(N153="",O153,IF(O153="",N153,""))</f>
        <v/>
      </c>
      <c r="Q153" s="64" t="n">
        <f aca="false">IF(AND(OR(J153="EE",J153="CE"),P153="Simples"),3, IF(AND(OR(J153="EE",J153="CE"),P153="Médio"),4, IF(AND(OR(J153="EE",J153="CE"),P153="Complexo"),6, IF(AND(J153="SE",P153="Simples"),4, IF(AND(J153="SE",P153="Médio"),5, IF(AND(J153="SE",P153="Complexo"),7,0))))))</f>
        <v>0</v>
      </c>
      <c r="R153" s="64" t="n">
        <f aca="false">IF(AND(J153="ALI",O153="Simples"),7, IF(AND(J153="ALI",O153="Médio"),10, IF(AND(J153="ALI",O153="Complexo"),15, IF(AND(J153="AIE",O153="Simples"),5, IF(AND(J153="AIE",O153="Médio"),7, IF(AND(J153="AIE",O153="Complexo"),10,0))))))</f>
        <v>0</v>
      </c>
      <c r="S153" s="63" t="n">
        <f aca="false">IF($M153="%",($Q153+$R153)*$C153,$C153*$I153)</f>
        <v>0</v>
      </c>
      <c r="T153" s="59"/>
      <c r="U153" s="55"/>
      <c r="V153" s="55"/>
      <c r="W153" s="55"/>
      <c r="X153" s="55"/>
      <c r="Y153" s="55"/>
      <c r="Z153" s="55"/>
      <c r="AA153" s="55"/>
      <c r="AB153" s="55"/>
      <c r="AC153" s="55"/>
      <c r="AD153" s="55"/>
      <c r="AE153" s="55"/>
      <c r="AF153" s="55"/>
      <c r="AG153" s="55"/>
      <c r="AH153" s="55"/>
      <c r="AI153" s="55"/>
      <c r="AJ153" s="55"/>
      <c r="AK153" s="55"/>
      <c r="AL153" s="55"/>
      <c r="AM153" s="55"/>
      <c r="AN153" s="55"/>
      <c r="AO153" s="55"/>
      <c r="AP153" s="55"/>
      <c r="AQ153" s="55"/>
      <c r="AR153" s="55"/>
      <c r="AS153" s="55"/>
      <c r="AT153" s="55"/>
      <c r="AU153" s="55"/>
      <c r="AV153" s="55"/>
      <c r="AW153" s="55"/>
      <c r="AX153" s="55"/>
      <c r="AY153" s="55"/>
      <c r="AZ153" s="55"/>
      <c r="BA153" s="55"/>
      <c r="BB153" s="55"/>
      <c r="BC153" s="55"/>
      <c r="BD153" s="55"/>
      <c r="BE153" s="55"/>
      <c r="BF153" s="55"/>
      <c r="BG153" s="55"/>
      <c r="BH153" s="55"/>
      <c r="BI153" s="55"/>
      <c r="BJ153" s="55"/>
      <c r="BK153" s="55"/>
      <c r="BL153" s="55"/>
    </row>
    <row r="154" customFormat="false" ht="13.8" hidden="false" customHeight="false" outlineLevel="0" collapsed="false">
      <c r="A154" s="56"/>
      <c r="B154" s="57"/>
      <c r="C154" s="58" t="n">
        <f aca="false">IF($B154&lt;&gt;"",VLOOKUP($B154,Matriz_INM,2,0),0)</f>
        <v>0</v>
      </c>
      <c r="D154" s="59"/>
      <c r="E154" s="59"/>
      <c r="F154" s="59"/>
      <c r="G154" s="59"/>
      <c r="H154" s="60"/>
      <c r="I154" s="61"/>
      <c r="J154" s="59"/>
      <c r="K154" s="61"/>
      <c r="L154" s="61"/>
      <c r="M154" s="62" t="str">
        <f aca="false">IFERROR(VLOOKUP($B154,Matriz_INM,3,0),"")</f>
        <v/>
      </c>
      <c r="N154" s="60" t="str">
        <f aca="false">IF(J154="EE",IF(OR(AND(OR(L154=1,L154=0),K154&gt;0,K154&lt;5),AND(OR(L154=1,L154=0),K154&gt;4,K154&lt;16),AND(L154=2,K154&gt;0,K154&lt;5)),"Simples",IF(OR(AND(OR(L154=1,L154=0),K154&gt;15),AND(L154=2,K154&gt;4,K154&lt;16),AND(L154&gt;2,K154&gt;0,K154&lt;5)),"Médio",IF(OR(AND(L154=2,K154&gt;15),AND(L154&gt;2,K154&gt;4,K154&lt;16),AND(L154&gt;2,K154&gt;15)),"Complexo",""))), IF(OR(J154="CE",J154="SE"),IF(OR(AND(OR(L154=1,L154=0),K154&gt;0,K154&lt;6),AND(OR(L154=1,L154=0),K154&gt;5,K154&lt;20),AND(L154&gt;1,L154&lt;4,K154&gt;0,K154&lt;6)),"Simples",IF(OR(AND(OR(L154=1,L154=0),K154&gt;19),AND(L154&gt;1,L154&lt;4,K154&gt;5,K154&lt;20),AND(L154&gt;3,K154&gt;0,K154&lt;6)),"Médio",IF(OR(AND(L154&gt;1,L154&lt;4,K154&gt;19),AND(L154&gt;3,K154&gt;5,K154&lt;20),AND(L154&gt;3,K154&gt;19)),"Complexo",""))),""))</f>
        <v/>
      </c>
      <c r="O154" s="60" t="str">
        <f aca="false">IF(J154="ALI",IF(OR(AND(OR(L154=1,L154=0),K154&gt;0,K154&lt;20),AND(OR(L154=1,L154=0),K154&gt;19,K154&lt;51),AND(L154&gt;1,L154&lt;6,K154&gt;0,K154&lt;20)),"Simples",IF(OR(AND(OR(L154=1,L154=0),K154&gt;50),AND(L154&gt;1,L154&lt;6,K154&gt;19,K154&lt;51),AND(L154&gt;5,K154&gt;0,K154&lt;20)),"Médio",IF(OR(AND(L154&gt;1,L154&lt;6,K154&gt;50),AND(L154&gt;5,K154&gt;19,K154&lt;51),AND(L154&gt;5,K154&gt;50)),"Complexo",""))), IF(J154="AIE",IF(OR(AND(OR(L154=1, L154=0),K154&gt;0,K154&lt;20),AND(OR(L154=1, L154=0),K154&gt;19,K154&lt;51),AND(L154&gt;1,L154&lt;6,K154&gt;0,K154&lt;20)),"Simples",IF(OR(AND(OR(L154=1, L154=0),K154&gt;50),AND(L154&gt;1,L154&lt;6,K154&gt;19,K154&lt;51),AND(L154&gt;5,K154&gt;0,K154&lt;20)),"Médio",IF(OR(AND(L154&gt;1,L154&lt;6,K154&gt;50),AND(L154&gt;5,K154&gt;19,K154&lt;51),AND(L154&gt;5,K154&gt;50)),"Complexo",""))),""))</f>
        <v/>
      </c>
      <c r="P154" s="63" t="str">
        <f aca="false">IF(N154="",O154,IF(O154="",N154,""))</f>
        <v/>
      </c>
      <c r="Q154" s="64" t="n">
        <f aca="false">IF(AND(OR(J154="EE",J154="CE"),P154="Simples"),3, IF(AND(OR(J154="EE",J154="CE"),P154="Médio"),4, IF(AND(OR(J154="EE",J154="CE"),P154="Complexo"),6, IF(AND(J154="SE",P154="Simples"),4, IF(AND(J154="SE",P154="Médio"),5, IF(AND(J154="SE",P154="Complexo"),7,0))))))</f>
        <v>0</v>
      </c>
      <c r="R154" s="64" t="n">
        <f aca="false">IF(AND(J154="ALI",O154="Simples"),7, IF(AND(J154="ALI",O154="Médio"),10, IF(AND(J154="ALI",O154="Complexo"),15, IF(AND(J154="AIE",O154="Simples"),5, IF(AND(J154="AIE",O154="Médio"),7, IF(AND(J154="AIE",O154="Complexo"),10,0))))))</f>
        <v>0</v>
      </c>
      <c r="S154" s="63" t="n">
        <f aca="false">IF($M154="%",($Q154+$R154)*$C154,$C154*$I154)</f>
        <v>0</v>
      </c>
      <c r="T154" s="59"/>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c r="AQ154" s="55"/>
      <c r="AR154" s="55"/>
      <c r="AS154" s="55"/>
      <c r="AT154" s="55"/>
      <c r="AU154" s="55"/>
      <c r="AV154" s="55"/>
      <c r="AW154" s="55"/>
      <c r="AX154" s="55"/>
      <c r="AY154" s="55"/>
      <c r="AZ154" s="55"/>
      <c r="BA154" s="55"/>
      <c r="BB154" s="55"/>
      <c r="BC154" s="55"/>
      <c r="BD154" s="55"/>
      <c r="BE154" s="55"/>
      <c r="BF154" s="55"/>
      <c r="BG154" s="55"/>
      <c r="BH154" s="55"/>
      <c r="BI154" s="55"/>
      <c r="BJ154" s="55"/>
      <c r="BK154" s="55"/>
      <c r="BL154" s="55"/>
    </row>
    <row r="155" customFormat="false" ht="13.8" hidden="false" customHeight="false" outlineLevel="0" collapsed="false">
      <c r="A155" s="56"/>
      <c r="B155" s="57"/>
      <c r="C155" s="58" t="n">
        <f aca="false">IF($B155&lt;&gt;"",VLOOKUP($B155,Matriz_INM,2,0),0)</f>
        <v>0</v>
      </c>
      <c r="D155" s="59"/>
      <c r="E155" s="59"/>
      <c r="F155" s="59"/>
      <c r="G155" s="59"/>
      <c r="H155" s="60"/>
      <c r="I155" s="61"/>
      <c r="J155" s="59"/>
      <c r="K155" s="61"/>
      <c r="L155" s="61"/>
      <c r="M155" s="62" t="str">
        <f aca="false">IFERROR(VLOOKUP($B155,Matriz_INM,3,0),"")</f>
        <v/>
      </c>
      <c r="N155" s="60" t="str">
        <f aca="false">IF(J155="EE",IF(OR(AND(OR(L155=1,L155=0),K155&gt;0,K155&lt;5),AND(OR(L155=1,L155=0),K155&gt;4,K155&lt;16),AND(L155=2,K155&gt;0,K155&lt;5)),"Simples",IF(OR(AND(OR(L155=1,L155=0),K155&gt;15),AND(L155=2,K155&gt;4,K155&lt;16),AND(L155&gt;2,K155&gt;0,K155&lt;5)),"Médio",IF(OR(AND(L155=2,K155&gt;15),AND(L155&gt;2,K155&gt;4,K155&lt;16),AND(L155&gt;2,K155&gt;15)),"Complexo",""))), IF(OR(J155="CE",J155="SE"),IF(OR(AND(OR(L155=1,L155=0),K155&gt;0,K155&lt;6),AND(OR(L155=1,L155=0),K155&gt;5,K155&lt;20),AND(L155&gt;1,L155&lt;4,K155&gt;0,K155&lt;6)),"Simples",IF(OR(AND(OR(L155=1,L155=0),K155&gt;19),AND(L155&gt;1,L155&lt;4,K155&gt;5,K155&lt;20),AND(L155&gt;3,K155&gt;0,K155&lt;6)),"Médio",IF(OR(AND(L155&gt;1,L155&lt;4,K155&gt;19),AND(L155&gt;3,K155&gt;5,K155&lt;20),AND(L155&gt;3,K155&gt;19)),"Complexo",""))),""))</f>
        <v/>
      </c>
      <c r="O155" s="60" t="str">
        <f aca="false">IF(J155="ALI",IF(OR(AND(OR(L155=1,L155=0),K155&gt;0,K155&lt;20),AND(OR(L155=1,L155=0),K155&gt;19,K155&lt;51),AND(L155&gt;1,L155&lt;6,K155&gt;0,K155&lt;20)),"Simples",IF(OR(AND(OR(L155=1,L155=0),K155&gt;50),AND(L155&gt;1,L155&lt;6,K155&gt;19,K155&lt;51),AND(L155&gt;5,K155&gt;0,K155&lt;20)),"Médio",IF(OR(AND(L155&gt;1,L155&lt;6,K155&gt;50),AND(L155&gt;5,K155&gt;19,K155&lt;51),AND(L155&gt;5,K155&gt;50)),"Complexo",""))), IF(J155="AIE",IF(OR(AND(OR(L155=1, L155=0),K155&gt;0,K155&lt;20),AND(OR(L155=1, L155=0),K155&gt;19,K155&lt;51),AND(L155&gt;1,L155&lt;6,K155&gt;0,K155&lt;20)),"Simples",IF(OR(AND(OR(L155=1, L155=0),K155&gt;50),AND(L155&gt;1,L155&lt;6,K155&gt;19,K155&lt;51),AND(L155&gt;5,K155&gt;0,K155&lt;20)),"Médio",IF(OR(AND(L155&gt;1,L155&lt;6,K155&gt;50),AND(L155&gt;5,K155&gt;19,K155&lt;51),AND(L155&gt;5,K155&gt;50)),"Complexo",""))),""))</f>
        <v/>
      </c>
      <c r="P155" s="63" t="str">
        <f aca="false">IF(N155="",O155,IF(O155="",N155,""))</f>
        <v/>
      </c>
      <c r="Q155" s="64" t="n">
        <f aca="false">IF(AND(OR(J155="EE",J155="CE"),P155="Simples"),3, IF(AND(OR(J155="EE",J155="CE"),P155="Médio"),4, IF(AND(OR(J155="EE",J155="CE"),P155="Complexo"),6, IF(AND(J155="SE",P155="Simples"),4, IF(AND(J155="SE",P155="Médio"),5, IF(AND(J155="SE",P155="Complexo"),7,0))))))</f>
        <v>0</v>
      </c>
      <c r="R155" s="64" t="n">
        <f aca="false">IF(AND(J155="ALI",O155="Simples"),7, IF(AND(J155="ALI",O155="Médio"),10, IF(AND(J155="ALI",O155="Complexo"),15, IF(AND(J155="AIE",O155="Simples"),5, IF(AND(J155="AIE",O155="Médio"),7, IF(AND(J155="AIE",O155="Complexo"),10,0))))))</f>
        <v>0</v>
      </c>
      <c r="S155" s="63" t="n">
        <f aca="false">IF($M155="%",($Q155+$R155)*$C155,$C155*$I155)</f>
        <v>0</v>
      </c>
      <c r="T155" s="59"/>
      <c r="U155" s="55"/>
      <c r="V155" s="55"/>
      <c r="W155" s="55"/>
      <c r="X155" s="55"/>
      <c r="Y155" s="55"/>
      <c r="Z155" s="55"/>
      <c r="AA155" s="55"/>
      <c r="AB155" s="55"/>
      <c r="AC155" s="55"/>
      <c r="AD155" s="55"/>
      <c r="AE155" s="55"/>
      <c r="AF155" s="55"/>
      <c r="AG155" s="55"/>
      <c r="AH155" s="55"/>
      <c r="AI155" s="55"/>
      <c r="AJ155" s="55"/>
      <c r="AK155" s="55"/>
      <c r="AL155" s="55"/>
      <c r="AM155" s="55"/>
      <c r="AN155" s="55"/>
      <c r="AO155" s="55"/>
      <c r="AP155" s="55"/>
      <c r="AQ155" s="55"/>
      <c r="AR155" s="55"/>
      <c r="AS155" s="55"/>
      <c r="AT155" s="55"/>
      <c r="AU155" s="55"/>
      <c r="AV155" s="55"/>
      <c r="AW155" s="55"/>
      <c r="AX155" s="55"/>
      <c r="AY155" s="55"/>
      <c r="AZ155" s="55"/>
      <c r="BA155" s="55"/>
      <c r="BB155" s="55"/>
      <c r="BC155" s="55"/>
      <c r="BD155" s="55"/>
      <c r="BE155" s="55"/>
      <c r="BF155" s="55"/>
      <c r="BG155" s="55"/>
      <c r="BH155" s="55"/>
      <c r="BI155" s="55"/>
      <c r="BJ155" s="55"/>
      <c r="BK155" s="55"/>
      <c r="BL155" s="55"/>
    </row>
    <row r="156" customFormat="false" ht="13.8" hidden="false" customHeight="false" outlineLevel="0" collapsed="false">
      <c r="A156" s="56"/>
      <c r="B156" s="57"/>
      <c r="C156" s="58" t="n">
        <f aca="false">IF($B156&lt;&gt;"",VLOOKUP($B156,Matriz_INM,2,0),0)</f>
        <v>0</v>
      </c>
      <c r="D156" s="59"/>
      <c r="E156" s="59"/>
      <c r="F156" s="59"/>
      <c r="G156" s="59"/>
      <c r="H156" s="60"/>
      <c r="I156" s="61"/>
      <c r="J156" s="59"/>
      <c r="K156" s="61"/>
      <c r="L156" s="61"/>
      <c r="M156" s="62" t="str">
        <f aca="false">IFERROR(VLOOKUP($B156,Matriz_INM,3,0),"")</f>
        <v/>
      </c>
      <c r="N156" s="60" t="str">
        <f aca="false">IF(J156="EE",IF(OR(AND(OR(L156=1,L156=0),K156&gt;0,K156&lt;5),AND(OR(L156=1,L156=0),K156&gt;4,K156&lt;16),AND(L156=2,K156&gt;0,K156&lt;5)),"Simples",IF(OR(AND(OR(L156=1,L156=0),K156&gt;15),AND(L156=2,K156&gt;4,K156&lt;16),AND(L156&gt;2,K156&gt;0,K156&lt;5)),"Médio",IF(OR(AND(L156=2,K156&gt;15),AND(L156&gt;2,K156&gt;4,K156&lt;16),AND(L156&gt;2,K156&gt;15)),"Complexo",""))), IF(OR(J156="CE",J156="SE"),IF(OR(AND(OR(L156=1,L156=0),K156&gt;0,K156&lt;6),AND(OR(L156=1,L156=0),K156&gt;5,K156&lt;20),AND(L156&gt;1,L156&lt;4,K156&gt;0,K156&lt;6)),"Simples",IF(OR(AND(OR(L156=1,L156=0),K156&gt;19),AND(L156&gt;1,L156&lt;4,K156&gt;5,K156&lt;20),AND(L156&gt;3,K156&gt;0,K156&lt;6)),"Médio",IF(OR(AND(L156&gt;1,L156&lt;4,K156&gt;19),AND(L156&gt;3,K156&gt;5,K156&lt;20),AND(L156&gt;3,K156&gt;19)),"Complexo",""))),""))</f>
        <v/>
      </c>
      <c r="O156" s="60" t="str">
        <f aca="false">IF(J156="ALI",IF(OR(AND(OR(L156=1,L156=0),K156&gt;0,K156&lt;20),AND(OR(L156=1,L156=0),K156&gt;19,K156&lt;51),AND(L156&gt;1,L156&lt;6,K156&gt;0,K156&lt;20)),"Simples",IF(OR(AND(OR(L156=1,L156=0),K156&gt;50),AND(L156&gt;1,L156&lt;6,K156&gt;19,K156&lt;51),AND(L156&gt;5,K156&gt;0,K156&lt;20)),"Médio",IF(OR(AND(L156&gt;1,L156&lt;6,K156&gt;50),AND(L156&gt;5,K156&gt;19,K156&lt;51),AND(L156&gt;5,K156&gt;50)),"Complexo",""))), IF(J156="AIE",IF(OR(AND(OR(L156=1, L156=0),K156&gt;0,K156&lt;20),AND(OR(L156=1, L156=0),K156&gt;19,K156&lt;51),AND(L156&gt;1,L156&lt;6,K156&gt;0,K156&lt;20)),"Simples",IF(OR(AND(OR(L156=1, L156=0),K156&gt;50),AND(L156&gt;1,L156&lt;6,K156&gt;19,K156&lt;51),AND(L156&gt;5,K156&gt;0,K156&lt;20)),"Médio",IF(OR(AND(L156&gt;1,L156&lt;6,K156&gt;50),AND(L156&gt;5,K156&gt;19,K156&lt;51),AND(L156&gt;5,K156&gt;50)),"Complexo",""))),""))</f>
        <v/>
      </c>
      <c r="P156" s="63" t="str">
        <f aca="false">IF(N156="",O156,IF(O156="",N156,""))</f>
        <v/>
      </c>
      <c r="Q156" s="64" t="n">
        <f aca="false">IF(AND(OR(J156="EE",J156="CE"),P156="Simples"),3, IF(AND(OR(J156="EE",J156="CE"),P156="Médio"),4, IF(AND(OR(J156="EE",J156="CE"),P156="Complexo"),6, IF(AND(J156="SE",P156="Simples"),4, IF(AND(J156="SE",P156="Médio"),5, IF(AND(J156="SE",P156="Complexo"),7,0))))))</f>
        <v>0</v>
      </c>
      <c r="R156" s="64" t="n">
        <f aca="false">IF(AND(J156="ALI",O156="Simples"),7, IF(AND(J156="ALI",O156="Médio"),10, IF(AND(J156="ALI",O156="Complexo"),15, IF(AND(J156="AIE",O156="Simples"),5, IF(AND(J156="AIE",O156="Médio"),7, IF(AND(J156="AIE",O156="Complexo"),10,0))))))</f>
        <v>0</v>
      </c>
      <c r="S156" s="63" t="n">
        <f aca="false">IF($M156="%",($Q156+$R156)*$C156,$C156*$I156)</f>
        <v>0</v>
      </c>
      <c r="T156" s="59"/>
      <c r="U156" s="55"/>
      <c r="V156" s="55"/>
      <c r="W156" s="55"/>
      <c r="X156" s="55"/>
      <c r="Y156" s="55"/>
      <c r="Z156" s="55"/>
      <c r="AA156" s="55"/>
      <c r="AB156" s="55"/>
      <c r="AC156" s="55"/>
      <c r="AD156" s="55"/>
      <c r="AE156" s="55"/>
      <c r="AF156" s="55"/>
      <c r="AG156" s="55"/>
      <c r="AH156" s="55"/>
      <c r="AI156" s="55"/>
      <c r="AJ156" s="55"/>
      <c r="AK156" s="55"/>
      <c r="AL156" s="55"/>
      <c r="AM156" s="55"/>
      <c r="AN156" s="55"/>
      <c r="AO156" s="55"/>
      <c r="AP156" s="55"/>
      <c r="AQ156" s="55"/>
      <c r="AR156" s="55"/>
      <c r="AS156" s="55"/>
      <c r="AT156" s="55"/>
      <c r="AU156" s="55"/>
      <c r="AV156" s="55"/>
      <c r="AW156" s="55"/>
      <c r="AX156" s="55"/>
      <c r="AY156" s="55"/>
      <c r="AZ156" s="55"/>
      <c r="BA156" s="55"/>
      <c r="BB156" s="55"/>
      <c r="BC156" s="55"/>
      <c r="BD156" s="55"/>
      <c r="BE156" s="55"/>
      <c r="BF156" s="55"/>
      <c r="BG156" s="55"/>
      <c r="BH156" s="55"/>
      <c r="BI156" s="55"/>
      <c r="BJ156" s="55"/>
      <c r="BK156" s="55"/>
      <c r="BL156" s="55"/>
    </row>
    <row r="157" customFormat="false" ht="13.8" hidden="false" customHeight="false" outlineLevel="0" collapsed="false">
      <c r="A157" s="56"/>
      <c r="B157" s="57"/>
      <c r="C157" s="58" t="n">
        <f aca="false">IF($B157&lt;&gt;"",VLOOKUP($B157,Matriz_INM,2,0),0)</f>
        <v>0</v>
      </c>
      <c r="D157" s="59"/>
      <c r="E157" s="59"/>
      <c r="F157" s="59"/>
      <c r="G157" s="59"/>
      <c r="H157" s="60"/>
      <c r="I157" s="61"/>
      <c r="J157" s="59"/>
      <c r="K157" s="61"/>
      <c r="L157" s="61"/>
      <c r="M157" s="62" t="str">
        <f aca="false">IFERROR(VLOOKUP($B157,Matriz_INM,3,0),"")</f>
        <v/>
      </c>
      <c r="N157" s="60" t="str">
        <f aca="false">IF(J157="EE",IF(OR(AND(OR(L157=1,L157=0),K157&gt;0,K157&lt;5),AND(OR(L157=1,L157=0),K157&gt;4,K157&lt;16),AND(L157=2,K157&gt;0,K157&lt;5)),"Simples",IF(OR(AND(OR(L157=1,L157=0),K157&gt;15),AND(L157=2,K157&gt;4,K157&lt;16),AND(L157&gt;2,K157&gt;0,K157&lt;5)),"Médio",IF(OR(AND(L157=2,K157&gt;15),AND(L157&gt;2,K157&gt;4,K157&lt;16),AND(L157&gt;2,K157&gt;15)),"Complexo",""))), IF(OR(J157="CE",J157="SE"),IF(OR(AND(OR(L157=1,L157=0),K157&gt;0,K157&lt;6),AND(OR(L157=1,L157=0),K157&gt;5,K157&lt;20),AND(L157&gt;1,L157&lt;4,K157&gt;0,K157&lt;6)),"Simples",IF(OR(AND(OR(L157=1,L157=0),K157&gt;19),AND(L157&gt;1,L157&lt;4,K157&gt;5,K157&lt;20),AND(L157&gt;3,K157&gt;0,K157&lt;6)),"Médio",IF(OR(AND(L157&gt;1,L157&lt;4,K157&gt;19),AND(L157&gt;3,K157&gt;5,K157&lt;20),AND(L157&gt;3,K157&gt;19)),"Complexo",""))),""))</f>
        <v/>
      </c>
      <c r="O157" s="60" t="str">
        <f aca="false">IF(J157="ALI",IF(OR(AND(OR(L157=1,L157=0),K157&gt;0,K157&lt;20),AND(OR(L157=1,L157=0),K157&gt;19,K157&lt;51),AND(L157&gt;1,L157&lt;6,K157&gt;0,K157&lt;20)),"Simples",IF(OR(AND(OR(L157=1,L157=0),K157&gt;50),AND(L157&gt;1,L157&lt;6,K157&gt;19,K157&lt;51),AND(L157&gt;5,K157&gt;0,K157&lt;20)),"Médio",IF(OR(AND(L157&gt;1,L157&lt;6,K157&gt;50),AND(L157&gt;5,K157&gt;19,K157&lt;51),AND(L157&gt;5,K157&gt;50)),"Complexo",""))), IF(J157="AIE",IF(OR(AND(OR(L157=1, L157=0),K157&gt;0,K157&lt;20),AND(OR(L157=1, L157=0),K157&gt;19,K157&lt;51),AND(L157&gt;1,L157&lt;6,K157&gt;0,K157&lt;20)),"Simples",IF(OR(AND(OR(L157=1, L157=0),K157&gt;50),AND(L157&gt;1,L157&lt;6,K157&gt;19,K157&lt;51),AND(L157&gt;5,K157&gt;0,K157&lt;20)),"Médio",IF(OR(AND(L157&gt;1,L157&lt;6,K157&gt;50),AND(L157&gt;5,K157&gt;19,K157&lt;51),AND(L157&gt;5,K157&gt;50)),"Complexo",""))),""))</f>
        <v/>
      </c>
      <c r="P157" s="63" t="str">
        <f aca="false">IF(N157="",O157,IF(O157="",N157,""))</f>
        <v/>
      </c>
      <c r="Q157" s="64" t="n">
        <f aca="false">IF(AND(OR(J157="EE",J157="CE"),P157="Simples"),3, IF(AND(OR(J157="EE",J157="CE"),P157="Médio"),4, IF(AND(OR(J157="EE",J157="CE"),P157="Complexo"),6, IF(AND(J157="SE",P157="Simples"),4, IF(AND(J157="SE",P157="Médio"),5, IF(AND(J157="SE",P157="Complexo"),7,0))))))</f>
        <v>0</v>
      </c>
      <c r="R157" s="64" t="n">
        <f aca="false">IF(AND(J157="ALI",O157="Simples"),7, IF(AND(J157="ALI",O157="Médio"),10, IF(AND(J157="ALI",O157="Complexo"),15, IF(AND(J157="AIE",O157="Simples"),5, IF(AND(J157="AIE",O157="Médio"),7, IF(AND(J157="AIE",O157="Complexo"),10,0))))))</f>
        <v>0</v>
      </c>
      <c r="S157" s="63" t="n">
        <f aca="false">IF($M157="%",($Q157+$R157)*$C157,$C157*$I157)</f>
        <v>0</v>
      </c>
      <c r="T157" s="59"/>
      <c r="U157" s="55"/>
      <c r="V157" s="55"/>
      <c r="W157" s="55"/>
      <c r="X157" s="55"/>
      <c r="Y157" s="55"/>
      <c r="Z157" s="55"/>
      <c r="AA157" s="55"/>
      <c r="AB157" s="55"/>
      <c r="AC157" s="55"/>
      <c r="AD157" s="55"/>
      <c r="AE157" s="55"/>
      <c r="AF157" s="55"/>
      <c r="AG157" s="55"/>
      <c r="AH157" s="55"/>
      <c r="AI157" s="55"/>
      <c r="AJ157" s="55"/>
      <c r="AK157" s="55"/>
      <c r="AL157" s="55"/>
      <c r="AM157" s="55"/>
      <c r="AN157" s="55"/>
      <c r="AO157" s="55"/>
      <c r="AP157" s="55"/>
      <c r="AQ157" s="55"/>
      <c r="AR157" s="55"/>
      <c r="AS157" s="55"/>
      <c r="AT157" s="55"/>
      <c r="AU157" s="55"/>
      <c r="AV157" s="55"/>
      <c r="AW157" s="55"/>
      <c r="AX157" s="55"/>
      <c r="AY157" s="55"/>
      <c r="AZ157" s="55"/>
      <c r="BA157" s="55"/>
      <c r="BB157" s="55"/>
      <c r="BC157" s="55"/>
      <c r="BD157" s="55"/>
      <c r="BE157" s="55"/>
      <c r="BF157" s="55"/>
      <c r="BG157" s="55"/>
      <c r="BH157" s="55"/>
      <c r="BI157" s="55"/>
      <c r="BJ157" s="55"/>
      <c r="BK157" s="55"/>
      <c r="BL157" s="55"/>
    </row>
    <row r="158" customFormat="false" ht="13.8" hidden="false" customHeight="false" outlineLevel="0" collapsed="false">
      <c r="A158" s="56"/>
      <c r="B158" s="57"/>
      <c r="C158" s="58" t="n">
        <f aca="false">IF($B158&lt;&gt;"",VLOOKUP($B158,Matriz_INM,2,0),0)</f>
        <v>0</v>
      </c>
      <c r="D158" s="59"/>
      <c r="E158" s="59"/>
      <c r="F158" s="59"/>
      <c r="G158" s="59"/>
      <c r="H158" s="60"/>
      <c r="I158" s="61"/>
      <c r="J158" s="59"/>
      <c r="K158" s="61"/>
      <c r="L158" s="61"/>
      <c r="M158" s="62" t="str">
        <f aca="false">IFERROR(VLOOKUP($B158,Matriz_INM,3,0),"")</f>
        <v/>
      </c>
      <c r="N158" s="60" t="str">
        <f aca="false">IF(J158="EE",IF(OR(AND(OR(L158=1,L158=0),K158&gt;0,K158&lt;5),AND(OR(L158=1,L158=0),K158&gt;4,K158&lt;16),AND(L158=2,K158&gt;0,K158&lt;5)),"Simples",IF(OR(AND(OR(L158=1,L158=0),K158&gt;15),AND(L158=2,K158&gt;4,K158&lt;16),AND(L158&gt;2,K158&gt;0,K158&lt;5)),"Médio",IF(OR(AND(L158=2,K158&gt;15),AND(L158&gt;2,K158&gt;4,K158&lt;16),AND(L158&gt;2,K158&gt;15)),"Complexo",""))), IF(OR(J158="CE",J158="SE"),IF(OR(AND(OR(L158=1,L158=0),K158&gt;0,K158&lt;6),AND(OR(L158=1,L158=0),K158&gt;5,K158&lt;20),AND(L158&gt;1,L158&lt;4,K158&gt;0,K158&lt;6)),"Simples",IF(OR(AND(OR(L158=1,L158=0),K158&gt;19),AND(L158&gt;1,L158&lt;4,K158&gt;5,K158&lt;20),AND(L158&gt;3,K158&gt;0,K158&lt;6)),"Médio",IF(OR(AND(L158&gt;1,L158&lt;4,K158&gt;19),AND(L158&gt;3,K158&gt;5,K158&lt;20),AND(L158&gt;3,K158&gt;19)),"Complexo",""))),""))</f>
        <v/>
      </c>
      <c r="O158" s="60" t="str">
        <f aca="false">IF(J158="ALI",IF(OR(AND(OR(L158=1,L158=0),K158&gt;0,K158&lt;20),AND(OR(L158=1,L158=0),K158&gt;19,K158&lt;51),AND(L158&gt;1,L158&lt;6,K158&gt;0,K158&lt;20)),"Simples",IF(OR(AND(OR(L158=1,L158=0),K158&gt;50),AND(L158&gt;1,L158&lt;6,K158&gt;19,K158&lt;51),AND(L158&gt;5,K158&gt;0,K158&lt;20)),"Médio",IF(OR(AND(L158&gt;1,L158&lt;6,K158&gt;50),AND(L158&gt;5,K158&gt;19,K158&lt;51),AND(L158&gt;5,K158&gt;50)),"Complexo",""))), IF(J158="AIE",IF(OR(AND(OR(L158=1, L158=0),K158&gt;0,K158&lt;20),AND(OR(L158=1, L158=0),K158&gt;19,K158&lt;51),AND(L158&gt;1,L158&lt;6,K158&gt;0,K158&lt;20)),"Simples",IF(OR(AND(OR(L158=1, L158=0),K158&gt;50),AND(L158&gt;1,L158&lt;6,K158&gt;19,K158&lt;51),AND(L158&gt;5,K158&gt;0,K158&lt;20)),"Médio",IF(OR(AND(L158&gt;1,L158&lt;6,K158&gt;50),AND(L158&gt;5,K158&gt;19,K158&lt;51),AND(L158&gt;5,K158&gt;50)),"Complexo",""))),""))</f>
        <v/>
      </c>
      <c r="P158" s="63" t="str">
        <f aca="false">IF(N158="",O158,IF(O158="",N158,""))</f>
        <v/>
      </c>
      <c r="Q158" s="64" t="n">
        <f aca="false">IF(AND(OR(J158="EE",J158="CE"),P158="Simples"),3, IF(AND(OR(J158="EE",J158="CE"),P158="Médio"),4, IF(AND(OR(J158="EE",J158="CE"),P158="Complexo"),6, IF(AND(J158="SE",P158="Simples"),4, IF(AND(J158="SE",P158="Médio"),5, IF(AND(J158="SE",P158="Complexo"),7,0))))))</f>
        <v>0</v>
      </c>
      <c r="R158" s="64" t="n">
        <f aca="false">IF(AND(J158="ALI",O158="Simples"),7, IF(AND(J158="ALI",O158="Médio"),10, IF(AND(J158="ALI",O158="Complexo"),15, IF(AND(J158="AIE",O158="Simples"),5, IF(AND(J158="AIE",O158="Médio"),7, IF(AND(J158="AIE",O158="Complexo"),10,0))))))</f>
        <v>0</v>
      </c>
      <c r="S158" s="63" t="n">
        <f aca="false">IF($M158="%",($Q158+$R158)*$C158,$C158*$I158)</f>
        <v>0</v>
      </c>
      <c r="T158" s="59"/>
      <c r="U158" s="55"/>
      <c r="V158" s="55"/>
      <c r="W158" s="55"/>
      <c r="X158" s="55"/>
      <c r="Y158" s="55"/>
      <c r="Z158" s="55"/>
      <c r="AA158" s="55"/>
      <c r="AB158" s="55"/>
      <c r="AC158" s="55"/>
      <c r="AD158" s="55"/>
      <c r="AE158" s="55"/>
      <c r="AF158" s="55"/>
      <c r="AG158" s="55"/>
      <c r="AH158" s="55"/>
      <c r="AI158" s="55"/>
      <c r="AJ158" s="55"/>
      <c r="AK158" s="55"/>
      <c r="AL158" s="55"/>
      <c r="AM158" s="55"/>
      <c r="AN158" s="55"/>
      <c r="AO158" s="55"/>
      <c r="AP158" s="55"/>
      <c r="AQ158" s="55"/>
      <c r="AR158" s="55"/>
      <c r="AS158" s="55"/>
      <c r="AT158" s="55"/>
      <c r="AU158" s="55"/>
      <c r="AV158" s="55"/>
      <c r="AW158" s="55"/>
      <c r="AX158" s="55"/>
      <c r="AY158" s="55"/>
      <c r="AZ158" s="55"/>
      <c r="BA158" s="55"/>
      <c r="BB158" s="55"/>
      <c r="BC158" s="55"/>
      <c r="BD158" s="55"/>
      <c r="BE158" s="55"/>
      <c r="BF158" s="55"/>
      <c r="BG158" s="55"/>
      <c r="BH158" s="55"/>
      <c r="BI158" s="55"/>
      <c r="BJ158" s="55"/>
      <c r="BK158" s="55"/>
      <c r="BL158" s="55"/>
    </row>
    <row r="159" customFormat="false" ht="13.8" hidden="false" customHeight="false" outlineLevel="0" collapsed="false">
      <c r="A159" s="56"/>
      <c r="B159" s="57"/>
      <c r="C159" s="58" t="n">
        <f aca="false">IF($B159&lt;&gt;"",VLOOKUP($B159,Matriz_INM,2,0),0)</f>
        <v>0</v>
      </c>
      <c r="D159" s="59"/>
      <c r="E159" s="59"/>
      <c r="F159" s="59"/>
      <c r="G159" s="59"/>
      <c r="H159" s="60"/>
      <c r="I159" s="61"/>
      <c r="J159" s="59"/>
      <c r="K159" s="61"/>
      <c r="L159" s="61"/>
      <c r="M159" s="62" t="str">
        <f aca="false">IFERROR(VLOOKUP($B159,Matriz_INM,3,0),"")</f>
        <v/>
      </c>
      <c r="N159" s="60" t="str">
        <f aca="false">IF(J159="EE",IF(OR(AND(OR(L159=1,L159=0),K159&gt;0,K159&lt;5),AND(OR(L159=1,L159=0),K159&gt;4,K159&lt;16),AND(L159=2,K159&gt;0,K159&lt;5)),"Simples",IF(OR(AND(OR(L159=1,L159=0),K159&gt;15),AND(L159=2,K159&gt;4,K159&lt;16),AND(L159&gt;2,K159&gt;0,K159&lt;5)),"Médio",IF(OR(AND(L159=2,K159&gt;15),AND(L159&gt;2,K159&gt;4,K159&lt;16),AND(L159&gt;2,K159&gt;15)),"Complexo",""))), IF(OR(J159="CE",J159="SE"),IF(OR(AND(OR(L159=1,L159=0),K159&gt;0,K159&lt;6),AND(OR(L159=1,L159=0),K159&gt;5,K159&lt;20),AND(L159&gt;1,L159&lt;4,K159&gt;0,K159&lt;6)),"Simples",IF(OR(AND(OR(L159=1,L159=0),K159&gt;19),AND(L159&gt;1,L159&lt;4,K159&gt;5,K159&lt;20),AND(L159&gt;3,K159&gt;0,K159&lt;6)),"Médio",IF(OR(AND(L159&gt;1,L159&lt;4,K159&gt;19),AND(L159&gt;3,K159&gt;5,K159&lt;20),AND(L159&gt;3,K159&gt;19)),"Complexo",""))),""))</f>
        <v/>
      </c>
      <c r="O159" s="60" t="str">
        <f aca="false">IF(J159="ALI",IF(OR(AND(OR(L159=1,L159=0),K159&gt;0,K159&lt;20),AND(OR(L159=1,L159=0),K159&gt;19,K159&lt;51),AND(L159&gt;1,L159&lt;6,K159&gt;0,K159&lt;20)),"Simples",IF(OR(AND(OR(L159=1,L159=0),K159&gt;50),AND(L159&gt;1,L159&lt;6,K159&gt;19,K159&lt;51),AND(L159&gt;5,K159&gt;0,K159&lt;20)),"Médio",IF(OR(AND(L159&gt;1,L159&lt;6,K159&gt;50),AND(L159&gt;5,K159&gt;19,K159&lt;51),AND(L159&gt;5,K159&gt;50)),"Complexo",""))), IF(J159="AIE",IF(OR(AND(OR(L159=1, L159=0),K159&gt;0,K159&lt;20),AND(OR(L159=1, L159=0),K159&gt;19,K159&lt;51),AND(L159&gt;1,L159&lt;6,K159&gt;0,K159&lt;20)),"Simples",IF(OR(AND(OR(L159=1, L159=0),K159&gt;50),AND(L159&gt;1,L159&lt;6,K159&gt;19,K159&lt;51),AND(L159&gt;5,K159&gt;0,K159&lt;20)),"Médio",IF(OR(AND(L159&gt;1,L159&lt;6,K159&gt;50),AND(L159&gt;5,K159&gt;19,K159&lt;51),AND(L159&gt;5,K159&gt;50)),"Complexo",""))),""))</f>
        <v/>
      </c>
      <c r="P159" s="63" t="str">
        <f aca="false">IF(N159="",O159,IF(O159="",N159,""))</f>
        <v/>
      </c>
      <c r="Q159" s="64" t="n">
        <f aca="false">IF(AND(OR(J159="EE",J159="CE"),P159="Simples"),3, IF(AND(OR(J159="EE",J159="CE"),P159="Médio"),4, IF(AND(OR(J159="EE",J159="CE"),P159="Complexo"),6, IF(AND(J159="SE",P159="Simples"),4, IF(AND(J159="SE",P159="Médio"),5, IF(AND(J159="SE",P159="Complexo"),7,0))))))</f>
        <v>0</v>
      </c>
      <c r="R159" s="64" t="n">
        <f aca="false">IF(AND(J159="ALI",O159="Simples"),7, IF(AND(J159="ALI",O159="Médio"),10, IF(AND(J159="ALI",O159="Complexo"),15, IF(AND(J159="AIE",O159="Simples"),5, IF(AND(J159="AIE",O159="Médio"),7, IF(AND(J159="AIE",O159="Complexo"),10,0))))))</f>
        <v>0</v>
      </c>
      <c r="S159" s="63" t="n">
        <f aca="false">IF($M159="%",($Q159+$R159)*$C159,$C159*$I159)</f>
        <v>0</v>
      </c>
      <c r="T159" s="59"/>
      <c r="U159" s="55"/>
      <c r="V159" s="55"/>
      <c r="W159" s="55"/>
      <c r="X159" s="55"/>
      <c r="Y159" s="55"/>
      <c r="Z159" s="55"/>
      <c r="AA159" s="55"/>
      <c r="AB159" s="55"/>
      <c r="AC159" s="55"/>
      <c r="AD159" s="55"/>
      <c r="AE159" s="55"/>
      <c r="AF159" s="55"/>
      <c r="AG159" s="55"/>
      <c r="AH159" s="55"/>
      <c r="AI159" s="55"/>
      <c r="AJ159" s="55"/>
      <c r="AK159" s="55"/>
      <c r="AL159" s="55"/>
      <c r="AM159" s="55"/>
      <c r="AN159" s="55"/>
      <c r="AO159" s="55"/>
      <c r="AP159" s="55"/>
      <c r="AQ159" s="55"/>
      <c r="AR159" s="55"/>
      <c r="AS159" s="55"/>
      <c r="AT159" s="55"/>
      <c r="AU159" s="55"/>
      <c r="AV159" s="55"/>
      <c r="AW159" s="55"/>
      <c r="AX159" s="55"/>
      <c r="AY159" s="55"/>
      <c r="AZ159" s="55"/>
      <c r="BA159" s="55"/>
      <c r="BB159" s="55"/>
      <c r="BC159" s="55"/>
      <c r="BD159" s="55"/>
      <c r="BE159" s="55"/>
      <c r="BF159" s="55"/>
      <c r="BG159" s="55"/>
      <c r="BH159" s="55"/>
      <c r="BI159" s="55"/>
      <c r="BJ159" s="55"/>
      <c r="BK159" s="55"/>
      <c r="BL159" s="55"/>
    </row>
    <row r="160" customFormat="false" ht="13.8" hidden="false" customHeight="false" outlineLevel="0" collapsed="false">
      <c r="A160" s="56"/>
      <c r="B160" s="57"/>
      <c r="C160" s="58" t="n">
        <f aca="false">IF($B160&lt;&gt;"",VLOOKUP($B160,Matriz_INM,2,0),0)</f>
        <v>0</v>
      </c>
      <c r="D160" s="59"/>
      <c r="E160" s="59"/>
      <c r="F160" s="59"/>
      <c r="G160" s="59"/>
      <c r="H160" s="60"/>
      <c r="I160" s="61"/>
      <c r="J160" s="59"/>
      <c r="K160" s="61"/>
      <c r="L160" s="61"/>
      <c r="M160" s="62" t="str">
        <f aca="false">IFERROR(VLOOKUP($B160,Matriz_INM,3,0),"")</f>
        <v/>
      </c>
      <c r="N160" s="60" t="str">
        <f aca="false">IF(J160="EE",IF(OR(AND(OR(L160=1,L160=0),K160&gt;0,K160&lt;5),AND(OR(L160=1,L160=0),K160&gt;4,K160&lt;16),AND(L160=2,K160&gt;0,K160&lt;5)),"Simples",IF(OR(AND(OR(L160=1,L160=0),K160&gt;15),AND(L160=2,K160&gt;4,K160&lt;16),AND(L160&gt;2,K160&gt;0,K160&lt;5)),"Médio",IF(OR(AND(L160=2,K160&gt;15),AND(L160&gt;2,K160&gt;4,K160&lt;16),AND(L160&gt;2,K160&gt;15)),"Complexo",""))), IF(OR(J160="CE",J160="SE"),IF(OR(AND(OR(L160=1,L160=0),K160&gt;0,K160&lt;6),AND(OR(L160=1,L160=0),K160&gt;5,K160&lt;20),AND(L160&gt;1,L160&lt;4,K160&gt;0,K160&lt;6)),"Simples",IF(OR(AND(OR(L160=1,L160=0),K160&gt;19),AND(L160&gt;1,L160&lt;4,K160&gt;5,K160&lt;20),AND(L160&gt;3,K160&gt;0,K160&lt;6)),"Médio",IF(OR(AND(L160&gt;1,L160&lt;4,K160&gt;19),AND(L160&gt;3,K160&gt;5,K160&lt;20),AND(L160&gt;3,K160&gt;19)),"Complexo",""))),""))</f>
        <v/>
      </c>
      <c r="O160" s="60" t="str">
        <f aca="false">IF(J160="ALI",IF(OR(AND(OR(L160=1,L160=0),K160&gt;0,K160&lt;20),AND(OR(L160=1,L160=0),K160&gt;19,K160&lt;51),AND(L160&gt;1,L160&lt;6,K160&gt;0,K160&lt;20)),"Simples",IF(OR(AND(OR(L160=1,L160=0),K160&gt;50),AND(L160&gt;1,L160&lt;6,K160&gt;19,K160&lt;51),AND(L160&gt;5,K160&gt;0,K160&lt;20)),"Médio",IF(OR(AND(L160&gt;1,L160&lt;6,K160&gt;50),AND(L160&gt;5,K160&gt;19,K160&lt;51),AND(L160&gt;5,K160&gt;50)),"Complexo",""))), IF(J160="AIE",IF(OR(AND(OR(L160=1, L160=0),K160&gt;0,K160&lt;20),AND(OR(L160=1, L160=0),K160&gt;19,K160&lt;51),AND(L160&gt;1,L160&lt;6,K160&gt;0,K160&lt;20)),"Simples",IF(OR(AND(OR(L160=1, L160=0),K160&gt;50),AND(L160&gt;1,L160&lt;6,K160&gt;19,K160&lt;51),AND(L160&gt;5,K160&gt;0,K160&lt;20)),"Médio",IF(OR(AND(L160&gt;1,L160&lt;6,K160&gt;50),AND(L160&gt;5,K160&gt;19,K160&lt;51),AND(L160&gt;5,K160&gt;50)),"Complexo",""))),""))</f>
        <v/>
      </c>
      <c r="P160" s="63" t="str">
        <f aca="false">IF(N160="",O160,IF(O160="",N160,""))</f>
        <v/>
      </c>
      <c r="Q160" s="64" t="n">
        <f aca="false">IF(AND(OR(J160="EE",J160="CE"),P160="Simples"),3, IF(AND(OR(J160="EE",J160="CE"),P160="Médio"),4, IF(AND(OR(J160="EE",J160="CE"),P160="Complexo"),6, IF(AND(J160="SE",P160="Simples"),4, IF(AND(J160="SE",P160="Médio"),5, IF(AND(J160="SE",P160="Complexo"),7,0))))))</f>
        <v>0</v>
      </c>
      <c r="R160" s="64" t="n">
        <f aca="false">IF(AND(J160="ALI",O160="Simples"),7, IF(AND(J160="ALI",O160="Médio"),10, IF(AND(J160="ALI",O160="Complexo"),15, IF(AND(J160="AIE",O160="Simples"),5, IF(AND(J160="AIE",O160="Médio"),7, IF(AND(J160="AIE",O160="Complexo"),10,0))))))</f>
        <v>0</v>
      </c>
      <c r="S160" s="63" t="n">
        <f aca="false">IF($M160="%",($Q160+$R160)*$C160,$C160*$I160)</f>
        <v>0</v>
      </c>
      <c r="T160" s="59"/>
      <c r="U160" s="55"/>
      <c r="V160" s="55"/>
      <c r="W160" s="55"/>
      <c r="X160" s="55"/>
      <c r="Y160" s="55"/>
      <c r="Z160" s="55"/>
      <c r="AA160" s="55"/>
      <c r="AB160" s="55"/>
      <c r="AC160" s="55"/>
      <c r="AD160" s="55"/>
      <c r="AE160" s="55"/>
      <c r="AF160" s="55"/>
      <c r="AG160" s="55"/>
      <c r="AH160" s="55"/>
      <c r="AI160" s="55"/>
      <c r="AJ160" s="55"/>
      <c r="AK160" s="55"/>
      <c r="AL160" s="55"/>
      <c r="AM160" s="55"/>
      <c r="AN160" s="55"/>
      <c r="AO160" s="55"/>
      <c r="AP160" s="55"/>
      <c r="AQ160" s="55"/>
      <c r="AR160" s="55"/>
      <c r="AS160" s="55"/>
      <c r="AT160" s="55"/>
      <c r="AU160" s="55"/>
      <c r="AV160" s="55"/>
      <c r="AW160" s="55"/>
      <c r="AX160" s="55"/>
      <c r="AY160" s="55"/>
      <c r="AZ160" s="55"/>
      <c r="BA160" s="55"/>
      <c r="BB160" s="55"/>
      <c r="BC160" s="55"/>
      <c r="BD160" s="55"/>
      <c r="BE160" s="55"/>
      <c r="BF160" s="55"/>
      <c r="BG160" s="55"/>
      <c r="BH160" s="55"/>
      <c r="BI160" s="55"/>
      <c r="BJ160" s="55"/>
      <c r="BK160" s="55"/>
      <c r="BL160" s="55"/>
    </row>
    <row r="161" customFormat="false" ht="13.8" hidden="false" customHeight="false" outlineLevel="0" collapsed="false">
      <c r="A161" s="56"/>
      <c r="B161" s="57"/>
      <c r="C161" s="58" t="n">
        <f aca="false">IF($B161&lt;&gt;"",VLOOKUP($B161,Matriz_INM,2,0),0)</f>
        <v>0</v>
      </c>
      <c r="D161" s="59"/>
      <c r="E161" s="59"/>
      <c r="F161" s="59"/>
      <c r="G161" s="59"/>
      <c r="H161" s="60"/>
      <c r="I161" s="61"/>
      <c r="J161" s="59"/>
      <c r="K161" s="61"/>
      <c r="L161" s="61"/>
      <c r="M161" s="62" t="str">
        <f aca="false">IFERROR(VLOOKUP($B161,Matriz_INM,3,0),"")</f>
        <v/>
      </c>
      <c r="N161" s="60" t="str">
        <f aca="false">IF(J161="EE",IF(OR(AND(OR(L161=1,L161=0),K161&gt;0,K161&lt;5),AND(OR(L161=1,L161=0),K161&gt;4,K161&lt;16),AND(L161=2,K161&gt;0,K161&lt;5)),"Simples",IF(OR(AND(OR(L161=1,L161=0),K161&gt;15),AND(L161=2,K161&gt;4,K161&lt;16),AND(L161&gt;2,K161&gt;0,K161&lt;5)),"Médio",IF(OR(AND(L161=2,K161&gt;15),AND(L161&gt;2,K161&gt;4,K161&lt;16),AND(L161&gt;2,K161&gt;15)),"Complexo",""))), IF(OR(J161="CE",J161="SE"),IF(OR(AND(OR(L161=1,L161=0),K161&gt;0,K161&lt;6),AND(OR(L161=1,L161=0),K161&gt;5,K161&lt;20),AND(L161&gt;1,L161&lt;4,K161&gt;0,K161&lt;6)),"Simples",IF(OR(AND(OR(L161=1,L161=0),K161&gt;19),AND(L161&gt;1,L161&lt;4,K161&gt;5,K161&lt;20),AND(L161&gt;3,K161&gt;0,K161&lt;6)),"Médio",IF(OR(AND(L161&gt;1,L161&lt;4,K161&gt;19),AND(L161&gt;3,K161&gt;5,K161&lt;20),AND(L161&gt;3,K161&gt;19)),"Complexo",""))),""))</f>
        <v/>
      </c>
      <c r="O161" s="60" t="str">
        <f aca="false">IF(J161="ALI",IF(OR(AND(OR(L161=1,L161=0),K161&gt;0,K161&lt;20),AND(OR(L161=1,L161=0),K161&gt;19,K161&lt;51),AND(L161&gt;1,L161&lt;6,K161&gt;0,K161&lt;20)),"Simples",IF(OR(AND(OR(L161=1,L161=0),K161&gt;50),AND(L161&gt;1,L161&lt;6,K161&gt;19,K161&lt;51),AND(L161&gt;5,K161&gt;0,K161&lt;20)),"Médio",IF(OR(AND(L161&gt;1,L161&lt;6,K161&gt;50),AND(L161&gt;5,K161&gt;19,K161&lt;51),AND(L161&gt;5,K161&gt;50)),"Complexo",""))), IF(J161="AIE",IF(OR(AND(OR(L161=1, L161=0),K161&gt;0,K161&lt;20),AND(OR(L161=1, L161=0),K161&gt;19,K161&lt;51),AND(L161&gt;1,L161&lt;6,K161&gt;0,K161&lt;20)),"Simples",IF(OR(AND(OR(L161=1, L161=0),K161&gt;50),AND(L161&gt;1,L161&lt;6,K161&gt;19,K161&lt;51),AND(L161&gt;5,K161&gt;0,K161&lt;20)),"Médio",IF(OR(AND(L161&gt;1,L161&lt;6,K161&gt;50),AND(L161&gt;5,K161&gt;19,K161&lt;51),AND(L161&gt;5,K161&gt;50)),"Complexo",""))),""))</f>
        <v/>
      </c>
      <c r="P161" s="63" t="str">
        <f aca="false">IF(N161="",O161,IF(O161="",N161,""))</f>
        <v/>
      </c>
      <c r="Q161" s="64" t="n">
        <f aca="false">IF(AND(OR(J161="EE",J161="CE"),P161="Simples"),3, IF(AND(OR(J161="EE",J161="CE"),P161="Médio"),4, IF(AND(OR(J161="EE",J161="CE"),P161="Complexo"),6, IF(AND(J161="SE",P161="Simples"),4, IF(AND(J161="SE",P161="Médio"),5, IF(AND(J161="SE",P161="Complexo"),7,0))))))</f>
        <v>0</v>
      </c>
      <c r="R161" s="64" t="n">
        <f aca="false">IF(AND(J161="ALI",O161="Simples"),7, IF(AND(J161="ALI",O161="Médio"),10, IF(AND(J161="ALI",O161="Complexo"),15, IF(AND(J161="AIE",O161="Simples"),5, IF(AND(J161="AIE",O161="Médio"),7, IF(AND(J161="AIE",O161="Complexo"),10,0))))))</f>
        <v>0</v>
      </c>
      <c r="S161" s="63" t="n">
        <f aca="false">IF($M161="%",($Q161+$R161)*$C161,$C161*$I161)</f>
        <v>0</v>
      </c>
      <c r="T161" s="59"/>
      <c r="U161" s="55"/>
      <c r="V161" s="55"/>
      <c r="W161" s="55"/>
      <c r="X161" s="55"/>
      <c r="Y161" s="55"/>
      <c r="Z161" s="55"/>
      <c r="AA161" s="55"/>
      <c r="AB161" s="55"/>
      <c r="AC161" s="55"/>
      <c r="AD161" s="55"/>
      <c r="AE161" s="55"/>
      <c r="AF161" s="55"/>
      <c r="AG161" s="55"/>
      <c r="AH161" s="55"/>
      <c r="AI161" s="55"/>
      <c r="AJ161" s="55"/>
      <c r="AK161" s="55"/>
      <c r="AL161" s="55"/>
      <c r="AM161" s="55"/>
      <c r="AN161" s="55"/>
      <c r="AO161" s="55"/>
      <c r="AP161" s="55"/>
      <c r="AQ161" s="55"/>
      <c r="AR161" s="55"/>
      <c r="AS161" s="55"/>
      <c r="AT161" s="55"/>
      <c r="AU161" s="55"/>
      <c r="AV161" s="55"/>
      <c r="AW161" s="55"/>
      <c r="AX161" s="55"/>
      <c r="AY161" s="55"/>
      <c r="AZ161" s="55"/>
      <c r="BA161" s="55"/>
      <c r="BB161" s="55"/>
      <c r="BC161" s="55"/>
      <c r="BD161" s="55"/>
      <c r="BE161" s="55"/>
      <c r="BF161" s="55"/>
      <c r="BG161" s="55"/>
      <c r="BH161" s="55"/>
      <c r="BI161" s="55"/>
      <c r="BJ161" s="55"/>
      <c r="BK161" s="55"/>
      <c r="BL161" s="55"/>
    </row>
    <row r="162" customFormat="false" ht="13.8" hidden="false" customHeight="false" outlineLevel="0" collapsed="false">
      <c r="A162" s="56"/>
      <c r="B162" s="57"/>
      <c r="C162" s="58" t="n">
        <f aca="false">IF($B162&lt;&gt;"",VLOOKUP($B162,Matriz_INM,2,0),0)</f>
        <v>0</v>
      </c>
      <c r="D162" s="59"/>
      <c r="E162" s="59"/>
      <c r="F162" s="59"/>
      <c r="G162" s="59"/>
      <c r="H162" s="60"/>
      <c r="I162" s="61"/>
      <c r="J162" s="59"/>
      <c r="K162" s="61"/>
      <c r="L162" s="61"/>
      <c r="M162" s="62" t="str">
        <f aca="false">IFERROR(VLOOKUP($B162,Matriz_INM,3,0),"")</f>
        <v/>
      </c>
      <c r="N162" s="60" t="str">
        <f aca="false">IF(J162="EE",IF(OR(AND(OR(L162=1,L162=0),K162&gt;0,K162&lt;5),AND(OR(L162=1,L162=0),K162&gt;4,K162&lt;16),AND(L162=2,K162&gt;0,K162&lt;5)),"Simples",IF(OR(AND(OR(L162=1,L162=0),K162&gt;15),AND(L162=2,K162&gt;4,K162&lt;16),AND(L162&gt;2,K162&gt;0,K162&lt;5)),"Médio",IF(OR(AND(L162=2,K162&gt;15),AND(L162&gt;2,K162&gt;4,K162&lt;16),AND(L162&gt;2,K162&gt;15)),"Complexo",""))), IF(OR(J162="CE",J162="SE"),IF(OR(AND(OR(L162=1,L162=0),K162&gt;0,K162&lt;6),AND(OR(L162=1,L162=0),K162&gt;5,K162&lt;20),AND(L162&gt;1,L162&lt;4,K162&gt;0,K162&lt;6)),"Simples",IF(OR(AND(OR(L162=1,L162=0),K162&gt;19),AND(L162&gt;1,L162&lt;4,K162&gt;5,K162&lt;20),AND(L162&gt;3,K162&gt;0,K162&lt;6)),"Médio",IF(OR(AND(L162&gt;1,L162&lt;4,K162&gt;19),AND(L162&gt;3,K162&gt;5,K162&lt;20),AND(L162&gt;3,K162&gt;19)),"Complexo",""))),""))</f>
        <v/>
      </c>
      <c r="O162" s="60" t="str">
        <f aca="false">IF(J162="ALI",IF(OR(AND(OR(L162=1,L162=0),K162&gt;0,K162&lt;20),AND(OR(L162=1,L162=0),K162&gt;19,K162&lt;51),AND(L162&gt;1,L162&lt;6,K162&gt;0,K162&lt;20)),"Simples",IF(OR(AND(OR(L162=1,L162=0),K162&gt;50),AND(L162&gt;1,L162&lt;6,K162&gt;19,K162&lt;51),AND(L162&gt;5,K162&gt;0,K162&lt;20)),"Médio",IF(OR(AND(L162&gt;1,L162&lt;6,K162&gt;50),AND(L162&gt;5,K162&gt;19,K162&lt;51),AND(L162&gt;5,K162&gt;50)),"Complexo",""))), IF(J162="AIE",IF(OR(AND(OR(L162=1, L162=0),K162&gt;0,K162&lt;20),AND(OR(L162=1, L162=0),K162&gt;19,K162&lt;51),AND(L162&gt;1,L162&lt;6,K162&gt;0,K162&lt;20)),"Simples",IF(OR(AND(OR(L162=1, L162=0),K162&gt;50),AND(L162&gt;1,L162&lt;6,K162&gt;19,K162&lt;51),AND(L162&gt;5,K162&gt;0,K162&lt;20)),"Médio",IF(OR(AND(L162&gt;1,L162&lt;6,K162&gt;50),AND(L162&gt;5,K162&gt;19,K162&lt;51),AND(L162&gt;5,K162&gt;50)),"Complexo",""))),""))</f>
        <v/>
      </c>
      <c r="P162" s="63" t="str">
        <f aca="false">IF(N162="",O162,IF(O162="",N162,""))</f>
        <v/>
      </c>
      <c r="Q162" s="64" t="n">
        <f aca="false">IF(AND(OR(J162="EE",J162="CE"),P162="Simples"),3, IF(AND(OR(J162="EE",J162="CE"),P162="Médio"),4, IF(AND(OR(J162="EE",J162="CE"),P162="Complexo"),6, IF(AND(J162="SE",P162="Simples"),4, IF(AND(J162="SE",P162="Médio"),5, IF(AND(J162="SE",P162="Complexo"),7,0))))))</f>
        <v>0</v>
      </c>
      <c r="R162" s="64" t="n">
        <f aca="false">IF(AND(J162="ALI",O162="Simples"),7, IF(AND(J162="ALI",O162="Médio"),10, IF(AND(J162="ALI",O162="Complexo"),15, IF(AND(J162="AIE",O162="Simples"),5, IF(AND(J162="AIE",O162="Médio"),7, IF(AND(J162="AIE",O162="Complexo"),10,0))))))</f>
        <v>0</v>
      </c>
      <c r="S162" s="63" t="n">
        <f aca="false">IF($M162="%",($Q162+$R162)*$C162,$C162*$I162)</f>
        <v>0</v>
      </c>
      <c r="T162" s="59"/>
      <c r="U162" s="55"/>
      <c r="V162" s="55"/>
      <c r="W162" s="55"/>
      <c r="X162" s="55"/>
      <c r="Y162" s="55"/>
      <c r="Z162" s="55"/>
      <c r="AA162" s="55"/>
      <c r="AB162" s="55"/>
      <c r="AC162" s="55"/>
      <c r="AD162" s="55"/>
      <c r="AE162" s="55"/>
      <c r="AF162" s="55"/>
      <c r="AG162" s="55"/>
      <c r="AH162" s="55"/>
      <c r="AI162" s="55"/>
      <c r="AJ162" s="55"/>
      <c r="AK162" s="55"/>
      <c r="AL162" s="55"/>
      <c r="AM162" s="55"/>
      <c r="AN162" s="55"/>
      <c r="AO162" s="55"/>
      <c r="AP162" s="55"/>
      <c r="AQ162" s="55"/>
      <c r="AR162" s="55"/>
      <c r="AS162" s="55"/>
      <c r="AT162" s="55"/>
      <c r="AU162" s="55"/>
      <c r="AV162" s="55"/>
      <c r="AW162" s="55"/>
      <c r="AX162" s="55"/>
      <c r="AY162" s="55"/>
      <c r="AZ162" s="55"/>
      <c r="BA162" s="55"/>
      <c r="BB162" s="55"/>
      <c r="BC162" s="55"/>
      <c r="BD162" s="55"/>
      <c r="BE162" s="55"/>
      <c r="BF162" s="55"/>
      <c r="BG162" s="55"/>
      <c r="BH162" s="55"/>
      <c r="BI162" s="55"/>
      <c r="BJ162" s="55"/>
      <c r="BK162" s="55"/>
      <c r="BL162" s="55"/>
    </row>
    <row r="163" customFormat="false" ht="13.8" hidden="false" customHeight="false" outlineLevel="0" collapsed="false">
      <c r="A163" s="56"/>
      <c r="B163" s="57"/>
      <c r="C163" s="58" t="n">
        <f aca="false">IF($B163&lt;&gt;"",VLOOKUP($B163,Matriz_INM,2,0),0)</f>
        <v>0</v>
      </c>
      <c r="D163" s="59"/>
      <c r="E163" s="59"/>
      <c r="F163" s="59"/>
      <c r="G163" s="59"/>
      <c r="H163" s="60"/>
      <c r="I163" s="61"/>
      <c r="J163" s="59"/>
      <c r="K163" s="61"/>
      <c r="L163" s="61"/>
      <c r="M163" s="62" t="str">
        <f aca="false">IFERROR(VLOOKUP($B163,Matriz_INM,3,0),"")</f>
        <v/>
      </c>
      <c r="N163" s="60" t="str">
        <f aca="false">IF(J163="EE",IF(OR(AND(OR(L163=1,L163=0),K163&gt;0,K163&lt;5),AND(OR(L163=1,L163=0),K163&gt;4,K163&lt;16),AND(L163=2,K163&gt;0,K163&lt;5)),"Simples",IF(OR(AND(OR(L163=1,L163=0),K163&gt;15),AND(L163=2,K163&gt;4,K163&lt;16),AND(L163&gt;2,K163&gt;0,K163&lt;5)),"Médio",IF(OR(AND(L163=2,K163&gt;15),AND(L163&gt;2,K163&gt;4,K163&lt;16),AND(L163&gt;2,K163&gt;15)),"Complexo",""))), IF(OR(J163="CE",J163="SE"),IF(OR(AND(OR(L163=1,L163=0),K163&gt;0,K163&lt;6),AND(OR(L163=1,L163=0),K163&gt;5,K163&lt;20),AND(L163&gt;1,L163&lt;4,K163&gt;0,K163&lt;6)),"Simples",IF(OR(AND(OR(L163=1,L163=0),K163&gt;19),AND(L163&gt;1,L163&lt;4,K163&gt;5,K163&lt;20),AND(L163&gt;3,K163&gt;0,K163&lt;6)),"Médio",IF(OR(AND(L163&gt;1,L163&lt;4,K163&gt;19),AND(L163&gt;3,K163&gt;5,K163&lt;20),AND(L163&gt;3,K163&gt;19)),"Complexo",""))),""))</f>
        <v/>
      </c>
      <c r="O163" s="60" t="str">
        <f aca="false">IF(J163="ALI",IF(OR(AND(OR(L163=1,L163=0),K163&gt;0,K163&lt;20),AND(OR(L163=1,L163=0),K163&gt;19,K163&lt;51),AND(L163&gt;1,L163&lt;6,K163&gt;0,K163&lt;20)),"Simples",IF(OR(AND(OR(L163=1,L163=0),K163&gt;50),AND(L163&gt;1,L163&lt;6,K163&gt;19,K163&lt;51),AND(L163&gt;5,K163&gt;0,K163&lt;20)),"Médio",IF(OR(AND(L163&gt;1,L163&lt;6,K163&gt;50),AND(L163&gt;5,K163&gt;19,K163&lt;51),AND(L163&gt;5,K163&gt;50)),"Complexo",""))), IF(J163="AIE",IF(OR(AND(OR(L163=1, L163=0),K163&gt;0,K163&lt;20),AND(OR(L163=1, L163=0),K163&gt;19,K163&lt;51),AND(L163&gt;1,L163&lt;6,K163&gt;0,K163&lt;20)),"Simples",IF(OR(AND(OR(L163=1, L163=0),K163&gt;50),AND(L163&gt;1,L163&lt;6,K163&gt;19,K163&lt;51),AND(L163&gt;5,K163&gt;0,K163&lt;20)),"Médio",IF(OR(AND(L163&gt;1,L163&lt;6,K163&gt;50),AND(L163&gt;5,K163&gt;19,K163&lt;51),AND(L163&gt;5,K163&gt;50)),"Complexo",""))),""))</f>
        <v/>
      </c>
      <c r="P163" s="63" t="str">
        <f aca="false">IF(N163="",O163,IF(O163="",N163,""))</f>
        <v/>
      </c>
      <c r="Q163" s="64" t="n">
        <f aca="false">IF(AND(OR(J163="EE",J163="CE"),P163="Simples"),3, IF(AND(OR(J163="EE",J163="CE"),P163="Médio"),4, IF(AND(OR(J163="EE",J163="CE"),P163="Complexo"),6, IF(AND(J163="SE",P163="Simples"),4, IF(AND(J163="SE",P163="Médio"),5, IF(AND(J163="SE",P163="Complexo"),7,0))))))</f>
        <v>0</v>
      </c>
      <c r="R163" s="64" t="n">
        <f aca="false">IF(AND(J163="ALI",O163="Simples"),7, IF(AND(J163="ALI",O163="Médio"),10, IF(AND(J163="ALI",O163="Complexo"),15, IF(AND(J163="AIE",O163="Simples"),5, IF(AND(J163="AIE",O163="Médio"),7, IF(AND(J163="AIE",O163="Complexo"),10,0))))))</f>
        <v>0</v>
      </c>
      <c r="S163" s="63" t="n">
        <f aca="false">IF($M163="%",($Q163+$R163)*$C163,$C163*$I163)</f>
        <v>0</v>
      </c>
      <c r="T163" s="59"/>
      <c r="U163" s="55"/>
      <c r="V163" s="55"/>
      <c r="W163" s="55"/>
      <c r="X163" s="55"/>
      <c r="Y163" s="55"/>
      <c r="Z163" s="55"/>
      <c r="AA163" s="55"/>
      <c r="AB163" s="55"/>
      <c r="AC163" s="55"/>
      <c r="AD163" s="55"/>
      <c r="AE163" s="55"/>
      <c r="AF163" s="55"/>
      <c r="AG163" s="55"/>
      <c r="AH163" s="55"/>
      <c r="AI163" s="55"/>
      <c r="AJ163" s="55"/>
      <c r="AK163" s="55"/>
      <c r="AL163" s="55"/>
      <c r="AM163" s="55"/>
      <c r="AN163" s="55"/>
      <c r="AO163" s="55"/>
      <c r="AP163" s="55"/>
      <c r="AQ163" s="55"/>
      <c r="AR163" s="55"/>
      <c r="AS163" s="55"/>
      <c r="AT163" s="55"/>
      <c r="AU163" s="55"/>
      <c r="AV163" s="55"/>
      <c r="AW163" s="55"/>
      <c r="AX163" s="55"/>
      <c r="AY163" s="55"/>
      <c r="AZ163" s="55"/>
      <c r="BA163" s="55"/>
      <c r="BB163" s="55"/>
      <c r="BC163" s="55"/>
      <c r="BD163" s="55"/>
      <c r="BE163" s="55"/>
      <c r="BF163" s="55"/>
      <c r="BG163" s="55"/>
      <c r="BH163" s="55"/>
      <c r="BI163" s="55"/>
      <c r="BJ163" s="55"/>
      <c r="BK163" s="55"/>
      <c r="BL163" s="55"/>
    </row>
    <row r="164" customFormat="false" ht="13.8" hidden="false" customHeight="false" outlineLevel="0" collapsed="false">
      <c r="A164" s="56"/>
      <c r="B164" s="57"/>
      <c r="C164" s="58" t="n">
        <f aca="false">IF($B164&lt;&gt;"",VLOOKUP($B164,Matriz_INM,2,0),0)</f>
        <v>0</v>
      </c>
      <c r="D164" s="59"/>
      <c r="E164" s="59"/>
      <c r="F164" s="59"/>
      <c r="G164" s="59"/>
      <c r="H164" s="60"/>
      <c r="I164" s="61"/>
      <c r="J164" s="59"/>
      <c r="K164" s="61"/>
      <c r="L164" s="61"/>
      <c r="M164" s="62" t="str">
        <f aca="false">IFERROR(VLOOKUP($B164,Matriz_INM,3,0),"")</f>
        <v/>
      </c>
      <c r="N164" s="60" t="str">
        <f aca="false">IF(J164="EE",IF(OR(AND(OR(L164=1,L164=0),K164&gt;0,K164&lt;5),AND(OR(L164=1,L164=0),K164&gt;4,K164&lt;16),AND(L164=2,K164&gt;0,K164&lt;5)),"Simples",IF(OR(AND(OR(L164=1,L164=0),K164&gt;15),AND(L164=2,K164&gt;4,K164&lt;16),AND(L164&gt;2,K164&gt;0,K164&lt;5)),"Médio",IF(OR(AND(L164=2,K164&gt;15),AND(L164&gt;2,K164&gt;4,K164&lt;16),AND(L164&gt;2,K164&gt;15)),"Complexo",""))), IF(OR(J164="CE",J164="SE"),IF(OR(AND(OR(L164=1,L164=0),K164&gt;0,K164&lt;6),AND(OR(L164=1,L164=0),K164&gt;5,K164&lt;20),AND(L164&gt;1,L164&lt;4,K164&gt;0,K164&lt;6)),"Simples",IF(OR(AND(OR(L164=1,L164=0),K164&gt;19),AND(L164&gt;1,L164&lt;4,K164&gt;5,K164&lt;20),AND(L164&gt;3,K164&gt;0,K164&lt;6)),"Médio",IF(OR(AND(L164&gt;1,L164&lt;4,K164&gt;19),AND(L164&gt;3,K164&gt;5,K164&lt;20),AND(L164&gt;3,K164&gt;19)),"Complexo",""))),""))</f>
        <v/>
      </c>
      <c r="O164" s="60" t="str">
        <f aca="false">IF(J164="ALI",IF(OR(AND(OR(L164=1,L164=0),K164&gt;0,K164&lt;20),AND(OR(L164=1,L164=0),K164&gt;19,K164&lt;51),AND(L164&gt;1,L164&lt;6,K164&gt;0,K164&lt;20)),"Simples",IF(OR(AND(OR(L164=1,L164=0),K164&gt;50),AND(L164&gt;1,L164&lt;6,K164&gt;19,K164&lt;51),AND(L164&gt;5,K164&gt;0,K164&lt;20)),"Médio",IF(OR(AND(L164&gt;1,L164&lt;6,K164&gt;50),AND(L164&gt;5,K164&gt;19,K164&lt;51),AND(L164&gt;5,K164&gt;50)),"Complexo",""))), IF(J164="AIE",IF(OR(AND(OR(L164=1, L164=0),K164&gt;0,K164&lt;20),AND(OR(L164=1, L164=0),K164&gt;19,K164&lt;51),AND(L164&gt;1,L164&lt;6,K164&gt;0,K164&lt;20)),"Simples",IF(OR(AND(OR(L164=1, L164=0),K164&gt;50),AND(L164&gt;1,L164&lt;6,K164&gt;19,K164&lt;51),AND(L164&gt;5,K164&gt;0,K164&lt;20)),"Médio",IF(OR(AND(L164&gt;1,L164&lt;6,K164&gt;50),AND(L164&gt;5,K164&gt;19,K164&lt;51),AND(L164&gt;5,K164&gt;50)),"Complexo",""))),""))</f>
        <v/>
      </c>
      <c r="P164" s="63" t="str">
        <f aca="false">IF(N164="",O164,IF(O164="",N164,""))</f>
        <v/>
      </c>
      <c r="Q164" s="64" t="n">
        <f aca="false">IF(AND(OR(J164="EE",J164="CE"),P164="Simples"),3, IF(AND(OR(J164="EE",J164="CE"),P164="Médio"),4, IF(AND(OR(J164="EE",J164="CE"),P164="Complexo"),6, IF(AND(J164="SE",P164="Simples"),4, IF(AND(J164="SE",P164="Médio"),5, IF(AND(J164="SE",P164="Complexo"),7,0))))))</f>
        <v>0</v>
      </c>
      <c r="R164" s="64" t="n">
        <f aca="false">IF(AND(J164="ALI",O164="Simples"),7, IF(AND(J164="ALI",O164="Médio"),10, IF(AND(J164="ALI",O164="Complexo"),15, IF(AND(J164="AIE",O164="Simples"),5, IF(AND(J164="AIE",O164="Médio"),7, IF(AND(J164="AIE",O164="Complexo"),10,0))))))</f>
        <v>0</v>
      </c>
      <c r="S164" s="63" t="n">
        <f aca="false">IF($M164="%",($Q164+$R164)*$C164,$C164*$I164)</f>
        <v>0</v>
      </c>
      <c r="T164" s="59"/>
      <c r="U164" s="55"/>
      <c r="V164" s="55"/>
      <c r="W164" s="55"/>
      <c r="X164" s="55"/>
      <c r="Y164" s="55"/>
      <c r="Z164" s="55"/>
      <c r="AA164" s="55"/>
      <c r="AB164" s="55"/>
      <c r="AC164" s="55"/>
      <c r="AD164" s="55"/>
      <c r="AE164" s="55"/>
      <c r="AF164" s="55"/>
      <c r="AG164" s="55"/>
      <c r="AH164" s="55"/>
      <c r="AI164" s="55"/>
      <c r="AJ164" s="55"/>
      <c r="AK164" s="55"/>
      <c r="AL164" s="55"/>
      <c r="AM164" s="55"/>
      <c r="AN164" s="55"/>
      <c r="AO164" s="55"/>
      <c r="AP164" s="55"/>
      <c r="AQ164" s="55"/>
      <c r="AR164" s="55"/>
      <c r="AS164" s="55"/>
      <c r="AT164" s="55"/>
      <c r="AU164" s="55"/>
      <c r="AV164" s="55"/>
      <c r="AW164" s="55"/>
      <c r="AX164" s="55"/>
      <c r="AY164" s="55"/>
      <c r="AZ164" s="55"/>
      <c r="BA164" s="55"/>
      <c r="BB164" s="55"/>
      <c r="BC164" s="55"/>
      <c r="BD164" s="55"/>
      <c r="BE164" s="55"/>
      <c r="BF164" s="55"/>
      <c r="BG164" s="55"/>
      <c r="BH164" s="55"/>
      <c r="BI164" s="55"/>
      <c r="BJ164" s="55"/>
      <c r="BK164" s="55"/>
      <c r="BL164" s="55"/>
    </row>
    <row r="165" customFormat="false" ht="13.8" hidden="false" customHeight="false" outlineLevel="0" collapsed="false">
      <c r="A165" s="56"/>
      <c r="B165" s="57"/>
      <c r="C165" s="58" t="n">
        <f aca="false">IF($B165&lt;&gt;"",VLOOKUP($B165,Matriz_INM,2,0),0)</f>
        <v>0</v>
      </c>
      <c r="D165" s="59"/>
      <c r="E165" s="59"/>
      <c r="F165" s="59"/>
      <c r="G165" s="59"/>
      <c r="H165" s="60"/>
      <c r="I165" s="61"/>
      <c r="J165" s="59"/>
      <c r="K165" s="61"/>
      <c r="L165" s="61"/>
      <c r="M165" s="62" t="str">
        <f aca="false">IFERROR(VLOOKUP($B165,Matriz_INM,3,0),"")</f>
        <v/>
      </c>
      <c r="N165" s="60" t="str">
        <f aca="false">IF(J165="EE",IF(OR(AND(OR(L165=1,L165=0),K165&gt;0,K165&lt;5),AND(OR(L165=1,L165=0),K165&gt;4,K165&lt;16),AND(L165=2,K165&gt;0,K165&lt;5)),"Simples",IF(OR(AND(OR(L165=1,L165=0),K165&gt;15),AND(L165=2,K165&gt;4,K165&lt;16),AND(L165&gt;2,K165&gt;0,K165&lt;5)),"Médio",IF(OR(AND(L165=2,K165&gt;15),AND(L165&gt;2,K165&gt;4,K165&lt;16),AND(L165&gt;2,K165&gt;15)),"Complexo",""))), IF(OR(J165="CE",J165="SE"),IF(OR(AND(OR(L165=1,L165=0),K165&gt;0,K165&lt;6),AND(OR(L165=1,L165=0),K165&gt;5,K165&lt;20),AND(L165&gt;1,L165&lt;4,K165&gt;0,K165&lt;6)),"Simples",IF(OR(AND(OR(L165=1,L165=0),K165&gt;19),AND(L165&gt;1,L165&lt;4,K165&gt;5,K165&lt;20),AND(L165&gt;3,K165&gt;0,K165&lt;6)),"Médio",IF(OR(AND(L165&gt;1,L165&lt;4,K165&gt;19),AND(L165&gt;3,K165&gt;5,K165&lt;20),AND(L165&gt;3,K165&gt;19)),"Complexo",""))),""))</f>
        <v/>
      </c>
      <c r="O165" s="60" t="str">
        <f aca="false">IF(J165="ALI",IF(OR(AND(OR(L165=1,L165=0),K165&gt;0,K165&lt;20),AND(OR(L165=1,L165=0),K165&gt;19,K165&lt;51),AND(L165&gt;1,L165&lt;6,K165&gt;0,K165&lt;20)),"Simples",IF(OR(AND(OR(L165=1,L165=0),K165&gt;50),AND(L165&gt;1,L165&lt;6,K165&gt;19,K165&lt;51),AND(L165&gt;5,K165&gt;0,K165&lt;20)),"Médio",IF(OR(AND(L165&gt;1,L165&lt;6,K165&gt;50),AND(L165&gt;5,K165&gt;19,K165&lt;51),AND(L165&gt;5,K165&gt;50)),"Complexo",""))), IF(J165="AIE",IF(OR(AND(OR(L165=1, L165=0),K165&gt;0,K165&lt;20),AND(OR(L165=1, L165=0),K165&gt;19,K165&lt;51),AND(L165&gt;1,L165&lt;6,K165&gt;0,K165&lt;20)),"Simples",IF(OR(AND(OR(L165=1, L165=0),K165&gt;50),AND(L165&gt;1,L165&lt;6,K165&gt;19,K165&lt;51),AND(L165&gt;5,K165&gt;0,K165&lt;20)),"Médio",IF(OR(AND(L165&gt;1,L165&lt;6,K165&gt;50),AND(L165&gt;5,K165&gt;19,K165&lt;51),AND(L165&gt;5,K165&gt;50)),"Complexo",""))),""))</f>
        <v/>
      </c>
      <c r="P165" s="63" t="str">
        <f aca="false">IF(N165="",O165,IF(O165="",N165,""))</f>
        <v/>
      </c>
      <c r="Q165" s="64" t="n">
        <f aca="false">IF(AND(OR(J165="EE",J165="CE"),P165="Simples"),3, IF(AND(OR(J165="EE",J165="CE"),P165="Médio"),4, IF(AND(OR(J165="EE",J165="CE"),P165="Complexo"),6, IF(AND(J165="SE",P165="Simples"),4, IF(AND(J165="SE",P165="Médio"),5, IF(AND(J165="SE",P165="Complexo"),7,0))))))</f>
        <v>0</v>
      </c>
      <c r="R165" s="64" t="n">
        <f aca="false">IF(AND(J165="ALI",O165="Simples"),7, IF(AND(J165="ALI",O165="Médio"),10, IF(AND(J165="ALI",O165="Complexo"),15, IF(AND(J165="AIE",O165="Simples"),5, IF(AND(J165="AIE",O165="Médio"),7, IF(AND(J165="AIE",O165="Complexo"),10,0))))))</f>
        <v>0</v>
      </c>
      <c r="S165" s="63" t="n">
        <f aca="false">IF($M165="%",($Q165+$R165)*$C165,$C165*$I165)</f>
        <v>0</v>
      </c>
      <c r="T165" s="59"/>
      <c r="U165" s="55"/>
      <c r="V165" s="55"/>
      <c r="W165" s="55"/>
      <c r="X165" s="55"/>
      <c r="Y165" s="55"/>
      <c r="Z165" s="55"/>
      <c r="AA165" s="55"/>
      <c r="AB165" s="55"/>
      <c r="AC165" s="55"/>
      <c r="AD165" s="55"/>
      <c r="AE165" s="55"/>
      <c r="AF165" s="55"/>
      <c r="AG165" s="55"/>
      <c r="AH165" s="55"/>
      <c r="AI165" s="55"/>
      <c r="AJ165" s="55"/>
      <c r="AK165" s="55"/>
      <c r="AL165" s="55"/>
      <c r="AM165" s="55"/>
      <c r="AN165" s="55"/>
      <c r="AO165" s="55"/>
      <c r="AP165" s="55"/>
      <c r="AQ165" s="55"/>
      <c r="AR165" s="55"/>
      <c r="AS165" s="55"/>
      <c r="AT165" s="55"/>
      <c r="AU165" s="55"/>
      <c r="AV165" s="55"/>
      <c r="AW165" s="55"/>
      <c r="AX165" s="55"/>
      <c r="AY165" s="55"/>
      <c r="AZ165" s="55"/>
      <c r="BA165" s="55"/>
      <c r="BB165" s="55"/>
      <c r="BC165" s="55"/>
      <c r="BD165" s="55"/>
      <c r="BE165" s="55"/>
      <c r="BF165" s="55"/>
      <c r="BG165" s="55"/>
      <c r="BH165" s="55"/>
      <c r="BI165" s="55"/>
      <c r="BJ165" s="55"/>
      <c r="BK165" s="55"/>
      <c r="BL165" s="55"/>
    </row>
    <row r="166" customFormat="false" ht="13.8" hidden="false" customHeight="false" outlineLevel="0" collapsed="false">
      <c r="A166" s="56"/>
      <c r="B166" s="57"/>
      <c r="C166" s="58" t="n">
        <f aca="false">IF($B166&lt;&gt;"",VLOOKUP($B166,Matriz_INM,2,0),0)</f>
        <v>0</v>
      </c>
      <c r="D166" s="59"/>
      <c r="E166" s="59"/>
      <c r="F166" s="59"/>
      <c r="G166" s="59"/>
      <c r="H166" s="60"/>
      <c r="I166" s="61"/>
      <c r="J166" s="59"/>
      <c r="K166" s="61"/>
      <c r="L166" s="61"/>
      <c r="M166" s="62" t="str">
        <f aca="false">IFERROR(VLOOKUP($B166,Matriz_INM,3,0),"")</f>
        <v/>
      </c>
      <c r="N166" s="60" t="str">
        <f aca="false">IF(J166="EE",IF(OR(AND(OR(L166=1,L166=0),K166&gt;0,K166&lt;5),AND(OR(L166=1,L166=0),K166&gt;4,K166&lt;16),AND(L166=2,K166&gt;0,K166&lt;5)),"Simples",IF(OR(AND(OR(L166=1,L166=0),K166&gt;15),AND(L166=2,K166&gt;4,K166&lt;16),AND(L166&gt;2,K166&gt;0,K166&lt;5)),"Médio",IF(OR(AND(L166=2,K166&gt;15),AND(L166&gt;2,K166&gt;4,K166&lt;16),AND(L166&gt;2,K166&gt;15)),"Complexo",""))), IF(OR(J166="CE",J166="SE"),IF(OR(AND(OR(L166=1,L166=0),K166&gt;0,K166&lt;6),AND(OR(L166=1,L166=0),K166&gt;5,K166&lt;20),AND(L166&gt;1,L166&lt;4,K166&gt;0,K166&lt;6)),"Simples",IF(OR(AND(OR(L166=1,L166=0),K166&gt;19),AND(L166&gt;1,L166&lt;4,K166&gt;5,K166&lt;20),AND(L166&gt;3,K166&gt;0,K166&lt;6)),"Médio",IF(OR(AND(L166&gt;1,L166&lt;4,K166&gt;19),AND(L166&gt;3,K166&gt;5,K166&lt;20),AND(L166&gt;3,K166&gt;19)),"Complexo",""))),""))</f>
        <v/>
      </c>
      <c r="O166" s="60" t="str">
        <f aca="false">IF(J166="ALI",IF(OR(AND(OR(L166=1,L166=0),K166&gt;0,K166&lt;20),AND(OR(L166=1,L166=0),K166&gt;19,K166&lt;51),AND(L166&gt;1,L166&lt;6,K166&gt;0,K166&lt;20)),"Simples",IF(OR(AND(OR(L166=1,L166=0),K166&gt;50),AND(L166&gt;1,L166&lt;6,K166&gt;19,K166&lt;51),AND(L166&gt;5,K166&gt;0,K166&lt;20)),"Médio",IF(OR(AND(L166&gt;1,L166&lt;6,K166&gt;50),AND(L166&gt;5,K166&gt;19,K166&lt;51),AND(L166&gt;5,K166&gt;50)),"Complexo",""))), IF(J166="AIE",IF(OR(AND(OR(L166=1, L166=0),K166&gt;0,K166&lt;20),AND(OR(L166=1, L166=0),K166&gt;19,K166&lt;51),AND(L166&gt;1,L166&lt;6,K166&gt;0,K166&lt;20)),"Simples",IF(OR(AND(OR(L166=1, L166=0),K166&gt;50),AND(L166&gt;1,L166&lt;6,K166&gt;19,K166&lt;51),AND(L166&gt;5,K166&gt;0,K166&lt;20)),"Médio",IF(OR(AND(L166&gt;1,L166&lt;6,K166&gt;50),AND(L166&gt;5,K166&gt;19,K166&lt;51),AND(L166&gt;5,K166&gt;50)),"Complexo",""))),""))</f>
        <v/>
      </c>
      <c r="P166" s="63" t="str">
        <f aca="false">IF(N166="",O166,IF(O166="",N166,""))</f>
        <v/>
      </c>
      <c r="Q166" s="64" t="n">
        <f aca="false">IF(AND(OR(J166="EE",J166="CE"),P166="Simples"),3, IF(AND(OR(J166="EE",J166="CE"),P166="Médio"),4, IF(AND(OR(J166="EE",J166="CE"),P166="Complexo"),6, IF(AND(J166="SE",P166="Simples"),4, IF(AND(J166="SE",P166="Médio"),5, IF(AND(J166="SE",P166="Complexo"),7,0))))))</f>
        <v>0</v>
      </c>
      <c r="R166" s="64" t="n">
        <f aca="false">IF(AND(J166="ALI",O166="Simples"),7, IF(AND(J166="ALI",O166="Médio"),10, IF(AND(J166="ALI",O166="Complexo"),15, IF(AND(J166="AIE",O166="Simples"),5, IF(AND(J166="AIE",O166="Médio"),7, IF(AND(J166="AIE",O166="Complexo"),10,0))))))</f>
        <v>0</v>
      </c>
      <c r="S166" s="63" t="n">
        <f aca="false">IF($M166="%",($Q166+$R166)*$C166,$C166*$I166)</f>
        <v>0</v>
      </c>
      <c r="T166" s="59"/>
      <c r="U166" s="55"/>
      <c r="V166" s="55"/>
      <c r="W166" s="55"/>
      <c r="X166" s="55"/>
      <c r="Y166" s="55"/>
      <c r="Z166" s="55"/>
      <c r="AA166" s="55"/>
      <c r="AB166" s="55"/>
      <c r="AC166" s="55"/>
      <c r="AD166" s="55"/>
      <c r="AE166" s="55"/>
      <c r="AF166" s="55"/>
      <c r="AG166" s="55"/>
      <c r="AH166" s="55"/>
      <c r="AI166" s="55"/>
      <c r="AJ166" s="55"/>
      <c r="AK166" s="55"/>
      <c r="AL166" s="55"/>
      <c r="AM166" s="55"/>
      <c r="AN166" s="55"/>
      <c r="AO166" s="55"/>
      <c r="AP166" s="55"/>
      <c r="AQ166" s="55"/>
      <c r="AR166" s="55"/>
      <c r="AS166" s="55"/>
      <c r="AT166" s="55"/>
      <c r="AU166" s="55"/>
      <c r="AV166" s="55"/>
      <c r="AW166" s="55"/>
      <c r="AX166" s="55"/>
      <c r="AY166" s="55"/>
      <c r="AZ166" s="55"/>
      <c r="BA166" s="55"/>
      <c r="BB166" s="55"/>
      <c r="BC166" s="55"/>
      <c r="BD166" s="55"/>
      <c r="BE166" s="55"/>
      <c r="BF166" s="55"/>
      <c r="BG166" s="55"/>
      <c r="BH166" s="55"/>
      <c r="BI166" s="55"/>
      <c r="BJ166" s="55"/>
      <c r="BK166" s="55"/>
      <c r="BL166" s="55"/>
    </row>
    <row r="167" customFormat="false" ht="13.8" hidden="false" customHeight="false" outlineLevel="0" collapsed="false">
      <c r="A167" s="56"/>
      <c r="B167" s="57"/>
      <c r="C167" s="58" t="n">
        <f aca="false">IF($B167&lt;&gt;"",VLOOKUP($B167,Matriz_INM,2,0),0)</f>
        <v>0</v>
      </c>
      <c r="D167" s="59"/>
      <c r="E167" s="59"/>
      <c r="F167" s="59"/>
      <c r="G167" s="59"/>
      <c r="H167" s="60"/>
      <c r="I167" s="61"/>
      <c r="J167" s="59"/>
      <c r="K167" s="61"/>
      <c r="L167" s="61"/>
      <c r="M167" s="62" t="str">
        <f aca="false">IFERROR(VLOOKUP($B167,Matriz_INM,3,0),"")</f>
        <v/>
      </c>
      <c r="N167" s="60" t="str">
        <f aca="false">IF(J167="EE",IF(OR(AND(OR(L167=1,L167=0),K167&gt;0,K167&lt;5),AND(OR(L167=1,L167=0),K167&gt;4,K167&lt;16),AND(L167=2,K167&gt;0,K167&lt;5)),"Simples",IF(OR(AND(OR(L167=1,L167=0),K167&gt;15),AND(L167=2,K167&gt;4,K167&lt;16),AND(L167&gt;2,K167&gt;0,K167&lt;5)),"Médio",IF(OR(AND(L167=2,K167&gt;15),AND(L167&gt;2,K167&gt;4,K167&lt;16),AND(L167&gt;2,K167&gt;15)),"Complexo",""))), IF(OR(J167="CE",J167="SE"),IF(OR(AND(OR(L167=1,L167=0),K167&gt;0,K167&lt;6),AND(OR(L167=1,L167=0),K167&gt;5,K167&lt;20),AND(L167&gt;1,L167&lt;4,K167&gt;0,K167&lt;6)),"Simples",IF(OR(AND(OR(L167=1,L167=0),K167&gt;19),AND(L167&gt;1,L167&lt;4,K167&gt;5,K167&lt;20),AND(L167&gt;3,K167&gt;0,K167&lt;6)),"Médio",IF(OR(AND(L167&gt;1,L167&lt;4,K167&gt;19),AND(L167&gt;3,K167&gt;5,K167&lt;20),AND(L167&gt;3,K167&gt;19)),"Complexo",""))),""))</f>
        <v/>
      </c>
      <c r="O167" s="60" t="str">
        <f aca="false">IF(J167="ALI",IF(OR(AND(OR(L167=1,L167=0),K167&gt;0,K167&lt;20),AND(OR(L167=1,L167=0),K167&gt;19,K167&lt;51),AND(L167&gt;1,L167&lt;6,K167&gt;0,K167&lt;20)),"Simples",IF(OR(AND(OR(L167=1,L167=0),K167&gt;50),AND(L167&gt;1,L167&lt;6,K167&gt;19,K167&lt;51),AND(L167&gt;5,K167&gt;0,K167&lt;20)),"Médio",IF(OR(AND(L167&gt;1,L167&lt;6,K167&gt;50),AND(L167&gt;5,K167&gt;19,K167&lt;51),AND(L167&gt;5,K167&gt;50)),"Complexo",""))), IF(J167="AIE",IF(OR(AND(OR(L167=1, L167=0),K167&gt;0,K167&lt;20),AND(OR(L167=1, L167=0),K167&gt;19,K167&lt;51),AND(L167&gt;1,L167&lt;6,K167&gt;0,K167&lt;20)),"Simples",IF(OR(AND(OR(L167=1, L167=0),K167&gt;50),AND(L167&gt;1,L167&lt;6,K167&gt;19,K167&lt;51),AND(L167&gt;5,K167&gt;0,K167&lt;20)),"Médio",IF(OR(AND(L167&gt;1,L167&lt;6,K167&gt;50),AND(L167&gt;5,K167&gt;19,K167&lt;51),AND(L167&gt;5,K167&gt;50)),"Complexo",""))),""))</f>
        <v/>
      </c>
      <c r="P167" s="63" t="str">
        <f aca="false">IF(N167="",O167,IF(O167="",N167,""))</f>
        <v/>
      </c>
      <c r="Q167" s="64" t="n">
        <f aca="false">IF(AND(OR(J167="EE",J167="CE"),P167="Simples"),3, IF(AND(OR(J167="EE",J167="CE"),P167="Médio"),4, IF(AND(OR(J167="EE",J167="CE"),P167="Complexo"),6, IF(AND(J167="SE",P167="Simples"),4, IF(AND(J167="SE",P167="Médio"),5, IF(AND(J167="SE",P167="Complexo"),7,0))))))</f>
        <v>0</v>
      </c>
      <c r="R167" s="64" t="n">
        <f aca="false">IF(AND(J167="ALI",O167="Simples"),7, IF(AND(J167="ALI",O167="Médio"),10, IF(AND(J167="ALI",O167="Complexo"),15, IF(AND(J167="AIE",O167="Simples"),5, IF(AND(J167="AIE",O167="Médio"),7, IF(AND(J167="AIE",O167="Complexo"),10,0))))))</f>
        <v>0</v>
      </c>
      <c r="S167" s="63" t="n">
        <f aca="false">IF($M167="%",($Q167+$R167)*$C167,$C167*$I167)</f>
        <v>0</v>
      </c>
      <c r="T167" s="59"/>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c r="AQ167" s="55"/>
      <c r="AR167" s="55"/>
      <c r="AS167" s="55"/>
      <c r="AT167" s="55"/>
      <c r="AU167" s="55"/>
      <c r="AV167" s="55"/>
      <c r="AW167" s="55"/>
      <c r="AX167" s="55"/>
      <c r="AY167" s="55"/>
      <c r="AZ167" s="55"/>
      <c r="BA167" s="55"/>
      <c r="BB167" s="55"/>
      <c r="BC167" s="55"/>
      <c r="BD167" s="55"/>
      <c r="BE167" s="55"/>
      <c r="BF167" s="55"/>
      <c r="BG167" s="55"/>
      <c r="BH167" s="55"/>
      <c r="BI167" s="55"/>
      <c r="BJ167" s="55"/>
      <c r="BK167" s="55"/>
      <c r="BL167" s="55"/>
    </row>
    <row r="168" customFormat="false" ht="13.8" hidden="false" customHeight="false" outlineLevel="0" collapsed="false">
      <c r="A168" s="56"/>
      <c r="B168" s="57"/>
      <c r="C168" s="58" t="n">
        <f aca="false">IF($B168&lt;&gt;"",VLOOKUP($B168,Matriz_INM,2,0),0)</f>
        <v>0</v>
      </c>
      <c r="D168" s="59"/>
      <c r="E168" s="59"/>
      <c r="F168" s="59"/>
      <c r="G168" s="59"/>
      <c r="H168" s="60"/>
      <c r="I168" s="61"/>
      <c r="J168" s="59"/>
      <c r="K168" s="61"/>
      <c r="L168" s="61"/>
      <c r="M168" s="62" t="str">
        <f aca="false">IFERROR(VLOOKUP($B168,Matriz_INM,3,0),"")</f>
        <v/>
      </c>
      <c r="N168" s="60" t="str">
        <f aca="false">IF(J168="EE",IF(OR(AND(OR(L168=1,L168=0),K168&gt;0,K168&lt;5),AND(OR(L168=1,L168=0),K168&gt;4,K168&lt;16),AND(L168=2,K168&gt;0,K168&lt;5)),"Simples",IF(OR(AND(OR(L168=1,L168=0),K168&gt;15),AND(L168=2,K168&gt;4,K168&lt;16),AND(L168&gt;2,K168&gt;0,K168&lt;5)),"Médio",IF(OR(AND(L168=2,K168&gt;15),AND(L168&gt;2,K168&gt;4,K168&lt;16),AND(L168&gt;2,K168&gt;15)),"Complexo",""))), IF(OR(J168="CE",J168="SE"),IF(OR(AND(OR(L168=1,L168=0),K168&gt;0,K168&lt;6),AND(OR(L168=1,L168=0),K168&gt;5,K168&lt;20),AND(L168&gt;1,L168&lt;4,K168&gt;0,K168&lt;6)),"Simples",IF(OR(AND(OR(L168=1,L168=0),K168&gt;19),AND(L168&gt;1,L168&lt;4,K168&gt;5,K168&lt;20),AND(L168&gt;3,K168&gt;0,K168&lt;6)),"Médio",IF(OR(AND(L168&gt;1,L168&lt;4,K168&gt;19),AND(L168&gt;3,K168&gt;5,K168&lt;20),AND(L168&gt;3,K168&gt;19)),"Complexo",""))),""))</f>
        <v/>
      </c>
      <c r="O168" s="60" t="str">
        <f aca="false">IF(J168="ALI",IF(OR(AND(OR(L168=1,L168=0),K168&gt;0,K168&lt;20),AND(OR(L168=1,L168=0),K168&gt;19,K168&lt;51),AND(L168&gt;1,L168&lt;6,K168&gt;0,K168&lt;20)),"Simples",IF(OR(AND(OR(L168=1,L168=0),K168&gt;50),AND(L168&gt;1,L168&lt;6,K168&gt;19,K168&lt;51),AND(L168&gt;5,K168&gt;0,K168&lt;20)),"Médio",IF(OR(AND(L168&gt;1,L168&lt;6,K168&gt;50),AND(L168&gt;5,K168&gt;19,K168&lt;51),AND(L168&gt;5,K168&gt;50)),"Complexo",""))), IF(J168="AIE",IF(OR(AND(OR(L168=1, L168=0),K168&gt;0,K168&lt;20),AND(OR(L168=1, L168=0),K168&gt;19,K168&lt;51),AND(L168&gt;1,L168&lt;6,K168&gt;0,K168&lt;20)),"Simples",IF(OR(AND(OR(L168=1, L168=0),K168&gt;50),AND(L168&gt;1,L168&lt;6,K168&gt;19,K168&lt;51),AND(L168&gt;5,K168&gt;0,K168&lt;20)),"Médio",IF(OR(AND(L168&gt;1,L168&lt;6,K168&gt;50),AND(L168&gt;5,K168&gt;19,K168&lt;51),AND(L168&gt;5,K168&gt;50)),"Complexo",""))),""))</f>
        <v/>
      </c>
      <c r="P168" s="63" t="str">
        <f aca="false">IF(N168="",O168,IF(O168="",N168,""))</f>
        <v/>
      </c>
      <c r="Q168" s="64" t="n">
        <f aca="false">IF(AND(OR(J168="EE",J168="CE"),P168="Simples"),3, IF(AND(OR(J168="EE",J168="CE"),P168="Médio"),4, IF(AND(OR(J168="EE",J168="CE"),P168="Complexo"),6, IF(AND(J168="SE",P168="Simples"),4, IF(AND(J168="SE",P168="Médio"),5, IF(AND(J168="SE",P168="Complexo"),7,0))))))</f>
        <v>0</v>
      </c>
      <c r="R168" s="64" t="n">
        <f aca="false">IF(AND(J168="ALI",O168="Simples"),7, IF(AND(J168="ALI",O168="Médio"),10, IF(AND(J168="ALI",O168="Complexo"),15, IF(AND(J168="AIE",O168="Simples"),5, IF(AND(J168="AIE",O168="Médio"),7, IF(AND(J168="AIE",O168="Complexo"),10,0))))))</f>
        <v>0</v>
      </c>
      <c r="S168" s="63" t="n">
        <f aca="false">IF($M168="%",($Q168+$R168)*$C168,$C168*$I168)</f>
        <v>0</v>
      </c>
      <c r="T168" s="59"/>
      <c r="U168" s="55"/>
      <c r="V168" s="55"/>
      <c r="W168" s="55"/>
      <c r="X168" s="55"/>
      <c r="Y168" s="55"/>
      <c r="Z168" s="55"/>
      <c r="AA168" s="55"/>
      <c r="AB168" s="55"/>
      <c r="AC168" s="55"/>
      <c r="AD168" s="55"/>
      <c r="AE168" s="55"/>
      <c r="AF168" s="55"/>
      <c r="AG168" s="55"/>
      <c r="AH168" s="55"/>
      <c r="AI168" s="55"/>
      <c r="AJ168" s="55"/>
      <c r="AK168" s="55"/>
      <c r="AL168" s="55"/>
      <c r="AM168" s="55"/>
      <c r="AN168" s="55"/>
      <c r="AO168" s="55"/>
      <c r="AP168" s="55"/>
      <c r="AQ168" s="55"/>
      <c r="AR168" s="55"/>
      <c r="AS168" s="55"/>
      <c r="AT168" s="55"/>
      <c r="AU168" s="55"/>
      <c r="AV168" s="55"/>
      <c r="AW168" s="55"/>
      <c r="AX168" s="55"/>
      <c r="AY168" s="55"/>
      <c r="AZ168" s="55"/>
      <c r="BA168" s="55"/>
      <c r="BB168" s="55"/>
      <c r="BC168" s="55"/>
      <c r="BD168" s="55"/>
      <c r="BE168" s="55"/>
      <c r="BF168" s="55"/>
      <c r="BG168" s="55"/>
      <c r="BH168" s="55"/>
      <c r="BI168" s="55"/>
      <c r="BJ168" s="55"/>
      <c r="BK168" s="55"/>
      <c r="BL168" s="55"/>
    </row>
    <row r="169" customFormat="false" ht="13.8" hidden="false" customHeight="false" outlineLevel="0" collapsed="false">
      <c r="A169" s="56"/>
      <c r="B169" s="57"/>
      <c r="C169" s="58" t="n">
        <f aca="false">IF($B169&lt;&gt;"",VLOOKUP($B169,Matriz_INM,2,0),0)</f>
        <v>0</v>
      </c>
      <c r="D169" s="59"/>
      <c r="E169" s="59"/>
      <c r="F169" s="59"/>
      <c r="G169" s="59"/>
      <c r="H169" s="60"/>
      <c r="I169" s="61"/>
      <c r="J169" s="59"/>
      <c r="K169" s="61"/>
      <c r="L169" s="61"/>
      <c r="M169" s="62" t="str">
        <f aca="false">IFERROR(VLOOKUP($B169,Matriz_INM,3,0),"")</f>
        <v/>
      </c>
      <c r="N169" s="60" t="str">
        <f aca="false">IF(J169="EE",IF(OR(AND(OR(L169=1,L169=0),K169&gt;0,K169&lt;5),AND(OR(L169=1,L169=0),K169&gt;4,K169&lt;16),AND(L169=2,K169&gt;0,K169&lt;5)),"Simples",IF(OR(AND(OR(L169=1,L169=0),K169&gt;15),AND(L169=2,K169&gt;4,K169&lt;16),AND(L169&gt;2,K169&gt;0,K169&lt;5)),"Médio",IF(OR(AND(L169=2,K169&gt;15),AND(L169&gt;2,K169&gt;4,K169&lt;16),AND(L169&gt;2,K169&gt;15)),"Complexo",""))), IF(OR(J169="CE",J169="SE"),IF(OR(AND(OR(L169=1,L169=0),K169&gt;0,K169&lt;6),AND(OR(L169=1,L169=0),K169&gt;5,K169&lt;20),AND(L169&gt;1,L169&lt;4,K169&gt;0,K169&lt;6)),"Simples",IF(OR(AND(OR(L169=1,L169=0),K169&gt;19),AND(L169&gt;1,L169&lt;4,K169&gt;5,K169&lt;20),AND(L169&gt;3,K169&gt;0,K169&lt;6)),"Médio",IF(OR(AND(L169&gt;1,L169&lt;4,K169&gt;19),AND(L169&gt;3,K169&gt;5,K169&lt;20),AND(L169&gt;3,K169&gt;19)),"Complexo",""))),""))</f>
        <v/>
      </c>
      <c r="O169" s="60" t="str">
        <f aca="false">IF(J169="ALI",IF(OR(AND(OR(L169=1,L169=0),K169&gt;0,K169&lt;20),AND(OR(L169=1,L169=0),K169&gt;19,K169&lt;51),AND(L169&gt;1,L169&lt;6,K169&gt;0,K169&lt;20)),"Simples",IF(OR(AND(OR(L169=1,L169=0),K169&gt;50),AND(L169&gt;1,L169&lt;6,K169&gt;19,K169&lt;51),AND(L169&gt;5,K169&gt;0,K169&lt;20)),"Médio",IF(OR(AND(L169&gt;1,L169&lt;6,K169&gt;50),AND(L169&gt;5,K169&gt;19,K169&lt;51),AND(L169&gt;5,K169&gt;50)),"Complexo",""))), IF(J169="AIE",IF(OR(AND(OR(L169=1, L169=0),K169&gt;0,K169&lt;20),AND(OR(L169=1, L169=0),K169&gt;19,K169&lt;51),AND(L169&gt;1,L169&lt;6,K169&gt;0,K169&lt;20)),"Simples",IF(OR(AND(OR(L169=1, L169=0),K169&gt;50),AND(L169&gt;1,L169&lt;6,K169&gt;19,K169&lt;51),AND(L169&gt;5,K169&gt;0,K169&lt;20)),"Médio",IF(OR(AND(L169&gt;1,L169&lt;6,K169&gt;50),AND(L169&gt;5,K169&gt;19,K169&lt;51),AND(L169&gt;5,K169&gt;50)),"Complexo",""))),""))</f>
        <v/>
      </c>
      <c r="P169" s="63" t="str">
        <f aca="false">IF(N169="",O169,IF(O169="",N169,""))</f>
        <v/>
      </c>
      <c r="Q169" s="64" t="n">
        <f aca="false">IF(AND(OR(J169="EE",J169="CE"),P169="Simples"),3, IF(AND(OR(J169="EE",J169="CE"),P169="Médio"),4, IF(AND(OR(J169="EE",J169="CE"),P169="Complexo"),6, IF(AND(J169="SE",P169="Simples"),4, IF(AND(J169="SE",P169="Médio"),5, IF(AND(J169="SE",P169="Complexo"),7,0))))))</f>
        <v>0</v>
      </c>
      <c r="R169" s="64" t="n">
        <f aca="false">IF(AND(J169="ALI",O169="Simples"),7, IF(AND(J169="ALI",O169="Médio"),10, IF(AND(J169="ALI",O169="Complexo"),15, IF(AND(J169="AIE",O169="Simples"),5, IF(AND(J169="AIE",O169="Médio"),7, IF(AND(J169="AIE",O169="Complexo"),10,0))))))</f>
        <v>0</v>
      </c>
      <c r="S169" s="63" t="n">
        <f aca="false">IF($M169="%",($Q169+$R169)*$C169,$C169*$I169)</f>
        <v>0</v>
      </c>
      <c r="T169" s="59"/>
      <c r="U169" s="55"/>
      <c r="V169" s="55"/>
      <c r="W169" s="55"/>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55"/>
      <c r="AV169" s="55"/>
      <c r="AW169" s="55"/>
      <c r="AX169" s="55"/>
      <c r="AY169" s="55"/>
      <c r="AZ169" s="55"/>
      <c r="BA169" s="55"/>
      <c r="BB169" s="55"/>
      <c r="BC169" s="55"/>
      <c r="BD169" s="55"/>
      <c r="BE169" s="55"/>
      <c r="BF169" s="55"/>
      <c r="BG169" s="55"/>
      <c r="BH169" s="55"/>
      <c r="BI169" s="55"/>
      <c r="BJ169" s="55"/>
      <c r="BK169" s="55"/>
      <c r="BL169" s="55"/>
    </row>
    <row r="170" customFormat="false" ht="13.8" hidden="false" customHeight="false" outlineLevel="0" collapsed="false">
      <c r="A170" s="56"/>
      <c r="B170" s="57"/>
      <c r="C170" s="58" t="n">
        <f aca="false">IF($B170&lt;&gt;"",VLOOKUP($B170,Matriz_INM,2,0),0)</f>
        <v>0</v>
      </c>
      <c r="D170" s="59"/>
      <c r="E170" s="59"/>
      <c r="F170" s="59"/>
      <c r="G170" s="59"/>
      <c r="H170" s="60"/>
      <c r="I170" s="61"/>
      <c r="J170" s="59"/>
      <c r="K170" s="61"/>
      <c r="L170" s="61"/>
      <c r="M170" s="62" t="str">
        <f aca="false">IFERROR(VLOOKUP($B170,Matriz_INM,3,0),"")</f>
        <v/>
      </c>
      <c r="N170" s="60" t="str">
        <f aca="false">IF(J170="EE",IF(OR(AND(OR(L170=1,L170=0),K170&gt;0,K170&lt;5),AND(OR(L170=1,L170=0),K170&gt;4,K170&lt;16),AND(L170=2,K170&gt;0,K170&lt;5)),"Simples",IF(OR(AND(OR(L170=1,L170=0),K170&gt;15),AND(L170=2,K170&gt;4,K170&lt;16),AND(L170&gt;2,K170&gt;0,K170&lt;5)),"Médio",IF(OR(AND(L170=2,K170&gt;15),AND(L170&gt;2,K170&gt;4,K170&lt;16),AND(L170&gt;2,K170&gt;15)),"Complexo",""))), IF(OR(J170="CE",J170="SE"),IF(OR(AND(OR(L170=1,L170=0),K170&gt;0,K170&lt;6),AND(OR(L170=1,L170=0),K170&gt;5,K170&lt;20),AND(L170&gt;1,L170&lt;4,K170&gt;0,K170&lt;6)),"Simples",IF(OR(AND(OR(L170=1,L170=0),K170&gt;19),AND(L170&gt;1,L170&lt;4,K170&gt;5,K170&lt;20),AND(L170&gt;3,K170&gt;0,K170&lt;6)),"Médio",IF(OR(AND(L170&gt;1,L170&lt;4,K170&gt;19),AND(L170&gt;3,K170&gt;5,K170&lt;20),AND(L170&gt;3,K170&gt;19)),"Complexo",""))),""))</f>
        <v/>
      </c>
      <c r="O170" s="60" t="str">
        <f aca="false">IF(J170="ALI",IF(OR(AND(OR(L170=1,L170=0),K170&gt;0,K170&lt;20),AND(OR(L170=1,L170=0),K170&gt;19,K170&lt;51),AND(L170&gt;1,L170&lt;6,K170&gt;0,K170&lt;20)),"Simples",IF(OR(AND(OR(L170=1,L170=0),K170&gt;50),AND(L170&gt;1,L170&lt;6,K170&gt;19,K170&lt;51),AND(L170&gt;5,K170&gt;0,K170&lt;20)),"Médio",IF(OR(AND(L170&gt;1,L170&lt;6,K170&gt;50),AND(L170&gt;5,K170&gt;19,K170&lt;51),AND(L170&gt;5,K170&gt;50)),"Complexo",""))), IF(J170="AIE",IF(OR(AND(OR(L170=1, L170=0),K170&gt;0,K170&lt;20),AND(OR(L170=1, L170=0),K170&gt;19,K170&lt;51),AND(L170&gt;1,L170&lt;6,K170&gt;0,K170&lt;20)),"Simples",IF(OR(AND(OR(L170=1, L170=0),K170&gt;50),AND(L170&gt;1,L170&lt;6,K170&gt;19,K170&lt;51),AND(L170&gt;5,K170&gt;0,K170&lt;20)),"Médio",IF(OR(AND(L170&gt;1,L170&lt;6,K170&gt;50),AND(L170&gt;5,K170&gt;19,K170&lt;51),AND(L170&gt;5,K170&gt;50)),"Complexo",""))),""))</f>
        <v/>
      </c>
      <c r="P170" s="63" t="str">
        <f aca="false">IF(N170="",O170,IF(O170="",N170,""))</f>
        <v/>
      </c>
      <c r="Q170" s="64" t="n">
        <f aca="false">IF(AND(OR(J170="EE",J170="CE"),P170="Simples"),3, IF(AND(OR(J170="EE",J170="CE"),P170="Médio"),4, IF(AND(OR(J170="EE",J170="CE"),P170="Complexo"),6, IF(AND(J170="SE",P170="Simples"),4, IF(AND(J170="SE",P170="Médio"),5, IF(AND(J170="SE",P170="Complexo"),7,0))))))</f>
        <v>0</v>
      </c>
      <c r="R170" s="64" t="n">
        <f aca="false">IF(AND(J170="ALI",O170="Simples"),7, IF(AND(J170="ALI",O170="Médio"),10, IF(AND(J170="ALI",O170="Complexo"),15, IF(AND(J170="AIE",O170="Simples"),5, IF(AND(J170="AIE",O170="Médio"),7, IF(AND(J170="AIE",O170="Complexo"),10,0))))))</f>
        <v>0</v>
      </c>
      <c r="S170" s="63" t="n">
        <f aca="false">IF($M170="%",($Q170+$R170)*$C170,$C170*$I170)</f>
        <v>0</v>
      </c>
      <c r="T170" s="59"/>
      <c r="U170" s="55"/>
      <c r="V170" s="55"/>
      <c r="W170" s="55"/>
      <c r="X170" s="55"/>
      <c r="Y170" s="55"/>
      <c r="Z170" s="55"/>
      <c r="AA170" s="55"/>
      <c r="AB170" s="55"/>
      <c r="AC170" s="55"/>
      <c r="AD170" s="55"/>
      <c r="AE170" s="55"/>
      <c r="AF170" s="55"/>
      <c r="AG170" s="55"/>
      <c r="AH170" s="55"/>
      <c r="AI170" s="55"/>
      <c r="AJ170" s="55"/>
      <c r="AK170" s="55"/>
      <c r="AL170" s="55"/>
      <c r="AM170" s="55"/>
      <c r="AN170" s="55"/>
      <c r="AO170" s="55"/>
      <c r="AP170" s="55"/>
      <c r="AQ170" s="55"/>
      <c r="AR170" s="55"/>
      <c r="AS170" s="55"/>
      <c r="AT170" s="55"/>
      <c r="AU170" s="55"/>
      <c r="AV170" s="55"/>
      <c r="AW170" s="55"/>
      <c r="AX170" s="55"/>
      <c r="AY170" s="55"/>
      <c r="AZ170" s="55"/>
      <c r="BA170" s="55"/>
      <c r="BB170" s="55"/>
      <c r="BC170" s="55"/>
      <c r="BD170" s="55"/>
      <c r="BE170" s="55"/>
      <c r="BF170" s="55"/>
      <c r="BG170" s="55"/>
      <c r="BH170" s="55"/>
      <c r="BI170" s="55"/>
      <c r="BJ170" s="55"/>
      <c r="BK170" s="55"/>
      <c r="BL170" s="55"/>
    </row>
    <row r="171" customFormat="false" ht="13.8" hidden="false" customHeight="false" outlineLevel="0" collapsed="false">
      <c r="A171" s="56"/>
      <c r="B171" s="57"/>
      <c r="C171" s="58" t="n">
        <f aca="false">IF($B171&lt;&gt;"",VLOOKUP($B171,Matriz_INM,2,0),0)</f>
        <v>0</v>
      </c>
      <c r="D171" s="59"/>
      <c r="E171" s="59"/>
      <c r="F171" s="59"/>
      <c r="G171" s="59"/>
      <c r="H171" s="60"/>
      <c r="I171" s="61"/>
      <c r="J171" s="59"/>
      <c r="K171" s="61"/>
      <c r="L171" s="61"/>
      <c r="M171" s="62" t="str">
        <f aca="false">IFERROR(VLOOKUP($B171,Matriz_INM,3,0),"")</f>
        <v/>
      </c>
      <c r="N171" s="60" t="str">
        <f aca="false">IF(J171="EE",IF(OR(AND(OR(L171=1,L171=0),K171&gt;0,K171&lt;5),AND(OR(L171=1,L171=0),K171&gt;4,K171&lt;16),AND(L171=2,K171&gt;0,K171&lt;5)),"Simples",IF(OR(AND(OR(L171=1,L171=0),K171&gt;15),AND(L171=2,K171&gt;4,K171&lt;16),AND(L171&gt;2,K171&gt;0,K171&lt;5)),"Médio",IF(OR(AND(L171=2,K171&gt;15),AND(L171&gt;2,K171&gt;4,K171&lt;16),AND(L171&gt;2,K171&gt;15)),"Complexo",""))), IF(OR(J171="CE",J171="SE"),IF(OR(AND(OR(L171=1,L171=0),K171&gt;0,K171&lt;6),AND(OR(L171=1,L171=0),K171&gt;5,K171&lt;20),AND(L171&gt;1,L171&lt;4,K171&gt;0,K171&lt;6)),"Simples",IF(OR(AND(OR(L171=1,L171=0),K171&gt;19),AND(L171&gt;1,L171&lt;4,K171&gt;5,K171&lt;20),AND(L171&gt;3,K171&gt;0,K171&lt;6)),"Médio",IF(OR(AND(L171&gt;1,L171&lt;4,K171&gt;19),AND(L171&gt;3,K171&gt;5,K171&lt;20),AND(L171&gt;3,K171&gt;19)),"Complexo",""))),""))</f>
        <v/>
      </c>
      <c r="O171" s="60" t="str">
        <f aca="false">IF(J171="ALI",IF(OR(AND(OR(L171=1,L171=0),K171&gt;0,K171&lt;20),AND(OR(L171=1,L171=0),K171&gt;19,K171&lt;51),AND(L171&gt;1,L171&lt;6,K171&gt;0,K171&lt;20)),"Simples",IF(OR(AND(OR(L171=1,L171=0),K171&gt;50),AND(L171&gt;1,L171&lt;6,K171&gt;19,K171&lt;51),AND(L171&gt;5,K171&gt;0,K171&lt;20)),"Médio",IF(OR(AND(L171&gt;1,L171&lt;6,K171&gt;50),AND(L171&gt;5,K171&gt;19,K171&lt;51),AND(L171&gt;5,K171&gt;50)),"Complexo",""))), IF(J171="AIE",IF(OR(AND(OR(L171=1, L171=0),K171&gt;0,K171&lt;20),AND(OR(L171=1, L171=0),K171&gt;19,K171&lt;51),AND(L171&gt;1,L171&lt;6,K171&gt;0,K171&lt;20)),"Simples",IF(OR(AND(OR(L171=1, L171=0),K171&gt;50),AND(L171&gt;1,L171&lt;6,K171&gt;19,K171&lt;51),AND(L171&gt;5,K171&gt;0,K171&lt;20)),"Médio",IF(OR(AND(L171&gt;1,L171&lt;6,K171&gt;50),AND(L171&gt;5,K171&gt;19,K171&lt;51),AND(L171&gt;5,K171&gt;50)),"Complexo",""))),""))</f>
        <v/>
      </c>
      <c r="P171" s="63" t="str">
        <f aca="false">IF(N171="",O171,IF(O171="",N171,""))</f>
        <v/>
      </c>
      <c r="Q171" s="64" t="n">
        <f aca="false">IF(AND(OR(J171="EE",J171="CE"),P171="Simples"),3, IF(AND(OR(J171="EE",J171="CE"),P171="Médio"),4, IF(AND(OR(J171="EE",J171="CE"),P171="Complexo"),6, IF(AND(J171="SE",P171="Simples"),4, IF(AND(J171="SE",P171="Médio"),5, IF(AND(J171="SE",P171="Complexo"),7,0))))))</f>
        <v>0</v>
      </c>
      <c r="R171" s="64" t="n">
        <f aca="false">IF(AND(J171="ALI",O171="Simples"),7, IF(AND(J171="ALI",O171="Médio"),10, IF(AND(J171="ALI",O171="Complexo"),15, IF(AND(J171="AIE",O171="Simples"),5, IF(AND(J171="AIE",O171="Médio"),7, IF(AND(J171="AIE",O171="Complexo"),10,0))))))</f>
        <v>0</v>
      </c>
      <c r="S171" s="63" t="n">
        <f aca="false">IF($M171="%",($Q171+$R171)*$C171,$C171*$I171)</f>
        <v>0</v>
      </c>
      <c r="T171" s="59"/>
      <c r="U171" s="55"/>
      <c r="V171" s="55"/>
      <c r="W171" s="55"/>
      <c r="X171" s="55"/>
      <c r="Y171" s="55"/>
      <c r="Z171" s="55"/>
      <c r="AA171" s="55"/>
      <c r="AB171" s="55"/>
      <c r="AC171" s="55"/>
      <c r="AD171" s="55"/>
      <c r="AE171" s="55"/>
      <c r="AF171" s="55"/>
      <c r="AG171" s="55"/>
      <c r="AH171" s="55"/>
      <c r="AI171" s="55"/>
      <c r="AJ171" s="55"/>
      <c r="AK171" s="55"/>
      <c r="AL171" s="55"/>
      <c r="AM171" s="55"/>
      <c r="AN171" s="55"/>
      <c r="AO171" s="55"/>
      <c r="AP171" s="55"/>
      <c r="AQ171" s="55"/>
      <c r="AR171" s="55"/>
      <c r="AS171" s="55"/>
      <c r="AT171" s="55"/>
      <c r="AU171" s="55"/>
      <c r="AV171" s="55"/>
      <c r="AW171" s="55"/>
      <c r="AX171" s="55"/>
      <c r="AY171" s="55"/>
      <c r="AZ171" s="55"/>
      <c r="BA171" s="55"/>
      <c r="BB171" s="55"/>
      <c r="BC171" s="55"/>
      <c r="BD171" s="55"/>
      <c r="BE171" s="55"/>
      <c r="BF171" s="55"/>
      <c r="BG171" s="55"/>
      <c r="BH171" s="55"/>
      <c r="BI171" s="55"/>
      <c r="BJ171" s="55"/>
      <c r="BK171" s="55"/>
      <c r="BL171" s="55"/>
    </row>
    <row r="172" customFormat="false" ht="13.8" hidden="false" customHeight="false" outlineLevel="0" collapsed="false">
      <c r="A172" s="56"/>
      <c r="B172" s="57"/>
      <c r="C172" s="58" t="n">
        <f aca="false">IF($B172&lt;&gt;"",VLOOKUP($B172,Matriz_INM,2,0),0)</f>
        <v>0</v>
      </c>
      <c r="D172" s="59"/>
      <c r="E172" s="59"/>
      <c r="F172" s="59"/>
      <c r="G172" s="59"/>
      <c r="H172" s="60"/>
      <c r="I172" s="61"/>
      <c r="J172" s="59"/>
      <c r="K172" s="61"/>
      <c r="L172" s="61"/>
      <c r="M172" s="62" t="str">
        <f aca="false">IFERROR(VLOOKUP($B172,Matriz_INM,3,0),"")</f>
        <v/>
      </c>
      <c r="N172" s="60" t="str">
        <f aca="false">IF(J172="EE",IF(OR(AND(OR(L172=1,L172=0),K172&gt;0,K172&lt;5),AND(OR(L172=1,L172=0),K172&gt;4,K172&lt;16),AND(L172=2,K172&gt;0,K172&lt;5)),"Simples",IF(OR(AND(OR(L172=1,L172=0),K172&gt;15),AND(L172=2,K172&gt;4,K172&lt;16),AND(L172&gt;2,K172&gt;0,K172&lt;5)),"Médio",IF(OR(AND(L172=2,K172&gt;15),AND(L172&gt;2,K172&gt;4,K172&lt;16),AND(L172&gt;2,K172&gt;15)),"Complexo",""))), IF(OR(J172="CE",J172="SE"),IF(OR(AND(OR(L172=1,L172=0),K172&gt;0,K172&lt;6),AND(OR(L172=1,L172=0),K172&gt;5,K172&lt;20),AND(L172&gt;1,L172&lt;4,K172&gt;0,K172&lt;6)),"Simples",IF(OR(AND(OR(L172=1,L172=0),K172&gt;19),AND(L172&gt;1,L172&lt;4,K172&gt;5,K172&lt;20),AND(L172&gt;3,K172&gt;0,K172&lt;6)),"Médio",IF(OR(AND(L172&gt;1,L172&lt;4,K172&gt;19),AND(L172&gt;3,K172&gt;5,K172&lt;20),AND(L172&gt;3,K172&gt;19)),"Complexo",""))),""))</f>
        <v/>
      </c>
      <c r="O172" s="60" t="str">
        <f aca="false">IF(J172="ALI",IF(OR(AND(OR(L172=1,L172=0),K172&gt;0,K172&lt;20),AND(OR(L172=1,L172=0),K172&gt;19,K172&lt;51),AND(L172&gt;1,L172&lt;6,K172&gt;0,K172&lt;20)),"Simples",IF(OR(AND(OR(L172=1,L172=0),K172&gt;50),AND(L172&gt;1,L172&lt;6,K172&gt;19,K172&lt;51),AND(L172&gt;5,K172&gt;0,K172&lt;20)),"Médio",IF(OR(AND(L172&gt;1,L172&lt;6,K172&gt;50),AND(L172&gt;5,K172&gt;19,K172&lt;51),AND(L172&gt;5,K172&gt;50)),"Complexo",""))), IF(J172="AIE",IF(OR(AND(OR(L172=1, L172=0),K172&gt;0,K172&lt;20),AND(OR(L172=1, L172=0),K172&gt;19,K172&lt;51),AND(L172&gt;1,L172&lt;6,K172&gt;0,K172&lt;20)),"Simples",IF(OR(AND(OR(L172=1, L172=0),K172&gt;50),AND(L172&gt;1,L172&lt;6,K172&gt;19,K172&lt;51),AND(L172&gt;5,K172&gt;0,K172&lt;20)),"Médio",IF(OR(AND(L172&gt;1,L172&lt;6,K172&gt;50),AND(L172&gt;5,K172&gt;19,K172&lt;51),AND(L172&gt;5,K172&gt;50)),"Complexo",""))),""))</f>
        <v/>
      </c>
      <c r="P172" s="63" t="str">
        <f aca="false">IF(N172="",O172,IF(O172="",N172,""))</f>
        <v/>
      </c>
      <c r="Q172" s="64" t="n">
        <f aca="false">IF(AND(OR(J172="EE",J172="CE"),P172="Simples"),3, IF(AND(OR(J172="EE",J172="CE"),P172="Médio"),4, IF(AND(OR(J172="EE",J172="CE"),P172="Complexo"),6, IF(AND(J172="SE",P172="Simples"),4, IF(AND(J172="SE",P172="Médio"),5, IF(AND(J172="SE",P172="Complexo"),7,0))))))</f>
        <v>0</v>
      </c>
      <c r="R172" s="64" t="n">
        <f aca="false">IF(AND(J172="ALI",O172="Simples"),7, IF(AND(J172="ALI",O172="Médio"),10, IF(AND(J172="ALI",O172="Complexo"),15, IF(AND(J172="AIE",O172="Simples"),5, IF(AND(J172="AIE",O172="Médio"),7, IF(AND(J172="AIE",O172="Complexo"),10,0))))))</f>
        <v>0</v>
      </c>
      <c r="S172" s="63" t="n">
        <f aca="false">IF($M172="%",($Q172+$R172)*$C172,$C172*$I172)</f>
        <v>0</v>
      </c>
      <c r="T172" s="59"/>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5"/>
      <c r="AX172" s="55"/>
      <c r="AY172" s="55"/>
      <c r="AZ172" s="55"/>
      <c r="BA172" s="55"/>
      <c r="BB172" s="55"/>
      <c r="BC172" s="55"/>
      <c r="BD172" s="55"/>
      <c r="BE172" s="55"/>
      <c r="BF172" s="55"/>
      <c r="BG172" s="55"/>
      <c r="BH172" s="55"/>
      <c r="BI172" s="55"/>
      <c r="BJ172" s="55"/>
      <c r="BK172" s="55"/>
      <c r="BL172" s="55"/>
    </row>
    <row r="173" customFormat="false" ht="13.8" hidden="false" customHeight="false" outlineLevel="0" collapsed="false">
      <c r="A173" s="56"/>
      <c r="B173" s="57"/>
      <c r="C173" s="58" t="n">
        <f aca="false">IF($B173&lt;&gt;"",VLOOKUP($B173,Matriz_INM,2,0),0)</f>
        <v>0</v>
      </c>
      <c r="D173" s="59"/>
      <c r="E173" s="59"/>
      <c r="F173" s="59"/>
      <c r="G173" s="59"/>
      <c r="H173" s="60"/>
      <c r="I173" s="61"/>
      <c r="J173" s="59"/>
      <c r="K173" s="61"/>
      <c r="L173" s="61"/>
      <c r="M173" s="62" t="str">
        <f aca="false">IFERROR(VLOOKUP($B173,Matriz_INM,3,0),"")</f>
        <v/>
      </c>
      <c r="N173" s="60" t="str">
        <f aca="false">IF(J173="EE",IF(OR(AND(OR(L173=1,L173=0),K173&gt;0,K173&lt;5),AND(OR(L173=1,L173=0),K173&gt;4,K173&lt;16),AND(L173=2,K173&gt;0,K173&lt;5)),"Simples",IF(OR(AND(OR(L173=1,L173=0),K173&gt;15),AND(L173=2,K173&gt;4,K173&lt;16),AND(L173&gt;2,K173&gt;0,K173&lt;5)),"Médio",IF(OR(AND(L173=2,K173&gt;15),AND(L173&gt;2,K173&gt;4,K173&lt;16),AND(L173&gt;2,K173&gt;15)),"Complexo",""))), IF(OR(J173="CE",J173="SE"),IF(OR(AND(OR(L173=1,L173=0),K173&gt;0,K173&lt;6),AND(OR(L173=1,L173=0),K173&gt;5,K173&lt;20),AND(L173&gt;1,L173&lt;4,K173&gt;0,K173&lt;6)),"Simples",IF(OR(AND(OR(L173=1,L173=0),K173&gt;19),AND(L173&gt;1,L173&lt;4,K173&gt;5,K173&lt;20),AND(L173&gt;3,K173&gt;0,K173&lt;6)),"Médio",IF(OR(AND(L173&gt;1,L173&lt;4,K173&gt;19),AND(L173&gt;3,K173&gt;5,K173&lt;20),AND(L173&gt;3,K173&gt;19)),"Complexo",""))),""))</f>
        <v/>
      </c>
      <c r="O173" s="60" t="str">
        <f aca="false">IF(J173="ALI",IF(OR(AND(OR(L173=1,L173=0),K173&gt;0,K173&lt;20),AND(OR(L173=1,L173=0),K173&gt;19,K173&lt;51),AND(L173&gt;1,L173&lt;6,K173&gt;0,K173&lt;20)),"Simples",IF(OR(AND(OR(L173=1,L173=0),K173&gt;50),AND(L173&gt;1,L173&lt;6,K173&gt;19,K173&lt;51),AND(L173&gt;5,K173&gt;0,K173&lt;20)),"Médio",IF(OR(AND(L173&gt;1,L173&lt;6,K173&gt;50),AND(L173&gt;5,K173&gt;19,K173&lt;51),AND(L173&gt;5,K173&gt;50)),"Complexo",""))), IF(J173="AIE",IF(OR(AND(OR(L173=1, L173=0),K173&gt;0,K173&lt;20),AND(OR(L173=1, L173=0),K173&gt;19,K173&lt;51),AND(L173&gt;1,L173&lt;6,K173&gt;0,K173&lt;20)),"Simples",IF(OR(AND(OR(L173=1, L173=0),K173&gt;50),AND(L173&gt;1,L173&lt;6,K173&gt;19,K173&lt;51),AND(L173&gt;5,K173&gt;0,K173&lt;20)),"Médio",IF(OR(AND(L173&gt;1,L173&lt;6,K173&gt;50),AND(L173&gt;5,K173&gt;19,K173&lt;51),AND(L173&gt;5,K173&gt;50)),"Complexo",""))),""))</f>
        <v/>
      </c>
      <c r="P173" s="63" t="str">
        <f aca="false">IF(N173="",O173,IF(O173="",N173,""))</f>
        <v/>
      </c>
      <c r="Q173" s="64" t="n">
        <f aca="false">IF(AND(OR(J173="EE",J173="CE"),P173="Simples"),3, IF(AND(OR(J173="EE",J173="CE"),P173="Médio"),4, IF(AND(OR(J173="EE",J173="CE"),P173="Complexo"),6, IF(AND(J173="SE",P173="Simples"),4, IF(AND(J173="SE",P173="Médio"),5, IF(AND(J173="SE",P173="Complexo"),7,0))))))</f>
        <v>0</v>
      </c>
      <c r="R173" s="64" t="n">
        <f aca="false">IF(AND(J173="ALI",O173="Simples"),7, IF(AND(J173="ALI",O173="Médio"),10, IF(AND(J173="ALI",O173="Complexo"),15, IF(AND(J173="AIE",O173="Simples"),5, IF(AND(J173="AIE",O173="Médio"),7, IF(AND(J173="AIE",O173="Complexo"),10,0))))))</f>
        <v>0</v>
      </c>
      <c r="S173" s="63" t="n">
        <f aca="false">IF($M173="%",($Q173+$R173)*$C173,$C173*$I173)</f>
        <v>0</v>
      </c>
      <c r="T173" s="59"/>
      <c r="U173" s="55"/>
      <c r="V173" s="55"/>
      <c r="W173" s="55"/>
      <c r="X173" s="55"/>
      <c r="Y173" s="55"/>
      <c r="Z173" s="55"/>
      <c r="AA173" s="55"/>
      <c r="AB173" s="55"/>
      <c r="AC173" s="55"/>
      <c r="AD173" s="55"/>
      <c r="AE173" s="55"/>
      <c r="AF173" s="55"/>
      <c r="AG173" s="55"/>
      <c r="AH173" s="55"/>
      <c r="AI173" s="55"/>
      <c r="AJ173" s="55"/>
      <c r="AK173" s="55"/>
      <c r="AL173" s="55"/>
      <c r="AM173" s="55"/>
      <c r="AN173" s="55"/>
      <c r="AO173" s="55"/>
      <c r="AP173" s="55"/>
      <c r="AQ173" s="55"/>
      <c r="AR173" s="55"/>
      <c r="AS173" s="55"/>
      <c r="AT173" s="55"/>
      <c r="AU173" s="55"/>
      <c r="AV173" s="55"/>
      <c r="AW173" s="55"/>
      <c r="AX173" s="55"/>
      <c r="AY173" s="55"/>
      <c r="AZ173" s="55"/>
      <c r="BA173" s="55"/>
      <c r="BB173" s="55"/>
      <c r="BC173" s="55"/>
      <c r="BD173" s="55"/>
      <c r="BE173" s="55"/>
      <c r="BF173" s="55"/>
      <c r="BG173" s="55"/>
      <c r="BH173" s="55"/>
      <c r="BI173" s="55"/>
      <c r="BJ173" s="55"/>
      <c r="BK173" s="55"/>
      <c r="BL173" s="55"/>
    </row>
    <row r="174" customFormat="false" ht="13.8" hidden="false" customHeight="false" outlineLevel="0" collapsed="false">
      <c r="A174" s="56"/>
      <c r="B174" s="57"/>
      <c r="C174" s="58" t="n">
        <f aca="false">IF($B174&lt;&gt;"",VLOOKUP($B174,Matriz_INM,2,0),0)</f>
        <v>0</v>
      </c>
      <c r="D174" s="59"/>
      <c r="E174" s="59"/>
      <c r="F174" s="59"/>
      <c r="G174" s="59"/>
      <c r="H174" s="60"/>
      <c r="I174" s="61"/>
      <c r="J174" s="59"/>
      <c r="K174" s="61"/>
      <c r="L174" s="61"/>
      <c r="M174" s="62" t="str">
        <f aca="false">IFERROR(VLOOKUP($B174,Matriz_INM,3,0),"")</f>
        <v/>
      </c>
      <c r="N174" s="60" t="str">
        <f aca="false">IF(J174="EE",IF(OR(AND(OR(L174=1,L174=0),K174&gt;0,K174&lt;5),AND(OR(L174=1,L174=0),K174&gt;4,K174&lt;16),AND(L174=2,K174&gt;0,K174&lt;5)),"Simples",IF(OR(AND(OR(L174=1,L174=0),K174&gt;15),AND(L174=2,K174&gt;4,K174&lt;16),AND(L174&gt;2,K174&gt;0,K174&lt;5)),"Médio",IF(OR(AND(L174=2,K174&gt;15),AND(L174&gt;2,K174&gt;4,K174&lt;16),AND(L174&gt;2,K174&gt;15)),"Complexo",""))), IF(OR(J174="CE",J174="SE"),IF(OR(AND(OR(L174=1,L174=0),K174&gt;0,K174&lt;6),AND(OR(L174=1,L174=0),K174&gt;5,K174&lt;20),AND(L174&gt;1,L174&lt;4,K174&gt;0,K174&lt;6)),"Simples",IF(OR(AND(OR(L174=1,L174=0),K174&gt;19),AND(L174&gt;1,L174&lt;4,K174&gt;5,K174&lt;20),AND(L174&gt;3,K174&gt;0,K174&lt;6)),"Médio",IF(OR(AND(L174&gt;1,L174&lt;4,K174&gt;19),AND(L174&gt;3,K174&gt;5,K174&lt;20),AND(L174&gt;3,K174&gt;19)),"Complexo",""))),""))</f>
        <v/>
      </c>
      <c r="O174" s="60" t="str">
        <f aca="false">IF(J174="ALI",IF(OR(AND(OR(L174=1,L174=0),K174&gt;0,K174&lt;20),AND(OR(L174=1,L174=0),K174&gt;19,K174&lt;51),AND(L174&gt;1,L174&lt;6,K174&gt;0,K174&lt;20)),"Simples",IF(OR(AND(OR(L174=1,L174=0),K174&gt;50),AND(L174&gt;1,L174&lt;6,K174&gt;19,K174&lt;51),AND(L174&gt;5,K174&gt;0,K174&lt;20)),"Médio",IF(OR(AND(L174&gt;1,L174&lt;6,K174&gt;50),AND(L174&gt;5,K174&gt;19,K174&lt;51),AND(L174&gt;5,K174&gt;50)),"Complexo",""))), IF(J174="AIE",IF(OR(AND(OR(L174=1, L174=0),K174&gt;0,K174&lt;20),AND(OR(L174=1, L174=0),K174&gt;19,K174&lt;51),AND(L174&gt;1,L174&lt;6,K174&gt;0,K174&lt;20)),"Simples",IF(OR(AND(OR(L174=1, L174=0),K174&gt;50),AND(L174&gt;1,L174&lt;6,K174&gt;19,K174&lt;51),AND(L174&gt;5,K174&gt;0,K174&lt;20)),"Médio",IF(OR(AND(L174&gt;1,L174&lt;6,K174&gt;50),AND(L174&gt;5,K174&gt;19,K174&lt;51),AND(L174&gt;5,K174&gt;50)),"Complexo",""))),""))</f>
        <v/>
      </c>
      <c r="P174" s="63" t="str">
        <f aca="false">IF(N174="",O174,IF(O174="",N174,""))</f>
        <v/>
      </c>
      <c r="Q174" s="64" t="n">
        <f aca="false">IF(AND(OR(J174="EE",J174="CE"),P174="Simples"),3, IF(AND(OR(J174="EE",J174="CE"),P174="Médio"),4, IF(AND(OR(J174="EE",J174="CE"),P174="Complexo"),6, IF(AND(J174="SE",P174="Simples"),4, IF(AND(J174="SE",P174="Médio"),5, IF(AND(J174="SE",P174="Complexo"),7,0))))))</f>
        <v>0</v>
      </c>
      <c r="R174" s="64" t="n">
        <f aca="false">IF(AND(J174="ALI",O174="Simples"),7, IF(AND(J174="ALI",O174="Médio"),10, IF(AND(J174="ALI",O174="Complexo"),15, IF(AND(J174="AIE",O174="Simples"),5, IF(AND(J174="AIE",O174="Médio"),7, IF(AND(J174="AIE",O174="Complexo"),10,0))))))</f>
        <v>0</v>
      </c>
      <c r="S174" s="63" t="n">
        <f aca="false">IF($M174="%",($Q174+$R174)*$C174,$C174*$I174)</f>
        <v>0</v>
      </c>
      <c r="T174" s="59"/>
      <c r="U174" s="55"/>
      <c r="V174" s="55"/>
      <c r="W174" s="55"/>
      <c r="X174" s="55"/>
      <c r="Y174" s="55"/>
      <c r="Z174" s="55"/>
      <c r="AA174" s="55"/>
      <c r="AB174" s="55"/>
      <c r="AC174" s="55"/>
      <c r="AD174" s="55"/>
      <c r="AE174" s="55"/>
      <c r="AF174" s="55"/>
      <c r="AG174" s="55"/>
      <c r="AH174" s="55"/>
      <c r="AI174" s="55"/>
      <c r="AJ174" s="55"/>
      <c r="AK174" s="55"/>
      <c r="AL174" s="55"/>
      <c r="AM174" s="55"/>
      <c r="AN174" s="55"/>
      <c r="AO174" s="55"/>
      <c r="AP174" s="55"/>
      <c r="AQ174" s="55"/>
      <c r="AR174" s="55"/>
      <c r="AS174" s="55"/>
      <c r="AT174" s="55"/>
      <c r="AU174" s="55"/>
      <c r="AV174" s="55"/>
      <c r="AW174" s="55"/>
      <c r="AX174" s="55"/>
      <c r="AY174" s="55"/>
      <c r="AZ174" s="55"/>
      <c r="BA174" s="55"/>
      <c r="BB174" s="55"/>
      <c r="BC174" s="55"/>
      <c r="BD174" s="55"/>
      <c r="BE174" s="55"/>
      <c r="BF174" s="55"/>
      <c r="BG174" s="55"/>
      <c r="BH174" s="55"/>
      <c r="BI174" s="55"/>
      <c r="BJ174" s="55"/>
      <c r="BK174" s="55"/>
      <c r="BL174" s="55"/>
    </row>
    <row r="175" customFormat="false" ht="13.8" hidden="false" customHeight="false" outlineLevel="0" collapsed="false">
      <c r="A175" s="56"/>
      <c r="B175" s="57"/>
      <c r="C175" s="58" t="n">
        <f aca="false">IF($B175&lt;&gt;"",VLOOKUP($B175,Matriz_INM,2,0),0)</f>
        <v>0</v>
      </c>
      <c r="D175" s="59"/>
      <c r="E175" s="59"/>
      <c r="F175" s="59"/>
      <c r="G175" s="59"/>
      <c r="H175" s="60"/>
      <c r="I175" s="61"/>
      <c r="J175" s="59"/>
      <c r="K175" s="61"/>
      <c r="L175" s="61"/>
      <c r="M175" s="62" t="str">
        <f aca="false">IFERROR(VLOOKUP($B175,Matriz_INM,3,0),"")</f>
        <v/>
      </c>
      <c r="N175" s="60" t="str">
        <f aca="false">IF(J175="EE",IF(OR(AND(OR(L175=1,L175=0),K175&gt;0,K175&lt;5),AND(OR(L175=1,L175=0),K175&gt;4,K175&lt;16),AND(L175=2,K175&gt;0,K175&lt;5)),"Simples",IF(OR(AND(OR(L175=1,L175=0),K175&gt;15),AND(L175=2,K175&gt;4,K175&lt;16),AND(L175&gt;2,K175&gt;0,K175&lt;5)),"Médio",IF(OR(AND(L175=2,K175&gt;15),AND(L175&gt;2,K175&gt;4,K175&lt;16),AND(L175&gt;2,K175&gt;15)),"Complexo",""))), IF(OR(J175="CE",J175="SE"),IF(OR(AND(OR(L175=1,L175=0),K175&gt;0,K175&lt;6),AND(OR(L175=1,L175=0),K175&gt;5,K175&lt;20),AND(L175&gt;1,L175&lt;4,K175&gt;0,K175&lt;6)),"Simples",IF(OR(AND(OR(L175=1,L175=0),K175&gt;19),AND(L175&gt;1,L175&lt;4,K175&gt;5,K175&lt;20),AND(L175&gt;3,K175&gt;0,K175&lt;6)),"Médio",IF(OR(AND(L175&gt;1,L175&lt;4,K175&gt;19),AND(L175&gt;3,K175&gt;5,K175&lt;20),AND(L175&gt;3,K175&gt;19)),"Complexo",""))),""))</f>
        <v/>
      </c>
      <c r="O175" s="60" t="str">
        <f aca="false">IF(J175="ALI",IF(OR(AND(OR(L175=1,L175=0),K175&gt;0,K175&lt;20),AND(OR(L175=1,L175=0),K175&gt;19,K175&lt;51),AND(L175&gt;1,L175&lt;6,K175&gt;0,K175&lt;20)),"Simples",IF(OR(AND(OR(L175=1,L175=0),K175&gt;50),AND(L175&gt;1,L175&lt;6,K175&gt;19,K175&lt;51),AND(L175&gt;5,K175&gt;0,K175&lt;20)),"Médio",IF(OR(AND(L175&gt;1,L175&lt;6,K175&gt;50),AND(L175&gt;5,K175&gt;19,K175&lt;51),AND(L175&gt;5,K175&gt;50)),"Complexo",""))), IF(J175="AIE",IF(OR(AND(OR(L175=1, L175=0),K175&gt;0,K175&lt;20),AND(OR(L175=1, L175=0),K175&gt;19,K175&lt;51),AND(L175&gt;1,L175&lt;6,K175&gt;0,K175&lt;20)),"Simples",IF(OR(AND(OR(L175=1, L175=0),K175&gt;50),AND(L175&gt;1,L175&lt;6,K175&gt;19,K175&lt;51),AND(L175&gt;5,K175&gt;0,K175&lt;20)),"Médio",IF(OR(AND(L175&gt;1,L175&lt;6,K175&gt;50),AND(L175&gt;5,K175&gt;19,K175&lt;51),AND(L175&gt;5,K175&gt;50)),"Complexo",""))),""))</f>
        <v/>
      </c>
      <c r="P175" s="63" t="str">
        <f aca="false">IF(N175="",O175,IF(O175="",N175,""))</f>
        <v/>
      </c>
      <c r="Q175" s="64" t="n">
        <f aca="false">IF(AND(OR(J175="EE",J175="CE"),P175="Simples"),3, IF(AND(OR(J175="EE",J175="CE"),P175="Médio"),4, IF(AND(OR(J175="EE",J175="CE"),P175="Complexo"),6, IF(AND(J175="SE",P175="Simples"),4, IF(AND(J175="SE",P175="Médio"),5, IF(AND(J175="SE",P175="Complexo"),7,0))))))</f>
        <v>0</v>
      </c>
      <c r="R175" s="64" t="n">
        <f aca="false">IF(AND(J175="ALI",O175="Simples"),7, IF(AND(J175="ALI",O175="Médio"),10, IF(AND(J175="ALI",O175="Complexo"),15, IF(AND(J175="AIE",O175="Simples"),5, IF(AND(J175="AIE",O175="Médio"),7, IF(AND(J175="AIE",O175="Complexo"),10,0))))))</f>
        <v>0</v>
      </c>
      <c r="S175" s="63" t="n">
        <f aca="false">IF($M175="%",($Q175+$R175)*$C175,$C175*$I175)</f>
        <v>0</v>
      </c>
      <c r="T175" s="59"/>
      <c r="U175" s="55"/>
      <c r="V175" s="55"/>
      <c r="W175" s="55"/>
      <c r="X175" s="55"/>
      <c r="Y175" s="55"/>
      <c r="Z175" s="55"/>
      <c r="AA175" s="55"/>
      <c r="AB175" s="55"/>
      <c r="AC175" s="55"/>
      <c r="AD175" s="55"/>
      <c r="AE175" s="55"/>
      <c r="AF175" s="55"/>
      <c r="AG175" s="55"/>
      <c r="AH175" s="55"/>
      <c r="AI175" s="55"/>
      <c r="AJ175" s="55"/>
      <c r="AK175" s="55"/>
      <c r="AL175" s="55"/>
      <c r="AM175" s="55"/>
      <c r="AN175" s="55"/>
      <c r="AO175" s="55"/>
      <c r="AP175" s="55"/>
      <c r="AQ175" s="55"/>
      <c r="AR175" s="55"/>
      <c r="AS175" s="55"/>
      <c r="AT175" s="55"/>
      <c r="AU175" s="55"/>
      <c r="AV175" s="55"/>
      <c r="AW175" s="55"/>
      <c r="AX175" s="55"/>
      <c r="AY175" s="55"/>
      <c r="AZ175" s="55"/>
      <c r="BA175" s="55"/>
      <c r="BB175" s="55"/>
      <c r="BC175" s="55"/>
      <c r="BD175" s="55"/>
      <c r="BE175" s="55"/>
      <c r="BF175" s="55"/>
      <c r="BG175" s="55"/>
      <c r="BH175" s="55"/>
      <c r="BI175" s="55"/>
      <c r="BJ175" s="55"/>
      <c r="BK175" s="55"/>
      <c r="BL175" s="55"/>
    </row>
    <row r="176" customFormat="false" ht="13.8" hidden="false" customHeight="false" outlineLevel="0" collapsed="false">
      <c r="A176" s="56"/>
      <c r="B176" s="57"/>
      <c r="C176" s="58" t="n">
        <f aca="false">IF($B176&lt;&gt;"",VLOOKUP($B176,Matriz_INM,2,0),0)</f>
        <v>0</v>
      </c>
      <c r="D176" s="59"/>
      <c r="E176" s="59"/>
      <c r="F176" s="59"/>
      <c r="G176" s="59"/>
      <c r="H176" s="60"/>
      <c r="I176" s="61"/>
      <c r="J176" s="59"/>
      <c r="K176" s="61"/>
      <c r="L176" s="61"/>
      <c r="M176" s="62" t="str">
        <f aca="false">IFERROR(VLOOKUP($B176,Matriz_INM,3,0),"")</f>
        <v/>
      </c>
      <c r="N176" s="60" t="str">
        <f aca="false">IF(J176="EE",IF(OR(AND(OR(L176=1,L176=0),K176&gt;0,K176&lt;5),AND(OR(L176=1,L176=0),K176&gt;4,K176&lt;16),AND(L176=2,K176&gt;0,K176&lt;5)),"Simples",IF(OR(AND(OR(L176=1,L176=0),K176&gt;15),AND(L176=2,K176&gt;4,K176&lt;16),AND(L176&gt;2,K176&gt;0,K176&lt;5)),"Médio",IF(OR(AND(L176=2,K176&gt;15),AND(L176&gt;2,K176&gt;4,K176&lt;16),AND(L176&gt;2,K176&gt;15)),"Complexo",""))), IF(OR(J176="CE",J176="SE"),IF(OR(AND(OR(L176=1,L176=0),K176&gt;0,K176&lt;6),AND(OR(L176=1,L176=0),K176&gt;5,K176&lt;20),AND(L176&gt;1,L176&lt;4,K176&gt;0,K176&lt;6)),"Simples",IF(OR(AND(OR(L176=1,L176=0),K176&gt;19),AND(L176&gt;1,L176&lt;4,K176&gt;5,K176&lt;20),AND(L176&gt;3,K176&gt;0,K176&lt;6)),"Médio",IF(OR(AND(L176&gt;1,L176&lt;4,K176&gt;19),AND(L176&gt;3,K176&gt;5,K176&lt;20),AND(L176&gt;3,K176&gt;19)),"Complexo",""))),""))</f>
        <v/>
      </c>
      <c r="O176" s="60" t="str">
        <f aca="false">IF(J176="ALI",IF(OR(AND(OR(L176=1,L176=0),K176&gt;0,K176&lt;20),AND(OR(L176=1,L176=0),K176&gt;19,K176&lt;51),AND(L176&gt;1,L176&lt;6,K176&gt;0,K176&lt;20)),"Simples",IF(OR(AND(OR(L176=1,L176=0),K176&gt;50),AND(L176&gt;1,L176&lt;6,K176&gt;19,K176&lt;51),AND(L176&gt;5,K176&gt;0,K176&lt;20)),"Médio",IF(OR(AND(L176&gt;1,L176&lt;6,K176&gt;50),AND(L176&gt;5,K176&gt;19,K176&lt;51),AND(L176&gt;5,K176&gt;50)),"Complexo",""))), IF(J176="AIE",IF(OR(AND(OR(L176=1, L176=0),K176&gt;0,K176&lt;20),AND(OR(L176=1, L176=0),K176&gt;19,K176&lt;51),AND(L176&gt;1,L176&lt;6,K176&gt;0,K176&lt;20)),"Simples",IF(OR(AND(OR(L176=1, L176=0),K176&gt;50),AND(L176&gt;1,L176&lt;6,K176&gt;19,K176&lt;51),AND(L176&gt;5,K176&gt;0,K176&lt;20)),"Médio",IF(OR(AND(L176&gt;1,L176&lt;6,K176&gt;50),AND(L176&gt;5,K176&gt;19,K176&lt;51),AND(L176&gt;5,K176&gt;50)),"Complexo",""))),""))</f>
        <v/>
      </c>
      <c r="P176" s="63" t="str">
        <f aca="false">IF(N176="",O176,IF(O176="",N176,""))</f>
        <v/>
      </c>
      <c r="Q176" s="64" t="n">
        <f aca="false">IF(AND(OR(J176="EE",J176="CE"),P176="Simples"),3, IF(AND(OR(J176="EE",J176="CE"),P176="Médio"),4, IF(AND(OR(J176="EE",J176="CE"),P176="Complexo"),6, IF(AND(J176="SE",P176="Simples"),4, IF(AND(J176="SE",P176="Médio"),5, IF(AND(J176="SE",P176="Complexo"),7,0))))))</f>
        <v>0</v>
      </c>
      <c r="R176" s="64" t="n">
        <f aca="false">IF(AND(J176="ALI",O176="Simples"),7, IF(AND(J176="ALI",O176="Médio"),10, IF(AND(J176="ALI",O176="Complexo"),15, IF(AND(J176="AIE",O176="Simples"),5, IF(AND(J176="AIE",O176="Médio"),7, IF(AND(J176="AIE",O176="Complexo"),10,0))))))</f>
        <v>0</v>
      </c>
      <c r="S176" s="63" t="n">
        <f aca="false">IF($M176="%",($Q176+$R176)*$C176,$C176*$I176)</f>
        <v>0</v>
      </c>
      <c r="T176" s="59"/>
      <c r="U176" s="55"/>
      <c r="V176" s="55"/>
      <c r="W176" s="55"/>
      <c r="X176" s="55"/>
      <c r="Y176" s="55"/>
      <c r="Z176" s="55"/>
      <c r="AA176" s="55"/>
      <c r="AB176" s="55"/>
      <c r="AC176" s="55"/>
      <c r="AD176" s="55"/>
      <c r="AE176" s="55"/>
      <c r="AF176" s="55"/>
      <c r="AG176" s="55"/>
      <c r="AH176" s="55"/>
      <c r="AI176" s="55"/>
      <c r="AJ176" s="55"/>
      <c r="AK176" s="55"/>
      <c r="AL176" s="55"/>
      <c r="AM176" s="55"/>
      <c r="AN176" s="55"/>
      <c r="AO176" s="55"/>
      <c r="AP176" s="55"/>
      <c r="AQ176" s="55"/>
      <c r="AR176" s="55"/>
      <c r="AS176" s="55"/>
      <c r="AT176" s="55"/>
      <c r="AU176" s="55"/>
      <c r="AV176" s="55"/>
      <c r="AW176" s="55"/>
      <c r="AX176" s="55"/>
      <c r="AY176" s="55"/>
      <c r="AZ176" s="55"/>
      <c r="BA176" s="55"/>
      <c r="BB176" s="55"/>
      <c r="BC176" s="55"/>
      <c r="BD176" s="55"/>
      <c r="BE176" s="55"/>
      <c r="BF176" s="55"/>
      <c r="BG176" s="55"/>
      <c r="BH176" s="55"/>
      <c r="BI176" s="55"/>
      <c r="BJ176" s="55"/>
      <c r="BK176" s="55"/>
      <c r="BL176" s="55"/>
    </row>
    <row r="177" customFormat="false" ht="13.8" hidden="false" customHeight="false" outlineLevel="0" collapsed="false">
      <c r="A177" s="56"/>
      <c r="B177" s="57"/>
      <c r="C177" s="58" t="n">
        <f aca="false">IF($B177&lt;&gt;"",VLOOKUP($B177,Matriz_INM,2,0),0)</f>
        <v>0</v>
      </c>
      <c r="D177" s="59"/>
      <c r="E177" s="59"/>
      <c r="F177" s="59"/>
      <c r="G177" s="59"/>
      <c r="H177" s="60"/>
      <c r="I177" s="61"/>
      <c r="J177" s="59"/>
      <c r="K177" s="61"/>
      <c r="L177" s="61"/>
      <c r="M177" s="62" t="str">
        <f aca="false">IFERROR(VLOOKUP($B177,Matriz_INM,3,0),"")</f>
        <v/>
      </c>
      <c r="N177" s="60" t="str">
        <f aca="false">IF(J177="EE",IF(OR(AND(OR(L177=1,L177=0),K177&gt;0,K177&lt;5),AND(OR(L177=1,L177=0),K177&gt;4,K177&lt;16),AND(L177=2,K177&gt;0,K177&lt;5)),"Simples",IF(OR(AND(OR(L177=1,L177=0),K177&gt;15),AND(L177=2,K177&gt;4,K177&lt;16),AND(L177&gt;2,K177&gt;0,K177&lt;5)),"Médio",IF(OR(AND(L177=2,K177&gt;15),AND(L177&gt;2,K177&gt;4,K177&lt;16),AND(L177&gt;2,K177&gt;15)),"Complexo",""))), IF(OR(J177="CE",J177="SE"),IF(OR(AND(OR(L177=1,L177=0),K177&gt;0,K177&lt;6),AND(OR(L177=1,L177=0),K177&gt;5,K177&lt;20),AND(L177&gt;1,L177&lt;4,K177&gt;0,K177&lt;6)),"Simples",IF(OR(AND(OR(L177=1,L177=0),K177&gt;19),AND(L177&gt;1,L177&lt;4,K177&gt;5,K177&lt;20),AND(L177&gt;3,K177&gt;0,K177&lt;6)),"Médio",IF(OR(AND(L177&gt;1,L177&lt;4,K177&gt;19),AND(L177&gt;3,K177&gt;5,K177&lt;20),AND(L177&gt;3,K177&gt;19)),"Complexo",""))),""))</f>
        <v/>
      </c>
      <c r="O177" s="60" t="str">
        <f aca="false">IF(J177="ALI",IF(OR(AND(OR(L177=1,L177=0),K177&gt;0,K177&lt;20),AND(OR(L177=1,L177=0),K177&gt;19,K177&lt;51),AND(L177&gt;1,L177&lt;6,K177&gt;0,K177&lt;20)),"Simples",IF(OR(AND(OR(L177=1,L177=0),K177&gt;50),AND(L177&gt;1,L177&lt;6,K177&gt;19,K177&lt;51),AND(L177&gt;5,K177&gt;0,K177&lt;20)),"Médio",IF(OR(AND(L177&gt;1,L177&lt;6,K177&gt;50),AND(L177&gt;5,K177&gt;19,K177&lt;51),AND(L177&gt;5,K177&gt;50)),"Complexo",""))), IF(J177="AIE",IF(OR(AND(OR(L177=1, L177=0),K177&gt;0,K177&lt;20),AND(OR(L177=1, L177=0),K177&gt;19,K177&lt;51),AND(L177&gt;1,L177&lt;6,K177&gt;0,K177&lt;20)),"Simples",IF(OR(AND(OR(L177=1, L177=0),K177&gt;50),AND(L177&gt;1,L177&lt;6,K177&gt;19,K177&lt;51),AND(L177&gt;5,K177&gt;0,K177&lt;20)),"Médio",IF(OR(AND(L177&gt;1,L177&lt;6,K177&gt;50),AND(L177&gt;5,K177&gt;19,K177&lt;51),AND(L177&gt;5,K177&gt;50)),"Complexo",""))),""))</f>
        <v/>
      </c>
      <c r="P177" s="63" t="str">
        <f aca="false">IF(N177="",O177,IF(O177="",N177,""))</f>
        <v/>
      </c>
      <c r="Q177" s="64" t="n">
        <f aca="false">IF(AND(OR(J177="EE",J177="CE"),P177="Simples"),3, IF(AND(OR(J177="EE",J177="CE"),P177="Médio"),4, IF(AND(OR(J177="EE",J177="CE"),P177="Complexo"),6, IF(AND(J177="SE",P177="Simples"),4, IF(AND(J177="SE",P177="Médio"),5, IF(AND(J177="SE",P177="Complexo"),7,0))))))</f>
        <v>0</v>
      </c>
      <c r="R177" s="64" t="n">
        <f aca="false">IF(AND(J177="ALI",O177="Simples"),7, IF(AND(J177="ALI",O177="Médio"),10, IF(AND(J177="ALI",O177="Complexo"),15, IF(AND(J177="AIE",O177="Simples"),5, IF(AND(J177="AIE",O177="Médio"),7, IF(AND(J177="AIE",O177="Complexo"),10,0))))))</f>
        <v>0</v>
      </c>
      <c r="S177" s="63" t="n">
        <f aca="false">IF($M177="%",($Q177+$R177)*$C177,$C177*$I177)</f>
        <v>0</v>
      </c>
      <c r="T177" s="59"/>
      <c r="U177" s="55"/>
      <c r="V177" s="55"/>
      <c r="W177" s="55"/>
      <c r="X177" s="55"/>
      <c r="Y177" s="55"/>
      <c r="Z177" s="55"/>
      <c r="AA177" s="55"/>
      <c r="AB177" s="55"/>
      <c r="AC177" s="55"/>
      <c r="AD177" s="55"/>
      <c r="AE177" s="55"/>
      <c r="AF177" s="55"/>
      <c r="AG177" s="55"/>
      <c r="AH177" s="55"/>
      <c r="AI177" s="55"/>
      <c r="AJ177" s="55"/>
      <c r="AK177" s="55"/>
      <c r="AL177" s="55"/>
      <c r="AM177" s="55"/>
      <c r="AN177" s="55"/>
      <c r="AO177" s="55"/>
      <c r="AP177" s="55"/>
      <c r="AQ177" s="55"/>
      <c r="AR177" s="55"/>
      <c r="AS177" s="55"/>
      <c r="AT177" s="55"/>
      <c r="AU177" s="55"/>
      <c r="AV177" s="55"/>
      <c r="AW177" s="55"/>
      <c r="AX177" s="55"/>
      <c r="AY177" s="55"/>
      <c r="AZ177" s="55"/>
      <c r="BA177" s="55"/>
      <c r="BB177" s="55"/>
      <c r="BC177" s="55"/>
      <c r="BD177" s="55"/>
      <c r="BE177" s="55"/>
      <c r="BF177" s="55"/>
      <c r="BG177" s="55"/>
      <c r="BH177" s="55"/>
      <c r="BI177" s="55"/>
      <c r="BJ177" s="55"/>
      <c r="BK177" s="55"/>
      <c r="BL177" s="55"/>
    </row>
    <row r="178" customFormat="false" ht="13.8" hidden="false" customHeight="false" outlineLevel="0" collapsed="false">
      <c r="A178" s="56"/>
      <c r="B178" s="57"/>
      <c r="C178" s="58" t="n">
        <f aca="false">IF($B178&lt;&gt;"",VLOOKUP($B178,Matriz_INM,2,0),0)</f>
        <v>0</v>
      </c>
      <c r="D178" s="59"/>
      <c r="E178" s="59"/>
      <c r="F178" s="59"/>
      <c r="G178" s="59"/>
      <c r="H178" s="60"/>
      <c r="I178" s="61"/>
      <c r="J178" s="59"/>
      <c r="K178" s="61"/>
      <c r="L178" s="61"/>
      <c r="M178" s="62" t="str">
        <f aca="false">IFERROR(VLOOKUP($B178,Matriz_INM,3,0),"")</f>
        <v/>
      </c>
      <c r="N178" s="60" t="str">
        <f aca="false">IF(J178="EE",IF(OR(AND(OR(L178=1,L178=0),K178&gt;0,K178&lt;5),AND(OR(L178=1,L178=0),K178&gt;4,K178&lt;16),AND(L178=2,K178&gt;0,K178&lt;5)),"Simples",IF(OR(AND(OR(L178=1,L178=0),K178&gt;15),AND(L178=2,K178&gt;4,K178&lt;16),AND(L178&gt;2,K178&gt;0,K178&lt;5)),"Médio",IF(OR(AND(L178=2,K178&gt;15),AND(L178&gt;2,K178&gt;4,K178&lt;16),AND(L178&gt;2,K178&gt;15)),"Complexo",""))), IF(OR(J178="CE",J178="SE"),IF(OR(AND(OR(L178=1,L178=0),K178&gt;0,K178&lt;6),AND(OR(L178=1,L178=0),K178&gt;5,K178&lt;20),AND(L178&gt;1,L178&lt;4,K178&gt;0,K178&lt;6)),"Simples",IF(OR(AND(OR(L178=1,L178=0),K178&gt;19),AND(L178&gt;1,L178&lt;4,K178&gt;5,K178&lt;20),AND(L178&gt;3,K178&gt;0,K178&lt;6)),"Médio",IF(OR(AND(L178&gt;1,L178&lt;4,K178&gt;19),AND(L178&gt;3,K178&gt;5,K178&lt;20),AND(L178&gt;3,K178&gt;19)),"Complexo",""))),""))</f>
        <v/>
      </c>
      <c r="O178" s="60" t="str">
        <f aca="false">IF(J178="ALI",IF(OR(AND(OR(L178=1,L178=0),K178&gt;0,K178&lt;20),AND(OR(L178=1,L178=0),K178&gt;19,K178&lt;51),AND(L178&gt;1,L178&lt;6,K178&gt;0,K178&lt;20)),"Simples",IF(OR(AND(OR(L178=1,L178=0),K178&gt;50),AND(L178&gt;1,L178&lt;6,K178&gt;19,K178&lt;51),AND(L178&gt;5,K178&gt;0,K178&lt;20)),"Médio",IF(OR(AND(L178&gt;1,L178&lt;6,K178&gt;50),AND(L178&gt;5,K178&gt;19,K178&lt;51),AND(L178&gt;5,K178&gt;50)),"Complexo",""))), IF(J178="AIE",IF(OR(AND(OR(L178=1, L178=0),K178&gt;0,K178&lt;20),AND(OR(L178=1, L178=0),K178&gt;19,K178&lt;51),AND(L178&gt;1,L178&lt;6,K178&gt;0,K178&lt;20)),"Simples",IF(OR(AND(OR(L178=1, L178=0),K178&gt;50),AND(L178&gt;1,L178&lt;6,K178&gt;19,K178&lt;51),AND(L178&gt;5,K178&gt;0,K178&lt;20)),"Médio",IF(OR(AND(L178&gt;1,L178&lt;6,K178&gt;50),AND(L178&gt;5,K178&gt;19,K178&lt;51),AND(L178&gt;5,K178&gt;50)),"Complexo",""))),""))</f>
        <v/>
      </c>
      <c r="P178" s="63" t="str">
        <f aca="false">IF(N178="",O178,IF(O178="",N178,""))</f>
        <v/>
      </c>
      <c r="Q178" s="64" t="n">
        <f aca="false">IF(AND(OR(J178="EE",J178="CE"),P178="Simples"),3, IF(AND(OR(J178="EE",J178="CE"),P178="Médio"),4, IF(AND(OR(J178="EE",J178="CE"),P178="Complexo"),6, IF(AND(J178="SE",P178="Simples"),4, IF(AND(J178="SE",P178="Médio"),5, IF(AND(J178="SE",P178="Complexo"),7,0))))))</f>
        <v>0</v>
      </c>
      <c r="R178" s="64" t="n">
        <f aca="false">IF(AND(J178="ALI",O178="Simples"),7, IF(AND(J178="ALI",O178="Médio"),10, IF(AND(J178="ALI",O178="Complexo"),15, IF(AND(J178="AIE",O178="Simples"),5, IF(AND(J178="AIE",O178="Médio"),7, IF(AND(J178="AIE",O178="Complexo"),10,0))))))</f>
        <v>0</v>
      </c>
      <c r="S178" s="63" t="n">
        <f aca="false">IF($M178="%",($Q178+$R178)*$C178,$C178*$I178)</f>
        <v>0</v>
      </c>
      <c r="T178" s="59"/>
      <c r="U178" s="55"/>
      <c r="V178" s="55"/>
      <c r="W178" s="55"/>
      <c r="X178" s="55"/>
      <c r="Y178" s="55"/>
      <c r="Z178" s="55"/>
      <c r="AA178" s="55"/>
      <c r="AB178" s="55"/>
      <c r="AC178" s="55"/>
      <c r="AD178" s="55"/>
      <c r="AE178" s="55"/>
      <c r="AF178" s="55"/>
      <c r="AG178" s="55"/>
      <c r="AH178" s="55"/>
      <c r="AI178" s="55"/>
      <c r="AJ178" s="55"/>
      <c r="AK178" s="55"/>
      <c r="AL178" s="55"/>
      <c r="AM178" s="55"/>
      <c r="AN178" s="55"/>
      <c r="AO178" s="55"/>
      <c r="AP178" s="55"/>
      <c r="AQ178" s="55"/>
      <c r="AR178" s="55"/>
      <c r="AS178" s="55"/>
      <c r="AT178" s="55"/>
      <c r="AU178" s="55"/>
      <c r="AV178" s="55"/>
      <c r="AW178" s="55"/>
      <c r="AX178" s="55"/>
      <c r="AY178" s="55"/>
      <c r="AZ178" s="55"/>
      <c r="BA178" s="55"/>
      <c r="BB178" s="55"/>
      <c r="BC178" s="55"/>
      <c r="BD178" s="55"/>
      <c r="BE178" s="55"/>
      <c r="BF178" s="55"/>
      <c r="BG178" s="55"/>
      <c r="BH178" s="55"/>
      <c r="BI178" s="55"/>
      <c r="BJ178" s="55"/>
      <c r="BK178" s="55"/>
      <c r="BL178" s="55"/>
    </row>
    <row r="179" customFormat="false" ht="13.8" hidden="false" customHeight="false" outlineLevel="0" collapsed="false">
      <c r="A179" s="56"/>
      <c r="B179" s="57"/>
      <c r="C179" s="58" t="n">
        <f aca="false">IF($B179&lt;&gt;"",VLOOKUP($B179,Matriz_INM,2,0),0)</f>
        <v>0</v>
      </c>
      <c r="D179" s="59"/>
      <c r="E179" s="59"/>
      <c r="F179" s="59"/>
      <c r="G179" s="59"/>
      <c r="H179" s="60"/>
      <c r="I179" s="61"/>
      <c r="J179" s="59"/>
      <c r="K179" s="61"/>
      <c r="L179" s="61"/>
      <c r="M179" s="62" t="str">
        <f aca="false">IFERROR(VLOOKUP($B179,Matriz_INM,3,0),"")</f>
        <v/>
      </c>
      <c r="N179" s="60" t="str">
        <f aca="false">IF(J179="EE",IF(OR(AND(OR(L179=1,L179=0),K179&gt;0,K179&lt;5),AND(OR(L179=1,L179=0),K179&gt;4,K179&lt;16),AND(L179=2,K179&gt;0,K179&lt;5)),"Simples",IF(OR(AND(OR(L179=1,L179=0),K179&gt;15),AND(L179=2,K179&gt;4,K179&lt;16),AND(L179&gt;2,K179&gt;0,K179&lt;5)),"Médio",IF(OR(AND(L179=2,K179&gt;15),AND(L179&gt;2,K179&gt;4,K179&lt;16),AND(L179&gt;2,K179&gt;15)),"Complexo",""))), IF(OR(J179="CE",J179="SE"),IF(OR(AND(OR(L179=1,L179=0),K179&gt;0,K179&lt;6),AND(OR(L179=1,L179=0),K179&gt;5,K179&lt;20),AND(L179&gt;1,L179&lt;4,K179&gt;0,K179&lt;6)),"Simples",IF(OR(AND(OR(L179=1,L179=0),K179&gt;19),AND(L179&gt;1,L179&lt;4,K179&gt;5,K179&lt;20),AND(L179&gt;3,K179&gt;0,K179&lt;6)),"Médio",IF(OR(AND(L179&gt;1,L179&lt;4,K179&gt;19),AND(L179&gt;3,K179&gt;5,K179&lt;20),AND(L179&gt;3,K179&gt;19)),"Complexo",""))),""))</f>
        <v/>
      </c>
      <c r="O179" s="60" t="str">
        <f aca="false">IF(J179="ALI",IF(OR(AND(OR(L179=1,L179=0),K179&gt;0,K179&lt;20),AND(OR(L179=1,L179=0),K179&gt;19,K179&lt;51),AND(L179&gt;1,L179&lt;6,K179&gt;0,K179&lt;20)),"Simples",IF(OR(AND(OR(L179=1,L179=0),K179&gt;50),AND(L179&gt;1,L179&lt;6,K179&gt;19,K179&lt;51),AND(L179&gt;5,K179&gt;0,K179&lt;20)),"Médio",IF(OR(AND(L179&gt;1,L179&lt;6,K179&gt;50),AND(L179&gt;5,K179&gt;19,K179&lt;51),AND(L179&gt;5,K179&gt;50)),"Complexo",""))), IF(J179="AIE",IF(OR(AND(OR(L179=1, L179=0),K179&gt;0,K179&lt;20),AND(OR(L179=1, L179=0),K179&gt;19,K179&lt;51),AND(L179&gt;1,L179&lt;6,K179&gt;0,K179&lt;20)),"Simples",IF(OR(AND(OR(L179=1, L179=0),K179&gt;50),AND(L179&gt;1,L179&lt;6,K179&gt;19,K179&lt;51),AND(L179&gt;5,K179&gt;0,K179&lt;20)),"Médio",IF(OR(AND(L179&gt;1,L179&lt;6,K179&gt;50),AND(L179&gt;5,K179&gt;19,K179&lt;51),AND(L179&gt;5,K179&gt;50)),"Complexo",""))),""))</f>
        <v/>
      </c>
      <c r="P179" s="63" t="str">
        <f aca="false">IF(N179="",O179,IF(O179="",N179,""))</f>
        <v/>
      </c>
      <c r="Q179" s="64" t="n">
        <f aca="false">IF(AND(OR(J179="EE",J179="CE"),P179="Simples"),3, IF(AND(OR(J179="EE",J179="CE"),P179="Médio"),4, IF(AND(OR(J179="EE",J179="CE"),P179="Complexo"),6, IF(AND(J179="SE",P179="Simples"),4, IF(AND(J179="SE",P179="Médio"),5, IF(AND(J179="SE",P179="Complexo"),7,0))))))</f>
        <v>0</v>
      </c>
      <c r="R179" s="64" t="n">
        <f aca="false">IF(AND(J179="ALI",O179="Simples"),7, IF(AND(J179="ALI",O179="Médio"),10, IF(AND(J179="ALI",O179="Complexo"),15, IF(AND(J179="AIE",O179="Simples"),5, IF(AND(J179="AIE",O179="Médio"),7, IF(AND(J179="AIE",O179="Complexo"),10,0))))))</f>
        <v>0</v>
      </c>
      <c r="S179" s="63" t="n">
        <f aca="false">IF($M179="%",($Q179+$R179)*$C179,$C179*$I179)</f>
        <v>0</v>
      </c>
      <c r="T179" s="59"/>
      <c r="U179" s="55"/>
      <c r="V179" s="55"/>
      <c r="W179" s="55"/>
      <c r="X179" s="55"/>
      <c r="Y179" s="55"/>
      <c r="Z179" s="55"/>
      <c r="AA179" s="55"/>
      <c r="AB179" s="55"/>
      <c r="AC179" s="55"/>
      <c r="AD179" s="55"/>
      <c r="AE179" s="55"/>
      <c r="AF179" s="55"/>
      <c r="AG179" s="55"/>
      <c r="AH179" s="55"/>
      <c r="AI179" s="55"/>
      <c r="AJ179" s="55"/>
      <c r="AK179" s="55"/>
      <c r="AL179" s="55"/>
      <c r="AM179" s="55"/>
      <c r="AN179" s="55"/>
      <c r="AO179" s="55"/>
      <c r="AP179" s="55"/>
      <c r="AQ179" s="55"/>
      <c r="AR179" s="55"/>
      <c r="AS179" s="55"/>
      <c r="AT179" s="55"/>
      <c r="AU179" s="55"/>
      <c r="AV179" s="55"/>
      <c r="AW179" s="55"/>
      <c r="AX179" s="55"/>
      <c r="AY179" s="55"/>
      <c r="AZ179" s="55"/>
      <c r="BA179" s="55"/>
      <c r="BB179" s="55"/>
      <c r="BC179" s="55"/>
      <c r="BD179" s="55"/>
      <c r="BE179" s="55"/>
      <c r="BF179" s="55"/>
      <c r="BG179" s="55"/>
      <c r="BH179" s="55"/>
      <c r="BI179" s="55"/>
      <c r="BJ179" s="55"/>
      <c r="BK179" s="55"/>
      <c r="BL179" s="55"/>
    </row>
    <row r="180" customFormat="false" ht="13.8" hidden="false" customHeight="false" outlineLevel="0" collapsed="false">
      <c r="A180" s="56"/>
      <c r="B180" s="57"/>
      <c r="C180" s="58" t="n">
        <f aca="false">IF($B180&lt;&gt;"",VLOOKUP($B180,Matriz_INM,2,0),0)</f>
        <v>0</v>
      </c>
      <c r="D180" s="59"/>
      <c r="E180" s="59"/>
      <c r="F180" s="59"/>
      <c r="G180" s="59"/>
      <c r="H180" s="60"/>
      <c r="I180" s="61"/>
      <c r="J180" s="59"/>
      <c r="K180" s="61"/>
      <c r="L180" s="61"/>
      <c r="M180" s="62" t="str">
        <f aca="false">IFERROR(VLOOKUP($B180,Matriz_INM,3,0),"")</f>
        <v/>
      </c>
      <c r="N180" s="60" t="str">
        <f aca="false">IF(J180="EE",IF(OR(AND(OR(L180=1,L180=0),K180&gt;0,K180&lt;5),AND(OR(L180=1,L180=0),K180&gt;4,K180&lt;16),AND(L180=2,K180&gt;0,K180&lt;5)),"Simples",IF(OR(AND(OR(L180=1,L180=0),K180&gt;15),AND(L180=2,K180&gt;4,K180&lt;16),AND(L180&gt;2,K180&gt;0,K180&lt;5)),"Médio",IF(OR(AND(L180=2,K180&gt;15),AND(L180&gt;2,K180&gt;4,K180&lt;16),AND(L180&gt;2,K180&gt;15)),"Complexo",""))), IF(OR(J180="CE",J180="SE"),IF(OR(AND(OR(L180=1,L180=0),K180&gt;0,K180&lt;6),AND(OR(L180=1,L180=0),K180&gt;5,K180&lt;20),AND(L180&gt;1,L180&lt;4,K180&gt;0,K180&lt;6)),"Simples",IF(OR(AND(OR(L180=1,L180=0),K180&gt;19),AND(L180&gt;1,L180&lt;4,K180&gt;5,K180&lt;20),AND(L180&gt;3,K180&gt;0,K180&lt;6)),"Médio",IF(OR(AND(L180&gt;1,L180&lt;4,K180&gt;19),AND(L180&gt;3,K180&gt;5,K180&lt;20),AND(L180&gt;3,K180&gt;19)),"Complexo",""))),""))</f>
        <v/>
      </c>
      <c r="O180" s="60" t="str">
        <f aca="false">IF(J180="ALI",IF(OR(AND(OR(L180=1,L180=0),K180&gt;0,K180&lt;20),AND(OR(L180=1,L180=0),K180&gt;19,K180&lt;51),AND(L180&gt;1,L180&lt;6,K180&gt;0,K180&lt;20)),"Simples",IF(OR(AND(OR(L180=1,L180=0),K180&gt;50),AND(L180&gt;1,L180&lt;6,K180&gt;19,K180&lt;51),AND(L180&gt;5,K180&gt;0,K180&lt;20)),"Médio",IF(OR(AND(L180&gt;1,L180&lt;6,K180&gt;50),AND(L180&gt;5,K180&gt;19,K180&lt;51),AND(L180&gt;5,K180&gt;50)),"Complexo",""))), IF(J180="AIE",IF(OR(AND(OR(L180=1, L180=0),K180&gt;0,K180&lt;20),AND(OR(L180=1, L180=0),K180&gt;19,K180&lt;51),AND(L180&gt;1,L180&lt;6,K180&gt;0,K180&lt;20)),"Simples",IF(OR(AND(OR(L180=1, L180=0),K180&gt;50),AND(L180&gt;1,L180&lt;6,K180&gt;19,K180&lt;51),AND(L180&gt;5,K180&gt;0,K180&lt;20)),"Médio",IF(OR(AND(L180&gt;1,L180&lt;6,K180&gt;50),AND(L180&gt;5,K180&gt;19,K180&lt;51),AND(L180&gt;5,K180&gt;50)),"Complexo",""))),""))</f>
        <v/>
      </c>
      <c r="P180" s="63" t="str">
        <f aca="false">IF(N180="",O180,IF(O180="",N180,""))</f>
        <v/>
      </c>
      <c r="Q180" s="64" t="n">
        <f aca="false">IF(AND(OR(J180="EE",J180="CE"),P180="Simples"),3, IF(AND(OR(J180="EE",J180="CE"),P180="Médio"),4, IF(AND(OR(J180="EE",J180="CE"),P180="Complexo"),6, IF(AND(J180="SE",P180="Simples"),4, IF(AND(J180="SE",P180="Médio"),5, IF(AND(J180="SE",P180="Complexo"),7,0))))))</f>
        <v>0</v>
      </c>
      <c r="R180" s="64" t="n">
        <f aca="false">IF(AND(J180="ALI",O180="Simples"),7, IF(AND(J180="ALI",O180="Médio"),10, IF(AND(J180="ALI",O180="Complexo"),15, IF(AND(J180="AIE",O180="Simples"),5, IF(AND(J180="AIE",O180="Médio"),7, IF(AND(J180="AIE",O180="Complexo"),10,0))))))</f>
        <v>0</v>
      </c>
      <c r="S180" s="63" t="n">
        <f aca="false">IF($M180="%",($Q180+$R180)*$C180,$C180*$I180)</f>
        <v>0</v>
      </c>
      <c r="T180" s="59"/>
      <c r="U180" s="55"/>
      <c r="V180" s="55"/>
      <c r="W180" s="55"/>
      <c r="X180" s="55"/>
      <c r="Y180" s="55"/>
      <c r="Z180" s="55"/>
      <c r="AA180" s="55"/>
      <c r="AB180" s="55"/>
      <c r="AC180" s="55"/>
      <c r="AD180" s="55"/>
      <c r="AE180" s="55"/>
      <c r="AF180" s="55"/>
      <c r="AG180" s="55"/>
      <c r="AH180" s="55"/>
      <c r="AI180" s="55"/>
      <c r="AJ180" s="55"/>
      <c r="AK180" s="55"/>
      <c r="AL180" s="55"/>
      <c r="AM180" s="55"/>
      <c r="AN180" s="55"/>
      <c r="AO180" s="55"/>
      <c r="AP180" s="55"/>
      <c r="AQ180" s="55"/>
      <c r="AR180" s="55"/>
      <c r="AS180" s="55"/>
      <c r="AT180" s="55"/>
      <c r="AU180" s="55"/>
      <c r="AV180" s="55"/>
      <c r="AW180" s="55"/>
      <c r="AX180" s="55"/>
      <c r="AY180" s="55"/>
      <c r="AZ180" s="55"/>
      <c r="BA180" s="55"/>
      <c r="BB180" s="55"/>
      <c r="BC180" s="55"/>
      <c r="BD180" s="55"/>
      <c r="BE180" s="55"/>
      <c r="BF180" s="55"/>
      <c r="BG180" s="55"/>
      <c r="BH180" s="55"/>
      <c r="BI180" s="55"/>
      <c r="BJ180" s="55"/>
      <c r="BK180" s="55"/>
      <c r="BL180" s="55"/>
    </row>
    <row r="181" customFormat="false" ht="13.8" hidden="false" customHeight="false" outlineLevel="0" collapsed="false">
      <c r="A181" s="56"/>
      <c r="B181" s="57"/>
      <c r="C181" s="58" t="n">
        <f aca="false">IF($B181&lt;&gt;"",VLOOKUP($B181,Matriz_INM,2,0),0)</f>
        <v>0</v>
      </c>
      <c r="D181" s="59"/>
      <c r="E181" s="59"/>
      <c r="F181" s="59"/>
      <c r="G181" s="59"/>
      <c r="H181" s="60"/>
      <c r="I181" s="61"/>
      <c r="J181" s="59"/>
      <c r="K181" s="61"/>
      <c r="L181" s="61"/>
      <c r="M181" s="62" t="str">
        <f aca="false">IFERROR(VLOOKUP($B181,Matriz_INM,3,0),"")</f>
        <v/>
      </c>
      <c r="N181" s="60" t="str">
        <f aca="false">IF(J181="EE",IF(OR(AND(OR(L181=1,L181=0),K181&gt;0,K181&lt;5),AND(OR(L181=1,L181=0),K181&gt;4,K181&lt;16),AND(L181=2,K181&gt;0,K181&lt;5)),"Simples",IF(OR(AND(OR(L181=1,L181=0),K181&gt;15),AND(L181=2,K181&gt;4,K181&lt;16),AND(L181&gt;2,K181&gt;0,K181&lt;5)),"Médio",IF(OR(AND(L181=2,K181&gt;15),AND(L181&gt;2,K181&gt;4,K181&lt;16),AND(L181&gt;2,K181&gt;15)),"Complexo",""))), IF(OR(J181="CE",J181="SE"),IF(OR(AND(OR(L181=1,L181=0),K181&gt;0,K181&lt;6),AND(OR(L181=1,L181=0),K181&gt;5,K181&lt;20),AND(L181&gt;1,L181&lt;4,K181&gt;0,K181&lt;6)),"Simples",IF(OR(AND(OR(L181=1,L181=0),K181&gt;19),AND(L181&gt;1,L181&lt;4,K181&gt;5,K181&lt;20),AND(L181&gt;3,K181&gt;0,K181&lt;6)),"Médio",IF(OR(AND(L181&gt;1,L181&lt;4,K181&gt;19),AND(L181&gt;3,K181&gt;5,K181&lt;20),AND(L181&gt;3,K181&gt;19)),"Complexo",""))),""))</f>
        <v/>
      </c>
      <c r="O181" s="60" t="str">
        <f aca="false">IF(J181="ALI",IF(OR(AND(OR(L181=1,L181=0),K181&gt;0,K181&lt;20),AND(OR(L181=1,L181=0),K181&gt;19,K181&lt;51),AND(L181&gt;1,L181&lt;6,K181&gt;0,K181&lt;20)),"Simples",IF(OR(AND(OR(L181=1,L181=0),K181&gt;50),AND(L181&gt;1,L181&lt;6,K181&gt;19,K181&lt;51),AND(L181&gt;5,K181&gt;0,K181&lt;20)),"Médio",IF(OR(AND(L181&gt;1,L181&lt;6,K181&gt;50),AND(L181&gt;5,K181&gt;19,K181&lt;51),AND(L181&gt;5,K181&gt;50)),"Complexo",""))), IF(J181="AIE",IF(OR(AND(OR(L181=1, L181=0),K181&gt;0,K181&lt;20),AND(OR(L181=1, L181=0),K181&gt;19,K181&lt;51),AND(L181&gt;1,L181&lt;6,K181&gt;0,K181&lt;20)),"Simples",IF(OR(AND(OR(L181=1, L181=0),K181&gt;50),AND(L181&gt;1,L181&lt;6,K181&gt;19,K181&lt;51),AND(L181&gt;5,K181&gt;0,K181&lt;20)),"Médio",IF(OR(AND(L181&gt;1,L181&lt;6,K181&gt;50),AND(L181&gt;5,K181&gt;19,K181&lt;51),AND(L181&gt;5,K181&gt;50)),"Complexo",""))),""))</f>
        <v/>
      </c>
      <c r="P181" s="63" t="str">
        <f aca="false">IF(N181="",O181,IF(O181="",N181,""))</f>
        <v/>
      </c>
      <c r="Q181" s="64" t="n">
        <f aca="false">IF(AND(OR(J181="EE",J181="CE"),P181="Simples"),3, IF(AND(OR(J181="EE",J181="CE"),P181="Médio"),4, IF(AND(OR(J181="EE",J181="CE"),P181="Complexo"),6, IF(AND(J181="SE",P181="Simples"),4, IF(AND(J181="SE",P181="Médio"),5, IF(AND(J181="SE",P181="Complexo"),7,0))))))</f>
        <v>0</v>
      </c>
      <c r="R181" s="64" t="n">
        <f aca="false">IF(AND(J181="ALI",O181="Simples"),7, IF(AND(J181="ALI",O181="Médio"),10, IF(AND(J181="ALI",O181="Complexo"),15, IF(AND(J181="AIE",O181="Simples"),5, IF(AND(J181="AIE",O181="Médio"),7, IF(AND(J181="AIE",O181="Complexo"),10,0))))))</f>
        <v>0</v>
      </c>
      <c r="S181" s="63" t="n">
        <f aca="false">IF($M181="%",($Q181+$R181)*$C181,$C181*$I181)</f>
        <v>0</v>
      </c>
      <c r="T181" s="59"/>
      <c r="U181" s="55"/>
      <c r="V181" s="55"/>
      <c r="W181" s="55"/>
      <c r="X181" s="55"/>
      <c r="Y181" s="55"/>
      <c r="Z181" s="55"/>
      <c r="AA181" s="55"/>
      <c r="AB181" s="55"/>
      <c r="AC181" s="55"/>
      <c r="AD181" s="55"/>
      <c r="AE181" s="55"/>
      <c r="AF181" s="55"/>
      <c r="AG181" s="55"/>
      <c r="AH181" s="55"/>
      <c r="AI181" s="55"/>
      <c r="AJ181" s="55"/>
      <c r="AK181" s="55"/>
      <c r="AL181" s="55"/>
      <c r="AM181" s="55"/>
      <c r="AN181" s="55"/>
      <c r="AO181" s="55"/>
      <c r="AP181" s="55"/>
      <c r="AQ181" s="55"/>
      <c r="AR181" s="55"/>
      <c r="AS181" s="55"/>
      <c r="AT181" s="55"/>
      <c r="AU181" s="55"/>
      <c r="AV181" s="55"/>
      <c r="AW181" s="55"/>
      <c r="AX181" s="55"/>
      <c r="AY181" s="55"/>
      <c r="AZ181" s="55"/>
      <c r="BA181" s="55"/>
      <c r="BB181" s="55"/>
      <c r="BC181" s="55"/>
      <c r="BD181" s="55"/>
      <c r="BE181" s="55"/>
      <c r="BF181" s="55"/>
      <c r="BG181" s="55"/>
      <c r="BH181" s="55"/>
      <c r="BI181" s="55"/>
      <c r="BJ181" s="55"/>
      <c r="BK181" s="55"/>
      <c r="BL181" s="55"/>
    </row>
    <row r="182" customFormat="false" ht="13.8" hidden="false" customHeight="false" outlineLevel="0" collapsed="false">
      <c r="A182" s="56"/>
      <c r="B182" s="57"/>
      <c r="C182" s="58" t="n">
        <f aca="false">IF($B182&lt;&gt;"",VLOOKUP($B182,Matriz_INM,2,0),0)</f>
        <v>0</v>
      </c>
      <c r="D182" s="59"/>
      <c r="E182" s="59"/>
      <c r="F182" s="59"/>
      <c r="G182" s="59"/>
      <c r="H182" s="60"/>
      <c r="I182" s="61"/>
      <c r="J182" s="59"/>
      <c r="K182" s="61"/>
      <c r="L182" s="61"/>
      <c r="M182" s="62" t="str">
        <f aca="false">IFERROR(VLOOKUP($B182,Matriz_INM,3,0),"")</f>
        <v/>
      </c>
      <c r="N182" s="60" t="str">
        <f aca="false">IF(J182="EE",IF(OR(AND(OR(L182=1,L182=0),K182&gt;0,K182&lt;5),AND(OR(L182=1,L182=0),K182&gt;4,K182&lt;16),AND(L182=2,K182&gt;0,K182&lt;5)),"Simples",IF(OR(AND(OR(L182=1,L182=0),K182&gt;15),AND(L182=2,K182&gt;4,K182&lt;16),AND(L182&gt;2,K182&gt;0,K182&lt;5)),"Médio",IF(OR(AND(L182=2,K182&gt;15),AND(L182&gt;2,K182&gt;4,K182&lt;16),AND(L182&gt;2,K182&gt;15)),"Complexo",""))), IF(OR(J182="CE",J182="SE"),IF(OR(AND(OR(L182=1,L182=0),K182&gt;0,K182&lt;6),AND(OR(L182=1,L182=0),K182&gt;5,K182&lt;20),AND(L182&gt;1,L182&lt;4,K182&gt;0,K182&lt;6)),"Simples",IF(OR(AND(OR(L182=1,L182=0),K182&gt;19),AND(L182&gt;1,L182&lt;4,K182&gt;5,K182&lt;20),AND(L182&gt;3,K182&gt;0,K182&lt;6)),"Médio",IF(OR(AND(L182&gt;1,L182&lt;4,K182&gt;19),AND(L182&gt;3,K182&gt;5,K182&lt;20),AND(L182&gt;3,K182&gt;19)),"Complexo",""))),""))</f>
        <v/>
      </c>
      <c r="O182" s="60" t="str">
        <f aca="false">IF(J182="ALI",IF(OR(AND(OR(L182=1,L182=0),K182&gt;0,K182&lt;20),AND(OR(L182=1,L182=0),K182&gt;19,K182&lt;51),AND(L182&gt;1,L182&lt;6,K182&gt;0,K182&lt;20)),"Simples",IF(OR(AND(OR(L182=1,L182=0),K182&gt;50),AND(L182&gt;1,L182&lt;6,K182&gt;19,K182&lt;51),AND(L182&gt;5,K182&gt;0,K182&lt;20)),"Médio",IF(OR(AND(L182&gt;1,L182&lt;6,K182&gt;50),AND(L182&gt;5,K182&gt;19,K182&lt;51),AND(L182&gt;5,K182&gt;50)),"Complexo",""))), IF(J182="AIE",IF(OR(AND(OR(L182=1, L182=0),K182&gt;0,K182&lt;20),AND(OR(L182=1, L182=0),K182&gt;19,K182&lt;51),AND(L182&gt;1,L182&lt;6,K182&gt;0,K182&lt;20)),"Simples",IF(OR(AND(OR(L182=1, L182=0),K182&gt;50),AND(L182&gt;1,L182&lt;6,K182&gt;19,K182&lt;51),AND(L182&gt;5,K182&gt;0,K182&lt;20)),"Médio",IF(OR(AND(L182&gt;1,L182&lt;6,K182&gt;50),AND(L182&gt;5,K182&gt;19,K182&lt;51),AND(L182&gt;5,K182&gt;50)),"Complexo",""))),""))</f>
        <v/>
      </c>
      <c r="P182" s="63" t="str">
        <f aca="false">IF(N182="",O182,IF(O182="",N182,""))</f>
        <v/>
      </c>
      <c r="Q182" s="64" t="n">
        <f aca="false">IF(AND(OR(J182="EE",J182="CE"),P182="Simples"),3, IF(AND(OR(J182="EE",J182="CE"),P182="Médio"),4, IF(AND(OR(J182="EE",J182="CE"),P182="Complexo"),6, IF(AND(J182="SE",P182="Simples"),4, IF(AND(J182="SE",P182="Médio"),5, IF(AND(J182="SE",P182="Complexo"),7,0))))))</f>
        <v>0</v>
      </c>
      <c r="R182" s="64" t="n">
        <f aca="false">IF(AND(J182="ALI",O182="Simples"),7, IF(AND(J182="ALI",O182="Médio"),10, IF(AND(J182="ALI",O182="Complexo"),15, IF(AND(J182="AIE",O182="Simples"),5, IF(AND(J182="AIE",O182="Médio"),7, IF(AND(J182="AIE",O182="Complexo"),10,0))))))</f>
        <v>0</v>
      </c>
      <c r="S182" s="63" t="n">
        <f aca="false">IF($M182="%",($Q182+$R182)*$C182,$C182*$I182)</f>
        <v>0</v>
      </c>
      <c r="T182" s="59"/>
      <c r="U182" s="55"/>
      <c r="V182" s="55"/>
      <c r="W182" s="55"/>
      <c r="X182" s="55"/>
      <c r="Y182" s="55"/>
      <c r="Z182" s="55"/>
      <c r="AA182" s="55"/>
      <c r="AB182" s="55"/>
      <c r="AC182" s="55"/>
      <c r="AD182" s="55"/>
      <c r="AE182" s="55"/>
      <c r="AF182" s="55"/>
      <c r="AG182" s="55"/>
      <c r="AH182" s="55"/>
      <c r="AI182" s="55"/>
      <c r="AJ182" s="55"/>
      <c r="AK182" s="55"/>
      <c r="AL182" s="55"/>
      <c r="AM182" s="55"/>
      <c r="AN182" s="55"/>
      <c r="AO182" s="55"/>
      <c r="AP182" s="55"/>
      <c r="AQ182" s="55"/>
      <c r="AR182" s="55"/>
      <c r="AS182" s="55"/>
      <c r="AT182" s="55"/>
      <c r="AU182" s="55"/>
      <c r="AV182" s="55"/>
      <c r="AW182" s="55"/>
      <c r="AX182" s="55"/>
      <c r="AY182" s="55"/>
      <c r="AZ182" s="55"/>
      <c r="BA182" s="55"/>
      <c r="BB182" s="55"/>
      <c r="BC182" s="55"/>
      <c r="BD182" s="55"/>
      <c r="BE182" s="55"/>
      <c r="BF182" s="55"/>
      <c r="BG182" s="55"/>
      <c r="BH182" s="55"/>
      <c r="BI182" s="55"/>
      <c r="BJ182" s="55"/>
      <c r="BK182" s="55"/>
      <c r="BL182" s="55"/>
    </row>
    <row r="183" customFormat="false" ht="13.8" hidden="false" customHeight="false" outlineLevel="0" collapsed="false">
      <c r="A183" s="56"/>
      <c r="B183" s="57"/>
      <c r="C183" s="58" t="n">
        <f aca="false">IF($B183&lt;&gt;"",VLOOKUP($B183,Matriz_INM,2,0),0)</f>
        <v>0</v>
      </c>
      <c r="D183" s="59"/>
      <c r="E183" s="59"/>
      <c r="F183" s="59"/>
      <c r="G183" s="59"/>
      <c r="H183" s="60"/>
      <c r="I183" s="61"/>
      <c r="J183" s="59"/>
      <c r="K183" s="61"/>
      <c r="L183" s="61"/>
      <c r="M183" s="62" t="str">
        <f aca="false">IFERROR(VLOOKUP($B183,Matriz_INM,3,0),"")</f>
        <v/>
      </c>
      <c r="N183" s="60" t="str">
        <f aca="false">IF(J183="EE",IF(OR(AND(OR(L183=1,L183=0),K183&gt;0,K183&lt;5),AND(OR(L183=1,L183=0),K183&gt;4,K183&lt;16),AND(L183=2,K183&gt;0,K183&lt;5)),"Simples",IF(OR(AND(OR(L183=1,L183=0),K183&gt;15),AND(L183=2,K183&gt;4,K183&lt;16),AND(L183&gt;2,K183&gt;0,K183&lt;5)),"Médio",IF(OR(AND(L183=2,K183&gt;15),AND(L183&gt;2,K183&gt;4,K183&lt;16),AND(L183&gt;2,K183&gt;15)),"Complexo",""))), IF(OR(J183="CE",J183="SE"),IF(OR(AND(OR(L183=1,L183=0),K183&gt;0,K183&lt;6),AND(OR(L183=1,L183=0),K183&gt;5,K183&lt;20),AND(L183&gt;1,L183&lt;4,K183&gt;0,K183&lt;6)),"Simples",IF(OR(AND(OR(L183=1,L183=0),K183&gt;19),AND(L183&gt;1,L183&lt;4,K183&gt;5,K183&lt;20),AND(L183&gt;3,K183&gt;0,K183&lt;6)),"Médio",IF(OR(AND(L183&gt;1,L183&lt;4,K183&gt;19),AND(L183&gt;3,K183&gt;5,K183&lt;20),AND(L183&gt;3,K183&gt;19)),"Complexo",""))),""))</f>
        <v/>
      </c>
      <c r="O183" s="60" t="str">
        <f aca="false">IF(J183="ALI",IF(OR(AND(OR(L183=1,L183=0),K183&gt;0,K183&lt;20),AND(OR(L183=1,L183=0),K183&gt;19,K183&lt;51),AND(L183&gt;1,L183&lt;6,K183&gt;0,K183&lt;20)),"Simples",IF(OR(AND(OR(L183=1,L183=0),K183&gt;50),AND(L183&gt;1,L183&lt;6,K183&gt;19,K183&lt;51),AND(L183&gt;5,K183&gt;0,K183&lt;20)),"Médio",IF(OR(AND(L183&gt;1,L183&lt;6,K183&gt;50),AND(L183&gt;5,K183&gt;19,K183&lt;51),AND(L183&gt;5,K183&gt;50)),"Complexo",""))), IF(J183="AIE",IF(OR(AND(OR(L183=1, L183=0),K183&gt;0,K183&lt;20),AND(OR(L183=1, L183=0),K183&gt;19,K183&lt;51),AND(L183&gt;1,L183&lt;6,K183&gt;0,K183&lt;20)),"Simples",IF(OR(AND(OR(L183=1, L183=0),K183&gt;50),AND(L183&gt;1,L183&lt;6,K183&gt;19,K183&lt;51),AND(L183&gt;5,K183&gt;0,K183&lt;20)),"Médio",IF(OR(AND(L183&gt;1,L183&lt;6,K183&gt;50),AND(L183&gt;5,K183&gt;19,K183&lt;51),AND(L183&gt;5,K183&gt;50)),"Complexo",""))),""))</f>
        <v/>
      </c>
      <c r="P183" s="63" t="str">
        <f aca="false">IF(N183="",O183,IF(O183="",N183,""))</f>
        <v/>
      </c>
      <c r="Q183" s="64" t="n">
        <f aca="false">IF(AND(OR(J183="EE",J183="CE"),P183="Simples"),3, IF(AND(OR(J183="EE",J183="CE"),P183="Médio"),4, IF(AND(OR(J183="EE",J183="CE"),P183="Complexo"),6, IF(AND(J183="SE",P183="Simples"),4, IF(AND(J183="SE",P183="Médio"),5, IF(AND(J183="SE",P183="Complexo"),7,0))))))</f>
        <v>0</v>
      </c>
      <c r="R183" s="64" t="n">
        <f aca="false">IF(AND(J183="ALI",O183="Simples"),7, IF(AND(J183="ALI",O183="Médio"),10, IF(AND(J183="ALI",O183="Complexo"),15, IF(AND(J183="AIE",O183="Simples"),5, IF(AND(J183="AIE",O183="Médio"),7, IF(AND(J183="AIE",O183="Complexo"),10,0))))))</f>
        <v>0</v>
      </c>
      <c r="S183" s="63" t="n">
        <f aca="false">IF($M183="%",($Q183+$R183)*$C183,$C183*$I183)</f>
        <v>0</v>
      </c>
      <c r="T183" s="59"/>
      <c r="U183" s="55"/>
      <c r="V183" s="55"/>
      <c r="W183" s="55"/>
      <c r="X183" s="55"/>
      <c r="Y183" s="55"/>
      <c r="Z183" s="55"/>
      <c r="AA183" s="55"/>
      <c r="AB183" s="55"/>
      <c r="AC183" s="55"/>
      <c r="AD183" s="55"/>
      <c r="AE183" s="55"/>
      <c r="AF183" s="55"/>
      <c r="AG183" s="55"/>
      <c r="AH183" s="55"/>
      <c r="AI183" s="55"/>
      <c r="AJ183" s="55"/>
      <c r="AK183" s="55"/>
      <c r="AL183" s="55"/>
      <c r="AM183" s="55"/>
      <c r="AN183" s="55"/>
      <c r="AO183" s="55"/>
      <c r="AP183" s="55"/>
      <c r="AQ183" s="55"/>
      <c r="AR183" s="55"/>
      <c r="AS183" s="55"/>
      <c r="AT183" s="55"/>
      <c r="AU183" s="55"/>
      <c r="AV183" s="55"/>
      <c r="AW183" s="55"/>
      <c r="AX183" s="55"/>
      <c r="AY183" s="55"/>
      <c r="AZ183" s="55"/>
      <c r="BA183" s="55"/>
      <c r="BB183" s="55"/>
      <c r="BC183" s="55"/>
      <c r="BD183" s="55"/>
      <c r="BE183" s="55"/>
      <c r="BF183" s="55"/>
      <c r="BG183" s="55"/>
      <c r="BH183" s="55"/>
      <c r="BI183" s="55"/>
      <c r="BJ183" s="55"/>
      <c r="BK183" s="55"/>
      <c r="BL183" s="55"/>
    </row>
    <row r="184" customFormat="false" ht="13.8" hidden="false" customHeight="false" outlineLevel="0" collapsed="false">
      <c r="A184" s="56"/>
      <c r="B184" s="57"/>
      <c r="C184" s="58" t="n">
        <f aca="false">IF($B184&lt;&gt;"",VLOOKUP($B184,Matriz_INM,2,0),0)</f>
        <v>0</v>
      </c>
      <c r="D184" s="59"/>
      <c r="E184" s="59"/>
      <c r="F184" s="59"/>
      <c r="G184" s="59"/>
      <c r="H184" s="60"/>
      <c r="I184" s="61"/>
      <c r="J184" s="59"/>
      <c r="K184" s="61"/>
      <c r="L184" s="61"/>
      <c r="M184" s="62" t="str">
        <f aca="false">IFERROR(VLOOKUP($B184,Matriz_INM,3,0),"")</f>
        <v/>
      </c>
      <c r="N184" s="60" t="str">
        <f aca="false">IF(J184="EE",IF(OR(AND(OR(L184=1,L184=0),K184&gt;0,K184&lt;5),AND(OR(L184=1,L184=0),K184&gt;4,K184&lt;16),AND(L184=2,K184&gt;0,K184&lt;5)),"Simples",IF(OR(AND(OR(L184=1,L184=0),K184&gt;15),AND(L184=2,K184&gt;4,K184&lt;16),AND(L184&gt;2,K184&gt;0,K184&lt;5)),"Médio",IF(OR(AND(L184=2,K184&gt;15),AND(L184&gt;2,K184&gt;4,K184&lt;16),AND(L184&gt;2,K184&gt;15)),"Complexo",""))), IF(OR(J184="CE",J184="SE"),IF(OR(AND(OR(L184=1,L184=0),K184&gt;0,K184&lt;6),AND(OR(L184=1,L184=0),K184&gt;5,K184&lt;20),AND(L184&gt;1,L184&lt;4,K184&gt;0,K184&lt;6)),"Simples",IF(OR(AND(OR(L184=1,L184=0),K184&gt;19),AND(L184&gt;1,L184&lt;4,K184&gt;5,K184&lt;20),AND(L184&gt;3,K184&gt;0,K184&lt;6)),"Médio",IF(OR(AND(L184&gt;1,L184&lt;4,K184&gt;19),AND(L184&gt;3,K184&gt;5,K184&lt;20),AND(L184&gt;3,K184&gt;19)),"Complexo",""))),""))</f>
        <v/>
      </c>
      <c r="O184" s="60" t="str">
        <f aca="false">IF(J184="ALI",IF(OR(AND(OR(L184=1,L184=0),K184&gt;0,K184&lt;20),AND(OR(L184=1,L184=0),K184&gt;19,K184&lt;51),AND(L184&gt;1,L184&lt;6,K184&gt;0,K184&lt;20)),"Simples",IF(OR(AND(OR(L184=1,L184=0),K184&gt;50),AND(L184&gt;1,L184&lt;6,K184&gt;19,K184&lt;51),AND(L184&gt;5,K184&gt;0,K184&lt;20)),"Médio",IF(OR(AND(L184&gt;1,L184&lt;6,K184&gt;50),AND(L184&gt;5,K184&gt;19,K184&lt;51),AND(L184&gt;5,K184&gt;50)),"Complexo",""))), IF(J184="AIE",IF(OR(AND(OR(L184=1, L184=0),K184&gt;0,K184&lt;20),AND(OR(L184=1, L184=0),K184&gt;19,K184&lt;51),AND(L184&gt;1,L184&lt;6,K184&gt;0,K184&lt;20)),"Simples",IF(OR(AND(OR(L184=1, L184=0),K184&gt;50),AND(L184&gt;1,L184&lt;6,K184&gt;19,K184&lt;51),AND(L184&gt;5,K184&gt;0,K184&lt;20)),"Médio",IF(OR(AND(L184&gt;1,L184&lt;6,K184&gt;50),AND(L184&gt;5,K184&gt;19,K184&lt;51),AND(L184&gt;5,K184&gt;50)),"Complexo",""))),""))</f>
        <v/>
      </c>
      <c r="P184" s="63" t="str">
        <f aca="false">IF(N184="",O184,IF(O184="",N184,""))</f>
        <v/>
      </c>
      <c r="Q184" s="64" t="n">
        <f aca="false">IF(AND(OR(J184="EE",J184="CE"),P184="Simples"),3, IF(AND(OR(J184="EE",J184="CE"),P184="Médio"),4, IF(AND(OR(J184="EE",J184="CE"),P184="Complexo"),6, IF(AND(J184="SE",P184="Simples"),4, IF(AND(J184="SE",P184="Médio"),5, IF(AND(J184="SE",P184="Complexo"),7,0))))))</f>
        <v>0</v>
      </c>
      <c r="R184" s="64" t="n">
        <f aca="false">IF(AND(J184="ALI",O184="Simples"),7, IF(AND(J184="ALI",O184="Médio"),10, IF(AND(J184="ALI",O184="Complexo"),15, IF(AND(J184="AIE",O184="Simples"),5, IF(AND(J184="AIE",O184="Médio"),7, IF(AND(J184="AIE",O184="Complexo"),10,0))))))</f>
        <v>0</v>
      </c>
      <c r="S184" s="63" t="n">
        <f aca="false">IF($M184="%",($Q184+$R184)*$C184,$C184*$I184)</f>
        <v>0</v>
      </c>
      <c r="T184" s="59"/>
      <c r="U184" s="55"/>
      <c r="V184" s="55"/>
      <c r="W184" s="55"/>
      <c r="X184" s="55"/>
      <c r="Y184" s="55"/>
      <c r="Z184" s="55"/>
      <c r="AA184" s="55"/>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5"/>
      <c r="AX184" s="55"/>
      <c r="AY184" s="55"/>
      <c r="AZ184" s="55"/>
      <c r="BA184" s="55"/>
      <c r="BB184" s="55"/>
      <c r="BC184" s="55"/>
      <c r="BD184" s="55"/>
      <c r="BE184" s="55"/>
      <c r="BF184" s="55"/>
      <c r="BG184" s="55"/>
      <c r="BH184" s="55"/>
      <c r="BI184" s="55"/>
      <c r="BJ184" s="55"/>
      <c r="BK184" s="55"/>
      <c r="BL184" s="55"/>
    </row>
    <row r="185" customFormat="false" ht="13.8" hidden="false" customHeight="false" outlineLevel="0" collapsed="false">
      <c r="A185" s="56"/>
      <c r="B185" s="57"/>
      <c r="C185" s="58" t="n">
        <f aca="false">IF($B185&lt;&gt;"",VLOOKUP($B185,Matriz_INM,2,0),0)</f>
        <v>0</v>
      </c>
      <c r="D185" s="59"/>
      <c r="E185" s="59"/>
      <c r="F185" s="59"/>
      <c r="G185" s="59"/>
      <c r="H185" s="60"/>
      <c r="I185" s="61"/>
      <c r="J185" s="59"/>
      <c r="K185" s="61"/>
      <c r="L185" s="61"/>
      <c r="M185" s="62" t="str">
        <f aca="false">IFERROR(VLOOKUP($B185,Matriz_INM,3,0),"")</f>
        <v/>
      </c>
      <c r="N185" s="60" t="str">
        <f aca="false">IF(J185="EE",IF(OR(AND(OR(L185=1,L185=0),K185&gt;0,K185&lt;5),AND(OR(L185=1,L185=0),K185&gt;4,K185&lt;16),AND(L185=2,K185&gt;0,K185&lt;5)),"Simples",IF(OR(AND(OR(L185=1,L185=0),K185&gt;15),AND(L185=2,K185&gt;4,K185&lt;16),AND(L185&gt;2,K185&gt;0,K185&lt;5)),"Médio",IF(OR(AND(L185=2,K185&gt;15),AND(L185&gt;2,K185&gt;4,K185&lt;16),AND(L185&gt;2,K185&gt;15)),"Complexo",""))), IF(OR(J185="CE",J185="SE"),IF(OR(AND(OR(L185=1,L185=0),K185&gt;0,K185&lt;6),AND(OR(L185=1,L185=0),K185&gt;5,K185&lt;20),AND(L185&gt;1,L185&lt;4,K185&gt;0,K185&lt;6)),"Simples",IF(OR(AND(OR(L185=1,L185=0),K185&gt;19),AND(L185&gt;1,L185&lt;4,K185&gt;5,K185&lt;20),AND(L185&gt;3,K185&gt;0,K185&lt;6)),"Médio",IF(OR(AND(L185&gt;1,L185&lt;4,K185&gt;19),AND(L185&gt;3,K185&gt;5,K185&lt;20),AND(L185&gt;3,K185&gt;19)),"Complexo",""))),""))</f>
        <v/>
      </c>
      <c r="O185" s="60" t="str">
        <f aca="false">IF(J185="ALI",IF(OR(AND(OR(L185=1,L185=0),K185&gt;0,K185&lt;20),AND(OR(L185=1,L185=0),K185&gt;19,K185&lt;51),AND(L185&gt;1,L185&lt;6,K185&gt;0,K185&lt;20)),"Simples",IF(OR(AND(OR(L185=1,L185=0),K185&gt;50),AND(L185&gt;1,L185&lt;6,K185&gt;19,K185&lt;51),AND(L185&gt;5,K185&gt;0,K185&lt;20)),"Médio",IF(OR(AND(L185&gt;1,L185&lt;6,K185&gt;50),AND(L185&gt;5,K185&gt;19,K185&lt;51),AND(L185&gt;5,K185&gt;50)),"Complexo",""))), IF(J185="AIE",IF(OR(AND(OR(L185=1, L185=0),K185&gt;0,K185&lt;20),AND(OR(L185=1, L185=0),K185&gt;19,K185&lt;51),AND(L185&gt;1,L185&lt;6,K185&gt;0,K185&lt;20)),"Simples",IF(OR(AND(OR(L185=1, L185=0),K185&gt;50),AND(L185&gt;1,L185&lt;6,K185&gt;19,K185&lt;51),AND(L185&gt;5,K185&gt;0,K185&lt;20)),"Médio",IF(OR(AND(L185&gt;1,L185&lt;6,K185&gt;50),AND(L185&gt;5,K185&gt;19,K185&lt;51),AND(L185&gt;5,K185&gt;50)),"Complexo",""))),""))</f>
        <v/>
      </c>
      <c r="P185" s="63" t="str">
        <f aca="false">IF(N185="",O185,IF(O185="",N185,""))</f>
        <v/>
      </c>
      <c r="Q185" s="64" t="n">
        <f aca="false">IF(AND(OR(J185="EE",J185="CE"),P185="Simples"),3, IF(AND(OR(J185="EE",J185="CE"),P185="Médio"),4, IF(AND(OR(J185="EE",J185="CE"),P185="Complexo"),6, IF(AND(J185="SE",P185="Simples"),4, IF(AND(J185="SE",P185="Médio"),5, IF(AND(J185="SE",P185="Complexo"),7,0))))))</f>
        <v>0</v>
      </c>
      <c r="R185" s="64" t="n">
        <f aca="false">IF(AND(J185="ALI",O185="Simples"),7, IF(AND(J185="ALI",O185="Médio"),10, IF(AND(J185="ALI",O185="Complexo"),15, IF(AND(J185="AIE",O185="Simples"),5, IF(AND(J185="AIE",O185="Médio"),7, IF(AND(J185="AIE",O185="Complexo"),10,0))))))</f>
        <v>0</v>
      </c>
      <c r="S185" s="63" t="n">
        <f aca="false">IF($M185="%",($Q185+$R185)*$C185,$C185*$I185)</f>
        <v>0</v>
      </c>
      <c r="T185" s="59"/>
      <c r="U185" s="55"/>
      <c r="V185" s="55"/>
      <c r="W185" s="55"/>
      <c r="X185" s="55"/>
      <c r="Y185" s="55"/>
      <c r="Z185" s="55"/>
      <c r="AA185" s="55"/>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5"/>
      <c r="AX185" s="55"/>
      <c r="AY185" s="55"/>
      <c r="AZ185" s="55"/>
      <c r="BA185" s="55"/>
      <c r="BB185" s="55"/>
      <c r="BC185" s="55"/>
      <c r="BD185" s="55"/>
      <c r="BE185" s="55"/>
      <c r="BF185" s="55"/>
      <c r="BG185" s="55"/>
      <c r="BH185" s="55"/>
      <c r="BI185" s="55"/>
      <c r="BJ185" s="55"/>
      <c r="BK185" s="55"/>
      <c r="BL185" s="55"/>
    </row>
    <row r="186" customFormat="false" ht="13.8" hidden="false" customHeight="false" outlineLevel="0" collapsed="false">
      <c r="A186" s="56"/>
      <c r="B186" s="57"/>
      <c r="C186" s="58" t="n">
        <f aca="false">IF($B186&lt;&gt;"",VLOOKUP($B186,Matriz_INM,2,0),0)</f>
        <v>0</v>
      </c>
      <c r="D186" s="59"/>
      <c r="E186" s="59"/>
      <c r="F186" s="59"/>
      <c r="G186" s="59"/>
      <c r="H186" s="60"/>
      <c r="I186" s="61"/>
      <c r="J186" s="59"/>
      <c r="K186" s="61"/>
      <c r="L186" s="61"/>
      <c r="M186" s="62" t="str">
        <f aca="false">IFERROR(VLOOKUP($B186,Matriz_INM,3,0),"")</f>
        <v/>
      </c>
      <c r="N186" s="60" t="str">
        <f aca="false">IF(J186="EE",IF(OR(AND(OR(L186=1,L186=0),K186&gt;0,K186&lt;5),AND(OR(L186=1,L186=0),K186&gt;4,K186&lt;16),AND(L186=2,K186&gt;0,K186&lt;5)),"Simples",IF(OR(AND(OR(L186=1,L186=0),K186&gt;15),AND(L186=2,K186&gt;4,K186&lt;16),AND(L186&gt;2,K186&gt;0,K186&lt;5)),"Médio",IF(OR(AND(L186=2,K186&gt;15),AND(L186&gt;2,K186&gt;4,K186&lt;16),AND(L186&gt;2,K186&gt;15)),"Complexo",""))), IF(OR(J186="CE",J186="SE"),IF(OR(AND(OR(L186=1,L186=0),K186&gt;0,K186&lt;6),AND(OR(L186=1,L186=0),K186&gt;5,K186&lt;20),AND(L186&gt;1,L186&lt;4,K186&gt;0,K186&lt;6)),"Simples",IF(OR(AND(OR(L186=1,L186=0),K186&gt;19),AND(L186&gt;1,L186&lt;4,K186&gt;5,K186&lt;20),AND(L186&gt;3,K186&gt;0,K186&lt;6)),"Médio",IF(OR(AND(L186&gt;1,L186&lt;4,K186&gt;19),AND(L186&gt;3,K186&gt;5,K186&lt;20),AND(L186&gt;3,K186&gt;19)),"Complexo",""))),""))</f>
        <v/>
      </c>
      <c r="O186" s="60" t="str">
        <f aca="false">IF(J186="ALI",IF(OR(AND(OR(L186=1,L186=0),K186&gt;0,K186&lt;20),AND(OR(L186=1,L186=0),K186&gt;19,K186&lt;51),AND(L186&gt;1,L186&lt;6,K186&gt;0,K186&lt;20)),"Simples",IF(OR(AND(OR(L186=1,L186=0),K186&gt;50),AND(L186&gt;1,L186&lt;6,K186&gt;19,K186&lt;51),AND(L186&gt;5,K186&gt;0,K186&lt;20)),"Médio",IF(OR(AND(L186&gt;1,L186&lt;6,K186&gt;50),AND(L186&gt;5,K186&gt;19,K186&lt;51),AND(L186&gt;5,K186&gt;50)),"Complexo",""))), IF(J186="AIE",IF(OR(AND(OR(L186=1, L186=0),K186&gt;0,K186&lt;20),AND(OR(L186=1, L186=0),K186&gt;19,K186&lt;51),AND(L186&gt;1,L186&lt;6,K186&gt;0,K186&lt;20)),"Simples",IF(OR(AND(OR(L186=1, L186=0),K186&gt;50),AND(L186&gt;1,L186&lt;6,K186&gt;19,K186&lt;51),AND(L186&gt;5,K186&gt;0,K186&lt;20)),"Médio",IF(OR(AND(L186&gt;1,L186&lt;6,K186&gt;50),AND(L186&gt;5,K186&gt;19,K186&lt;51),AND(L186&gt;5,K186&gt;50)),"Complexo",""))),""))</f>
        <v/>
      </c>
      <c r="P186" s="63" t="str">
        <f aca="false">IF(N186="",O186,IF(O186="",N186,""))</f>
        <v/>
      </c>
      <c r="Q186" s="64" t="n">
        <f aca="false">IF(AND(OR(J186="EE",J186="CE"),P186="Simples"),3, IF(AND(OR(J186="EE",J186="CE"),P186="Médio"),4, IF(AND(OR(J186="EE",J186="CE"),P186="Complexo"),6, IF(AND(J186="SE",P186="Simples"),4, IF(AND(J186="SE",P186="Médio"),5, IF(AND(J186="SE",P186="Complexo"),7,0))))))</f>
        <v>0</v>
      </c>
      <c r="R186" s="64" t="n">
        <f aca="false">IF(AND(J186="ALI",O186="Simples"),7, IF(AND(J186="ALI",O186="Médio"),10, IF(AND(J186="ALI",O186="Complexo"),15, IF(AND(J186="AIE",O186="Simples"),5, IF(AND(J186="AIE",O186="Médio"),7, IF(AND(J186="AIE",O186="Complexo"),10,0))))))</f>
        <v>0</v>
      </c>
      <c r="S186" s="63" t="n">
        <f aca="false">IF($M186="%",($Q186+$R186)*$C186,$C186*$I186)</f>
        <v>0</v>
      </c>
      <c r="T186" s="59"/>
      <c r="U186" s="55"/>
      <c r="V186" s="55"/>
      <c r="W186" s="55"/>
      <c r="X186" s="55"/>
      <c r="Y186" s="55"/>
      <c r="Z186" s="55"/>
      <c r="AA186" s="55"/>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5"/>
      <c r="AX186" s="55"/>
      <c r="AY186" s="55"/>
      <c r="AZ186" s="55"/>
      <c r="BA186" s="55"/>
      <c r="BB186" s="55"/>
      <c r="BC186" s="55"/>
      <c r="BD186" s="55"/>
      <c r="BE186" s="55"/>
      <c r="BF186" s="55"/>
      <c r="BG186" s="55"/>
      <c r="BH186" s="55"/>
      <c r="BI186" s="55"/>
      <c r="BJ186" s="55"/>
      <c r="BK186" s="55"/>
      <c r="BL186" s="55"/>
    </row>
    <row r="187" customFormat="false" ht="13.8" hidden="false" customHeight="false" outlineLevel="0" collapsed="false">
      <c r="A187" s="56"/>
      <c r="B187" s="57"/>
      <c r="C187" s="58" t="n">
        <f aca="false">IF($B187&lt;&gt;"",VLOOKUP($B187,Matriz_INM,2,0),0)</f>
        <v>0</v>
      </c>
      <c r="D187" s="59"/>
      <c r="E187" s="59"/>
      <c r="F187" s="59"/>
      <c r="G187" s="59"/>
      <c r="H187" s="60"/>
      <c r="I187" s="61"/>
      <c r="J187" s="59"/>
      <c r="K187" s="61"/>
      <c r="L187" s="61"/>
      <c r="M187" s="62" t="str">
        <f aca="false">IFERROR(VLOOKUP($B187,Matriz_INM,3,0),"")</f>
        <v/>
      </c>
      <c r="N187" s="60" t="str">
        <f aca="false">IF(J187="EE",IF(OR(AND(OR(L187=1,L187=0),K187&gt;0,K187&lt;5),AND(OR(L187=1,L187=0),K187&gt;4,K187&lt;16),AND(L187=2,K187&gt;0,K187&lt;5)),"Simples",IF(OR(AND(OR(L187=1,L187=0),K187&gt;15),AND(L187=2,K187&gt;4,K187&lt;16),AND(L187&gt;2,K187&gt;0,K187&lt;5)),"Médio",IF(OR(AND(L187=2,K187&gt;15),AND(L187&gt;2,K187&gt;4,K187&lt;16),AND(L187&gt;2,K187&gt;15)),"Complexo",""))), IF(OR(J187="CE",J187="SE"),IF(OR(AND(OR(L187=1,L187=0),K187&gt;0,K187&lt;6),AND(OR(L187=1,L187=0),K187&gt;5,K187&lt;20),AND(L187&gt;1,L187&lt;4,K187&gt;0,K187&lt;6)),"Simples",IF(OR(AND(OR(L187=1,L187=0),K187&gt;19),AND(L187&gt;1,L187&lt;4,K187&gt;5,K187&lt;20),AND(L187&gt;3,K187&gt;0,K187&lt;6)),"Médio",IF(OR(AND(L187&gt;1,L187&lt;4,K187&gt;19),AND(L187&gt;3,K187&gt;5,K187&lt;20),AND(L187&gt;3,K187&gt;19)),"Complexo",""))),""))</f>
        <v/>
      </c>
      <c r="O187" s="60" t="str">
        <f aca="false">IF(J187="ALI",IF(OR(AND(OR(L187=1,L187=0),K187&gt;0,K187&lt;20),AND(OR(L187=1,L187=0),K187&gt;19,K187&lt;51),AND(L187&gt;1,L187&lt;6,K187&gt;0,K187&lt;20)),"Simples",IF(OR(AND(OR(L187=1,L187=0),K187&gt;50),AND(L187&gt;1,L187&lt;6,K187&gt;19,K187&lt;51),AND(L187&gt;5,K187&gt;0,K187&lt;20)),"Médio",IF(OR(AND(L187&gt;1,L187&lt;6,K187&gt;50),AND(L187&gt;5,K187&gt;19,K187&lt;51),AND(L187&gt;5,K187&gt;50)),"Complexo",""))), IF(J187="AIE",IF(OR(AND(OR(L187=1, L187=0),K187&gt;0,K187&lt;20),AND(OR(L187=1, L187=0),K187&gt;19,K187&lt;51),AND(L187&gt;1,L187&lt;6,K187&gt;0,K187&lt;20)),"Simples",IF(OR(AND(OR(L187=1, L187=0),K187&gt;50),AND(L187&gt;1,L187&lt;6,K187&gt;19,K187&lt;51),AND(L187&gt;5,K187&gt;0,K187&lt;20)),"Médio",IF(OR(AND(L187&gt;1,L187&lt;6,K187&gt;50),AND(L187&gt;5,K187&gt;19,K187&lt;51),AND(L187&gt;5,K187&gt;50)),"Complexo",""))),""))</f>
        <v/>
      </c>
      <c r="P187" s="63" t="str">
        <f aca="false">IF(N187="",O187,IF(O187="",N187,""))</f>
        <v/>
      </c>
      <c r="Q187" s="64" t="n">
        <f aca="false">IF(AND(OR(J187="EE",J187="CE"),P187="Simples"),3, IF(AND(OR(J187="EE",J187="CE"),P187="Médio"),4, IF(AND(OR(J187="EE",J187="CE"),P187="Complexo"),6, IF(AND(J187="SE",P187="Simples"),4, IF(AND(J187="SE",P187="Médio"),5, IF(AND(J187="SE",P187="Complexo"),7,0))))))</f>
        <v>0</v>
      </c>
      <c r="R187" s="64" t="n">
        <f aca="false">IF(AND(J187="ALI",O187="Simples"),7, IF(AND(J187="ALI",O187="Médio"),10, IF(AND(J187="ALI",O187="Complexo"),15, IF(AND(J187="AIE",O187="Simples"),5, IF(AND(J187="AIE",O187="Médio"),7, IF(AND(J187="AIE",O187="Complexo"),10,0))))))</f>
        <v>0</v>
      </c>
      <c r="S187" s="63" t="n">
        <f aca="false">IF($M187="%",($Q187+$R187)*$C187,$C187*$I187)</f>
        <v>0</v>
      </c>
      <c r="T187" s="59"/>
      <c r="U187" s="55"/>
      <c r="V187" s="55"/>
      <c r="W187" s="55"/>
      <c r="X187" s="55"/>
      <c r="Y187" s="55"/>
      <c r="Z187" s="55"/>
      <c r="AA187" s="55"/>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5"/>
      <c r="AX187" s="55"/>
      <c r="AY187" s="55"/>
      <c r="AZ187" s="55"/>
      <c r="BA187" s="55"/>
      <c r="BB187" s="55"/>
      <c r="BC187" s="55"/>
      <c r="BD187" s="55"/>
      <c r="BE187" s="55"/>
      <c r="BF187" s="55"/>
      <c r="BG187" s="55"/>
      <c r="BH187" s="55"/>
      <c r="BI187" s="55"/>
      <c r="BJ187" s="55"/>
      <c r="BK187" s="55"/>
      <c r="BL187" s="55"/>
    </row>
    <row r="188" customFormat="false" ht="13.8" hidden="false" customHeight="false" outlineLevel="0" collapsed="false">
      <c r="A188" s="56"/>
      <c r="B188" s="57"/>
      <c r="C188" s="58" t="n">
        <f aca="false">IF($B188&lt;&gt;"",VLOOKUP($B188,Matriz_INM,2,0),0)</f>
        <v>0</v>
      </c>
      <c r="D188" s="59"/>
      <c r="E188" s="59"/>
      <c r="F188" s="59"/>
      <c r="G188" s="59"/>
      <c r="H188" s="60"/>
      <c r="I188" s="61"/>
      <c r="J188" s="59"/>
      <c r="K188" s="61"/>
      <c r="L188" s="61"/>
      <c r="M188" s="62" t="str">
        <f aca="false">IFERROR(VLOOKUP($B188,Matriz_INM,3,0),"")</f>
        <v/>
      </c>
      <c r="N188" s="60" t="str">
        <f aca="false">IF(J188="EE",IF(OR(AND(OR(L188=1,L188=0),K188&gt;0,K188&lt;5),AND(OR(L188=1,L188=0),K188&gt;4,K188&lt;16),AND(L188=2,K188&gt;0,K188&lt;5)),"Simples",IF(OR(AND(OR(L188=1,L188=0),K188&gt;15),AND(L188=2,K188&gt;4,K188&lt;16),AND(L188&gt;2,K188&gt;0,K188&lt;5)),"Médio",IF(OR(AND(L188=2,K188&gt;15),AND(L188&gt;2,K188&gt;4,K188&lt;16),AND(L188&gt;2,K188&gt;15)),"Complexo",""))), IF(OR(J188="CE",J188="SE"),IF(OR(AND(OR(L188=1,L188=0),K188&gt;0,K188&lt;6),AND(OR(L188=1,L188=0),K188&gt;5,K188&lt;20),AND(L188&gt;1,L188&lt;4,K188&gt;0,K188&lt;6)),"Simples",IF(OR(AND(OR(L188=1,L188=0),K188&gt;19),AND(L188&gt;1,L188&lt;4,K188&gt;5,K188&lt;20),AND(L188&gt;3,K188&gt;0,K188&lt;6)),"Médio",IF(OR(AND(L188&gt;1,L188&lt;4,K188&gt;19),AND(L188&gt;3,K188&gt;5,K188&lt;20),AND(L188&gt;3,K188&gt;19)),"Complexo",""))),""))</f>
        <v/>
      </c>
      <c r="O188" s="60" t="str">
        <f aca="false">IF(J188="ALI",IF(OR(AND(OR(L188=1,L188=0),K188&gt;0,K188&lt;20),AND(OR(L188=1,L188=0),K188&gt;19,K188&lt;51),AND(L188&gt;1,L188&lt;6,K188&gt;0,K188&lt;20)),"Simples",IF(OR(AND(OR(L188=1,L188=0),K188&gt;50),AND(L188&gt;1,L188&lt;6,K188&gt;19,K188&lt;51),AND(L188&gt;5,K188&gt;0,K188&lt;20)),"Médio",IF(OR(AND(L188&gt;1,L188&lt;6,K188&gt;50),AND(L188&gt;5,K188&gt;19,K188&lt;51),AND(L188&gt;5,K188&gt;50)),"Complexo",""))), IF(J188="AIE",IF(OR(AND(OR(L188=1, L188=0),K188&gt;0,K188&lt;20),AND(OR(L188=1, L188=0),K188&gt;19,K188&lt;51),AND(L188&gt;1,L188&lt;6,K188&gt;0,K188&lt;20)),"Simples",IF(OR(AND(OR(L188=1, L188=0),K188&gt;50),AND(L188&gt;1,L188&lt;6,K188&gt;19,K188&lt;51),AND(L188&gt;5,K188&gt;0,K188&lt;20)),"Médio",IF(OR(AND(L188&gt;1,L188&lt;6,K188&gt;50),AND(L188&gt;5,K188&gt;19,K188&lt;51),AND(L188&gt;5,K188&gt;50)),"Complexo",""))),""))</f>
        <v/>
      </c>
      <c r="P188" s="63" t="str">
        <f aca="false">IF(N188="",O188,IF(O188="",N188,""))</f>
        <v/>
      </c>
      <c r="Q188" s="64" t="n">
        <f aca="false">IF(AND(OR(J188="EE",J188="CE"),P188="Simples"),3, IF(AND(OR(J188="EE",J188="CE"),P188="Médio"),4, IF(AND(OR(J188="EE",J188="CE"),P188="Complexo"),6, IF(AND(J188="SE",P188="Simples"),4, IF(AND(J188="SE",P188="Médio"),5, IF(AND(J188="SE",P188="Complexo"),7,0))))))</f>
        <v>0</v>
      </c>
      <c r="R188" s="64" t="n">
        <f aca="false">IF(AND(J188="ALI",O188="Simples"),7, IF(AND(J188="ALI",O188="Médio"),10, IF(AND(J188="ALI",O188="Complexo"),15, IF(AND(J188="AIE",O188="Simples"),5, IF(AND(J188="AIE",O188="Médio"),7, IF(AND(J188="AIE",O188="Complexo"),10,0))))))</f>
        <v>0</v>
      </c>
      <c r="S188" s="63" t="n">
        <f aca="false">IF($M188="%",($Q188+$R188)*$C188,$C188*$I188)</f>
        <v>0</v>
      </c>
      <c r="T188" s="59"/>
      <c r="U188" s="55"/>
      <c r="V188" s="55"/>
      <c r="W188" s="55"/>
      <c r="X188" s="55"/>
      <c r="Y188" s="55"/>
      <c r="Z188" s="55"/>
      <c r="AA188" s="55"/>
      <c r="AB188" s="55"/>
      <c r="AC188" s="55"/>
      <c r="AD188" s="55"/>
      <c r="AE188" s="55"/>
      <c r="AF188" s="55"/>
      <c r="AG188" s="55"/>
      <c r="AH188" s="55"/>
      <c r="AI188" s="55"/>
      <c r="AJ188" s="55"/>
      <c r="AK188" s="55"/>
      <c r="AL188" s="55"/>
      <c r="AM188" s="55"/>
      <c r="AN188" s="55"/>
      <c r="AO188" s="55"/>
      <c r="AP188" s="55"/>
      <c r="AQ188" s="55"/>
      <c r="AR188" s="55"/>
      <c r="AS188" s="55"/>
      <c r="AT188" s="55"/>
      <c r="AU188" s="55"/>
      <c r="AV188" s="55"/>
      <c r="AW188" s="55"/>
      <c r="AX188" s="55"/>
      <c r="AY188" s="55"/>
      <c r="AZ188" s="55"/>
      <c r="BA188" s="55"/>
      <c r="BB188" s="55"/>
      <c r="BC188" s="55"/>
      <c r="BD188" s="55"/>
      <c r="BE188" s="55"/>
      <c r="BF188" s="55"/>
      <c r="BG188" s="55"/>
      <c r="BH188" s="55"/>
      <c r="BI188" s="55"/>
      <c r="BJ188" s="55"/>
      <c r="BK188" s="55"/>
      <c r="BL188" s="55"/>
    </row>
    <row r="189" customFormat="false" ht="13.8" hidden="false" customHeight="false" outlineLevel="0" collapsed="false">
      <c r="A189" s="56"/>
      <c r="B189" s="57"/>
      <c r="C189" s="58" t="n">
        <f aca="false">IF($B189&lt;&gt;"",VLOOKUP($B189,Matriz_INM,2,0),0)</f>
        <v>0</v>
      </c>
      <c r="D189" s="59"/>
      <c r="E189" s="59"/>
      <c r="F189" s="59"/>
      <c r="G189" s="59"/>
      <c r="H189" s="60"/>
      <c r="I189" s="61"/>
      <c r="J189" s="59"/>
      <c r="K189" s="61"/>
      <c r="L189" s="61"/>
      <c r="M189" s="62" t="str">
        <f aca="false">IFERROR(VLOOKUP($B189,Matriz_INM,3,0),"")</f>
        <v/>
      </c>
      <c r="N189" s="60" t="str">
        <f aca="false">IF(J189="EE",IF(OR(AND(OR(L189=1,L189=0),K189&gt;0,K189&lt;5),AND(OR(L189=1,L189=0),K189&gt;4,K189&lt;16),AND(L189=2,K189&gt;0,K189&lt;5)),"Simples",IF(OR(AND(OR(L189=1,L189=0),K189&gt;15),AND(L189=2,K189&gt;4,K189&lt;16),AND(L189&gt;2,K189&gt;0,K189&lt;5)),"Médio",IF(OR(AND(L189=2,K189&gt;15),AND(L189&gt;2,K189&gt;4,K189&lt;16),AND(L189&gt;2,K189&gt;15)),"Complexo",""))), IF(OR(J189="CE",J189="SE"),IF(OR(AND(OR(L189=1,L189=0),K189&gt;0,K189&lt;6),AND(OR(L189=1,L189=0),K189&gt;5,K189&lt;20),AND(L189&gt;1,L189&lt;4,K189&gt;0,K189&lt;6)),"Simples",IF(OR(AND(OR(L189=1,L189=0),K189&gt;19),AND(L189&gt;1,L189&lt;4,K189&gt;5,K189&lt;20),AND(L189&gt;3,K189&gt;0,K189&lt;6)),"Médio",IF(OR(AND(L189&gt;1,L189&lt;4,K189&gt;19),AND(L189&gt;3,K189&gt;5,K189&lt;20),AND(L189&gt;3,K189&gt;19)),"Complexo",""))),""))</f>
        <v/>
      </c>
      <c r="O189" s="60" t="str">
        <f aca="false">IF(J189="ALI",IF(OR(AND(OR(L189=1,L189=0),K189&gt;0,K189&lt;20),AND(OR(L189=1,L189=0),K189&gt;19,K189&lt;51),AND(L189&gt;1,L189&lt;6,K189&gt;0,K189&lt;20)),"Simples",IF(OR(AND(OR(L189=1,L189=0),K189&gt;50),AND(L189&gt;1,L189&lt;6,K189&gt;19,K189&lt;51),AND(L189&gt;5,K189&gt;0,K189&lt;20)),"Médio",IF(OR(AND(L189&gt;1,L189&lt;6,K189&gt;50),AND(L189&gt;5,K189&gt;19,K189&lt;51),AND(L189&gt;5,K189&gt;50)),"Complexo",""))), IF(J189="AIE",IF(OR(AND(OR(L189=1, L189=0),K189&gt;0,K189&lt;20),AND(OR(L189=1, L189=0),K189&gt;19,K189&lt;51),AND(L189&gt;1,L189&lt;6,K189&gt;0,K189&lt;20)),"Simples",IF(OR(AND(OR(L189=1, L189=0),K189&gt;50),AND(L189&gt;1,L189&lt;6,K189&gt;19,K189&lt;51),AND(L189&gt;5,K189&gt;0,K189&lt;20)),"Médio",IF(OR(AND(L189&gt;1,L189&lt;6,K189&gt;50),AND(L189&gt;5,K189&gt;19,K189&lt;51),AND(L189&gt;5,K189&gt;50)),"Complexo",""))),""))</f>
        <v/>
      </c>
      <c r="P189" s="63" t="str">
        <f aca="false">IF(N189="",O189,IF(O189="",N189,""))</f>
        <v/>
      </c>
      <c r="Q189" s="64" t="n">
        <f aca="false">IF(AND(OR(J189="EE",J189="CE"),P189="Simples"),3, IF(AND(OR(J189="EE",J189="CE"),P189="Médio"),4, IF(AND(OR(J189="EE",J189="CE"),P189="Complexo"),6, IF(AND(J189="SE",P189="Simples"),4, IF(AND(J189="SE",P189="Médio"),5, IF(AND(J189="SE",P189="Complexo"),7,0))))))</f>
        <v>0</v>
      </c>
      <c r="R189" s="64" t="n">
        <f aca="false">IF(AND(J189="ALI",O189="Simples"),7, IF(AND(J189="ALI",O189="Médio"),10, IF(AND(J189="ALI",O189="Complexo"),15, IF(AND(J189="AIE",O189="Simples"),5, IF(AND(J189="AIE",O189="Médio"),7, IF(AND(J189="AIE",O189="Complexo"),10,0))))))</f>
        <v>0</v>
      </c>
      <c r="S189" s="63" t="n">
        <f aca="false">IF($M189="%",($Q189+$R189)*$C189,$C189*$I189)</f>
        <v>0</v>
      </c>
      <c r="T189" s="59"/>
      <c r="U189" s="55"/>
      <c r="V189" s="55"/>
      <c r="W189" s="55"/>
      <c r="X189" s="55"/>
      <c r="Y189" s="55"/>
      <c r="Z189" s="55"/>
      <c r="AA189" s="55"/>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5"/>
      <c r="AX189" s="55"/>
      <c r="AY189" s="55"/>
      <c r="AZ189" s="55"/>
      <c r="BA189" s="55"/>
      <c r="BB189" s="55"/>
      <c r="BC189" s="55"/>
      <c r="BD189" s="55"/>
      <c r="BE189" s="55"/>
      <c r="BF189" s="55"/>
      <c r="BG189" s="55"/>
      <c r="BH189" s="55"/>
      <c r="BI189" s="55"/>
      <c r="BJ189" s="55"/>
      <c r="BK189" s="55"/>
      <c r="BL189" s="55"/>
    </row>
    <row r="190" customFormat="false" ht="13.8" hidden="false" customHeight="false" outlineLevel="0" collapsed="false">
      <c r="A190" s="56"/>
      <c r="B190" s="57"/>
      <c r="C190" s="58" t="n">
        <f aca="false">IF($B190&lt;&gt;"",VLOOKUP($B190,Matriz_INM,2,0),0)</f>
        <v>0</v>
      </c>
      <c r="D190" s="59"/>
      <c r="E190" s="59"/>
      <c r="F190" s="59"/>
      <c r="G190" s="59"/>
      <c r="H190" s="60"/>
      <c r="I190" s="61"/>
      <c r="J190" s="59"/>
      <c r="K190" s="61"/>
      <c r="L190" s="61"/>
      <c r="M190" s="62" t="str">
        <f aca="false">IFERROR(VLOOKUP($B190,Matriz_INM,3,0),"")</f>
        <v/>
      </c>
      <c r="N190" s="60" t="str">
        <f aca="false">IF(J190="EE",IF(OR(AND(OR(L190=1,L190=0),K190&gt;0,K190&lt;5),AND(OR(L190=1,L190=0),K190&gt;4,K190&lt;16),AND(L190=2,K190&gt;0,K190&lt;5)),"Simples",IF(OR(AND(OR(L190=1,L190=0),K190&gt;15),AND(L190=2,K190&gt;4,K190&lt;16),AND(L190&gt;2,K190&gt;0,K190&lt;5)),"Médio",IF(OR(AND(L190=2,K190&gt;15),AND(L190&gt;2,K190&gt;4,K190&lt;16),AND(L190&gt;2,K190&gt;15)),"Complexo",""))), IF(OR(J190="CE",J190="SE"),IF(OR(AND(OR(L190=1,L190=0),K190&gt;0,K190&lt;6),AND(OR(L190=1,L190=0),K190&gt;5,K190&lt;20),AND(L190&gt;1,L190&lt;4,K190&gt;0,K190&lt;6)),"Simples",IF(OR(AND(OR(L190=1,L190=0),K190&gt;19),AND(L190&gt;1,L190&lt;4,K190&gt;5,K190&lt;20),AND(L190&gt;3,K190&gt;0,K190&lt;6)),"Médio",IF(OR(AND(L190&gt;1,L190&lt;4,K190&gt;19),AND(L190&gt;3,K190&gt;5,K190&lt;20),AND(L190&gt;3,K190&gt;19)),"Complexo",""))),""))</f>
        <v/>
      </c>
      <c r="O190" s="60" t="str">
        <f aca="false">IF(J190="ALI",IF(OR(AND(OR(L190=1,L190=0),K190&gt;0,K190&lt;20),AND(OR(L190=1,L190=0),K190&gt;19,K190&lt;51),AND(L190&gt;1,L190&lt;6,K190&gt;0,K190&lt;20)),"Simples",IF(OR(AND(OR(L190=1,L190=0),K190&gt;50),AND(L190&gt;1,L190&lt;6,K190&gt;19,K190&lt;51),AND(L190&gt;5,K190&gt;0,K190&lt;20)),"Médio",IF(OR(AND(L190&gt;1,L190&lt;6,K190&gt;50),AND(L190&gt;5,K190&gt;19,K190&lt;51),AND(L190&gt;5,K190&gt;50)),"Complexo",""))), IF(J190="AIE",IF(OR(AND(OR(L190=1, L190=0),K190&gt;0,K190&lt;20),AND(OR(L190=1, L190=0),K190&gt;19,K190&lt;51),AND(L190&gt;1,L190&lt;6,K190&gt;0,K190&lt;20)),"Simples",IF(OR(AND(OR(L190=1, L190=0),K190&gt;50),AND(L190&gt;1,L190&lt;6,K190&gt;19,K190&lt;51),AND(L190&gt;5,K190&gt;0,K190&lt;20)),"Médio",IF(OR(AND(L190&gt;1,L190&lt;6,K190&gt;50),AND(L190&gt;5,K190&gt;19,K190&lt;51),AND(L190&gt;5,K190&gt;50)),"Complexo",""))),""))</f>
        <v/>
      </c>
      <c r="P190" s="63" t="str">
        <f aca="false">IF(N190="",O190,IF(O190="",N190,""))</f>
        <v/>
      </c>
      <c r="Q190" s="64" t="n">
        <f aca="false">IF(AND(OR(J190="EE",J190="CE"),P190="Simples"),3, IF(AND(OR(J190="EE",J190="CE"),P190="Médio"),4, IF(AND(OR(J190="EE",J190="CE"),P190="Complexo"),6, IF(AND(J190="SE",P190="Simples"),4, IF(AND(J190="SE",P190="Médio"),5, IF(AND(J190="SE",P190="Complexo"),7,0))))))</f>
        <v>0</v>
      </c>
      <c r="R190" s="64" t="n">
        <f aca="false">IF(AND(J190="ALI",O190="Simples"),7, IF(AND(J190="ALI",O190="Médio"),10, IF(AND(J190="ALI",O190="Complexo"),15, IF(AND(J190="AIE",O190="Simples"),5, IF(AND(J190="AIE",O190="Médio"),7, IF(AND(J190="AIE",O190="Complexo"),10,0))))))</f>
        <v>0</v>
      </c>
      <c r="S190" s="63" t="n">
        <f aca="false">IF($M190="%",($Q190+$R190)*$C190,$C190*$I190)</f>
        <v>0</v>
      </c>
      <c r="T190" s="59"/>
      <c r="U190" s="55"/>
      <c r="V190" s="55"/>
      <c r="W190" s="55"/>
      <c r="X190" s="55"/>
      <c r="Y190" s="55"/>
      <c r="Z190" s="55"/>
      <c r="AA190" s="55"/>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5"/>
      <c r="AX190" s="55"/>
      <c r="AY190" s="55"/>
      <c r="AZ190" s="55"/>
      <c r="BA190" s="55"/>
      <c r="BB190" s="55"/>
      <c r="BC190" s="55"/>
      <c r="BD190" s="55"/>
      <c r="BE190" s="55"/>
      <c r="BF190" s="55"/>
      <c r="BG190" s="55"/>
      <c r="BH190" s="55"/>
      <c r="BI190" s="55"/>
      <c r="BJ190" s="55"/>
      <c r="BK190" s="55"/>
      <c r="BL190" s="55"/>
    </row>
    <row r="191" customFormat="false" ht="13.8" hidden="false" customHeight="false" outlineLevel="0" collapsed="false">
      <c r="A191" s="56"/>
      <c r="B191" s="57"/>
      <c r="C191" s="58" t="n">
        <f aca="false">IF($B191&lt;&gt;"",VLOOKUP($B191,Matriz_INM,2,0),0)</f>
        <v>0</v>
      </c>
      <c r="D191" s="59"/>
      <c r="E191" s="59"/>
      <c r="F191" s="59"/>
      <c r="G191" s="59"/>
      <c r="H191" s="60"/>
      <c r="I191" s="61"/>
      <c r="J191" s="59"/>
      <c r="K191" s="61"/>
      <c r="L191" s="61"/>
      <c r="M191" s="62" t="str">
        <f aca="false">IFERROR(VLOOKUP($B191,Matriz_INM,3,0),"")</f>
        <v/>
      </c>
      <c r="N191" s="60" t="str">
        <f aca="false">IF(J191="EE",IF(OR(AND(OR(L191=1,L191=0),K191&gt;0,K191&lt;5),AND(OR(L191=1,L191=0),K191&gt;4,K191&lt;16),AND(L191=2,K191&gt;0,K191&lt;5)),"Simples",IF(OR(AND(OR(L191=1,L191=0),K191&gt;15),AND(L191=2,K191&gt;4,K191&lt;16),AND(L191&gt;2,K191&gt;0,K191&lt;5)),"Médio",IF(OR(AND(L191=2,K191&gt;15),AND(L191&gt;2,K191&gt;4,K191&lt;16),AND(L191&gt;2,K191&gt;15)),"Complexo",""))), IF(OR(J191="CE",J191="SE"),IF(OR(AND(OR(L191=1,L191=0),K191&gt;0,K191&lt;6),AND(OR(L191=1,L191=0),K191&gt;5,K191&lt;20),AND(L191&gt;1,L191&lt;4,K191&gt;0,K191&lt;6)),"Simples",IF(OR(AND(OR(L191=1,L191=0),K191&gt;19),AND(L191&gt;1,L191&lt;4,K191&gt;5,K191&lt;20),AND(L191&gt;3,K191&gt;0,K191&lt;6)),"Médio",IF(OR(AND(L191&gt;1,L191&lt;4,K191&gt;19),AND(L191&gt;3,K191&gt;5,K191&lt;20),AND(L191&gt;3,K191&gt;19)),"Complexo",""))),""))</f>
        <v/>
      </c>
      <c r="O191" s="60" t="str">
        <f aca="false">IF(J191="ALI",IF(OR(AND(OR(L191=1,L191=0),K191&gt;0,K191&lt;20),AND(OR(L191=1,L191=0),K191&gt;19,K191&lt;51),AND(L191&gt;1,L191&lt;6,K191&gt;0,K191&lt;20)),"Simples",IF(OR(AND(OR(L191=1,L191=0),K191&gt;50),AND(L191&gt;1,L191&lt;6,K191&gt;19,K191&lt;51),AND(L191&gt;5,K191&gt;0,K191&lt;20)),"Médio",IF(OR(AND(L191&gt;1,L191&lt;6,K191&gt;50),AND(L191&gt;5,K191&gt;19,K191&lt;51),AND(L191&gt;5,K191&gt;50)),"Complexo",""))), IF(J191="AIE",IF(OR(AND(OR(L191=1, L191=0),K191&gt;0,K191&lt;20),AND(OR(L191=1, L191=0),K191&gt;19,K191&lt;51),AND(L191&gt;1,L191&lt;6,K191&gt;0,K191&lt;20)),"Simples",IF(OR(AND(OR(L191=1, L191=0),K191&gt;50),AND(L191&gt;1,L191&lt;6,K191&gt;19,K191&lt;51),AND(L191&gt;5,K191&gt;0,K191&lt;20)),"Médio",IF(OR(AND(L191&gt;1,L191&lt;6,K191&gt;50),AND(L191&gt;5,K191&gt;19,K191&lt;51),AND(L191&gt;5,K191&gt;50)),"Complexo",""))),""))</f>
        <v/>
      </c>
      <c r="P191" s="63" t="str">
        <f aca="false">IF(N191="",O191,IF(O191="",N191,""))</f>
        <v/>
      </c>
      <c r="Q191" s="64" t="n">
        <f aca="false">IF(AND(OR(J191="EE",J191="CE"),P191="Simples"),3, IF(AND(OR(J191="EE",J191="CE"),P191="Médio"),4, IF(AND(OR(J191="EE",J191="CE"),P191="Complexo"),6, IF(AND(J191="SE",P191="Simples"),4, IF(AND(J191="SE",P191="Médio"),5, IF(AND(J191="SE",P191="Complexo"),7,0))))))</f>
        <v>0</v>
      </c>
      <c r="R191" s="64" t="n">
        <f aca="false">IF(AND(J191="ALI",O191="Simples"),7, IF(AND(J191="ALI",O191="Médio"),10, IF(AND(J191="ALI",O191="Complexo"),15, IF(AND(J191="AIE",O191="Simples"),5, IF(AND(J191="AIE",O191="Médio"),7, IF(AND(J191="AIE",O191="Complexo"),10,0))))))</f>
        <v>0</v>
      </c>
      <c r="S191" s="63" t="n">
        <f aca="false">IF($M191="%",($Q191+$R191)*$C191,$C191*$I191)</f>
        <v>0</v>
      </c>
      <c r="T191" s="59"/>
      <c r="U191" s="55"/>
      <c r="V191" s="55"/>
      <c r="W191" s="55"/>
      <c r="X191" s="55"/>
      <c r="Y191" s="55"/>
      <c r="Z191" s="55"/>
      <c r="AA191" s="55"/>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5"/>
      <c r="AX191" s="55"/>
      <c r="AY191" s="55"/>
      <c r="AZ191" s="55"/>
      <c r="BA191" s="55"/>
      <c r="BB191" s="55"/>
      <c r="BC191" s="55"/>
      <c r="BD191" s="55"/>
      <c r="BE191" s="55"/>
      <c r="BF191" s="55"/>
      <c r="BG191" s="55"/>
      <c r="BH191" s="55"/>
      <c r="BI191" s="55"/>
      <c r="BJ191" s="55"/>
      <c r="BK191" s="55"/>
      <c r="BL191" s="55"/>
    </row>
    <row r="192" customFormat="false" ht="13.8" hidden="false" customHeight="false" outlineLevel="0" collapsed="false">
      <c r="A192" s="56"/>
      <c r="B192" s="57"/>
      <c r="C192" s="58" t="n">
        <f aca="false">IF($B192&lt;&gt;"",VLOOKUP($B192,Matriz_INM,2,0),0)</f>
        <v>0</v>
      </c>
      <c r="D192" s="59"/>
      <c r="E192" s="59"/>
      <c r="F192" s="59"/>
      <c r="G192" s="59"/>
      <c r="H192" s="60"/>
      <c r="I192" s="61"/>
      <c r="J192" s="59"/>
      <c r="K192" s="61"/>
      <c r="L192" s="61"/>
      <c r="M192" s="62" t="str">
        <f aca="false">IFERROR(VLOOKUP($B192,Matriz_INM,3,0),"")</f>
        <v/>
      </c>
      <c r="N192" s="60" t="str">
        <f aca="false">IF(J192="EE",IF(OR(AND(OR(L192=1,L192=0),K192&gt;0,K192&lt;5),AND(OR(L192=1,L192=0),K192&gt;4,K192&lt;16),AND(L192=2,K192&gt;0,K192&lt;5)),"Simples",IF(OR(AND(OR(L192=1,L192=0),K192&gt;15),AND(L192=2,K192&gt;4,K192&lt;16),AND(L192&gt;2,K192&gt;0,K192&lt;5)),"Médio",IF(OR(AND(L192=2,K192&gt;15),AND(L192&gt;2,K192&gt;4,K192&lt;16),AND(L192&gt;2,K192&gt;15)),"Complexo",""))), IF(OR(J192="CE",J192="SE"),IF(OR(AND(OR(L192=1,L192=0),K192&gt;0,K192&lt;6),AND(OR(L192=1,L192=0),K192&gt;5,K192&lt;20),AND(L192&gt;1,L192&lt;4,K192&gt;0,K192&lt;6)),"Simples",IF(OR(AND(OR(L192=1,L192=0),K192&gt;19),AND(L192&gt;1,L192&lt;4,K192&gt;5,K192&lt;20),AND(L192&gt;3,K192&gt;0,K192&lt;6)),"Médio",IF(OR(AND(L192&gt;1,L192&lt;4,K192&gt;19),AND(L192&gt;3,K192&gt;5,K192&lt;20),AND(L192&gt;3,K192&gt;19)),"Complexo",""))),""))</f>
        <v/>
      </c>
      <c r="O192" s="60" t="str">
        <f aca="false">IF(J192="ALI",IF(OR(AND(OR(L192=1,L192=0),K192&gt;0,K192&lt;20),AND(OR(L192=1,L192=0),K192&gt;19,K192&lt;51),AND(L192&gt;1,L192&lt;6,K192&gt;0,K192&lt;20)),"Simples",IF(OR(AND(OR(L192=1,L192=0),K192&gt;50),AND(L192&gt;1,L192&lt;6,K192&gt;19,K192&lt;51),AND(L192&gt;5,K192&gt;0,K192&lt;20)),"Médio",IF(OR(AND(L192&gt;1,L192&lt;6,K192&gt;50),AND(L192&gt;5,K192&gt;19,K192&lt;51),AND(L192&gt;5,K192&gt;50)),"Complexo",""))), IF(J192="AIE",IF(OR(AND(OR(L192=1, L192=0),K192&gt;0,K192&lt;20),AND(OR(L192=1, L192=0),K192&gt;19,K192&lt;51),AND(L192&gt;1,L192&lt;6,K192&gt;0,K192&lt;20)),"Simples",IF(OR(AND(OR(L192=1, L192=0),K192&gt;50),AND(L192&gt;1,L192&lt;6,K192&gt;19,K192&lt;51),AND(L192&gt;5,K192&gt;0,K192&lt;20)),"Médio",IF(OR(AND(L192&gt;1,L192&lt;6,K192&gt;50),AND(L192&gt;5,K192&gt;19,K192&lt;51),AND(L192&gt;5,K192&gt;50)),"Complexo",""))),""))</f>
        <v/>
      </c>
      <c r="P192" s="63" t="str">
        <f aca="false">IF(N192="",O192,IF(O192="",N192,""))</f>
        <v/>
      </c>
      <c r="Q192" s="64" t="n">
        <f aca="false">IF(AND(OR(J192="EE",J192="CE"),P192="Simples"),3, IF(AND(OR(J192="EE",J192="CE"),P192="Médio"),4, IF(AND(OR(J192="EE",J192="CE"),P192="Complexo"),6, IF(AND(J192="SE",P192="Simples"),4, IF(AND(J192="SE",P192="Médio"),5, IF(AND(J192="SE",P192="Complexo"),7,0))))))</f>
        <v>0</v>
      </c>
      <c r="R192" s="64" t="n">
        <f aca="false">IF(AND(J192="ALI",O192="Simples"),7, IF(AND(J192="ALI",O192="Médio"),10, IF(AND(J192="ALI",O192="Complexo"),15, IF(AND(J192="AIE",O192="Simples"),5, IF(AND(J192="AIE",O192="Médio"),7, IF(AND(J192="AIE",O192="Complexo"),10,0))))))</f>
        <v>0</v>
      </c>
      <c r="S192" s="63" t="n">
        <f aca="false">IF($M192="%",($Q192+$R192)*$C192,$C192*$I192)</f>
        <v>0</v>
      </c>
      <c r="T192" s="59"/>
      <c r="U192" s="55"/>
      <c r="V192" s="55"/>
      <c r="W192" s="55"/>
      <c r="X192" s="55"/>
      <c r="Y192" s="55"/>
      <c r="Z192" s="55"/>
      <c r="AA192" s="55"/>
      <c r="AB192" s="55"/>
      <c r="AC192" s="55"/>
      <c r="AD192" s="55"/>
      <c r="AE192" s="55"/>
      <c r="AF192" s="55"/>
      <c r="AG192" s="55"/>
      <c r="AH192" s="55"/>
      <c r="AI192" s="55"/>
      <c r="AJ192" s="55"/>
      <c r="AK192" s="55"/>
      <c r="AL192" s="55"/>
      <c r="AM192" s="55"/>
      <c r="AN192" s="55"/>
      <c r="AO192" s="55"/>
      <c r="AP192" s="55"/>
      <c r="AQ192" s="55"/>
      <c r="AR192" s="55"/>
      <c r="AS192" s="55"/>
      <c r="AT192" s="55"/>
      <c r="AU192" s="55"/>
      <c r="AV192" s="55"/>
      <c r="AW192" s="55"/>
      <c r="AX192" s="55"/>
      <c r="AY192" s="55"/>
      <c r="AZ192" s="55"/>
      <c r="BA192" s="55"/>
      <c r="BB192" s="55"/>
      <c r="BC192" s="55"/>
      <c r="BD192" s="55"/>
      <c r="BE192" s="55"/>
      <c r="BF192" s="55"/>
      <c r="BG192" s="55"/>
      <c r="BH192" s="55"/>
      <c r="BI192" s="55"/>
      <c r="BJ192" s="55"/>
      <c r="BK192" s="55"/>
      <c r="BL192" s="55"/>
    </row>
    <row r="193" customFormat="false" ht="13.8" hidden="false" customHeight="false" outlineLevel="0" collapsed="false">
      <c r="A193" s="56"/>
      <c r="B193" s="57"/>
      <c r="C193" s="58" t="n">
        <f aca="false">IF($B193&lt;&gt;"",VLOOKUP($B193,Matriz_INM,2,0),0)</f>
        <v>0</v>
      </c>
      <c r="D193" s="59"/>
      <c r="E193" s="59"/>
      <c r="F193" s="59"/>
      <c r="G193" s="59"/>
      <c r="H193" s="60"/>
      <c r="I193" s="61"/>
      <c r="J193" s="59"/>
      <c r="K193" s="61"/>
      <c r="L193" s="61"/>
      <c r="M193" s="62" t="str">
        <f aca="false">IFERROR(VLOOKUP($B193,Matriz_INM,3,0),"")</f>
        <v/>
      </c>
      <c r="N193" s="60" t="str">
        <f aca="false">IF(J193="EE",IF(OR(AND(OR(L193=1,L193=0),K193&gt;0,K193&lt;5),AND(OR(L193=1,L193=0),K193&gt;4,K193&lt;16),AND(L193=2,K193&gt;0,K193&lt;5)),"Simples",IF(OR(AND(OR(L193=1,L193=0),K193&gt;15),AND(L193=2,K193&gt;4,K193&lt;16),AND(L193&gt;2,K193&gt;0,K193&lt;5)),"Médio",IF(OR(AND(L193=2,K193&gt;15),AND(L193&gt;2,K193&gt;4,K193&lt;16),AND(L193&gt;2,K193&gt;15)),"Complexo",""))), IF(OR(J193="CE",J193="SE"),IF(OR(AND(OR(L193=1,L193=0),K193&gt;0,K193&lt;6),AND(OR(L193=1,L193=0),K193&gt;5,K193&lt;20),AND(L193&gt;1,L193&lt;4,K193&gt;0,K193&lt;6)),"Simples",IF(OR(AND(OR(L193=1,L193=0),K193&gt;19),AND(L193&gt;1,L193&lt;4,K193&gt;5,K193&lt;20),AND(L193&gt;3,K193&gt;0,K193&lt;6)),"Médio",IF(OR(AND(L193&gt;1,L193&lt;4,K193&gt;19),AND(L193&gt;3,K193&gt;5,K193&lt;20),AND(L193&gt;3,K193&gt;19)),"Complexo",""))),""))</f>
        <v/>
      </c>
      <c r="O193" s="60" t="str">
        <f aca="false">IF(J193="ALI",IF(OR(AND(OR(L193=1,L193=0),K193&gt;0,K193&lt;20),AND(OR(L193=1,L193=0),K193&gt;19,K193&lt;51),AND(L193&gt;1,L193&lt;6,K193&gt;0,K193&lt;20)),"Simples",IF(OR(AND(OR(L193=1,L193=0),K193&gt;50),AND(L193&gt;1,L193&lt;6,K193&gt;19,K193&lt;51),AND(L193&gt;5,K193&gt;0,K193&lt;20)),"Médio",IF(OR(AND(L193&gt;1,L193&lt;6,K193&gt;50),AND(L193&gt;5,K193&gt;19,K193&lt;51),AND(L193&gt;5,K193&gt;50)),"Complexo",""))), IF(J193="AIE",IF(OR(AND(OR(L193=1, L193=0),K193&gt;0,K193&lt;20),AND(OR(L193=1, L193=0),K193&gt;19,K193&lt;51),AND(L193&gt;1,L193&lt;6,K193&gt;0,K193&lt;20)),"Simples",IF(OR(AND(OR(L193=1, L193=0),K193&gt;50),AND(L193&gt;1,L193&lt;6,K193&gt;19,K193&lt;51),AND(L193&gt;5,K193&gt;0,K193&lt;20)),"Médio",IF(OR(AND(L193&gt;1,L193&lt;6,K193&gt;50),AND(L193&gt;5,K193&gt;19,K193&lt;51),AND(L193&gt;5,K193&gt;50)),"Complexo",""))),""))</f>
        <v/>
      </c>
      <c r="P193" s="63" t="str">
        <f aca="false">IF(N193="",O193,IF(O193="",N193,""))</f>
        <v/>
      </c>
      <c r="Q193" s="64" t="n">
        <f aca="false">IF(AND(OR(J193="EE",J193="CE"),P193="Simples"),3, IF(AND(OR(J193="EE",J193="CE"),P193="Médio"),4, IF(AND(OR(J193="EE",J193="CE"),P193="Complexo"),6, IF(AND(J193="SE",P193="Simples"),4, IF(AND(J193="SE",P193="Médio"),5, IF(AND(J193="SE",P193="Complexo"),7,0))))))</f>
        <v>0</v>
      </c>
      <c r="R193" s="64" t="n">
        <f aca="false">IF(AND(J193="ALI",O193="Simples"),7, IF(AND(J193="ALI",O193="Médio"),10, IF(AND(J193="ALI",O193="Complexo"),15, IF(AND(J193="AIE",O193="Simples"),5, IF(AND(J193="AIE",O193="Médio"),7, IF(AND(J193="AIE",O193="Complexo"),10,0))))))</f>
        <v>0</v>
      </c>
      <c r="S193" s="63" t="n">
        <f aca="false">IF($M193="%",($Q193+$R193)*$C193,$C193*$I193)</f>
        <v>0</v>
      </c>
      <c r="T193" s="59"/>
      <c r="U193" s="55"/>
      <c r="V193" s="55"/>
      <c r="W193" s="55"/>
      <c r="X193" s="55"/>
      <c r="Y193" s="55"/>
      <c r="Z193" s="55"/>
      <c r="AA193" s="55"/>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5"/>
      <c r="AX193" s="55"/>
      <c r="AY193" s="55"/>
      <c r="AZ193" s="55"/>
      <c r="BA193" s="55"/>
      <c r="BB193" s="55"/>
      <c r="BC193" s="55"/>
      <c r="BD193" s="55"/>
      <c r="BE193" s="55"/>
      <c r="BF193" s="55"/>
      <c r="BG193" s="55"/>
      <c r="BH193" s="55"/>
      <c r="BI193" s="55"/>
      <c r="BJ193" s="55"/>
      <c r="BK193" s="55"/>
      <c r="BL193" s="55"/>
    </row>
    <row r="194" customFormat="false" ht="13.8" hidden="false" customHeight="false" outlineLevel="0" collapsed="false">
      <c r="A194" s="56"/>
      <c r="B194" s="57"/>
      <c r="C194" s="58" t="n">
        <f aca="false">IF($B194&lt;&gt;"",VLOOKUP($B194,Matriz_INM,2,0),0)</f>
        <v>0</v>
      </c>
      <c r="D194" s="59"/>
      <c r="E194" s="59"/>
      <c r="F194" s="59"/>
      <c r="G194" s="59"/>
      <c r="H194" s="60"/>
      <c r="I194" s="61"/>
      <c r="J194" s="59"/>
      <c r="K194" s="61"/>
      <c r="L194" s="61"/>
      <c r="M194" s="62" t="str">
        <f aca="false">IFERROR(VLOOKUP($B194,Matriz_INM,3,0),"")</f>
        <v/>
      </c>
      <c r="N194" s="60" t="str">
        <f aca="false">IF(J194="EE",IF(OR(AND(OR(L194=1,L194=0),K194&gt;0,K194&lt;5),AND(OR(L194=1,L194=0),K194&gt;4,K194&lt;16),AND(L194=2,K194&gt;0,K194&lt;5)),"Simples",IF(OR(AND(OR(L194=1,L194=0),K194&gt;15),AND(L194=2,K194&gt;4,K194&lt;16),AND(L194&gt;2,K194&gt;0,K194&lt;5)),"Médio",IF(OR(AND(L194=2,K194&gt;15),AND(L194&gt;2,K194&gt;4,K194&lt;16),AND(L194&gt;2,K194&gt;15)),"Complexo",""))), IF(OR(J194="CE",J194="SE"),IF(OR(AND(OR(L194=1,L194=0),K194&gt;0,K194&lt;6),AND(OR(L194=1,L194=0),K194&gt;5,K194&lt;20),AND(L194&gt;1,L194&lt;4,K194&gt;0,K194&lt;6)),"Simples",IF(OR(AND(OR(L194=1,L194=0),K194&gt;19),AND(L194&gt;1,L194&lt;4,K194&gt;5,K194&lt;20),AND(L194&gt;3,K194&gt;0,K194&lt;6)),"Médio",IF(OR(AND(L194&gt;1,L194&lt;4,K194&gt;19),AND(L194&gt;3,K194&gt;5,K194&lt;20),AND(L194&gt;3,K194&gt;19)),"Complexo",""))),""))</f>
        <v/>
      </c>
      <c r="O194" s="60" t="str">
        <f aca="false">IF(J194="ALI",IF(OR(AND(OR(L194=1,L194=0),K194&gt;0,K194&lt;20),AND(OR(L194=1,L194=0),K194&gt;19,K194&lt;51),AND(L194&gt;1,L194&lt;6,K194&gt;0,K194&lt;20)),"Simples",IF(OR(AND(OR(L194=1,L194=0),K194&gt;50),AND(L194&gt;1,L194&lt;6,K194&gt;19,K194&lt;51),AND(L194&gt;5,K194&gt;0,K194&lt;20)),"Médio",IF(OR(AND(L194&gt;1,L194&lt;6,K194&gt;50),AND(L194&gt;5,K194&gt;19,K194&lt;51),AND(L194&gt;5,K194&gt;50)),"Complexo",""))), IF(J194="AIE",IF(OR(AND(OR(L194=1, L194=0),K194&gt;0,K194&lt;20),AND(OR(L194=1, L194=0),K194&gt;19,K194&lt;51),AND(L194&gt;1,L194&lt;6,K194&gt;0,K194&lt;20)),"Simples",IF(OR(AND(OR(L194=1, L194=0),K194&gt;50),AND(L194&gt;1,L194&lt;6,K194&gt;19,K194&lt;51),AND(L194&gt;5,K194&gt;0,K194&lt;20)),"Médio",IF(OR(AND(L194&gt;1,L194&lt;6,K194&gt;50),AND(L194&gt;5,K194&gt;19,K194&lt;51),AND(L194&gt;5,K194&gt;50)),"Complexo",""))),""))</f>
        <v/>
      </c>
      <c r="P194" s="63" t="str">
        <f aca="false">IF(N194="",O194,IF(O194="",N194,""))</f>
        <v/>
      </c>
      <c r="Q194" s="64" t="n">
        <f aca="false">IF(AND(OR(J194="EE",J194="CE"),P194="Simples"),3, IF(AND(OR(J194="EE",J194="CE"),P194="Médio"),4, IF(AND(OR(J194="EE",J194="CE"),P194="Complexo"),6, IF(AND(J194="SE",P194="Simples"),4, IF(AND(J194="SE",P194="Médio"),5, IF(AND(J194="SE",P194="Complexo"),7,0))))))</f>
        <v>0</v>
      </c>
      <c r="R194" s="64" t="n">
        <f aca="false">IF(AND(J194="ALI",O194="Simples"),7, IF(AND(J194="ALI",O194="Médio"),10, IF(AND(J194="ALI",O194="Complexo"),15, IF(AND(J194="AIE",O194="Simples"),5, IF(AND(J194="AIE",O194="Médio"),7, IF(AND(J194="AIE",O194="Complexo"),10,0))))))</f>
        <v>0</v>
      </c>
      <c r="S194" s="63" t="n">
        <f aca="false">IF($M194="%",($Q194+$R194)*$C194,$C194*$I194)</f>
        <v>0</v>
      </c>
      <c r="T194" s="59"/>
      <c r="U194" s="55"/>
      <c r="V194" s="55"/>
      <c r="W194" s="55"/>
      <c r="X194" s="55"/>
      <c r="Y194" s="55"/>
      <c r="Z194" s="55"/>
      <c r="AA194" s="55"/>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c r="BB194" s="55"/>
      <c r="BC194" s="55"/>
      <c r="BD194" s="55"/>
      <c r="BE194" s="55"/>
      <c r="BF194" s="55"/>
      <c r="BG194" s="55"/>
      <c r="BH194" s="55"/>
      <c r="BI194" s="55"/>
      <c r="BJ194" s="55"/>
      <c r="BK194" s="55"/>
      <c r="BL194" s="55"/>
    </row>
    <row r="195" customFormat="false" ht="13.8" hidden="false" customHeight="false" outlineLevel="0" collapsed="false">
      <c r="A195" s="56"/>
      <c r="B195" s="57"/>
      <c r="C195" s="58" t="n">
        <f aca="false">IF($B195&lt;&gt;"",VLOOKUP($B195,Matriz_INM,2,0),0)</f>
        <v>0</v>
      </c>
      <c r="D195" s="59"/>
      <c r="E195" s="59"/>
      <c r="F195" s="59"/>
      <c r="G195" s="59"/>
      <c r="H195" s="60"/>
      <c r="I195" s="61"/>
      <c r="J195" s="59"/>
      <c r="K195" s="61"/>
      <c r="L195" s="61"/>
      <c r="M195" s="62" t="str">
        <f aca="false">IFERROR(VLOOKUP($B195,Matriz_INM,3,0),"")</f>
        <v/>
      </c>
      <c r="N195" s="60" t="str">
        <f aca="false">IF(J195="EE",IF(OR(AND(OR(L195=1,L195=0),K195&gt;0,K195&lt;5),AND(OR(L195=1,L195=0),K195&gt;4,K195&lt;16),AND(L195=2,K195&gt;0,K195&lt;5)),"Simples",IF(OR(AND(OR(L195=1,L195=0),K195&gt;15),AND(L195=2,K195&gt;4,K195&lt;16),AND(L195&gt;2,K195&gt;0,K195&lt;5)),"Médio",IF(OR(AND(L195=2,K195&gt;15),AND(L195&gt;2,K195&gt;4,K195&lt;16),AND(L195&gt;2,K195&gt;15)),"Complexo",""))), IF(OR(J195="CE",J195="SE"),IF(OR(AND(OR(L195=1,L195=0),K195&gt;0,K195&lt;6),AND(OR(L195=1,L195=0),K195&gt;5,K195&lt;20),AND(L195&gt;1,L195&lt;4,K195&gt;0,K195&lt;6)),"Simples",IF(OR(AND(OR(L195=1,L195=0),K195&gt;19),AND(L195&gt;1,L195&lt;4,K195&gt;5,K195&lt;20),AND(L195&gt;3,K195&gt;0,K195&lt;6)),"Médio",IF(OR(AND(L195&gt;1,L195&lt;4,K195&gt;19),AND(L195&gt;3,K195&gt;5,K195&lt;20),AND(L195&gt;3,K195&gt;19)),"Complexo",""))),""))</f>
        <v/>
      </c>
      <c r="O195" s="60" t="str">
        <f aca="false">IF(J195="ALI",IF(OR(AND(OR(L195=1,L195=0),K195&gt;0,K195&lt;20),AND(OR(L195=1,L195=0),K195&gt;19,K195&lt;51),AND(L195&gt;1,L195&lt;6,K195&gt;0,K195&lt;20)),"Simples",IF(OR(AND(OR(L195=1,L195=0),K195&gt;50),AND(L195&gt;1,L195&lt;6,K195&gt;19,K195&lt;51),AND(L195&gt;5,K195&gt;0,K195&lt;20)),"Médio",IF(OR(AND(L195&gt;1,L195&lt;6,K195&gt;50),AND(L195&gt;5,K195&gt;19,K195&lt;51),AND(L195&gt;5,K195&gt;50)),"Complexo",""))), IF(J195="AIE",IF(OR(AND(OR(L195=1, L195=0),K195&gt;0,K195&lt;20),AND(OR(L195=1, L195=0),K195&gt;19,K195&lt;51),AND(L195&gt;1,L195&lt;6,K195&gt;0,K195&lt;20)),"Simples",IF(OR(AND(OR(L195=1, L195=0),K195&gt;50),AND(L195&gt;1,L195&lt;6,K195&gt;19,K195&lt;51),AND(L195&gt;5,K195&gt;0,K195&lt;20)),"Médio",IF(OR(AND(L195&gt;1,L195&lt;6,K195&gt;50),AND(L195&gt;5,K195&gt;19,K195&lt;51),AND(L195&gt;5,K195&gt;50)),"Complexo",""))),""))</f>
        <v/>
      </c>
      <c r="P195" s="63" t="str">
        <f aca="false">IF(N195="",O195,IF(O195="",N195,""))</f>
        <v/>
      </c>
      <c r="Q195" s="64" t="n">
        <f aca="false">IF(AND(OR(J195="EE",J195="CE"),P195="Simples"),3, IF(AND(OR(J195="EE",J195="CE"),P195="Médio"),4, IF(AND(OR(J195="EE",J195="CE"),P195="Complexo"),6, IF(AND(J195="SE",P195="Simples"),4, IF(AND(J195="SE",P195="Médio"),5, IF(AND(J195="SE",P195="Complexo"),7,0))))))</f>
        <v>0</v>
      </c>
      <c r="R195" s="64" t="n">
        <f aca="false">IF(AND(J195="ALI",O195="Simples"),7, IF(AND(J195="ALI",O195="Médio"),10, IF(AND(J195="ALI",O195="Complexo"),15, IF(AND(J195="AIE",O195="Simples"),5, IF(AND(J195="AIE",O195="Médio"),7, IF(AND(J195="AIE",O195="Complexo"),10,0))))))</f>
        <v>0</v>
      </c>
      <c r="S195" s="63" t="n">
        <f aca="false">IF($M195="%",($Q195+$R195)*$C195,$C195*$I195)</f>
        <v>0</v>
      </c>
      <c r="T195" s="59"/>
      <c r="U195" s="55"/>
      <c r="V195" s="55"/>
      <c r="W195" s="55"/>
      <c r="X195" s="55"/>
      <c r="Y195" s="55"/>
      <c r="Z195" s="55"/>
      <c r="AA195" s="55"/>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c r="BB195" s="55"/>
      <c r="BC195" s="55"/>
      <c r="BD195" s="55"/>
      <c r="BE195" s="55"/>
      <c r="BF195" s="55"/>
      <c r="BG195" s="55"/>
      <c r="BH195" s="55"/>
      <c r="BI195" s="55"/>
      <c r="BJ195" s="55"/>
      <c r="BK195" s="55"/>
      <c r="BL195" s="55"/>
    </row>
    <row r="196" customFormat="false" ht="13.8" hidden="false" customHeight="false" outlineLevel="0" collapsed="false">
      <c r="A196" s="56"/>
      <c r="B196" s="57"/>
      <c r="C196" s="58" t="n">
        <f aca="false">IF($B196&lt;&gt;"",VLOOKUP($B196,Matriz_INM,2,0),0)</f>
        <v>0</v>
      </c>
      <c r="D196" s="59"/>
      <c r="E196" s="59"/>
      <c r="F196" s="59"/>
      <c r="G196" s="59"/>
      <c r="H196" s="60"/>
      <c r="I196" s="61"/>
      <c r="J196" s="59"/>
      <c r="K196" s="61"/>
      <c r="L196" s="61"/>
      <c r="M196" s="62" t="str">
        <f aca="false">IFERROR(VLOOKUP($B196,Matriz_INM,3,0),"")</f>
        <v/>
      </c>
      <c r="N196" s="60" t="str">
        <f aca="false">IF(J196="EE",IF(OR(AND(OR(L196=1,L196=0),K196&gt;0,K196&lt;5),AND(OR(L196=1,L196=0),K196&gt;4,K196&lt;16),AND(L196=2,K196&gt;0,K196&lt;5)),"Simples",IF(OR(AND(OR(L196=1,L196=0),K196&gt;15),AND(L196=2,K196&gt;4,K196&lt;16),AND(L196&gt;2,K196&gt;0,K196&lt;5)),"Médio",IF(OR(AND(L196=2,K196&gt;15),AND(L196&gt;2,K196&gt;4,K196&lt;16),AND(L196&gt;2,K196&gt;15)),"Complexo",""))), IF(OR(J196="CE",J196="SE"),IF(OR(AND(OR(L196=1,L196=0),K196&gt;0,K196&lt;6),AND(OR(L196=1,L196=0),K196&gt;5,K196&lt;20),AND(L196&gt;1,L196&lt;4,K196&gt;0,K196&lt;6)),"Simples",IF(OR(AND(OR(L196=1,L196=0),K196&gt;19),AND(L196&gt;1,L196&lt;4,K196&gt;5,K196&lt;20),AND(L196&gt;3,K196&gt;0,K196&lt;6)),"Médio",IF(OR(AND(L196&gt;1,L196&lt;4,K196&gt;19),AND(L196&gt;3,K196&gt;5,K196&lt;20),AND(L196&gt;3,K196&gt;19)),"Complexo",""))),""))</f>
        <v/>
      </c>
      <c r="O196" s="60" t="str">
        <f aca="false">IF(J196="ALI",IF(OR(AND(OR(L196=1,L196=0),K196&gt;0,K196&lt;20),AND(OR(L196=1,L196=0),K196&gt;19,K196&lt;51),AND(L196&gt;1,L196&lt;6,K196&gt;0,K196&lt;20)),"Simples",IF(OR(AND(OR(L196=1,L196=0),K196&gt;50),AND(L196&gt;1,L196&lt;6,K196&gt;19,K196&lt;51),AND(L196&gt;5,K196&gt;0,K196&lt;20)),"Médio",IF(OR(AND(L196&gt;1,L196&lt;6,K196&gt;50),AND(L196&gt;5,K196&gt;19,K196&lt;51),AND(L196&gt;5,K196&gt;50)),"Complexo",""))), IF(J196="AIE",IF(OR(AND(OR(L196=1, L196=0),K196&gt;0,K196&lt;20),AND(OR(L196=1, L196=0),K196&gt;19,K196&lt;51),AND(L196&gt;1,L196&lt;6,K196&gt;0,K196&lt;20)),"Simples",IF(OR(AND(OR(L196=1, L196=0),K196&gt;50),AND(L196&gt;1,L196&lt;6,K196&gt;19,K196&lt;51),AND(L196&gt;5,K196&gt;0,K196&lt;20)),"Médio",IF(OR(AND(L196&gt;1,L196&lt;6,K196&gt;50),AND(L196&gt;5,K196&gt;19,K196&lt;51),AND(L196&gt;5,K196&gt;50)),"Complexo",""))),""))</f>
        <v/>
      </c>
      <c r="P196" s="63" t="str">
        <f aca="false">IF(N196="",O196,IF(O196="",N196,""))</f>
        <v/>
      </c>
      <c r="Q196" s="64" t="n">
        <f aca="false">IF(AND(OR(J196="EE",J196="CE"),P196="Simples"),3, IF(AND(OR(J196="EE",J196="CE"),P196="Médio"),4, IF(AND(OR(J196="EE",J196="CE"),P196="Complexo"),6, IF(AND(J196="SE",P196="Simples"),4, IF(AND(J196="SE",P196="Médio"),5, IF(AND(J196="SE",P196="Complexo"),7,0))))))</f>
        <v>0</v>
      </c>
      <c r="R196" s="64" t="n">
        <f aca="false">IF(AND(J196="ALI",O196="Simples"),7, IF(AND(J196="ALI",O196="Médio"),10, IF(AND(J196="ALI",O196="Complexo"),15, IF(AND(J196="AIE",O196="Simples"),5, IF(AND(J196="AIE",O196="Médio"),7, IF(AND(J196="AIE",O196="Complexo"),10,0))))))</f>
        <v>0</v>
      </c>
      <c r="S196" s="63" t="n">
        <f aca="false">IF($M196="%",($Q196+$R196)*$C196,$C196*$I196)</f>
        <v>0</v>
      </c>
      <c r="T196" s="59"/>
      <c r="U196" s="55"/>
      <c r="V196" s="55"/>
      <c r="W196" s="55"/>
      <c r="X196" s="55"/>
      <c r="Y196" s="55"/>
      <c r="Z196" s="55"/>
      <c r="AA196" s="55"/>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c r="BB196" s="55"/>
      <c r="BC196" s="55"/>
      <c r="BD196" s="55"/>
      <c r="BE196" s="55"/>
      <c r="BF196" s="55"/>
      <c r="BG196" s="55"/>
      <c r="BH196" s="55"/>
      <c r="BI196" s="55"/>
      <c r="BJ196" s="55"/>
      <c r="BK196" s="55"/>
      <c r="BL196" s="55"/>
    </row>
    <row r="197" customFormat="false" ht="13.8" hidden="false" customHeight="false" outlineLevel="0" collapsed="false">
      <c r="A197" s="56"/>
      <c r="B197" s="57"/>
      <c r="C197" s="58" t="n">
        <f aca="false">IF($B197&lt;&gt;"",VLOOKUP($B197,Matriz_INM,2,0),0)</f>
        <v>0</v>
      </c>
      <c r="D197" s="59"/>
      <c r="E197" s="59"/>
      <c r="F197" s="59"/>
      <c r="G197" s="59"/>
      <c r="H197" s="60"/>
      <c r="I197" s="61"/>
      <c r="J197" s="59"/>
      <c r="K197" s="61"/>
      <c r="L197" s="61"/>
      <c r="M197" s="62" t="str">
        <f aca="false">IFERROR(VLOOKUP($B197,Matriz_INM,3,0),"")</f>
        <v/>
      </c>
      <c r="N197" s="60" t="str">
        <f aca="false">IF(J197="EE",IF(OR(AND(OR(L197=1,L197=0),K197&gt;0,K197&lt;5),AND(OR(L197=1,L197=0),K197&gt;4,K197&lt;16),AND(L197=2,K197&gt;0,K197&lt;5)),"Simples",IF(OR(AND(OR(L197=1,L197=0),K197&gt;15),AND(L197=2,K197&gt;4,K197&lt;16),AND(L197&gt;2,K197&gt;0,K197&lt;5)),"Médio",IF(OR(AND(L197=2,K197&gt;15),AND(L197&gt;2,K197&gt;4,K197&lt;16),AND(L197&gt;2,K197&gt;15)),"Complexo",""))), IF(OR(J197="CE",J197="SE"),IF(OR(AND(OR(L197=1,L197=0),K197&gt;0,K197&lt;6),AND(OR(L197=1,L197=0),K197&gt;5,K197&lt;20),AND(L197&gt;1,L197&lt;4,K197&gt;0,K197&lt;6)),"Simples",IF(OR(AND(OR(L197=1,L197=0),K197&gt;19),AND(L197&gt;1,L197&lt;4,K197&gt;5,K197&lt;20),AND(L197&gt;3,K197&gt;0,K197&lt;6)),"Médio",IF(OR(AND(L197&gt;1,L197&lt;4,K197&gt;19),AND(L197&gt;3,K197&gt;5,K197&lt;20),AND(L197&gt;3,K197&gt;19)),"Complexo",""))),""))</f>
        <v/>
      </c>
      <c r="O197" s="60" t="str">
        <f aca="false">IF(J197="ALI",IF(OR(AND(OR(L197=1,L197=0),K197&gt;0,K197&lt;20),AND(OR(L197=1,L197=0),K197&gt;19,K197&lt;51),AND(L197&gt;1,L197&lt;6,K197&gt;0,K197&lt;20)),"Simples",IF(OR(AND(OR(L197=1,L197=0),K197&gt;50),AND(L197&gt;1,L197&lt;6,K197&gt;19,K197&lt;51),AND(L197&gt;5,K197&gt;0,K197&lt;20)),"Médio",IF(OR(AND(L197&gt;1,L197&lt;6,K197&gt;50),AND(L197&gt;5,K197&gt;19,K197&lt;51),AND(L197&gt;5,K197&gt;50)),"Complexo",""))), IF(J197="AIE",IF(OR(AND(OR(L197=1, L197=0),K197&gt;0,K197&lt;20),AND(OR(L197=1, L197=0),K197&gt;19,K197&lt;51),AND(L197&gt;1,L197&lt;6,K197&gt;0,K197&lt;20)),"Simples",IF(OR(AND(OR(L197=1, L197=0),K197&gt;50),AND(L197&gt;1,L197&lt;6,K197&gt;19,K197&lt;51),AND(L197&gt;5,K197&gt;0,K197&lt;20)),"Médio",IF(OR(AND(L197&gt;1,L197&lt;6,K197&gt;50),AND(L197&gt;5,K197&gt;19,K197&lt;51),AND(L197&gt;5,K197&gt;50)),"Complexo",""))),""))</f>
        <v/>
      </c>
      <c r="P197" s="63" t="str">
        <f aca="false">IF(N197="",O197,IF(O197="",N197,""))</f>
        <v/>
      </c>
      <c r="Q197" s="64" t="n">
        <f aca="false">IF(AND(OR(J197="EE",J197="CE"),P197="Simples"),3, IF(AND(OR(J197="EE",J197="CE"),P197="Médio"),4, IF(AND(OR(J197="EE",J197="CE"),P197="Complexo"),6, IF(AND(J197="SE",P197="Simples"),4, IF(AND(J197="SE",P197="Médio"),5, IF(AND(J197="SE",P197="Complexo"),7,0))))))</f>
        <v>0</v>
      </c>
      <c r="R197" s="64" t="n">
        <f aca="false">IF(AND(J197="ALI",O197="Simples"),7, IF(AND(J197="ALI",O197="Médio"),10, IF(AND(J197="ALI",O197="Complexo"),15, IF(AND(J197="AIE",O197="Simples"),5, IF(AND(J197="AIE",O197="Médio"),7, IF(AND(J197="AIE",O197="Complexo"),10,0))))))</f>
        <v>0</v>
      </c>
      <c r="S197" s="63" t="n">
        <f aca="false">IF($M197="%",($Q197+$R197)*$C197,$C197*$I197)</f>
        <v>0</v>
      </c>
      <c r="T197" s="59"/>
      <c r="U197" s="55"/>
      <c r="V197" s="55"/>
      <c r="W197" s="55"/>
      <c r="X197" s="55"/>
      <c r="Y197" s="55"/>
      <c r="Z197" s="55"/>
      <c r="AA197" s="55"/>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c r="BB197" s="55"/>
      <c r="BC197" s="55"/>
      <c r="BD197" s="55"/>
      <c r="BE197" s="55"/>
      <c r="BF197" s="55"/>
      <c r="BG197" s="55"/>
      <c r="BH197" s="55"/>
      <c r="BI197" s="55"/>
      <c r="BJ197" s="55"/>
      <c r="BK197" s="55"/>
      <c r="BL197" s="55"/>
    </row>
    <row r="198" customFormat="false" ht="13.8" hidden="false" customHeight="false" outlineLevel="0" collapsed="false">
      <c r="A198" s="56"/>
      <c r="B198" s="57"/>
      <c r="C198" s="58" t="n">
        <f aca="false">IF($B198&lt;&gt;"",VLOOKUP($B198,Matriz_INM,2,0),0)</f>
        <v>0</v>
      </c>
      <c r="D198" s="59"/>
      <c r="E198" s="59"/>
      <c r="F198" s="59"/>
      <c r="G198" s="59"/>
      <c r="H198" s="60"/>
      <c r="I198" s="61"/>
      <c r="J198" s="59"/>
      <c r="K198" s="61"/>
      <c r="L198" s="61"/>
      <c r="M198" s="62" t="str">
        <f aca="false">IFERROR(VLOOKUP($B198,Matriz_INM,3,0),"")</f>
        <v/>
      </c>
      <c r="N198" s="60" t="str">
        <f aca="false">IF(J198="EE",IF(OR(AND(OR(L198=1,L198=0),K198&gt;0,K198&lt;5),AND(OR(L198=1,L198=0),K198&gt;4,K198&lt;16),AND(L198=2,K198&gt;0,K198&lt;5)),"Simples",IF(OR(AND(OR(L198=1,L198=0),K198&gt;15),AND(L198=2,K198&gt;4,K198&lt;16),AND(L198&gt;2,K198&gt;0,K198&lt;5)),"Médio",IF(OR(AND(L198=2,K198&gt;15),AND(L198&gt;2,K198&gt;4,K198&lt;16),AND(L198&gt;2,K198&gt;15)),"Complexo",""))), IF(OR(J198="CE",J198="SE"),IF(OR(AND(OR(L198=1,L198=0),K198&gt;0,K198&lt;6),AND(OR(L198=1,L198=0),K198&gt;5,K198&lt;20),AND(L198&gt;1,L198&lt;4,K198&gt;0,K198&lt;6)),"Simples",IF(OR(AND(OR(L198=1,L198=0),K198&gt;19),AND(L198&gt;1,L198&lt;4,K198&gt;5,K198&lt;20),AND(L198&gt;3,K198&gt;0,K198&lt;6)),"Médio",IF(OR(AND(L198&gt;1,L198&lt;4,K198&gt;19),AND(L198&gt;3,K198&gt;5,K198&lt;20),AND(L198&gt;3,K198&gt;19)),"Complexo",""))),""))</f>
        <v/>
      </c>
      <c r="O198" s="60" t="str">
        <f aca="false">IF(J198="ALI",IF(OR(AND(OR(L198=1,L198=0),K198&gt;0,K198&lt;20),AND(OR(L198=1,L198=0),K198&gt;19,K198&lt;51),AND(L198&gt;1,L198&lt;6,K198&gt;0,K198&lt;20)),"Simples",IF(OR(AND(OR(L198=1,L198=0),K198&gt;50),AND(L198&gt;1,L198&lt;6,K198&gt;19,K198&lt;51),AND(L198&gt;5,K198&gt;0,K198&lt;20)),"Médio",IF(OR(AND(L198&gt;1,L198&lt;6,K198&gt;50),AND(L198&gt;5,K198&gt;19,K198&lt;51),AND(L198&gt;5,K198&gt;50)),"Complexo",""))), IF(J198="AIE",IF(OR(AND(OR(L198=1, L198=0),K198&gt;0,K198&lt;20),AND(OR(L198=1, L198=0),K198&gt;19,K198&lt;51),AND(L198&gt;1,L198&lt;6,K198&gt;0,K198&lt;20)),"Simples",IF(OR(AND(OR(L198=1, L198=0),K198&gt;50),AND(L198&gt;1,L198&lt;6,K198&gt;19,K198&lt;51),AND(L198&gt;5,K198&gt;0,K198&lt;20)),"Médio",IF(OR(AND(L198&gt;1,L198&lt;6,K198&gt;50),AND(L198&gt;5,K198&gt;19,K198&lt;51),AND(L198&gt;5,K198&gt;50)),"Complexo",""))),""))</f>
        <v/>
      </c>
      <c r="P198" s="63" t="str">
        <f aca="false">IF(N198="",O198,IF(O198="",N198,""))</f>
        <v/>
      </c>
      <c r="Q198" s="64" t="n">
        <f aca="false">IF(AND(OR(J198="EE",J198="CE"),P198="Simples"),3, IF(AND(OR(J198="EE",J198="CE"),P198="Médio"),4, IF(AND(OR(J198="EE",J198="CE"),P198="Complexo"),6, IF(AND(J198="SE",P198="Simples"),4, IF(AND(J198="SE",P198="Médio"),5, IF(AND(J198="SE",P198="Complexo"),7,0))))))</f>
        <v>0</v>
      </c>
      <c r="R198" s="64" t="n">
        <f aca="false">IF(AND(J198="ALI",O198="Simples"),7, IF(AND(J198="ALI",O198="Médio"),10, IF(AND(J198="ALI",O198="Complexo"),15, IF(AND(J198="AIE",O198="Simples"),5, IF(AND(J198="AIE",O198="Médio"),7, IF(AND(J198="AIE",O198="Complexo"),10,0))))))</f>
        <v>0</v>
      </c>
      <c r="S198" s="63" t="n">
        <f aca="false">IF($M198="%",($Q198+$R198)*$C198,$C198*$I198)</f>
        <v>0</v>
      </c>
      <c r="T198" s="59"/>
      <c r="U198" s="55"/>
      <c r="V198" s="55"/>
      <c r="W198" s="55"/>
      <c r="X198" s="55"/>
      <c r="Y198" s="55"/>
      <c r="Z198" s="55"/>
      <c r="AA198" s="55"/>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5"/>
      <c r="AX198" s="55"/>
      <c r="AY198" s="55"/>
      <c r="AZ198" s="55"/>
      <c r="BA198" s="55"/>
      <c r="BB198" s="55"/>
      <c r="BC198" s="55"/>
      <c r="BD198" s="55"/>
      <c r="BE198" s="55"/>
      <c r="BF198" s="55"/>
      <c r="BG198" s="55"/>
      <c r="BH198" s="55"/>
      <c r="BI198" s="55"/>
      <c r="BJ198" s="55"/>
      <c r="BK198" s="55"/>
      <c r="BL198" s="55"/>
    </row>
    <row r="199" customFormat="false" ht="13.8" hidden="false" customHeight="false" outlineLevel="0" collapsed="false">
      <c r="A199" s="56"/>
      <c r="B199" s="57"/>
      <c r="C199" s="58" t="n">
        <f aca="false">IF($B199&lt;&gt;"",VLOOKUP($B199,Matriz_INM,2,0),0)</f>
        <v>0</v>
      </c>
      <c r="D199" s="59"/>
      <c r="E199" s="59"/>
      <c r="F199" s="59"/>
      <c r="G199" s="59"/>
      <c r="H199" s="60"/>
      <c r="I199" s="61"/>
      <c r="J199" s="59"/>
      <c r="K199" s="61"/>
      <c r="L199" s="61"/>
      <c r="M199" s="62" t="str">
        <f aca="false">IFERROR(VLOOKUP($B199,Matriz_INM,3,0),"")</f>
        <v/>
      </c>
      <c r="N199" s="60" t="str">
        <f aca="false">IF(J199="EE",IF(OR(AND(OR(L199=1,L199=0),K199&gt;0,K199&lt;5),AND(OR(L199=1,L199=0),K199&gt;4,K199&lt;16),AND(L199=2,K199&gt;0,K199&lt;5)),"Simples",IF(OR(AND(OR(L199=1,L199=0),K199&gt;15),AND(L199=2,K199&gt;4,K199&lt;16),AND(L199&gt;2,K199&gt;0,K199&lt;5)),"Médio",IF(OR(AND(L199=2,K199&gt;15),AND(L199&gt;2,K199&gt;4,K199&lt;16),AND(L199&gt;2,K199&gt;15)),"Complexo",""))), IF(OR(J199="CE",J199="SE"),IF(OR(AND(OR(L199=1,L199=0),K199&gt;0,K199&lt;6),AND(OR(L199=1,L199=0),K199&gt;5,K199&lt;20),AND(L199&gt;1,L199&lt;4,K199&gt;0,K199&lt;6)),"Simples",IF(OR(AND(OR(L199=1,L199=0),K199&gt;19),AND(L199&gt;1,L199&lt;4,K199&gt;5,K199&lt;20),AND(L199&gt;3,K199&gt;0,K199&lt;6)),"Médio",IF(OR(AND(L199&gt;1,L199&lt;4,K199&gt;19),AND(L199&gt;3,K199&gt;5,K199&lt;20),AND(L199&gt;3,K199&gt;19)),"Complexo",""))),""))</f>
        <v/>
      </c>
      <c r="O199" s="60" t="str">
        <f aca="false">IF(J199="ALI",IF(OR(AND(OR(L199=1,L199=0),K199&gt;0,K199&lt;20),AND(OR(L199=1,L199=0),K199&gt;19,K199&lt;51),AND(L199&gt;1,L199&lt;6,K199&gt;0,K199&lt;20)),"Simples",IF(OR(AND(OR(L199=1,L199=0),K199&gt;50),AND(L199&gt;1,L199&lt;6,K199&gt;19,K199&lt;51),AND(L199&gt;5,K199&gt;0,K199&lt;20)),"Médio",IF(OR(AND(L199&gt;1,L199&lt;6,K199&gt;50),AND(L199&gt;5,K199&gt;19,K199&lt;51),AND(L199&gt;5,K199&gt;50)),"Complexo",""))), IF(J199="AIE",IF(OR(AND(OR(L199=1, L199=0),K199&gt;0,K199&lt;20),AND(OR(L199=1, L199=0),K199&gt;19,K199&lt;51),AND(L199&gt;1,L199&lt;6,K199&gt;0,K199&lt;20)),"Simples",IF(OR(AND(OR(L199=1, L199=0),K199&gt;50),AND(L199&gt;1,L199&lt;6,K199&gt;19,K199&lt;51),AND(L199&gt;5,K199&gt;0,K199&lt;20)),"Médio",IF(OR(AND(L199&gt;1,L199&lt;6,K199&gt;50),AND(L199&gt;5,K199&gt;19,K199&lt;51),AND(L199&gt;5,K199&gt;50)),"Complexo",""))),""))</f>
        <v/>
      </c>
      <c r="P199" s="63" t="str">
        <f aca="false">IF(N199="",O199,IF(O199="",N199,""))</f>
        <v/>
      </c>
      <c r="Q199" s="64" t="n">
        <f aca="false">IF(AND(OR(J199="EE",J199="CE"),P199="Simples"),3, IF(AND(OR(J199="EE",J199="CE"),P199="Médio"),4, IF(AND(OR(J199="EE",J199="CE"),P199="Complexo"),6, IF(AND(J199="SE",P199="Simples"),4, IF(AND(J199="SE",P199="Médio"),5, IF(AND(J199="SE",P199="Complexo"),7,0))))))</f>
        <v>0</v>
      </c>
      <c r="R199" s="64" t="n">
        <f aca="false">IF(AND(J199="ALI",O199="Simples"),7, IF(AND(J199="ALI",O199="Médio"),10, IF(AND(J199="ALI",O199="Complexo"),15, IF(AND(J199="AIE",O199="Simples"),5, IF(AND(J199="AIE",O199="Médio"),7, IF(AND(J199="AIE",O199="Complexo"),10,0))))))</f>
        <v>0</v>
      </c>
      <c r="S199" s="63" t="n">
        <f aca="false">IF($M199="%",($Q199+$R199)*$C199,$C199*$I199)</f>
        <v>0</v>
      </c>
      <c r="T199" s="59"/>
      <c r="U199" s="55"/>
      <c r="V199" s="55"/>
      <c r="W199" s="55"/>
      <c r="X199" s="55"/>
      <c r="Y199" s="55"/>
      <c r="Z199" s="55"/>
      <c r="AA199" s="55"/>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5"/>
      <c r="AX199" s="55"/>
      <c r="AY199" s="55"/>
      <c r="AZ199" s="55"/>
      <c r="BA199" s="55"/>
      <c r="BB199" s="55"/>
      <c r="BC199" s="55"/>
      <c r="BD199" s="55"/>
      <c r="BE199" s="55"/>
      <c r="BF199" s="55"/>
      <c r="BG199" s="55"/>
      <c r="BH199" s="55"/>
      <c r="BI199" s="55"/>
      <c r="BJ199" s="55"/>
      <c r="BK199" s="55"/>
      <c r="BL199" s="55"/>
    </row>
    <row r="200" customFormat="false" ht="13.8" hidden="false" customHeight="false" outlineLevel="0" collapsed="false">
      <c r="A200" s="56"/>
      <c r="B200" s="57"/>
      <c r="C200" s="58" t="n">
        <f aca="false">IF($B200&lt;&gt;"",VLOOKUP($B200,Matriz_INM,2,0),0)</f>
        <v>0</v>
      </c>
      <c r="D200" s="59"/>
      <c r="E200" s="59"/>
      <c r="F200" s="59"/>
      <c r="G200" s="59"/>
      <c r="H200" s="60"/>
      <c r="I200" s="61"/>
      <c r="J200" s="59"/>
      <c r="K200" s="61"/>
      <c r="L200" s="61"/>
      <c r="M200" s="62" t="str">
        <f aca="false">IFERROR(VLOOKUP($B200,Matriz_INM,3,0),"")</f>
        <v/>
      </c>
      <c r="N200" s="60" t="str">
        <f aca="false">IF(J200="EE",IF(OR(AND(OR(L200=1,L200=0),K200&gt;0,K200&lt;5),AND(OR(L200=1,L200=0),K200&gt;4,K200&lt;16),AND(L200=2,K200&gt;0,K200&lt;5)),"Simples",IF(OR(AND(OR(L200=1,L200=0),K200&gt;15),AND(L200=2,K200&gt;4,K200&lt;16),AND(L200&gt;2,K200&gt;0,K200&lt;5)),"Médio",IF(OR(AND(L200=2,K200&gt;15),AND(L200&gt;2,K200&gt;4,K200&lt;16),AND(L200&gt;2,K200&gt;15)),"Complexo",""))), IF(OR(J200="CE",J200="SE"),IF(OR(AND(OR(L200=1,L200=0),K200&gt;0,K200&lt;6),AND(OR(L200=1,L200=0),K200&gt;5,K200&lt;20),AND(L200&gt;1,L200&lt;4,K200&gt;0,K200&lt;6)),"Simples",IF(OR(AND(OR(L200=1,L200=0),K200&gt;19),AND(L200&gt;1,L200&lt;4,K200&gt;5,K200&lt;20),AND(L200&gt;3,K200&gt;0,K200&lt;6)),"Médio",IF(OR(AND(L200&gt;1,L200&lt;4,K200&gt;19),AND(L200&gt;3,K200&gt;5,K200&lt;20),AND(L200&gt;3,K200&gt;19)),"Complexo",""))),""))</f>
        <v/>
      </c>
      <c r="O200" s="60" t="str">
        <f aca="false">IF(J200="ALI",IF(OR(AND(OR(L200=1,L200=0),K200&gt;0,K200&lt;20),AND(OR(L200=1,L200=0),K200&gt;19,K200&lt;51),AND(L200&gt;1,L200&lt;6,K200&gt;0,K200&lt;20)),"Simples",IF(OR(AND(OR(L200=1,L200=0),K200&gt;50),AND(L200&gt;1,L200&lt;6,K200&gt;19,K200&lt;51),AND(L200&gt;5,K200&gt;0,K200&lt;20)),"Médio",IF(OR(AND(L200&gt;1,L200&lt;6,K200&gt;50),AND(L200&gt;5,K200&gt;19,K200&lt;51),AND(L200&gt;5,K200&gt;50)),"Complexo",""))), IF(J200="AIE",IF(OR(AND(OR(L200=1, L200=0),K200&gt;0,K200&lt;20),AND(OR(L200=1, L200=0),K200&gt;19,K200&lt;51),AND(L200&gt;1,L200&lt;6,K200&gt;0,K200&lt;20)),"Simples",IF(OR(AND(OR(L200=1, L200=0),K200&gt;50),AND(L200&gt;1,L200&lt;6,K200&gt;19,K200&lt;51),AND(L200&gt;5,K200&gt;0,K200&lt;20)),"Médio",IF(OR(AND(L200&gt;1,L200&lt;6,K200&gt;50),AND(L200&gt;5,K200&gt;19,K200&lt;51),AND(L200&gt;5,K200&gt;50)),"Complexo",""))),""))</f>
        <v/>
      </c>
      <c r="P200" s="63" t="str">
        <f aca="false">IF(N200="",O200,IF(O200="",N200,""))</f>
        <v/>
      </c>
      <c r="Q200" s="64" t="n">
        <f aca="false">IF(AND(OR(J200="EE",J200="CE"),P200="Simples"),3, IF(AND(OR(J200="EE",J200="CE"),P200="Médio"),4, IF(AND(OR(J200="EE",J200="CE"),P200="Complexo"),6, IF(AND(J200="SE",P200="Simples"),4, IF(AND(J200="SE",P200="Médio"),5, IF(AND(J200="SE",P200="Complexo"),7,0))))))</f>
        <v>0</v>
      </c>
      <c r="R200" s="64" t="n">
        <f aca="false">IF(AND(J200="ALI",O200="Simples"),7, IF(AND(J200="ALI",O200="Médio"),10, IF(AND(J200="ALI",O200="Complexo"),15, IF(AND(J200="AIE",O200="Simples"),5, IF(AND(J200="AIE",O200="Médio"),7, IF(AND(J200="AIE",O200="Complexo"),10,0))))))</f>
        <v>0</v>
      </c>
      <c r="S200" s="63" t="n">
        <f aca="false">IF($M200="%",($Q200+$R200)*$C200,$C200*$I200)</f>
        <v>0</v>
      </c>
      <c r="T200" s="59"/>
      <c r="U200" s="55"/>
      <c r="V200" s="55"/>
      <c r="W200" s="55"/>
      <c r="X200" s="55"/>
      <c r="Y200" s="55"/>
      <c r="Z200" s="55"/>
      <c r="AA200" s="55"/>
      <c r="AB200" s="55"/>
      <c r="AC200" s="55"/>
      <c r="AD200" s="55"/>
      <c r="AE200" s="55"/>
      <c r="AF200" s="55"/>
      <c r="AG200" s="55"/>
      <c r="AH200" s="55"/>
      <c r="AI200" s="55"/>
      <c r="AJ200" s="55"/>
      <c r="AK200" s="55"/>
      <c r="AL200" s="55"/>
      <c r="AM200" s="55"/>
      <c r="AN200" s="55"/>
      <c r="AO200" s="55"/>
      <c r="AP200" s="55"/>
      <c r="AQ200" s="55"/>
      <c r="AR200" s="55"/>
      <c r="AS200" s="55"/>
      <c r="AT200" s="55"/>
      <c r="AU200" s="55"/>
      <c r="AV200" s="55"/>
      <c r="AW200" s="55"/>
      <c r="AX200" s="55"/>
      <c r="AY200" s="55"/>
      <c r="AZ200" s="55"/>
      <c r="BA200" s="55"/>
      <c r="BB200" s="55"/>
      <c r="BC200" s="55"/>
      <c r="BD200" s="55"/>
      <c r="BE200" s="55"/>
      <c r="BF200" s="55"/>
      <c r="BG200" s="55"/>
      <c r="BH200" s="55"/>
      <c r="BI200" s="55"/>
      <c r="BJ200" s="55"/>
      <c r="BK200" s="55"/>
      <c r="BL200" s="55"/>
    </row>
    <row r="201" customFormat="false" ht="13.8" hidden="false" customHeight="false" outlineLevel="0" collapsed="false">
      <c r="A201" s="56"/>
      <c r="B201" s="57"/>
      <c r="C201" s="58" t="n">
        <f aca="false">IF($B201&lt;&gt;"",VLOOKUP($B201,Matriz_INM,2,0),0)</f>
        <v>0</v>
      </c>
      <c r="D201" s="59"/>
      <c r="E201" s="59"/>
      <c r="F201" s="59"/>
      <c r="G201" s="59"/>
      <c r="H201" s="60"/>
      <c r="I201" s="61"/>
      <c r="J201" s="59"/>
      <c r="K201" s="61"/>
      <c r="L201" s="61"/>
      <c r="M201" s="62" t="str">
        <f aca="false">IFERROR(VLOOKUP($B201,Matriz_INM,3,0),"")</f>
        <v/>
      </c>
      <c r="N201" s="60" t="str">
        <f aca="false">IF(J201="EE",IF(OR(AND(OR(L201=1,L201=0),K201&gt;0,K201&lt;5),AND(OR(L201=1,L201=0),K201&gt;4,K201&lt;16),AND(L201=2,K201&gt;0,K201&lt;5)),"Simples",IF(OR(AND(OR(L201=1,L201=0),K201&gt;15),AND(L201=2,K201&gt;4,K201&lt;16),AND(L201&gt;2,K201&gt;0,K201&lt;5)),"Médio",IF(OR(AND(L201=2,K201&gt;15),AND(L201&gt;2,K201&gt;4,K201&lt;16),AND(L201&gt;2,K201&gt;15)),"Complexo",""))), IF(OR(J201="CE",J201="SE"),IF(OR(AND(OR(L201=1,L201=0),K201&gt;0,K201&lt;6),AND(OR(L201=1,L201=0),K201&gt;5,K201&lt;20),AND(L201&gt;1,L201&lt;4,K201&gt;0,K201&lt;6)),"Simples",IF(OR(AND(OR(L201=1,L201=0),K201&gt;19),AND(L201&gt;1,L201&lt;4,K201&gt;5,K201&lt;20),AND(L201&gt;3,K201&gt;0,K201&lt;6)),"Médio",IF(OR(AND(L201&gt;1,L201&lt;4,K201&gt;19),AND(L201&gt;3,K201&gt;5,K201&lt;20),AND(L201&gt;3,K201&gt;19)),"Complexo",""))),""))</f>
        <v/>
      </c>
      <c r="O201" s="60" t="str">
        <f aca="false">IF(J201="ALI",IF(OR(AND(OR(L201=1,L201=0),K201&gt;0,K201&lt;20),AND(OR(L201=1,L201=0),K201&gt;19,K201&lt;51),AND(L201&gt;1,L201&lt;6,K201&gt;0,K201&lt;20)),"Simples",IF(OR(AND(OR(L201=1,L201=0),K201&gt;50),AND(L201&gt;1,L201&lt;6,K201&gt;19,K201&lt;51),AND(L201&gt;5,K201&gt;0,K201&lt;20)),"Médio",IF(OR(AND(L201&gt;1,L201&lt;6,K201&gt;50),AND(L201&gt;5,K201&gt;19,K201&lt;51),AND(L201&gt;5,K201&gt;50)),"Complexo",""))), IF(J201="AIE",IF(OR(AND(OR(L201=1, L201=0),K201&gt;0,K201&lt;20),AND(OR(L201=1, L201=0),K201&gt;19,K201&lt;51),AND(L201&gt;1,L201&lt;6,K201&gt;0,K201&lt;20)),"Simples",IF(OR(AND(OR(L201=1, L201=0),K201&gt;50),AND(L201&gt;1,L201&lt;6,K201&gt;19,K201&lt;51),AND(L201&gt;5,K201&gt;0,K201&lt;20)),"Médio",IF(OR(AND(L201&gt;1,L201&lt;6,K201&gt;50),AND(L201&gt;5,K201&gt;19,K201&lt;51),AND(L201&gt;5,K201&gt;50)),"Complexo",""))),""))</f>
        <v/>
      </c>
      <c r="P201" s="63" t="str">
        <f aca="false">IF(N201="",O201,IF(O201="",N201,""))</f>
        <v/>
      </c>
      <c r="Q201" s="64" t="n">
        <f aca="false">IF(AND(OR(J201="EE",J201="CE"),P201="Simples"),3, IF(AND(OR(J201="EE",J201="CE"),P201="Médio"),4, IF(AND(OR(J201="EE",J201="CE"),P201="Complexo"),6, IF(AND(J201="SE",P201="Simples"),4, IF(AND(J201="SE",P201="Médio"),5, IF(AND(J201="SE",P201="Complexo"),7,0))))))</f>
        <v>0</v>
      </c>
      <c r="R201" s="64" t="n">
        <f aca="false">IF(AND(J201="ALI",O201="Simples"),7, IF(AND(J201="ALI",O201="Médio"),10, IF(AND(J201="ALI",O201="Complexo"),15, IF(AND(J201="AIE",O201="Simples"),5, IF(AND(J201="AIE",O201="Médio"),7, IF(AND(J201="AIE",O201="Complexo"),10,0))))))</f>
        <v>0</v>
      </c>
      <c r="S201" s="63" t="n">
        <f aca="false">IF($M201="%",($Q201+$R201)*$C201,$C201*$I201)</f>
        <v>0</v>
      </c>
      <c r="T201" s="59"/>
      <c r="U201" s="55"/>
      <c r="V201" s="55"/>
      <c r="W201" s="55"/>
      <c r="X201" s="55"/>
      <c r="Y201" s="55"/>
      <c r="Z201" s="55"/>
      <c r="AA201" s="55"/>
      <c r="AB201" s="55"/>
      <c r="AC201" s="55"/>
      <c r="AD201" s="55"/>
      <c r="AE201" s="55"/>
      <c r="AF201" s="55"/>
      <c r="AG201" s="55"/>
      <c r="AH201" s="55"/>
      <c r="AI201" s="55"/>
      <c r="AJ201" s="55"/>
      <c r="AK201" s="55"/>
      <c r="AL201" s="55"/>
      <c r="AM201" s="55"/>
      <c r="AN201" s="55"/>
      <c r="AO201" s="55"/>
      <c r="AP201" s="55"/>
      <c r="AQ201" s="55"/>
      <c r="AR201" s="55"/>
      <c r="AS201" s="55"/>
      <c r="AT201" s="55"/>
      <c r="AU201" s="55"/>
      <c r="AV201" s="55"/>
      <c r="AW201" s="55"/>
      <c r="AX201" s="55"/>
      <c r="AY201" s="55"/>
      <c r="AZ201" s="55"/>
      <c r="BA201" s="55"/>
      <c r="BB201" s="55"/>
      <c r="BC201" s="55"/>
      <c r="BD201" s="55"/>
      <c r="BE201" s="55"/>
      <c r="BF201" s="55"/>
      <c r="BG201" s="55"/>
      <c r="BH201" s="55"/>
      <c r="BI201" s="55"/>
      <c r="BJ201" s="55"/>
      <c r="BK201" s="55"/>
      <c r="BL201" s="55"/>
    </row>
    <row r="202" customFormat="false" ht="13.8" hidden="false" customHeight="false" outlineLevel="0" collapsed="false">
      <c r="A202" s="56"/>
      <c r="B202" s="57"/>
      <c r="C202" s="58" t="n">
        <f aca="false">IF($B202&lt;&gt;"",VLOOKUP($B202,Matriz_INM,2,0),0)</f>
        <v>0</v>
      </c>
      <c r="D202" s="59"/>
      <c r="E202" s="59"/>
      <c r="F202" s="59"/>
      <c r="G202" s="59"/>
      <c r="H202" s="60"/>
      <c r="I202" s="61"/>
      <c r="J202" s="59"/>
      <c r="K202" s="61"/>
      <c r="L202" s="61"/>
      <c r="M202" s="62" t="str">
        <f aca="false">IFERROR(VLOOKUP($B202,Matriz_INM,3,0),"")</f>
        <v/>
      </c>
      <c r="N202" s="60" t="str">
        <f aca="false">IF(J202="EE",IF(OR(AND(OR(L202=1,L202=0),K202&gt;0,K202&lt;5),AND(OR(L202=1,L202=0),K202&gt;4,K202&lt;16),AND(L202=2,K202&gt;0,K202&lt;5)),"Simples",IF(OR(AND(OR(L202=1,L202=0),K202&gt;15),AND(L202=2,K202&gt;4,K202&lt;16),AND(L202&gt;2,K202&gt;0,K202&lt;5)),"Médio",IF(OR(AND(L202=2,K202&gt;15),AND(L202&gt;2,K202&gt;4,K202&lt;16),AND(L202&gt;2,K202&gt;15)),"Complexo",""))), IF(OR(J202="CE",J202="SE"),IF(OR(AND(OR(L202=1,L202=0),K202&gt;0,K202&lt;6),AND(OR(L202=1,L202=0),K202&gt;5,K202&lt;20),AND(L202&gt;1,L202&lt;4,K202&gt;0,K202&lt;6)),"Simples",IF(OR(AND(OR(L202=1,L202=0),K202&gt;19),AND(L202&gt;1,L202&lt;4,K202&gt;5,K202&lt;20),AND(L202&gt;3,K202&gt;0,K202&lt;6)),"Médio",IF(OR(AND(L202&gt;1,L202&lt;4,K202&gt;19),AND(L202&gt;3,K202&gt;5,K202&lt;20),AND(L202&gt;3,K202&gt;19)),"Complexo",""))),""))</f>
        <v/>
      </c>
      <c r="O202" s="60" t="str">
        <f aca="false">IF(J202="ALI",IF(OR(AND(OR(L202=1,L202=0),K202&gt;0,K202&lt;20),AND(OR(L202=1,L202=0),K202&gt;19,K202&lt;51),AND(L202&gt;1,L202&lt;6,K202&gt;0,K202&lt;20)),"Simples",IF(OR(AND(OR(L202=1,L202=0),K202&gt;50),AND(L202&gt;1,L202&lt;6,K202&gt;19,K202&lt;51),AND(L202&gt;5,K202&gt;0,K202&lt;20)),"Médio",IF(OR(AND(L202&gt;1,L202&lt;6,K202&gt;50),AND(L202&gt;5,K202&gt;19,K202&lt;51),AND(L202&gt;5,K202&gt;50)),"Complexo",""))), IF(J202="AIE",IF(OR(AND(OR(L202=1, L202=0),K202&gt;0,K202&lt;20),AND(OR(L202=1, L202=0),K202&gt;19,K202&lt;51),AND(L202&gt;1,L202&lt;6,K202&gt;0,K202&lt;20)),"Simples",IF(OR(AND(OR(L202=1, L202=0),K202&gt;50),AND(L202&gt;1,L202&lt;6,K202&gt;19,K202&lt;51),AND(L202&gt;5,K202&gt;0,K202&lt;20)),"Médio",IF(OR(AND(L202&gt;1,L202&lt;6,K202&gt;50),AND(L202&gt;5,K202&gt;19,K202&lt;51),AND(L202&gt;5,K202&gt;50)),"Complexo",""))),""))</f>
        <v/>
      </c>
      <c r="P202" s="63" t="str">
        <f aca="false">IF(N202="",O202,IF(O202="",N202,""))</f>
        <v/>
      </c>
      <c r="Q202" s="64" t="n">
        <f aca="false">IF(AND(OR(J202="EE",J202="CE"),P202="Simples"),3, IF(AND(OR(J202="EE",J202="CE"),P202="Médio"),4, IF(AND(OR(J202="EE",J202="CE"),P202="Complexo"),6, IF(AND(J202="SE",P202="Simples"),4, IF(AND(J202="SE",P202="Médio"),5, IF(AND(J202="SE",P202="Complexo"),7,0))))))</f>
        <v>0</v>
      </c>
      <c r="R202" s="64" t="n">
        <f aca="false">IF(AND(J202="ALI",O202="Simples"),7, IF(AND(J202="ALI",O202="Médio"),10, IF(AND(J202="ALI",O202="Complexo"),15, IF(AND(J202="AIE",O202="Simples"),5, IF(AND(J202="AIE",O202="Médio"),7, IF(AND(J202="AIE",O202="Complexo"),10,0))))))</f>
        <v>0</v>
      </c>
      <c r="S202" s="63" t="n">
        <f aca="false">IF($M202="%",($Q202+$R202)*$C202,$C202*$I202)</f>
        <v>0</v>
      </c>
      <c r="T202" s="59"/>
      <c r="U202" s="55"/>
      <c r="V202" s="55"/>
      <c r="W202" s="55"/>
      <c r="X202" s="55"/>
      <c r="Y202" s="55"/>
      <c r="Z202" s="55"/>
      <c r="AA202" s="55"/>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5"/>
      <c r="AX202" s="55"/>
      <c r="AY202" s="55"/>
      <c r="AZ202" s="55"/>
      <c r="BA202" s="55"/>
      <c r="BB202" s="55"/>
      <c r="BC202" s="55"/>
      <c r="BD202" s="55"/>
      <c r="BE202" s="55"/>
      <c r="BF202" s="55"/>
      <c r="BG202" s="55"/>
      <c r="BH202" s="55"/>
      <c r="BI202" s="55"/>
      <c r="BJ202" s="55"/>
      <c r="BK202" s="55"/>
      <c r="BL202" s="55"/>
    </row>
    <row r="203" customFormat="false" ht="13.8" hidden="false" customHeight="false" outlineLevel="0" collapsed="false">
      <c r="A203" s="56"/>
      <c r="B203" s="57"/>
      <c r="C203" s="58" t="n">
        <f aca="false">IF($B203&lt;&gt;"",VLOOKUP($B203,Matriz_INM,2,0),0)</f>
        <v>0</v>
      </c>
      <c r="D203" s="59"/>
      <c r="E203" s="59"/>
      <c r="F203" s="59"/>
      <c r="G203" s="59"/>
      <c r="H203" s="60"/>
      <c r="I203" s="61"/>
      <c r="J203" s="59"/>
      <c r="K203" s="61"/>
      <c r="L203" s="61"/>
      <c r="M203" s="62" t="str">
        <f aca="false">IFERROR(VLOOKUP($B203,Matriz_INM,3,0),"")</f>
        <v/>
      </c>
      <c r="N203" s="60" t="str">
        <f aca="false">IF(J203="EE",IF(OR(AND(OR(L203=1,L203=0),K203&gt;0,K203&lt;5),AND(OR(L203=1,L203=0),K203&gt;4,K203&lt;16),AND(L203=2,K203&gt;0,K203&lt;5)),"Simples",IF(OR(AND(OR(L203=1,L203=0),K203&gt;15),AND(L203=2,K203&gt;4,K203&lt;16),AND(L203&gt;2,K203&gt;0,K203&lt;5)),"Médio",IF(OR(AND(L203=2,K203&gt;15),AND(L203&gt;2,K203&gt;4,K203&lt;16),AND(L203&gt;2,K203&gt;15)),"Complexo",""))), IF(OR(J203="CE",J203="SE"),IF(OR(AND(OR(L203=1,L203=0),K203&gt;0,K203&lt;6),AND(OR(L203=1,L203=0),K203&gt;5,K203&lt;20),AND(L203&gt;1,L203&lt;4,K203&gt;0,K203&lt;6)),"Simples",IF(OR(AND(OR(L203=1,L203=0),K203&gt;19),AND(L203&gt;1,L203&lt;4,K203&gt;5,K203&lt;20),AND(L203&gt;3,K203&gt;0,K203&lt;6)),"Médio",IF(OR(AND(L203&gt;1,L203&lt;4,K203&gt;19),AND(L203&gt;3,K203&gt;5,K203&lt;20),AND(L203&gt;3,K203&gt;19)),"Complexo",""))),""))</f>
        <v/>
      </c>
      <c r="O203" s="60" t="str">
        <f aca="false">IF(J203="ALI",IF(OR(AND(OR(L203=1,L203=0),K203&gt;0,K203&lt;20),AND(OR(L203=1,L203=0),K203&gt;19,K203&lt;51),AND(L203&gt;1,L203&lt;6,K203&gt;0,K203&lt;20)),"Simples",IF(OR(AND(OR(L203=1,L203=0),K203&gt;50),AND(L203&gt;1,L203&lt;6,K203&gt;19,K203&lt;51),AND(L203&gt;5,K203&gt;0,K203&lt;20)),"Médio",IF(OR(AND(L203&gt;1,L203&lt;6,K203&gt;50),AND(L203&gt;5,K203&gt;19,K203&lt;51),AND(L203&gt;5,K203&gt;50)),"Complexo",""))), IF(J203="AIE",IF(OR(AND(OR(L203=1, L203=0),K203&gt;0,K203&lt;20),AND(OR(L203=1, L203=0),K203&gt;19,K203&lt;51),AND(L203&gt;1,L203&lt;6,K203&gt;0,K203&lt;20)),"Simples",IF(OR(AND(OR(L203=1, L203=0),K203&gt;50),AND(L203&gt;1,L203&lt;6,K203&gt;19,K203&lt;51),AND(L203&gt;5,K203&gt;0,K203&lt;20)),"Médio",IF(OR(AND(L203&gt;1,L203&lt;6,K203&gt;50),AND(L203&gt;5,K203&gt;19,K203&lt;51),AND(L203&gt;5,K203&gt;50)),"Complexo",""))),""))</f>
        <v/>
      </c>
      <c r="P203" s="63" t="str">
        <f aca="false">IF(N203="",O203,IF(O203="",N203,""))</f>
        <v/>
      </c>
      <c r="Q203" s="64" t="n">
        <f aca="false">IF(AND(OR(J203="EE",J203="CE"),P203="Simples"),3, IF(AND(OR(J203="EE",J203="CE"),P203="Médio"),4, IF(AND(OR(J203="EE",J203="CE"),P203="Complexo"),6, IF(AND(J203="SE",P203="Simples"),4, IF(AND(J203="SE",P203="Médio"),5, IF(AND(J203="SE",P203="Complexo"),7,0))))))</f>
        <v>0</v>
      </c>
      <c r="R203" s="64" t="n">
        <f aca="false">IF(AND(J203="ALI",O203="Simples"),7, IF(AND(J203="ALI",O203="Médio"),10, IF(AND(J203="ALI",O203="Complexo"),15, IF(AND(J203="AIE",O203="Simples"),5, IF(AND(J203="AIE",O203="Médio"),7, IF(AND(J203="AIE",O203="Complexo"),10,0))))))</f>
        <v>0</v>
      </c>
      <c r="S203" s="63" t="n">
        <f aca="false">IF($M203="%",($Q203+$R203)*$C203,$C203*$I203)</f>
        <v>0</v>
      </c>
      <c r="T203" s="59"/>
      <c r="U203" s="55"/>
      <c r="V203" s="55"/>
      <c r="W203" s="55"/>
      <c r="X203" s="55"/>
      <c r="Y203" s="55"/>
      <c r="Z203" s="55"/>
      <c r="AA203" s="55"/>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5"/>
      <c r="AX203" s="55"/>
      <c r="AY203" s="55"/>
      <c r="AZ203" s="55"/>
      <c r="BA203" s="55"/>
      <c r="BB203" s="55"/>
      <c r="BC203" s="55"/>
      <c r="BD203" s="55"/>
      <c r="BE203" s="55"/>
      <c r="BF203" s="55"/>
      <c r="BG203" s="55"/>
      <c r="BH203" s="55"/>
      <c r="BI203" s="55"/>
      <c r="BJ203" s="55"/>
      <c r="BK203" s="55"/>
      <c r="BL203" s="55"/>
    </row>
    <row r="204" customFormat="false" ht="13.8" hidden="false" customHeight="false" outlineLevel="0" collapsed="false">
      <c r="A204" s="56"/>
      <c r="B204" s="57"/>
      <c r="C204" s="58" t="n">
        <f aca="false">IF($B204&lt;&gt;"",VLOOKUP($B204,Matriz_INM,2,0),0)</f>
        <v>0</v>
      </c>
      <c r="D204" s="59"/>
      <c r="E204" s="59"/>
      <c r="F204" s="59"/>
      <c r="G204" s="59"/>
      <c r="H204" s="60"/>
      <c r="I204" s="61"/>
      <c r="J204" s="59"/>
      <c r="K204" s="61"/>
      <c r="L204" s="61"/>
      <c r="M204" s="62" t="str">
        <f aca="false">IFERROR(VLOOKUP($B204,Matriz_INM,3,0),"")</f>
        <v/>
      </c>
      <c r="N204" s="60" t="str">
        <f aca="false">IF(J204="EE",IF(OR(AND(OR(L204=1,L204=0),K204&gt;0,K204&lt;5),AND(OR(L204=1,L204=0),K204&gt;4,K204&lt;16),AND(L204=2,K204&gt;0,K204&lt;5)),"Simples",IF(OR(AND(OR(L204=1,L204=0),K204&gt;15),AND(L204=2,K204&gt;4,K204&lt;16),AND(L204&gt;2,K204&gt;0,K204&lt;5)),"Médio",IF(OR(AND(L204=2,K204&gt;15),AND(L204&gt;2,K204&gt;4,K204&lt;16),AND(L204&gt;2,K204&gt;15)),"Complexo",""))), IF(OR(J204="CE",J204="SE"),IF(OR(AND(OR(L204=1,L204=0),K204&gt;0,K204&lt;6),AND(OR(L204=1,L204=0),K204&gt;5,K204&lt;20),AND(L204&gt;1,L204&lt;4,K204&gt;0,K204&lt;6)),"Simples",IF(OR(AND(OR(L204=1,L204=0),K204&gt;19),AND(L204&gt;1,L204&lt;4,K204&gt;5,K204&lt;20),AND(L204&gt;3,K204&gt;0,K204&lt;6)),"Médio",IF(OR(AND(L204&gt;1,L204&lt;4,K204&gt;19),AND(L204&gt;3,K204&gt;5,K204&lt;20),AND(L204&gt;3,K204&gt;19)),"Complexo",""))),""))</f>
        <v/>
      </c>
      <c r="O204" s="60" t="str">
        <f aca="false">IF(J204="ALI",IF(OR(AND(OR(L204=1,L204=0),K204&gt;0,K204&lt;20),AND(OR(L204=1,L204=0),K204&gt;19,K204&lt;51),AND(L204&gt;1,L204&lt;6,K204&gt;0,K204&lt;20)),"Simples",IF(OR(AND(OR(L204=1,L204=0),K204&gt;50),AND(L204&gt;1,L204&lt;6,K204&gt;19,K204&lt;51),AND(L204&gt;5,K204&gt;0,K204&lt;20)),"Médio",IF(OR(AND(L204&gt;1,L204&lt;6,K204&gt;50),AND(L204&gt;5,K204&gt;19,K204&lt;51),AND(L204&gt;5,K204&gt;50)),"Complexo",""))), IF(J204="AIE",IF(OR(AND(OR(L204=1, L204=0),K204&gt;0,K204&lt;20),AND(OR(L204=1, L204=0),K204&gt;19,K204&lt;51),AND(L204&gt;1,L204&lt;6,K204&gt;0,K204&lt;20)),"Simples",IF(OR(AND(OR(L204=1, L204=0),K204&gt;50),AND(L204&gt;1,L204&lt;6,K204&gt;19,K204&lt;51),AND(L204&gt;5,K204&gt;0,K204&lt;20)),"Médio",IF(OR(AND(L204&gt;1,L204&lt;6,K204&gt;50),AND(L204&gt;5,K204&gt;19,K204&lt;51),AND(L204&gt;5,K204&gt;50)),"Complexo",""))),""))</f>
        <v/>
      </c>
      <c r="P204" s="63" t="str">
        <f aca="false">IF(N204="",O204,IF(O204="",N204,""))</f>
        <v/>
      </c>
      <c r="Q204" s="64" t="n">
        <f aca="false">IF(AND(OR(J204="EE",J204="CE"),P204="Simples"),3, IF(AND(OR(J204="EE",J204="CE"),P204="Médio"),4, IF(AND(OR(J204="EE",J204="CE"),P204="Complexo"),6, IF(AND(J204="SE",P204="Simples"),4, IF(AND(J204="SE",P204="Médio"),5, IF(AND(J204="SE",P204="Complexo"),7,0))))))</f>
        <v>0</v>
      </c>
      <c r="R204" s="64" t="n">
        <f aca="false">IF(AND(J204="ALI",O204="Simples"),7, IF(AND(J204="ALI",O204="Médio"),10, IF(AND(J204="ALI",O204="Complexo"),15, IF(AND(J204="AIE",O204="Simples"),5, IF(AND(J204="AIE",O204="Médio"),7, IF(AND(J204="AIE",O204="Complexo"),10,0))))))</f>
        <v>0</v>
      </c>
      <c r="S204" s="63" t="n">
        <f aca="false">IF($M204="%",($Q204+$R204)*$C204,$C204*$I204)</f>
        <v>0</v>
      </c>
      <c r="T204" s="59"/>
      <c r="U204" s="55"/>
      <c r="V204" s="55"/>
      <c r="W204" s="55"/>
      <c r="X204" s="55"/>
      <c r="Y204" s="55"/>
      <c r="Z204" s="55"/>
      <c r="AA204" s="55"/>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5"/>
      <c r="AX204" s="55"/>
      <c r="AY204" s="55"/>
      <c r="AZ204" s="55"/>
      <c r="BA204" s="55"/>
      <c r="BB204" s="55"/>
      <c r="BC204" s="55"/>
      <c r="BD204" s="55"/>
      <c r="BE204" s="55"/>
      <c r="BF204" s="55"/>
      <c r="BG204" s="55"/>
      <c r="BH204" s="55"/>
      <c r="BI204" s="55"/>
      <c r="BJ204" s="55"/>
      <c r="BK204" s="55"/>
      <c r="BL204" s="55"/>
    </row>
    <row r="205" customFormat="false" ht="13.8" hidden="false" customHeight="false" outlineLevel="0" collapsed="false">
      <c r="A205" s="56"/>
      <c r="B205" s="57"/>
      <c r="C205" s="58" t="n">
        <f aca="false">IF($B205&lt;&gt;"",VLOOKUP($B205,Matriz_INM,2,0),0)</f>
        <v>0</v>
      </c>
      <c r="D205" s="59"/>
      <c r="E205" s="59"/>
      <c r="F205" s="59"/>
      <c r="G205" s="59"/>
      <c r="H205" s="60"/>
      <c r="I205" s="61"/>
      <c r="J205" s="59"/>
      <c r="K205" s="61"/>
      <c r="L205" s="61"/>
      <c r="M205" s="62" t="str">
        <f aca="false">IFERROR(VLOOKUP($B205,Matriz_INM,3,0),"")</f>
        <v/>
      </c>
      <c r="N205" s="60" t="str">
        <f aca="false">IF(J205="EE",IF(OR(AND(OR(L205=1,L205=0),K205&gt;0,K205&lt;5),AND(OR(L205=1,L205=0),K205&gt;4,K205&lt;16),AND(L205=2,K205&gt;0,K205&lt;5)),"Simples",IF(OR(AND(OR(L205=1,L205=0),K205&gt;15),AND(L205=2,K205&gt;4,K205&lt;16),AND(L205&gt;2,K205&gt;0,K205&lt;5)),"Médio",IF(OR(AND(L205=2,K205&gt;15),AND(L205&gt;2,K205&gt;4,K205&lt;16),AND(L205&gt;2,K205&gt;15)),"Complexo",""))), IF(OR(J205="CE",J205="SE"),IF(OR(AND(OR(L205=1,L205=0),K205&gt;0,K205&lt;6),AND(OR(L205=1,L205=0),K205&gt;5,K205&lt;20),AND(L205&gt;1,L205&lt;4,K205&gt;0,K205&lt;6)),"Simples",IF(OR(AND(OR(L205=1,L205=0),K205&gt;19),AND(L205&gt;1,L205&lt;4,K205&gt;5,K205&lt;20),AND(L205&gt;3,K205&gt;0,K205&lt;6)),"Médio",IF(OR(AND(L205&gt;1,L205&lt;4,K205&gt;19),AND(L205&gt;3,K205&gt;5,K205&lt;20),AND(L205&gt;3,K205&gt;19)),"Complexo",""))),""))</f>
        <v/>
      </c>
      <c r="O205" s="60" t="str">
        <f aca="false">IF(J205="ALI",IF(OR(AND(OR(L205=1,L205=0),K205&gt;0,K205&lt;20),AND(OR(L205=1,L205=0),K205&gt;19,K205&lt;51),AND(L205&gt;1,L205&lt;6,K205&gt;0,K205&lt;20)),"Simples",IF(OR(AND(OR(L205=1,L205=0),K205&gt;50),AND(L205&gt;1,L205&lt;6,K205&gt;19,K205&lt;51),AND(L205&gt;5,K205&gt;0,K205&lt;20)),"Médio",IF(OR(AND(L205&gt;1,L205&lt;6,K205&gt;50),AND(L205&gt;5,K205&gt;19,K205&lt;51),AND(L205&gt;5,K205&gt;50)),"Complexo",""))), IF(J205="AIE",IF(OR(AND(OR(L205=1, L205=0),K205&gt;0,K205&lt;20),AND(OR(L205=1, L205=0),K205&gt;19,K205&lt;51),AND(L205&gt;1,L205&lt;6,K205&gt;0,K205&lt;20)),"Simples",IF(OR(AND(OR(L205=1, L205=0),K205&gt;50),AND(L205&gt;1,L205&lt;6,K205&gt;19,K205&lt;51),AND(L205&gt;5,K205&gt;0,K205&lt;20)),"Médio",IF(OR(AND(L205&gt;1,L205&lt;6,K205&gt;50),AND(L205&gt;5,K205&gt;19,K205&lt;51),AND(L205&gt;5,K205&gt;50)),"Complexo",""))),""))</f>
        <v/>
      </c>
      <c r="P205" s="63" t="str">
        <f aca="false">IF(N205="",O205,IF(O205="",N205,""))</f>
        <v/>
      </c>
      <c r="Q205" s="64" t="n">
        <f aca="false">IF(AND(OR(J205="EE",J205="CE"),P205="Simples"),3, IF(AND(OR(J205="EE",J205="CE"),P205="Médio"),4, IF(AND(OR(J205="EE",J205="CE"),P205="Complexo"),6, IF(AND(J205="SE",P205="Simples"),4, IF(AND(J205="SE",P205="Médio"),5, IF(AND(J205="SE",P205="Complexo"),7,0))))))</f>
        <v>0</v>
      </c>
      <c r="R205" s="64" t="n">
        <f aca="false">IF(AND(J205="ALI",O205="Simples"),7, IF(AND(J205="ALI",O205="Médio"),10, IF(AND(J205="ALI",O205="Complexo"),15, IF(AND(J205="AIE",O205="Simples"),5, IF(AND(J205="AIE",O205="Médio"),7, IF(AND(J205="AIE",O205="Complexo"),10,0))))))</f>
        <v>0</v>
      </c>
      <c r="S205" s="63" t="n">
        <f aca="false">IF($M205="%",($Q205+$R205)*$C205,$C205*$I205)</f>
        <v>0</v>
      </c>
      <c r="T205" s="59"/>
      <c r="U205" s="55"/>
      <c r="V205" s="55"/>
      <c r="W205" s="55"/>
      <c r="X205" s="55"/>
      <c r="Y205" s="55"/>
      <c r="Z205" s="55"/>
      <c r="AA205" s="55"/>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5"/>
      <c r="AX205" s="55"/>
      <c r="AY205" s="55"/>
      <c r="AZ205" s="55"/>
      <c r="BA205" s="55"/>
      <c r="BB205" s="55"/>
      <c r="BC205" s="55"/>
      <c r="BD205" s="55"/>
      <c r="BE205" s="55"/>
      <c r="BF205" s="55"/>
      <c r="BG205" s="55"/>
      <c r="BH205" s="55"/>
      <c r="BI205" s="55"/>
      <c r="BJ205" s="55"/>
      <c r="BK205" s="55"/>
      <c r="BL205" s="55"/>
    </row>
    <row r="206" customFormat="false" ht="13.8" hidden="false" customHeight="false" outlineLevel="0" collapsed="false">
      <c r="A206" s="56"/>
      <c r="B206" s="57"/>
      <c r="C206" s="58" t="n">
        <f aca="false">IF($B206&lt;&gt;"",VLOOKUP($B206,Matriz_INM,2,0),0)</f>
        <v>0</v>
      </c>
      <c r="D206" s="59"/>
      <c r="E206" s="59"/>
      <c r="F206" s="59"/>
      <c r="G206" s="59"/>
      <c r="H206" s="60"/>
      <c r="I206" s="61"/>
      <c r="J206" s="59"/>
      <c r="K206" s="61"/>
      <c r="L206" s="61"/>
      <c r="M206" s="62" t="str">
        <f aca="false">IFERROR(VLOOKUP($B206,Matriz_INM,3,0),"")</f>
        <v/>
      </c>
      <c r="N206" s="60" t="str">
        <f aca="false">IF(J206="EE",IF(OR(AND(OR(L206=1,L206=0),K206&gt;0,K206&lt;5),AND(OR(L206=1,L206=0),K206&gt;4,K206&lt;16),AND(L206=2,K206&gt;0,K206&lt;5)),"Simples",IF(OR(AND(OR(L206=1,L206=0),K206&gt;15),AND(L206=2,K206&gt;4,K206&lt;16),AND(L206&gt;2,K206&gt;0,K206&lt;5)),"Médio",IF(OR(AND(L206=2,K206&gt;15),AND(L206&gt;2,K206&gt;4,K206&lt;16),AND(L206&gt;2,K206&gt;15)),"Complexo",""))), IF(OR(J206="CE",J206="SE"),IF(OR(AND(OR(L206=1,L206=0),K206&gt;0,K206&lt;6),AND(OR(L206=1,L206=0),K206&gt;5,K206&lt;20),AND(L206&gt;1,L206&lt;4,K206&gt;0,K206&lt;6)),"Simples",IF(OR(AND(OR(L206=1,L206=0),K206&gt;19),AND(L206&gt;1,L206&lt;4,K206&gt;5,K206&lt;20),AND(L206&gt;3,K206&gt;0,K206&lt;6)),"Médio",IF(OR(AND(L206&gt;1,L206&lt;4,K206&gt;19),AND(L206&gt;3,K206&gt;5,K206&lt;20),AND(L206&gt;3,K206&gt;19)),"Complexo",""))),""))</f>
        <v/>
      </c>
      <c r="O206" s="60" t="str">
        <f aca="false">IF(J206="ALI",IF(OR(AND(OR(L206=1,L206=0),K206&gt;0,K206&lt;20),AND(OR(L206=1,L206=0),K206&gt;19,K206&lt;51),AND(L206&gt;1,L206&lt;6,K206&gt;0,K206&lt;20)),"Simples",IF(OR(AND(OR(L206=1,L206=0),K206&gt;50),AND(L206&gt;1,L206&lt;6,K206&gt;19,K206&lt;51),AND(L206&gt;5,K206&gt;0,K206&lt;20)),"Médio",IF(OR(AND(L206&gt;1,L206&lt;6,K206&gt;50),AND(L206&gt;5,K206&gt;19,K206&lt;51),AND(L206&gt;5,K206&gt;50)),"Complexo",""))), IF(J206="AIE",IF(OR(AND(OR(L206=1, L206=0),K206&gt;0,K206&lt;20),AND(OR(L206=1, L206=0),K206&gt;19,K206&lt;51),AND(L206&gt;1,L206&lt;6,K206&gt;0,K206&lt;20)),"Simples",IF(OR(AND(OR(L206=1, L206=0),K206&gt;50),AND(L206&gt;1,L206&lt;6,K206&gt;19,K206&lt;51),AND(L206&gt;5,K206&gt;0,K206&lt;20)),"Médio",IF(OR(AND(L206&gt;1,L206&lt;6,K206&gt;50),AND(L206&gt;5,K206&gt;19,K206&lt;51),AND(L206&gt;5,K206&gt;50)),"Complexo",""))),""))</f>
        <v/>
      </c>
      <c r="P206" s="63" t="str">
        <f aca="false">IF(N206="",O206,IF(O206="",N206,""))</f>
        <v/>
      </c>
      <c r="Q206" s="64" t="n">
        <f aca="false">IF(AND(OR(J206="EE",J206="CE"),P206="Simples"),3, IF(AND(OR(J206="EE",J206="CE"),P206="Médio"),4, IF(AND(OR(J206="EE",J206="CE"),P206="Complexo"),6, IF(AND(J206="SE",P206="Simples"),4, IF(AND(J206="SE",P206="Médio"),5, IF(AND(J206="SE",P206="Complexo"),7,0))))))</f>
        <v>0</v>
      </c>
      <c r="R206" s="64" t="n">
        <f aca="false">IF(AND(J206="ALI",O206="Simples"),7, IF(AND(J206="ALI",O206="Médio"),10, IF(AND(J206="ALI",O206="Complexo"),15, IF(AND(J206="AIE",O206="Simples"),5, IF(AND(J206="AIE",O206="Médio"),7, IF(AND(J206="AIE",O206="Complexo"),10,0))))))</f>
        <v>0</v>
      </c>
      <c r="S206" s="63" t="n">
        <f aca="false">IF($M206="%",($Q206+$R206)*$C206,$C206*$I206)</f>
        <v>0</v>
      </c>
      <c r="T206" s="59"/>
      <c r="U206" s="55"/>
      <c r="V206" s="55"/>
      <c r="W206" s="55"/>
      <c r="X206" s="55"/>
      <c r="Y206" s="55"/>
      <c r="Z206" s="55"/>
      <c r="AA206" s="55"/>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5"/>
      <c r="AX206" s="55"/>
      <c r="AY206" s="55"/>
      <c r="AZ206" s="55"/>
      <c r="BA206" s="55"/>
      <c r="BB206" s="55"/>
      <c r="BC206" s="55"/>
      <c r="BD206" s="55"/>
      <c r="BE206" s="55"/>
      <c r="BF206" s="55"/>
      <c r="BG206" s="55"/>
      <c r="BH206" s="55"/>
      <c r="BI206" s="55"/>
      <c r="BJ206" s="55"/>
      <c r="BK206" s="55"/>
      <c r="BL206" s="55"/>
    </row>
    <row r="207" customFormat="false" ht="13.8" hidden="false" customHeight="false" outlineLevel="0" collapsed="false">
      <c r="A207" s="56"/>
      <c r="B207" s="57"/>
      <c r="C207" s="58" t="n">
        <f aca="false">IF($B207&lt;&gt;"",VLOOKUP($B207,Matriz_INM,2,0),0)</f>
        <v>0</v>
      </c>
      <c r="D207" s="59"/>
      <c r="E207" s="59"/>
      <c r="F207" s="59"/>
      <c r="G207" s="59"/>
      <c r="H207" s="60"/>
      <c r="I207" s="61"/>
      <c r="J207" s="59"/>
      <c r="K207" s="61"/>
      <c r="L207" s="61"/>
      <c r="M207" s="62" t="str">
        <f aca="false">IFERROR(VLOOKUP($B207,Matriz_INM,3,0),"")</f>
        <v/>
      </c>
      <c r="N207" s="60" t="str">
        <f aca="false">IF(J207="EE",IF(OR(AND(OR(L207=1,L207=0),K207&gt;0,K207&lt;5),AND(OR(L207=1,L207=0),K207&gt;4,K207&lt;16),AND(L207=2,K207&gt;0,K207&lt;5)),"Simples",IF(OR(AND(OR(L207=1,L207=0),K207&gt;15),AND(L207=2,K207&gt;4,K207&lt;16),AND(L207&gt;2,K207&gt;0,K207&lt;5)),"Médio",IF(OR(AND(L207=2,K207&gt;15),AND(L207&gt;2,K207&gt;4,K207&lt;16),AND(L207&gt;2,K207&gt;15)),"Complexo",""))), IF(OR(J207="CE",J207="SE"),IF(OR(AND(OR(L207=1,L207=0),K207&gt;0,K207&lt;6),AND(OR(L207=1,L207=0),K207&gt;5,K207&lt;20),AND(L207&gt;1,L207&lt;4,K207&gt;0,K207&lt;6)),"Simples",IF(OR(AND(OR(L207=1,L207=0),K207&gt;19),AND(L207&gt;1,L207&lt;4,K207&gt;5,K207&lt;20),AND(L207&gt;3,K207&gt;0,K207&lt;6)),"Médio",IF(OR(AND(L207&gt;1,L207&lt;4,K207&gt;19),AND(L207&gt;3,K207&gt;5,K207&lt;20),AND(L207&gt;3,K207&gt;19)),"Complexo",""))),""))</f>
        <v/>
      </c>
      <c r="O207" s="60" t="str">
        <f aca="false">IF(J207="ALI",IF(OR(AND(OR(L207=1,L207=0),K207&gt;0,K207&lt;20),AND(OR(L207=1,L207=0),K207&gt;19,K207&lt;51),AND(L207&gt;1,L207&lt;6,K207&gt;0,K207&lt;20)),"Simples",IF(OR(AND(OR(L207=1,L207=0),K207&gt;50),AND(L207&gt;1,L207&lt;6,K207&gt;19,K207&lt;51),AND(L207&gt;5,K207&gt;0,K207&lt;20)),"Médio",IF(OR(AND(L207&gt;1,L207&lt;6,K207&gt;50),AND(L207&gt;5,K207&gt;19,K207&lt;51),AND(L207&gt;5,K207&gt;50)),"Complexo",""))), IF(J207="AIE",IF(OR(AND(OR(L207=1, L207=0),K207&gt;0,K207&lt;20),AND(OR(L207=1, L207=0),K207&gt;19,K207&lt;51),AND(L207&gt;1,L207&lt;6,K207&gt;0,K207&lt;20)),"Simples",IF(OR(AND(OR(L207=1, L207=0),K207&gt;50),AND(L207&gt;1,L207&lt;6,K207&gt;19,K207&lt;51),AND(L207&gt;5,K207&gt;0,K207&lt;20)),"Médio",IF(OR(AND(L207&gt;1,L207&lt;6,K207&gt;50),AND(L207&gt;5,K207&gt;19,K207&lt;51),AND(L207&gt;5,K207&gt;50)),"Complexo",""))),""))</f>
        <v/>
      </c>
      <c r="P207" s="63" t="str">
        <f aca="false">IF(N207="",O207,IF(O207="",N207,""))</f>
        <v/>
      </c>
      <c r="Q207" s="64" t="n">
        <f aca="false">IF(AND(OR(J207="EE",J207="CE"),P207="Simples"),3, IF(AND(OR(J207="EE",J207="CE"),P207="Médio"),4, IF(AND(OR(J207="EE",J207="CE"),P207="Complexo"),6, IF(AND(J207="SE",P207="Simples"),4, IF(AND(J207="SE",P207="Médio"),5, IF(AND(J207="SE",P207="Complexo"),7,0))))))</f>
        <v>0</v>
      </c>
      <c r="R207" s="64" t="n">
        <f aca="false">IF(AND(J207="ALI",O207="Simples"),7, IF(AND(J207="ALI",O207="Médio"),10, IF(AND(J207="ALI",O207="Complexo"),15, IF(AND(J207="AIE",O207="Simples"),5, IF(AND(J207="AIE",O207="Médio"),7, IF(AND(J207="AIE",O207="Complexo"),10,0))))))</f>
        <v>0</v>
      </c>
      <c r="S207" s="63" t="n">
        <f aca="false">IF($M207="%",($Q207+$R207)*$C207,$C207*$I207)</f>
        <v>0</v>
      </c>
      <c r="T207" s="59"/>
      <c r="U207" s="55"/>
      <c r="V207" s="55"/>
      <c r="W207" s="55"/>
      <c r="X207" s="55"/>
      <c r="Y207" s="55"/>
      <c r="Z207" s="55"/>
      <c r="AA207" s="55"/>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5"/>
      <c r="AX207" s="55"/>
      <c r="AY207" s="55"/>
      <c r="AZ207" s="55"/>
      <c r="BA207" s="55"/>
      <c r="BB207" s="55"/>
      <c r="BC207" s="55"/>
      <c r="BD207" s="55"/>
      <c r="BE207" s="55"/>
      <c r="BF207" s="55"/>
      <c r="BG207" s="55"/>
      <c r="BH207" s="55"/>
      <c r="BI207" s="55"/>
      <c r="BJ207" s="55"/>
      <c r="BK207" s="55"/>
      <c r="BL207" s="55"/>
    </row>
    <row r="208" customFormat="false" ht="13.8" hidden="false" customHeight="false" outlineLevel="0" collapsed="false">
      <c r="A208" s="56"/>
      <c r="B208" s="57"/>
      <c r="C208" s="58" t="n">
        <f aca="false">IF($B208&lt;&gt;"",VLOOKUP($B208,Matriz_INM,2,0),0)</f>
        <v>0</v>
      </c>
      <c r="D208" s="59"/>
      <c r="E208" s="59"/>
      <c r="F208" s="59"/>
      <c r="G208" s="59"/>
      <c r="H208" s="60"/>
      <c r="I208" s="61"/>
      <c r="J208" s="59"/>
      <c r="K208" s="61"/>
      <c r="L208" s="61"/>
      <c r="M208" s="62" t="str">
        <f aca="false">IFERROR(VLOOKUP($B208,Matriz_INM,3,0),"")</f>
        <v/>
      </c>
      <c r="N208" s="60" t="str">
        <f aca="false">IF(J208="EE",IF(OR(AND(OR(L208=1,L208=0),K208&gt;0,K208&lt;5),AND(OR(L208=1,L208=0),K208&gt;4,K208&lt;16),AND(L208=2,K208&gt;0,K208&lt;5)),"Simples",IF(OR(AND(OR(L208=1,L208=0),K208&gt;15),AND(L208=2,K208&gt;4,K208&lt;16),AND(L208&gt;2,K208&gt;0,K208&lt;5)),"Médio",IF(OR(AND(L208=2,K208&gt;15),AND(L208&gt;2,K208&gt;4,K208&lt;16),AND(L208&gt;2,K208&gt;15)),"Complexo",""))), IF(OR(J208="CE",J208="SE"),IF(OR(AND(OR(L208=1,L208=0),K208&gt;0,K208&lt;6),AND(OR(L208=1,L208=0),K208&gt;5,K208&lt;20),AND(L208&gt;1,L208&lt;4,K208&gt;0,K208&lt;6)),"Simples",IF(OR(AND(OR(L208=1,L208=0),K208&gt;19),AND(L208&gt;1,L208&lt;4,K208&gt;5,K208&lt;20),AND(L208&gt;3,K208&gt;0,K208&lt;6)),"Médio",IF(OR(AND(L208&gt;1,L208&lt;4,K208&gt;19),AND(L208&gt;3,K208&gt;5,K208&lt;20),AND(L208&gt;3,K208&gt;19)),"Complexo",""))),""))</f>
        <v/>
      </c>
      <c r="O208" s="60" t="str">
        <f aca="false">IF(J208="ALI",IF(OR(AND(OR(L208=1,L208=0),K208&gt;0,K208&lt;20),AND(OR(L208=1,L208=0),K208&gt;19,K208&lt;51),AND(L208&gt;1,L208&lt;6,K208&gt;0,K208&lt;20)),"Simples",IF(OR(AND(OR(L208=1,L208=0),K208&gt;50),AND(L208&gt;1,L208&lt;6,K208&gt;19,K208&lt;51),AND(L208&gt;5,K208&gt;0,K208&lt;20)),"Médio",IF(OR(AND(L208&gt;1,L208&lt;6,K208&gt;50),AND(L208&gt;5,K208&gt;19,K208&lt;51),AND(L208&gt;5,K208&gt;50)),"Complexo",""))), IF(J208="AIE",IF(OR(AND(OR(L208=1, L208=0),K208&gt;0,K208&lt;20),AND(OR(L208=1, L208=0),K208&gt;19,K208&lt;51),AND(L208&gt;1,L208&lt;6,K208&gt;0,K208&lt;20)),"Simples",IF(OR(AND(OR(L208=1, L208=0),K208&gt;50),AND(L208&gt;1,L208&lt;6,K208&gt;19,K208&lt;51),AND(L208&gt;5,K208&gt;0,K208&lt;20)),"Médio",IF(OR(AND(L208&gt;1,L208&lt;6,K208&gt;50),AND(L208&gt;5,K208&gt;19,K208&lt;51),AND(L208&gt;5,K208&gt;50)),"Complexo",""))),""))</f>
        <v/>
      </c>
      <c r="P208" s="63" t="str">
        <f aca="false">IF(N208="",O208,IF(O208="",N208,""))</f>
        <v/>
      </c>
      <c r="Q208" s="64" t="n">
        <f aca="false">IF(AND(OR(J208="EE",J208="CE"),P208="Simples"),3, IF(AND(OR(J208="EE",J208="CE"),P208="Médio"),4, IF(AND(OR(J208="EE",J208="CE"),P208="Complexo"),6, IF(AND(J208="SE",P208="Simples"),4, IF(AND(J208="SE",P208="Médio"),5, IF(AND(J208="SE",P208="Complexo"),7,0))))))</f>
        <v>0</v>
      </c>
      <c r="R208" s="64" t="n">
        <f aca="false">IF(AND(J208="ALI",O208="Simples"),7, IF(AND(J208="ALI",O208="Médio"),10, IF(AND(J208="ALI",O208="Complexo"),15, IF(AND(J208="AIE",O208="Simples"),5, IF(AND(J208="AIE",O208="Médio"),7, IF(AND(J208="AIE",O208="Complexo"),10,0))))))</f>
        <v>0</v>
      </c>
      <c r="S208" s="63" t="n">
        <f aca="false">IF($M208="%",($Q208+$R208)*$C208,$C208*$I208)</f>
        <v>0</v>
      </c>
      <c r="T208" s="59"/>
      <c r="U208" s="55"/>
      <c r="V208" s="55"/>
      <c r="W208" s="55"/>
      <c r="X208" s="55"/>
      <c r="Y208" s="55"/>
      <c r="Z208" s="55"/>
      <c r="AA208" s="55"/>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5"/>
      <c r="AX208" s="55"/>
      <c r="AY208" s="55"/>
      <c r="AZ208" s="55"/>
      <c r="BA208" s="55"/>
      <c r="BB208" s="55"/>
      <c r="BC208" s="55"/>
      <c r="BD208" s="55"/>
      <c r="BE208" s="55"/>
      <c r="BF208" s="55"/>
      <c r="BG208" s="55"/>
      <c r="BH208" s="55"/>
      <c r="BI208" s="55"/>
      <c r="BJ208" s="55"/>
      <c r="BK208" s="55"/>
      <c r="BL208" s="55"/>
    </row>
    <row r="209" customFormat="false" ht="13.8" hidden="false" customHeight="false" outlineLevel="0" collapsed="false">
      <c r="A209" s="56"/>
      <c r="B209" s="57"/>
      <c r="C209" s="58" t="n">
        <f aca="false">IF($B209&lt;&gt;"",VLOOKUP($B209,Matriz_INM,2,0),0)</f>
        <v>0</v>
      </c>
      <c r="D209" s="59"/>
      <c r="E209" s="59"/>
      <c r="F209" s="59"/>
      <c r="G209" s="59"/>
      <c r="H209" s="60"/>
      <c r="I209" s="61"/>
      <c r="J209" s="59"/>
      <c r="K209" s="61"/>
      <c r="L209" s="61"/>
      <c r="M209" s="62" t="str">
        <f aca="false">IFERROR(VLOOKUP($B209,Matriz_INM,3,0),"")</f>
        <v/>
      </c>
      <c r="N209" s="60" t="str">
        <f aca="false">IF(J209="EE",IF(OR(AND(OR(L209=1,L209=0),K209&gt;0,K209&lt;5),AND(OR(L209=1,L209=0),K209&gt;4,K209&lt;16),AND(L209=2,K209&gt;0,K209&lt;5)),"Simples",IF(OR(AND(OR(L209=1,L209=0),K209&gt;15),AND(L209=2,K209&gt;4,K209&lt;16),AND(L209&gt;2,K209&gt;0,K209&lt;5)),"Médio",IF(OR(AND(L209=2,K209&gt;15),AND(L209&gt;2,K209&gt;4,K209&lt;16),AND(L209&gt;2,K209&gt;15)),"Complexo",""))), IF(OR(J209="CE",J209="SE"),IF(OR(AND(OR(L209=1,L209=0),K209&gt;0,K209&lt;6),AND(OR(L209=1,L209=0),K209&gt;5,K209&lt;20),AND(L209&gt;1,L209&lt;4,K209&gt;0,K209&lt;6)),"Simples",IF(OR(AND(OR(L209=1,L209=0),K209&gt;19),AND(L209&gt;1,L209&lt;4,K209&gt;5,K209&lt;20),AND(L209&gt;3,K209&gt;0,K209&lt;6)),"Médio",IF(OR(AND(L209&gt;1,L209&lt;4,K209&gt;19),AND(L209&gt;3,K209&gt;5,K209&lt;20),AND(L209&gt;3,K209&gt;19)),"Complexo",""))),""))</f>
        <v/>
      </c>
      <c r="O209" s="60" t="str">
        <f aca="false">IF(J209="ALI",IF(OR(AND(OR(L209=1,L209=0),K209&gt;0,K209&lt;20),AND(OR(L209=1,L209=0),K209&gt;19,K209&lt;51),AND(L209&gt;1,L209&lt;6,K209&gt;0,K209&lt;20)),"Simples",IF(OR(AND(OR(L209=1,L209=0),K209&gt;50),AND(L209&gt;1,L209&lt;6,K209&gt;19,K209&lt;51),AND(L209&gt;5,K209&gt;0,K209&lt;20)),"Médio",IF(OR(AND(L209&gt;1,L209&lt;6,K209&gt;50),AND(L209&gt;5,K209&gt;19,K209&lt;51),AND(L209&gt;5,K209&gt;50)),"Complexo",""))), IF(J209="AIE",IF(OR(AND(OR(L209=1, L209=0),K209&gt;0,K209&lt;20),AND(OR(L209=1, L209=0),K209&gt;19,K209&lt;51),AND(L209&gt;1,L209&lt;6,K209&gt;0,K209&lt;20)),"Simples",IF(OR(AND(OR(L209=1, L209=0),K209&gt;50),AND(L209&gt;1,L209&lt;6,K209&gt;19,K209&lt;51),AND(L209&gt;5,K209&gt;0,K209&lt;20)),"Médio",IF(OR(AND(L209&gt;1,L209&lt;6,K209&gt;50),AND(L209&gt;5,K209&gt;19,K209&lt;51),AND(L209&gt;5,K209&gt;50)),"Complexo",""))),""))</f>
        <v/>
      </c>
      <c r="P209" s="63" t="str">
        <f aca="false">IF(N209="",O209,IF(O209="",N209,""))</f>
        <v/>
      </c>
      <c r="Q209" s="64" t="n">
        <f aca="false">IF(AND(OR(J209="EE",J209="CE"),P209="Simples"),3, IF(AND(OR(J209="EE",J209="CE"),P209="Médio"),4, IF(AND(OR(J209="EE",J209="CE"),P209="Complexo"),6, IF(AND(J209="SE",P209="Simples"),4, IF(AND(J209="SE",P209="Médio"),5, IF(AND(J209="SE",P209="Complexo"),7,0))))))</f>
        <v>0</v>
      </c>
      <c r="R209" s="64" t="n">
        <f aca="false">IF(AND(J209="ALI",O209="Simples"),7, IF(AND(J209="ALI",O209="Médio"),10, IF(AND(J209="ALI",O209="Complexo"),15, IF(AND(J209="AIE",O209="Simples"),5, IF(AND(J209="AIE",O209="Médio"),7, IF(AND(J209="AIE",O209="Complexo"),10,0))))))</f>
        <v>0</v>
      </c>
      <c r="S209" s="63" t="n">
        <f aca="false">IF($M209="%",($Q209+$R209)*$C209,$C209*$I209)</f>
        <v>0</v>
      </c>
      <c r="T209" s="59"/>
      <c r="U209" s="55"/>
      <c r="V209" s="55"/>
      <c r="W209" s="55"/>
      <c r="X209" s="55"/>
      <c r="Y209" s="55"/>
      <c r="Z209" s="55"/>
      <c r="AA209" s="55"/>
      <c r="AB209" s="55"/>
      <c r="AC209" s="55"/>
      <c r="AD209" s="55"/>
      <c r="AE209" s="55"/>
      <c r="AF209" s="55"/>
      <c r="AG209" s="55"/>
      <c r="AH209" s="55"/>
      <c r="AI209" s="55"/>
      <c r="AJ209" s="55"/>
      <c r="AK209" s="55"/>
      <c r="AL209" s="55"/>
      <c r="AM209" s="55"/>
      <c r="AN209" s="55"/>
      <c r="AO209" s="55"/>
      <c r="AP209" s="55"/>
      <c r="AQ209" s="55"/>
      <c r="AR209" s="55"/>
      <c r="AS209" s="55"/>
      <c r="AT209" s="55"/>
      <c r="AU209" s="55"/>
      <c r="AV209" s="55"/>
      <c r="AW209" s="55"/>
      <c r="AX209" s="55"/>
      <c r="AY209" s="55"/>
      <c r="AZ209" s="55"/>
      <c r="BA209" s="55"/>
      <c r="BB209" s="55"/>
      <c r="BC209" s="55"/>
      <c r="BD209" s="55"/>
      <c r="BE209" s="55"/>
      <c r="BF209" s="55"/>
      <c r="BG209" s="55"/>
      <c r="BH209" s="55"/>
      <c r="BI209" s="55"/>
      <c r="BJ209" s="55"/>
      <c r="BK209" s="55"/>
      <c r="BL209" s="55"/>
    </row>
    <row r="210" customFormat="false" ht="13.8" hidden="false" customHeight="false" outlineLevel="0" collapsed="false">
      <c r="A210" s="56"/>
      <c r="B210" s="57"/>
      <c r="C210" s="58" t="n">
        <f aca="false">IF($B210&lt;&gt;"",VLOOKUP($B210,Matriz_INM,2,0),0)</f>
        <v>0</v>
      </c>
      <c r="D210" s="59"/>
      <c r="E210" s="59"/>
      <c r="F210" s="59"/>
      <c r="G210" s="59"/>
      <c r="H210" s="60"/>
      <c r="I210" s="61"/>
      <c r="J210" s="59"/>
      <c r="K210" s="61"/>
      <c r="L210" s="61"/>
      <c r="M210" s="62" t="str">
        <f aca="false">IFERROR(VLOOKUP($B210,Matriz_INM,3,0),"")</f>
        <v/>
      </c>
      <c r="N210" s="60" t="str">
        <f aca="false">IF(J210="EE",IF(OR(AND(OR(L210=1,L210=0),K210&gt;0,K210&lt;5),AND(OR(L210=1,L210=0),K210&gt;4,K210&lt;16),AND(L210=2,K210&gt;0,K210&lt;5)),"Simples",IF(OR(AND(OR(L210=1,L210=0),K210&gt;15),AND(L210=2,K210&gt;4,K210&lt;16),AND(L210&gt;2,K210&gt;0,K210&lt;5)),"Médio",IF(OR(AND(L210=2,K210&gt;15),AND(L210&gt;2,K210&gt;4,K210&lt;16),AND(L210&gt;2,K210&gt;15)),"Complexo",""))), IF(OR(J210="CE",J210="SE"),IF(OR(AND(OR(L210=1,L210=0),K210&gt;0,K210&lt;6),AND(OR(L210=1,L210=0),K210&gt;5,K210&lt;20),AND(L210&gt;1,L210&lt;4,K210&gt;0,K210&lt;6)),"Simples",IF(OR(AND(OR(L210=1,L210=0),K210&gt;19),AND(L210&gt;1,L210&lt;4,K210&gt;5,K210&lt;20),AND(L210&gt;3,K210&gt;0,K210&lt;6)),"Médio",IF(OR(AND(L210&gt;1,L210&lt;4,K210&gt;19),AND(L210&gt;3,K210&gt;5,K210&lt;20),AND(L210&gt;3,K210&gt;19)),"Complexo",""))),""))</f>
        <v/>
      </c>
      <c r="O210" s="60" t="str">
        <f aca="false">IF(J210="ALI",IF(OR(AND(OR(L210=1,L210=0),K210&gt;0,K210&lt;20),AND(OR(L210=1,L210=0),K210&gt;19,K210&lt;51),AND(L210&gt;1,L210&lt;6,K210&gt;0,K210&lt;20)),"Simples",IF(OR(AND(OR(L210=1,L210=0),K210&gt;50),AND(L210&gt;1,L210&lt;6,K210&gt;19,K210&lt;51),AND(L210&gt;5,K210&gt;0,K210&lt;20)),"Médio",IF(OR(AND(L210&gt;1,L210&lt;6,K210&gt;50),AND(L210&gt;5,K210&gt;19,K210&lt;51),AND(L210&gt;5,K210&gt;50)),"Complexo",""))), IF(J210="AIE",IF(OR(AND(OR(L210=1, L210=0),K210&gt;0,K210&lt;20),AND(OR(L210=1, L210=0),K210&gt;19,K210&lt;51),AND(L210&gt;1,L210&lt;6,K210&gt;0,K210&lt;20)),"Simples",IF(OR(AND(OR(L210=1, L210=0),K210&gt;50),AND(L210&gt;1,L210&lt;6,K210&gt;19,K210&lt;51),AND(L210&gt;5,K210&gt;0,K210&lt;20)),"Médio",IF(OR(AND(L210&gt;1,L210&lt;6,K210&gt;50),AND(L210&gt;5,K210&gt;19,K210&lt;51),AND(L210&gt;5,K210&gt;50)),"Complexo",""))),""))</f>
        <v/>
      </c>
      <c r="P210" s="63" t="str">
        <f aca="false">IF(N210="",O210,IF(O210="",N210,""))</f>
        <v/>
      </c>
      <c r="Q210" s="64" t="n">
        <f aca="false">IF(AND(OR(J210="EE",J210="CE"),P210="Simples"),3, IF(AND(OR(J210="EE",J210="CE"),P210="Médio"),4, IF(AND(OR(J210="EE",J210="CE"),P210="Complexo"),6, IF(AND(J210="SE",P210="Simples"),4, IF(AND(J210="SE",P210="Médio"),5, IF(AND(J210="SE",P210="Complexo"),7,0))))))</f>
        <v>0</v>
      </c>
      <c r="R210" s="64" t="n">
        <f aca="false">IF(AND(J210="ALI",O210="Simples"),7, IF(AND(J210="ALI",O210="Médio"),10, IF(AND(J210="ALI",O210="Complexo"),15, IF(AND(J210="AIE",O210="Simples"),5, IF(AND(J210="AIE",O210="Médio"),7, IF(AND(J210="AIE",O210="Complexo"),10,0))))))</f>
        <v>0</v>
      </c>
      <c r="S210" s="63" t="n">
        <f aca="false">IF($M210="%",($Q210+$R210)*$C210,$C210*$I210)</f>
        <v>0</v>
      </c>
      <c r="T210" s="59"/>
      <c r="U210" s="55"/>
      <c r="V210" s="55"/>
      <c r="W210" s="55"/>
      <c r="X210" s="55"/>
      <c r="Y210" s="55"/>
      <c r="Z210" s="55"/>
      <c r="AA210" s="55"/>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5"/>
      <c r="AX210" s="55"/>
      <c r="AY210" s="55"/>
      <c r="AZ210" s="55"/>
      <c r="BA210" s="55"/>
      <c r="BB210" s="55"/>
      <c r="BC210" s="55"/>
      <c r="BD210" s="55"/>
      <c r="BE210" s="55"/>
      <c r="BF210" s="55"/>
      <c r="BG210" s="55"/>
      <c r="BH210" s="55"/>
      <c r="BI210" s="55"/>
      <c r="BJ210" s="55"/>
      <c r="BK210" s="55"/>
      <c r="BL210" s="55"/>
    </row>
    <row r="211" customFormat="false" ht="13.8" hidden="false" customHeight="false" outlineLevel="0" collapsed="false">
      <c r="A211" s="56"/>
      <c r="B211" s="57"/>
      <c r="C211" s="58" t="n">
        <f aca="false">IF($B211&lt;&gt;"",VLOOKUP($B211,Matriz_INM,2,0),0)</f>
        <v>0</v>
      </c>
      <c r="D211" s="59"/>
      <c r="E211" s="59"/>
      <c r="F211" s="59"/>
      <c r="G211" s="59"/>
      <c r="H211" s="60"/>
      <c r="I211" s="61"/>
      <c r="J211" s="59"/>
      <c r="K211" s="61"/>
      <c r="L211" s="61"/>
      <c r="M211" s="62" t="str">
        <f aca="false">IFERROR(VLOOKUP($B211,Matriz_INM,3,0),"")</f>
        <v/>
      </c>
      <c r="N211" s="60" t="str">
        <f aca="false">IF(J211="EE",IF(OR(AND(OR(L211=1,L211=0),K211&gt;0,K211&lt;5),AND(OR(L211=1,L211=0),K211&gt;4,K211&lt;16),AND(L211=2,K211&gt;0,K211&lt;5)),"Simples",IF(OR(AND(OR(L211=1,L211=0),K211&gt;15),AND(L211=2,K211&gt;4,K211&lt;16),AND(L211&gt;2,K211&gt;0,K211&lt;5)),"Médio",IF(OR(AND(L211=2,K211&gt;15),AND(L211&gt;2,K211&gt;4,K211&lt;16),AND(L211&gt;2,K211&gt;15)),"Complexo",""))), IF(OR(J211="CE",J211="SE"),IF(OR(AND(OR(L211=1,L211=0),K211&gt;0,K211&lt;6),AND(OR(L211=1,L211=0),K211&gt;5,K211&lt;20),AND(L211&gt;1,L211&lt;4,K211&gt;0,K211&lt;6)),"Simples",IF(OR(AND(OR(L211=1,L211=0),K211&gt;19),AND(L211&gt;1,L211&lt;4,K211&gt;5,K211&lt;20),AND(L211&gt;3,K211&gt;0,K211&lt;6)),"Médio",IF(OR(AND(L211&gt;1,L211&lt;4,K211&gt;19),AND(L211&gt;3,K211&gt;5,K211&lt;20),AND(L211&gt;3,K211&gt;19)),"Complexo",""))),""))</f>
        <v/>
      </c>
      <c r="O211" s="60" t="str">
        <f aca="false">IF(J211="ALI",IF(OR(AND(OR(L211=1,L211=0),K211&gt;0,K211&lt;20),AND(OR(L211=1,L211=0),K211&gt;19,K211&lt;51),AND(L211&gt;1,L211&lt;6,K211&gt;0,K211&lt;20)),"Simples",IF(OR(AND(OR(L211=1,L211=0),K211&gt;50),AND(L211&gt;1,L211&lt;6,K211&gt;19,K211&lt;51),AND(L211&gt;5,K211&gt;0,K211&lt;20)),"Médio",IF(OR(AND(L211&gt;1,L211&lt;6,K211&gt;50),AND(L211&gt;5,K211&gt;19,K211&lt;51),AND(L211&gt;5,K211&gt;50)),"Complexo",""))), IF(J211="AIE",IF(OR(AND(OR(L211=1, L211=0),K211&gt;0,K211&lt;20),AND(OR(L211=1, L211=0),K211&gt;19,K211&lt;51),AND(L211&gt;1,L211&lt;6,K211&gt;0,K211&lt;20)),"Simples",IF(OR(AND(OR(L211=1, L211=0),K211&gt;50),AND(L211&gt;1,L211&lt;6,K211&gt;19,K211&lt;51),AND(L211&gt;5,K211&gt;0,K211&lt;20)),"Médio",IF(OR(AND(L211&gt;1,L211&lt;6,K211&gt;50),AND(L211&gt;5,K211&gt;19,K211&lt;51),AND(L211&gt;5,K211&gt;50)),"Complexo",""))),""))</f>
        <v/>
      </c>
      <c r="P211" s="63" t="str">
        <f aca="false">IF(N211="",O211,IF(O211="",N211,""))</f>
        <v/>
      </c>
      <c r="Q211" s="64" t="n">
        <f aca="false">IF(AND(OR(J211="EE",J211="CE"),P211="Simples"),3, IF(AND(OR(J211="EE",J211="CE"),P211="Médio"),4, IF(AND(OR(J211="EE",J211="CE"),P211="Complexo"),6, IF(AND(J211="SE",P211="Simples"),4, IF(AND(J211="SE",P211="Médio"),5, IF(AND(J211="SE",P211="Complexo"),7,0))))))</f>
        <v>0</v>
      </c>
      <c r="R211" s="64" t="n">
        <f aca="false">IF(AND(J211="ALI",O211="Simples"),7, IF(AND(J211="ALI",O211="Médio"),10, IF(AND(J211="ALI",O211="Complexo"),15, IF(AND(J211="AIE",O211="Simples"),5, IF(AND(J211="AIE",O211="Médio"),7, IF(AND(J211="AIE",O211="Complexo"),10,0))))))</f>
        <v>0</v>
      </c>
      <c r="S211" s="63" t="n">
        <f aca="false">IF($M211="%",($Q211+$R211)*$C211,$C211*$I211)</f>
        <v>0</v>
      </c>
      <c r="T211" s="59"/>
      <c r="U211" s="55"/>
      <c r="V211" s="55"/>
      <c r="W211" s="55"/>
      <c r="X211" s="55"/>
      <c r="Y211" s="55"/>
      <c r="Z211" s="55"/>
      <c r="AA211" s="55"/>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5"/>
      <c r="AX211" s="55"/>
      <c r="AY211" s="55"/>
      <c r="AZ211" s="55"/>
      <c r="BA211" s="55"/>
      <c r="BB211" s="55"/>
      <c r="BC211" s="55"/>
      <c r="BD211" s="55"/>
      <c r="BE211" s="55"/>
      <c r="BF211" s="55"/>
      <c r="BG211" s="55"/>
      <c r="BH211" s="55"/>
      <c r="BI211" s="55"/>
      <c r="BJ211" s="55"/>
      <c r="BK211" s="55"/>
      <c r="BL211" s="55"/>
    </row>
    <row r="212" customFormat="false" ht="13.8" hidden="false" customHeight="false" outlineLevel="0" collapsed="false">
      <c r="A212" s="56"/>
      <c r="B212" s="57"/>
      <c r="C212" s="58" t="n">
        <f aca="false">IF($B212&lt;&gt;"",VLOOKUP($B212,Matriz_INM,2,0),0)</f>
        <v>0</v>
      </c>
      <c r="D212" s="59"/>
      <c r="E212" s="59"/>
      <c r="F212" s="59"/>
      <c r="G212" s="59"/>
      <c r="H212" s="60"/>
      <c r="I212" s="61"/>
      <c r="J212" s="59"/>
      <c r="K212" s="61"/>
      <c r="L212" s="61"/>
      <c r="M212" s="62" t="str">
        <f aca="false">IFERROR(VLOOKUP($B212,Matriz_INM,3,0),"")</f>
        <v/>
      </c>
      <c r="N212" s="60" t="str">
        <f aca="false">IF(J212="EE",IF(OR(AND(OR(L212=1,L212=0),K212&gt;0,K212&lt;5),AND(OR(L212=1,L212=0),K212&gt;4,K212&lt;16),AND(L212=2,K212&gt;0,K212&lt;5)),"Simples",IF(OR(AND(OR(L212=1,L212=0),K212&gt;15),AND(L212=2,K212&gt;4,K212&lt;16),AND(L212&gt;2,K212&gt;0,K212&lt;5)),"Médio",IF(OR(AND(L212=2,K212&gt;15),AND(L212&gt;2,K212&gt;4,K212&lt;16),AND(L212&gt;2,K212&gt;15)),"Complexo",""))), IF(OR(J212="CE",J212="SE"),IF(OR(AND(OR(L212=1,L212=0),K212&gt;0,K212&lt;6),AND(OR(L212=1,L212=0),K212&gt;5,K212&lt;20),AND(L212&gt;1,L212&lt;4,K212&gt;0,K212&lt;6)),"Simples",IF(OR(AND(OR(L212=1,L212=0),K212&gt;19),AND(L212&gt;1,L212&lt;4,K212&gt;5,K212&lt;20),AND(L212&gt;3,K212&gt;0,K212&lt;6)),"Médio",IF(OR(AND(L212&gt;1,L212&lt;4,K212&gt;19),AND(L212&gt;3,K212&gt;5,K212&lt;20),AND(L212&gt;3,K212&gt;19)),"Complexo",""))),""))</f>
        <v/>
      </c>
      <c r="O212" s="60" t="str">
        <f aca="false">IF(J212="ALI",IF(OR(AND(OR(L212=1,L212=0),K212&gt;0,K212&lt;20),AND(OR(L212=1,L212=0),K212&gt;19,K212&lt;51),AND(L212&gt;1,L212&lt;6,K212&gt;0,K212&lt;20)),"Simples",IF(OR(AND(OR(L212=1,L212=0),K212&gt;50),AND(L212&gt;1,L212&lt;6,K212&gt;19,K212&lt;51),AND(L212&gt;5,K212&gt;0,K212&lt;20)),"Médio",IF(OR(AND(L212&gt;1,L212&lt;6,K212&gt;50),AND(L212&gt;5,K212&gt;19,K212&lt;51),AND(L212&gt;5,K212&gt;50)),"Complexo",""))), IF(J212="AIE",IF(OR(AND(OR(L212=1, L212=0),K212&gt;0,K212&lt;20),AND(OR(L212=1, L212=0),K212&gt;19,K212&lt;51),AND(L212&gt;1,L212&lt;6,K212&gt;0,K212&lt;20)),"Simples",IF(OR(AND(OR(L212=1, L212=0),K212&gt;50),AND(L212&gt;1,L212&lt;6,K212&gt;19,K212&lt;51),AND(L212&gt;5,K212&gt;0,K212&lt;20)),"Médio",IF(OR(AND(L212&gt;1,L212&lt;6,K212&gt;50),AND(L212&gt;5,K212&gt;19,K212&lt;51),AND(L212&gt;5,K212&gt;50)),"Complexo",""))),""))</f>
        <v/>
      </c>
      <c r="P212" s="63" t="str">
        <f aca="false">IF(N212="",O212,IF(O212="",N212,""))</f>
        <v/>
      </c>
      <c r="Q212" s="64" t="n">
        <f aca="false">IF(AND(OR(J212="EE",J212="CE"),P212="Simples"),3, IF(AND(OR(J212="EE",J212="CE"),P212="Médio"),4, IF(AND(OR(J212="EE",J212="CE"),P212="Complexo"),6, IF(AND(J212="SE",P212="Simples"),4, IF(AND(J212="SE",P212="Médio"),5, IF(AND(J212="SE",P212="Complexo"),7,0))))))</f>
        <v>0</v>
      </c>
      <c r="R212" s="64" t="n">
        <f aca="false">IF(AND(J212="ALI",O212="Simples"),7, IF(AND(J212="ALI",O212="Médio"),10, IF(AND(J212="ALI",O212="Complexo"),15, IF(AND(J212="AIE",O212="Simples"),5, IF(AND(J212="AIE",O212="Médio"),7, IF(AND(J212="AIE",O212="Complexo"),10,0))))))</f>
        <v>0</v>
      </c>
      <c r="S212" s="63" t="n">
        <f aca="false">IF($M212="%",($Q212+$R212)*$C212,$C212*$I212)</f>
        <v>0</v>
      </c>
      <c r="T212" s="59"/>
      <c r="U212" s="55"/>
      <c r="V212" s="55"/>
      <c r="W212" s="55"/>
      <c r="X212" s="55"/>
      <c r="Y212" s="55"/>
      <c r="Z212" s="55"/>
      <c r="AA212" s="55"/>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5"/>
      <c r="AX212" s="55"/>
      <c r="AY212" s="55"/>
      <c r="AZ212" s="55"/>
      <c r="BA212" s="55"/>
      <c r="BB212" s="55"/>
      <c r="BC212" s="55"/>
      <c r="BD212" s="55"/>
      <c r="BE212" s="55"/>
      <c r="BF212" s="55"/>
      <c r="BG212" s="55"/>
      <c r="BH212" s="55"/>
      <c r="BI212" s="55"/>
      <c r="BJ212" s="55"/>
      <c r="BK212" s="55"/>
      <c r="BL212" s="55"/>
    </row>
    <row r="213" customFormat="false" ht="13.8" hidden="false" customHeight="false" outlineLevel="0" collapsed="false">
      <c r="A213" s="56"/>
      <c r="B213" s="57"/>
      <c r="C213" s="58" t="n">
        <f aca="false">IF($B213&lt;&gt;"",VLOOKUP($B213,Matriz_INM,2,0),0)</f>
        <v>0</v>
      </c>
      <c r="D213" s="59"/>
      <c r="E213" s="59"/>
      <c r="F213" s="59"/>
      <c r="G213" s="59"/>
      <c r="H213" s="60"/>
      <c r="I213" s="61"/>
      <c r="J213" s="59"/>
      <c r="K213" s="61"/>
      <c r="L213" s="61"/>
      <c r="M213" s="62" t="str">
        <f aca="false">IFERROR(VLOOKUP($B213,Matriz_INM,3,0),"")</f>
        <v/>
      </c>
      <c r="N213" s="60" t="str">
        <f aca="false">IF(J213="EE",IF(OR(AND(OR(L213=1,L213=0),K213&gt;0,K213&lt;5),AND(OR(L213=1,L213=0),K213&gt;4,K213&lt;16),AND(L213=2,K213&gt;0,K213&lt;5)),"Simples",IF(OR(AND(OR(L213=1,L213=0),K213&gt;15),AND(L213=2,K213&gt;4,K213&lt;16),AND(L213&gt;2,K213&gt;0,K213&lt;5)),"Médio",IF(OR(AND(L213=2,K213&gt;15),AND(L213&gt;2,K213&gt;4,K213&lt;16),AND(L213&gt;2,K213&gt;15)),"Complexo",""))), IF(OR(J213="CE",J213="SE"),IF(OR(AND(OR(L213=1,L213=0),K213&gt;0,K213&lt;6),AND(OR(L213=1,L213=0),K213&gt;5,K213&lt;20),AND(L213&gt;1,L213&lt;4,K213&gt;0,K213&lt;6)),"Simples",IF(OR(AND(OR(L213=1,L213=0),K213&gt;19),AND(L213&gt;1,L213&lt;4,K213&gt;5,K213&lt;20),AND(L213&gt;3,K213&gt;0,K213&lt;6)),"Médio",IF(OR(AND(L213&gt;1,L213&lt;4,K213&gt;19),AND(L213&gt;3,K213&gt;5,K213&lt;20),AND(L213&gt;3,K213&gt;19)),"Complexo",""))),""))</f>
        <v/>
      </c>
      <c r="O213" s="60" t="str">
        <f aca="false">IF(J213="ALI",IF(OR(AND(OR(L213=1,L213=0),K213&gt;0,K213&lt;20),AND(OR(L213=1,L213=0),K213&gt;19,K213&lt;51),AND(L213&gt;1,L213&lt;6,K213&gt;0,K213&lt;20)),"Simples",IF(OR(AND(OR(L213=1,L213=0),K213&gt;50),AND(L213&gt;1,L213&lt;6,K213&gt;19,K213&lt;51),AND(L213&gt;5,K213&gt;0,K213&lt;20)),"Médio",IF(OR(AND(L213&gt;1,L213&lt;6,K213&gt;50),AND(L213&gt;5,K213&gt;19,K213&lt;51),AND(L213&gt;5,K213&gt;50)),"Complexo",""))), IF(J213="AIE",IF(OR(AND(OR(L213=1, L213=0),K213&gt;0,K213&lt;20),AND(OR(L213=1, L213=0),K213&gt;19,K213&lt;51),AND(L213&gt;1,L213&lt;6,K213&gt;0,K213&lt;20)),"Simples",IF(OR(AND(OR(L213=1, L213=0),K213&gt;50),AND(L213&gt;1,L213&lt;6,K213&gt;19,K213&lt;51),AND(L213&gt;5,K213&gt;0,K213&lt;20)),"Médio",IF(OR(AND(L213&gt;1,L213&lt;6,K213&gt;50),AND(L213&gt;5,K213&gt;19,K213&lt;51),AND(L213&gt;5,K213&gt;50)),"Complexo",""))),""))</f>
        <v/>
      </c>
      <c r="P213" s="63" t="str">
        <f aca="false">IF(N213="",O213,IF(O213="",N213,""))</f>
        <v/>
      </c>
      <c r="Q213" s="64" t="n">
        <f aca="false">IF(AND(OR(J213="EE",J213="CE"),P213="Simples"),3, IF(AND(OR(J213="EE",J213="CE"),P213="Médio"),4, IF(AND(OR(J213="EE",J213="CE"),P213="Complexo"),6, IF(AND(J213="SE",P213="Simples"),4, IF(AND(J213="SE",P213="Médio"),5, IF(AND(J213="SE",P213="Complexo"),7,0))))))</f>
        <v>0</v>
      </c>
      <c r="R213" s="64" t="n">
        <f aca="false">IF(AND(J213="ALI",O213="Simples"),7, IF(AND(J213="ALI",O213="Médio"),10, IF(AND(J213="ALI",O213="Complexo"),15, IF(AND(J213="AIE",O213="Simples"),5, IF(AND(J213="AIE",O213="Médio"),7, IF(AND(J213="AIE",O213="Complexo"),10,0))))))</f>
        <v>0</v>
      </c>
      <c r="S213" s="63" t="n">
        <f aca="false">IF($M213="%",($Q213+$R213)*$C213,$C213*$I213)</f>
        <v>0</v>
      </c>
      <c r="T213" s="59"/>
      <c r="U213" s="55"/>
      <c r="V213" s="55"/>
      <c r="W213" s="55"/>
      <c r="X213" s="55"/>
      <c r="Y213" s="55"/>
      <c r="Z213" s="55"/>
      <c r="AA213" s="55"/>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5"/>
      <c r="AX213" s="55"/>
      <c r="AY213" s="55"/>
      <c r="AZ213" s="55"/>
      <c r="BA213" s="55"/>
      <c r="BB213" s="55"/>
      <c r="BC213" s="55"/>
      <c r="BD213" s="55"/>
      <c r="BE213" s="55"/>
      <c r="BF213" s="55"/>
      <c r="BG213" s="55"/>
      <c r="BH213" s="55"/>
      <c r="BI213" s="55"/>
      <c r="BJ213" s="55"/>
      <c r="BK213" s="55"/>
      <c r="BL213" s="55"/>
    </row>
    <row r="214" customFormat="false" ht="13.8" hidden="false" customHeight="false" outlineLevel="0" collapsed="false">
      <c r="A214" s="56"/>
      <c r="B214" s="57"/>
      <c r="C214" s="58" t="n">
        <f aca="false">IF($B214&lt;&gt;"",VLOOKUP($B214,Matriz_INM,2,0),0)</f>
        <v>0</v>
      </c>
      <c r="D214" s="59"/>
      <c r="E214" s="59"/>
      <c r="F214" s="59"/>
      <c r="G214" s="59"/>
      <c r="H214" s="60"/>
      <c r="I214" s="61"/>
      <c r="J214" s="59"/>
      <c r="K214" s="61"/>
      <c r="L214" s="61"/>
      <c r="M214" s="62" t="str">
        <f aca="false">IFERROR(VLOOKUP($B214,Matriz_INM,3,0),"")</f>
        <v/>
      </c>
      <c r="N214" s="60" t="str">
        <f aca="false">IF(J214="EE",IF(OR(AND(OR(L214=1,L214=0),K214&gt;0,K214&lt;5),AND(OR(L214=1,L214=0),K214&gt;4,K214&lt;16),AND(L214=2,K214&gt;0,K214&lt;5)),"Simples",IF(OR(AND(OR(L214=1,L214=0),K214&gt;15),AND(L214=2,K214&gt;4,K214&lt;16),AND(L214&gt;2,K214&gt;0,K214&lt;5)),"Médio",IF(OR(AND(L214=2,K214&gt;15),AND(L214&gt;2,K214&gt;4,K214&lt;16),AND(L214&gt;2,K214&gt;15)),"Complexo",""))), IF(OR(J214="CE",J214="SE"),IF(OR(AND(OR(L214=1,L214=0),K214&gt;0,K214&lt;6),AND(OR(L214=1,L214=0),K214&gt;5,K214&lt;20),AND(L214&gt;1,L214&lt;4,K214&gt;0,K214&lt;6)),"Simples",IF(OR(AND(OR(L214=1,L214=0),K214&gt;19),AND(L214&gt;1,L214&lt;4,K214&gt;5,K214&lt;20),AND(L214&gt;3,K214&gt;0,K214&lt;6)),"Médio",IF(OR(AND(L214&gt;1,L214&lt;4,K214&gt;19),AND(L214&gt;3,K214&gt;5,K214&lt;20),AND(L214&gt;3,K214&gt;19)),"Complexo",""))),""))</f>
        <v/>
      </c>
      <c r="O214" s="60" t="str">
        <f aca="false">IF(J214="ALI",IF(OR(AND(OR(L214=1,L214=0),K214&gt;0,K214&lt;20),AND(OR(L214=1,L214=0),K214&gt;19,K214&lt;51),AND(L214&gt;1,L214&lt;6,K214&gt;0,K214&lt;20)),"Simples",IF(OR(AND(OR(L214=1,L214=0),K214&gt;50),AND(L214&gt;1,L214&lt;6,K214&gt;19,K214&lt;51),AND(L214&gt;5,K214&gt;0,K214&lt;20)),"Médio",IF(OR(AND(L214&gt;1,L214&lt;6,K214&gt;50),AND(L214&gt;5,K214&gt;19,K214&lt;51),AND(L214&gt;5,K214&gt;50)),"Complexo",""))), IF(J214="AIE",IF(OR(AND(OR(L214=1, L214=0),K214&gt;0,K214&lt;20),AND(OR(L214=1, L214=0),K214&gt;19,K214&lt;51),AND(L214&gt;1,L214&lt;6,K214&gt;0,K214&lt;20)),"Simples",IF(OR(AND(OR(L214=1, L214=0),K214&gt;50),AND(L214&gt;1,L214&lt;6,K214&gt;19,K214&lt;51),AND(L214&gt;5,K214&gt;0,K214&lt;20)),"Médio",IF(OR(AND(L214&gt;1,L214&lt;6,K214&gt;50),AND(L214&gt;5,K214&gt;19,K214&lt;51),AND(L214&gt;5,K214&gt;50)),"Complexo",""))),""))</f>
        <v/>
      </c>
      <c r="P214" s="63" t="str">
        <f aca="false">IF(N214="",O214,IF(O214="",N214,""))</f>
        <v/>
      </c>
      <c r="Q214" s="64" t="n">
        <f aca="false">IF(AND(OR(J214="EE",J214="CE"),P214="Simples"),3, IF(AND(OR(J214="EE",J214="CE"),P214="Médio"),4, IF(AND(OR(J214="EE",J214="CE"),P214="Complexo"),6, IF(AND(J214="SE",P214="Simples"),4, IF(AND(J214="SE",P214="Médio"),5, IF(AND(J214="SE",P214="Complexo"),7,0))))))</f>
        <v>0</v>
      </c>
      <c r="R214" s="64" t="n">
        <f aca="false">IF(AND(J214="ALI",O214="Simples"),7, IF(AND(J214="ALI",O214="Médio"),10, IF(AND(J214="ALI",O214="Complexo"),15, IF(AND(J214="AIE",O214="Simples"),5, IF(AND(J214="AIE",O214="Médio"),7, IF(AND(J214="AIE",O214="Complexo"),10,0))))))</f>
        <v>0</v>
      </c>
      <c r="S214" s="63" t="n">
        <f aca="false">IF($M214="%",($Q214+$R214)*$C214,$C214*$I214)</f>
        <v>0</v>
      </c>
      <c r="T214" s="59"/>
      <c r="U214" s="55"/>
      <c r="V214" s="55"/>
      <c r="W214" s="55"/>
      <c r="X214" s="55"/>
      <c r="Y214" s="55"/>
      <c r="Z214" s="55"/>
      <c r="AA214" s="55"/>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5"/>
      <c r="AX214" s="55"/>
      <c r="AY214" s="55"/>
      <c r="AZ214" s="55"/>
      <c r="BA214" s="55"/>
      <c r="BB214" s="55"/>
      <c r="BC214" s="55"/>
      <c r="BD214" s="55"/>
      <c r="BE214" s="55"/>
      <c r="BF214" s="55"/>
      <c r="BG214" s="55"/>
      <c r="BH214" s="55"/>
      <c r="BI214" s="55"/>
      <c r="BJ214" s="55"/>
      <c r="BK214" s="55"/>
      <c r="BL214" s="55"/>
    </row>
    <row r="215" customFormat="false" ht="13.8" hidden="false" customHeight="false" outlineLevel="0" collapsed="false">
      <c r="A215" s="56"/>
      <c r="B215" s="57"/>
      <c r="C215" s="58" t="n">
        <f aca="false">IF($B215&lt;&gt;"",VLOOKUP($B215,Matriz_INM,2,0),0)</f>
        <v>0</v>
      </c>
      <c r="D215" s="59"/>
      <c r="E215" s="59"/>
      <c r="F215" s="59"/>
      <c r="G215" s="59"/>
      <c r="H215" s="60"/>
      <c r="I215" s="61"/>
      <c r="J215" s="59"/>
      <c r="K215" s="61"/>
      <c r="L215" s="61"/>
      <c r="M215" s="62" t="str">
        <f aca="false">IFERROR(VLOOKUP($B215,Matriz_INM,3,0),"")</f>
        <v/>
      </c>
      <c r="N215" s="60" t="str">
        <f aca="false">IF(J215="EE",IF(OR(AND(OR(L215=1,L215=0),K215&gt;0,K215&lt;5),AND(OR(L215=1,L215=0),K215&gt;4,K215&lt;16),AND(L215=2,K215&gt;0,K215&lt;5)),"Simples",IF(OR(AND(OR(L215=1,L215=0),K215&gt;15),AND(L215=2,K215&gt;4,K215&lt;16),AND(L215&gt;2,K215&gt;0,K215&lt;5)),"Médio",IF(OR(AND(L215=2,K215&gt;15),AND(L215&gt;2,K215&gt;4,K215&lt;16),AND(L215&gt;2,K215&gt;15)),"Complexo",""))), IF(OR(J215="CE",J215="SE"),IF(OR(AND(OR(L215=1,L215=0),K215&gt;0,K215&lt;6),AND(OR(L215=1,L215=0),K215&gt;5,K215&lt;20),AND(L215&gt;1,L215&lt;4,K215&gt;0,K215&lt;6)),"Simples",IF(OR(AND(OR(L215=1,L215=0),K215&gt;19),AND(L215&gt;1,L215&lt;4,K215&gt;5,K215&lt;20),AND(L215&gt;3,K215&gt;0,K215&lt;6)),"Médio",IF(OR(AND(L215&gt;1,L215&lt;4,K215&gt;19),AND(L215&gt;3,K215&gt;5,K215&lt;20),AND(L215&gt;3,K215&gt;19)),"Complexo",""))),""))</f>
        <v/>
      </c>
      <c r="O215" s="60" t="str">
        <f aca="false">IF(J215="ALI",IF(OR(AND(OR(L215=1,L215=0),K215&gt;0,K215&lt;20),AND(OR(L215=1,L215=0),K215&gt;19,K215&lt;51),AND(L215&gt;1,L215&lt;6,K215&gt;0,K215&lt;20)),"Simples",IF(OR(AND(OR(L215=1,L215=0),K215&gt;50),AND(L215&gt;1,L215&lt;6,K215&gt;19,K215&lt;51),AND(L215&gt;5,K215&gt;0,K215&lt;20)),"Médio",IF(OR(AND(L215&gt;1,L215&lt;6,K215&gt;50),AND(L215&gt;5,K215&gt;19,K215&lt;51),AND(L215&gt;5,K215&gt;50)),"Complexo",""))), IF(J215="AIE",IF(OR(AND(OR(L215=1, L215=0),K215&gt;0,K215&lt;20),AND(OR(L215=1, L215=0),K215&gt;19,K215&lt;51),AND(L215&gt;1,L215&lt;6,K215&gt;0,K215&lt;20)),"Simples",IF(OR(AND(OR(L215=1, L215=0),K215&gt;50),AND(L215&gt;1,L215&lt;6,K215&gt;19,K215&lt;51),AND(L215&gt;5,K215&gt;0,K215&lt;20)),"Médio",IF(OR(AND(L215&gt;1,L215&lt;6,K215&gt;50),AND(L215&gt;5,K215&gt;19,K215&lt;51),AND(L215&gt;5,K215&gt;50)),"Complexo",""))),""))</f>
        <v/>
      </c>
      <c r="P215" s="63" t="str">
        <f aca="false">IF(N215="",O215,IF(O215="",N215,""))</f>
        <v/>
      </c>
      <c r="Q215" s="64" t="n">
        <f aca="false">IF(AND(OR(J215="EE",J215="CE"),P215="Simples"),3, IF(AND(OR(J215="EE",J215="CE"),P215="Médio"),4, IF(AND(OR(J215="EE",J215="CE"),P215="Complexo"),6, IF(AND(J215="SE",P215="Simples"),4, IF(AND(J215="SE",P215="Médio"),5, IF(AND(J215="SE",P215="Complexo"),7,0))))))</f>
        <v>0</v>
      </c>
      <c r="R215" s="64" t="n">
        <f aca="false">IF(AND(J215="ALI",O215="Simples"),7, IF(AND(J215="ALI",O215="Médio"),10, IF(AND(J215="ALI",O215="Complexo"),15, IF(AND(J215="AIE",O215="Simples"),5, IF(AND(J215="AIE",O215="Médio"),7, IF(AND(J215="AIE",O215="Complexo"),10,0))))))</f>
        <v>0</v>
      </c>
      <c r="S215" s="63" t="n">
        <f aca="false">IF($M215="%",($Q215+$R215)*$C215,$C215*$I215)</f>
        <v>0</v>
      </c>
      <c r="T215" s="59"/>
      <c r="U215" s="55"/>
      <c r="V215" s="55"/>
      <c r="W215" s="55"/>
      <c r="X215" s="55"/>
      <c r="Y215" s="55"/>
      <c r="Z215" s="55"/>
      <c r="AA215" s="55"/>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5"/>
      <c r="AX215" s="55"/>
      <c r="AY215" s="55"/>
      <c r="AZ215" s="55"/>
      <c r="BA215" s="55"/>
      <c r="BB215" s="55"/>
      <c r="BC215" s="55"/>
      <c r="BD215" s="55"/>
      <c r="BE215" s="55"/>
      <c r="BF215" s="55"/>
      <c r="BG215" s="55"/>
      <c r="BH215" s="55"/>
      <c r="BI215" s="55"/>
      <c r="BJ215" s="55"/>
      <c r="BK215" s="55"/>
      <c r="BL215" s="55"/>
    </row>
    <row r="216" customFormat="false" ht="13.8" hidden="false" customHeight="false" outlineLevel="0" collapsed="false">
      <c r="A216" s="56"/>
      <c r="B216" s="57"/>
      <c r="C216" s="58" t="n">
        <f aca="false">IF($B216&lt;&gt;"",VLOOKUP($B216,Matriz_INM,2,0),0)</f>
        <v>0</v>
      </c>
      <c r="D216" s="59"/>
      <c r="E216" s="59"/>
      <c r="F216" s="59"/>
      <c r="G216" s="59"/>
      <c r="H216" s="60"/>
      <c r="I216" s="61"/>
      <c r="J216" s="59"/>
      <c r="K216" s="61"/>
      <c r="L216" s="61"/>
      <c r="M216" s="62" t="str">
        <f aca="false">IFERROR(VLOOKUP($B216,Matriz_INM,3,0),"")</f>
        <v/>
      </c>
      <c r="N216" s="60" t="str">
        <f aca="false">IF(J216="EE",IF(OR(AND(OR(L216=1,L216=0),K216&gt;0,K216&lt;5),AND(OR(L216=1,L216=0),K216&gt;4,K216&lt;16),AND(L216=2,K216&gt;0,K216&lt;5)),"Simples",IF(OR(AND(OR(L216=1,L216=0),K216&gt;15),AND(L216=2,K216&gt;4,K216&lt;16),AND(L216&gt;2,K216&gt;0,K216&lt;5)),"Médio",IF(OR(AND(L216=2,K216&gt;15),AND(L216&gt;2,K216&gt;4,K216&lt;16),AND(L216&gt;2,K216&gt;15)),"Complexo",""))), IF(OR(J216="CE",J216="SE"),IF(OR(AND(OR(L216=1,L216=0),K216&gt;0,K216&lt;6),AND(OR(L216=1,L216=0),K216&gt;5,K216&lt;20),AND(L216&gt;1,L216&lt;4,K216&gt;0,K216&lt;6)),"Simples",IF(OR(AND(OR(L216=1,L216=0),K216&gt;19),AND(L216&gt;1,L216&lt;4,K216&gt;5,K216&lt;20),AND(L216&gt;3,K216&gt;0,K216&lt;6)),"Médio",IF(OR(AND(L216&gt;1,L216&lt;4,K216&gt;19),AND(L216&gt;3,K216&gt;5,K216&lt;20),AND(L216&gt;3,K216&gt;19)),"Complexo",""))),""))</f>
        <v/>
      </c>
      <c r="O216" s="60" t="str">
        <f aca="false">IF(J216="ALI",IF(OR(AND(OR(L216=1,L216=0),K216&gt;0,K216&lt;20),AND(OR(L216=1,L216=0),K216&gt;19,K216&lt;51),AND(L216&gt;1,L216&lt;6,K216&gt;0,K216&lt;20)),"Simples",IF(OR(AND(OR(L216=1,L216=0),K216&gt;50),AND(L216&gt;1,L216&lt;6,K216&gt;19,K216&lt;51),AND(L216&gt;5,K216&gt;0,K216&lt;20)),"Médio",IF(OR(AND(L216&gt;1,L216&lt;6,K216&gt;50),AND(L216&gt;5,K216&gt;19,K216&lt;51),AND(L216&gt;5,K216&gt;50)),"Complexo",""))), IF(J216="AIE",IF(OR(AND(OR(L216=1, L216=0),K216&gt;0,K216&lt;20),AND(OR(L216=1, L216=0),K216&gt;19,K216&lt;51),AND(L216&gt;1,L216&lt;6,K216&gt;0,K216&lt;20)),"Simples",IF(OR(AND(OR(L216=1, L216=0),K216&gt;50),AND(L216&gt;1,L216&lt;6,K216&gt;19,K216&lt;51),AND(L216&gt;5,K216&gt;0,K216&lt;20)),"Médio",IF(OR(AND(L216&gt;1,L216&lt;6,K216&gt;50),AND(L216&gt;5,K216&gt;19,K216&lt;51),AND(L216&gt;5,K216&gt;50)),"Complexo",""))),""))</f>
        <v/>
      </c>
      <c r="P216" s="63" t="str">
        <f aca="false">IF(N216="",O216,IF(O216="",N216,""))</f>
        <v/>
      </c>
      <c r="Q216" s="64" t="n">
        <f aca="false">IF(AND(OR(J216="EE",J216="CE"),P216="Simples"),3, IF(AND(OR(J216="EE",J216="CE"),P216="Médio"),4, IF(AND(OR(J216="EE",J216="CE"),P216="Complexo"),6, IF(AND(J216="SE",P216="Simples"),4, IF(AND(J216="SE",P216="Médio"),5, IF(AND(J216="SE",P216="Complexo"),7,0))))))</f>
        <v>0</v>
      </c>
      <c r="R216" s="64" t="n">
        <f aca="false">IF(AND(J216="ALI",O216="Simples"),7, IF(AND(J216="ALI",O216="Médio"),10, IF(AND(J216="ALI",O216="Complexo"),15, IF(AND(J216="AIE",O216="Simples"),5, IF(AND(J216="AIE",O216="Médio"),7, IF(AND(J216="AIE",O216="Complexo"),10,0))))))</f>
        <v>0</v>
      </c>
      <c r="S216" s="63" t="n">
        <f aca="false">IF($M216="%",($Q216+$R216)*$C216,$C216*$I216)</f>
        <v>0</v>
      </c>
      <c r="T216" s="59"/>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5"/>
      <c r="AX216" s="55"/>
      <c r="AY216" s="55"/>
      <c r="AZ216" s="55"/>
      <c r="BA216" s="55"/>
      <c r="BB216" s="55"/>
      <c r="BC216" s="55"/>
      <c r="BD216" s="55"/>
      <c r="BE216" s="55"/>
      <c r="BF216" s="55"/>
      <c r="BG216" s="55"/>
      <c r="BH216" s="55"/>
      <c r="BI216" s="55"/>
      <c r="BJ216" s="55"/>
      <c r="BK216" s="55"/>
      <c r="BL216" s="55"/>
    </row>
    <row r="217" customFormat="false" ht="13.8" hidden="false" customHeight="false" outlineLevel="0" collapsed="false">
      <c r="A217" s="56"/>
      <c r="B217" s="57"/>
      <c r="C217" s="58" t="n">
        <f aca="false">IF($B217&lt;&gt;"",VLOOKUP($B217,Matriz_INM,2,0),0)</f>
        <v>0</v>
      </c>
      <c r="D217" s="59"/>
      <c r="E217" s="59"/>
      <c r="F217" s="59"/>
      <c r="G217" s="59"/>
      <c r="H217" s="60"/>
      <c r="I217" s="61"/>
      <c r="J217" s="59"/>
      <c r="K217" s="61"/>
      <c r="L217" s="61"/>
      <c r="M217" s="62" t="str">
        <f aca="false">IFERROR(VLOOKUP($B217,Matriz_INM,3,0),"")</f>
        <v/>
      </c>
      <c r="N217" s="60" t="str">
        <f aca="false">IF(J217="EE",IF(OR(AND(OR(L217=1,L217=0),K217&gt;0,K217&lt;5),AND(OR(L217=1,L217=0),K217&gt;4,K217&lt;16),AND(L217=2,K217&gt;0,K217&lt;5)),"Simples",IF(OR(AND(OR(L217=1,L217=0),K217&gt;15),AND(L217=2,K217&gt;4,K217&lt;16),AND(L217&gt;2,K217&gt;0,K217&lt;5)),"Médio",IF(OR(AND(L217=2,K217&gt;15),AND(L217&gt;2,K217&gt;4,K217&lt;16),AND(L217&gt;2,K217&gt;15)),"Complexo",""))), IF(OR(J217="CE",J217="SE"),IF(OR(AND(OR(L217=1,L217=0),K217&gt;0,K217&lt;6),AND(OR(L217=1,L217=0),K217&gt;5,K217&lt;20),AND(L217&gt;1,L217&lt;4,K217&gt;0,K217&lt;6)),"Simples",IF(OR(AND(OR(L217=1,L217=0),K217&gt;19),AND(L217&gt;1,L217&lt;4,K217&gt;5,K217&lt;20),AND(L217&gt;3,K217&gt;0,K217&lt;6)),"Médio",IF(OR(AND(L217&gt;1,L217&lt;4,K217&gt;19),AND(L217&gt;3,K217&gt;5,K217&lt;20),AND(L217&gt;3,K217&gt;19)),"Complexo",""))),""))</f>
        <v/>
      </c>
      <c r="O217" s="60" t="str">
        <f aca="false">IF(J217="ALI",IF(OR(AND(OR(L217=1,L217=0),K217&gt;0,K217&lt;20),AND(OR(L217=1,L217=0),K217&gt;19,K217&lt;51),AND(L217&gt;1,L217&lt;6,K217&gt;0,K217&lt;20)),"Simples",IF(OR(AND(OR(L217=1,L217=0),K217&gt;50),AND(L217&gt;1,L217&lt;6,K217&gt;19,K217&lt;51),AND(L217&gt;5,K217&gt;0,K217&lt;20)),"Médio",IF(OR(AND(L217&gt;1,L217&lt;6,K217&gt;50),AND(L217&gt;5,K217&gt;19,K217&lt;51),AND(L217&gt;5,K217&gt;50)),"Complexo",""))), IF(J217="AIE",IF(OR(AND(OR(L217=1, L217=0),K217&gt;0,K217&lt;20),AND(OR(L217=1, L217=0),K217&gt;19,K217&lt;51),AND(L217&gt;1,L217&lt;6,K217&gt;0,K217&lt;20)),"Simples",IF(OR(AND(OR(L217=1, L217=0),K217&gt;50),AND(L217&gt;1,L217&lt;6,K217&gt;19,K217&lt;51),AND(L217&gt;5,K217&gt;0,K217&lt;20)),"Médio",IF(OR(AND(L217&gt;1,L217&lt;6,K217&gt;50),AND(L217&gt;5,K217&gt;19,K217&lt;51),AND(L217&gt;5,K217&gt;50)),"Complexo",""))),""))</f>
        <v/>
      </c>
      <c r="P217" s="63" t="str">
        <f aca="false">IF(N217="",O217,IF(O217="",N217,""))</f>
        <v/>
      </c>
      <c r="Q217" s="64" t="n">
        <f aca="false">IF(AND(OR(J217="EE",J217="CE"),P217="Simples"),3, IF(AND(OR(J217="EE",J217="CE"),P217="Médio"),4, IF(AND(OR(J217="EE",J217="CE"),P217="Complexo"),6, IF(AND(J217="SE",P217="Simples"),4, IF(AND(J217="SE",P217="Médio"),5, IF(AND(J217="SE",P217="Complexo"),7,0))))))</f>
        <v>0</v>
      </c>
      <c r="R217" s="64" t="n">
        <f aca="false">IF(AND(J217="ALI",O217="Simples"),7, IF(AND(J217="ALI",O217="Médio"),10, IF(AND(J217="ALI",O217="Complexo"),15, IF(AND(J217="AIE",O217="Simples"),5, IF(AND(J217="AIE",O217="Médio"),7, IF(AND(J217="AIE",O217="Complexo"),10,0))))))</f>
        <v>0</v>
      </c>
      <c r="S217" s="63" t="n">
        <f aca="false">IF($M217="%",($Q217+$R217)*$C217,$C217*$I217)</f>
        <v>0</v>
      </c>
      <c r="T217" s="59"/>
      <c r="U217" s="55"/>
      <c r="V217" s="55"/>
      <c r="W217" s="55"/>
      <c r="X217" s="55"/>
      <c r="Y217" s="55"/>
      <c r="Z217" s="55"/>
      <c r="AA217" s="55"/>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5"/>
      <c r="AX217" s="55"/>
      <c r="AY217" s="55"/>
      <c r="AZ217" s="55"/>
      <c r="BA217" s="55"/>
      <c r="BB217" s="55"/>
      <c r="BC217" s="55"/>
      <c r="BD217" s="55"/>
      <c r="BE217" s="55"/>
      <c r="BF217" s="55"/>
      <c r="BG217" s="55"/>
      <c r="BH217" s="55"/>
      <c r="BI217" s="55"/>
      <c r="BJ217" s="55"/>
      <c r="BK217" s="55"/>
      <c r="BL217" s="55"/>
    </row>
    <row r="218" customFormat="false" ht="13.8" hidden="false" customHeight="false" outlineLevel="0" collapsed="false">
      <c r="A218" s="56"/>
      <c r="B218" s="57"/>
      <c r="C218" s="58" t="n">
        <f aca="false">IF($B218&lt;&gt;"",VLOOKUP($B218,Matriz_INM,2,0),0)</f>
        <v>0</v>
      </c>
      <c r="D218" s="59"/>
      <c r="E218" s="59"/>
      <c r="F218" s="59"/>
      <c r="G218" s="59"/>
      <c r="H218" s="60"/>
      <c r="I218" s="61"/>
      <c r="J218" s="59"/>
      <c r="K218" s="61"/>
      <c r="L218" s="61"/>
      <c r="M218" s="62" t="str">
        <f aca="false">IFERROR(VLOOKUP($B218,Matriz_INM,3,0),"")</f>
        <v/>
      </c>
      <c r="N218" s="60" t="str">
        <f aca="false">IF(J218="EE",IF(OR(AND(OR(L218=1,L218=0),K218&gt;0,K218&lt;5),AND(OR(L218=1,L218=0),K218&gt;4,K218&lt;16),AND(L218=2,K218&gt;0,K218&lt;5)),"Simples",IF(OR(AND(OR(L218=1,L218=0),K218&gt;15),AND(L218=2,K218&gt;4,K218&lt;16),AND(L218&gt;2,K218&gt;0,K218&lt;5)),"Médio",IF(OR(AND(L218=2,K218&gt;15),AND(L218&gt;2,K218&gt;4,K218&lt;16),AND(L218&gt;2,K218&gt;15)),"Complexo",""))), IF(OR(J218="CE",J218="SE"),IF(OR(AND(OR(L218=1,L218=0),K218&gt;0,K218&lt;6),AND(OR(L218=1,L218=0),K218&gt;5,K218&lt;20),AND(L218&gt;1,L218&lt;4,K218&gt;0,K218&lt;6)),"Simples",IF(OR(AND(OR(L218=1,L218=0),K218&gt;19),AND(L218&gt;1,L218&lt;4,K218&gt;5,K218&lt;20),AND(L218&gt;3,K218&gt;0,K218&lt;6)),"Médio",IF(OR(AND(L218&gt;1,L218&lt;4,K218&gt;19),AND(L218&gt;3,K218&gt;5,K218&lt;20),AND(L218&gt;3,K218&gt;19)),"Complexo",""))),""))</f>
        <v/>
      </c>
      <c r="O218" s="60" t="str">
        <f aca="false">IF(J218="ALI",IF(OR(AND(OR(L218=1,L218=0),K218&gt;0,K218&lt;20),AND(OR(L218=1,L218=0),K218&gt;19,K218&lt;51),AND(L218&gt;1,L218&lt;6,K218&gt;0,K218&lt;20)),"Simples",IF(OR(AND(OR(L218=1,L218=0),K218&gt;50),AND(L218&gt;1,L218&lt;6,K218&gt;19,K218&lt;51),AND(L218&gt;5,K218&gt;0,K218&lt;20)),"Médio",IF(OR(AND(L218&gt;1,L218&lt;6,K218&gt;50),AND(L218&gt;5,K218&gt;19,K218&lt;51),AND(L218&gt;5,K218&gt;50)),"Complexo",""))), IF(J218="AIE",IF(OR(AND(OR(L218=1, L218=0),K218&gt;0,K218&lt;20),AND(OR(L218=1, L218=0),K218&gt;19,K218&lt;51),AND(L218&gt;1,L218&lt;6,K218&gt;0,K218&lt;20)),"Simples",IF(OR(AND(OR(L218=1, L218=0),K218&gt;50),AND(L218&gt;1,L218&lt;6,K218&gt;19,K218&lt;51),AND(L218&gt;5,K218&gt;0,K218&lt;20)),"Médio",IF(OR(AND(L218&gt;1,L218&lt;6,K218&gt;50),AND(L218&gt;5,K218&gt;19,K218&lt;51),AND(L218&gt;5,K218&gt;50)),"Complexo",""))),""))</f>
        <v/>
      </c>
      <c r="P218" s="63" t="str">
        <f aca="false">IF(N218="",O218,IF(O218="",N218,""))</f>
        <v/>
      </c>
      <c r="Q218" s="64" t="n">
        <f aca="false">IF(AND(OR(J218="EE",J218="CE"),P218="Simples"),3, IF(AND(OR(J218="EE",J218="CE"),P218="Médio"),4, IF(AND(OR(J218="EE",J218="CE"),P218="Complexo"),6, IF(AND(J218="SE",P218="Simples"),4, IF(AND(J218="SE",P218="Médio"),5, IF(AND(J218="SE",P218="Complexo"),7,0))))))</f>
        <v>0</v>
      </c>
      <c r="R218" s="64" t="n">
        <f aca="false">IF(AND(J218="ALI",O218="Simples"),7, IF(AND(J218="ALI",O218="Médio"),10, IF(AND(J218="ALI",O218="Complexo"),15, IF(AND(J218="AIE",O218="Simples"),5, IF(AND(J218="AIE",O218="Médio"),7, IF(AND(J218="AIE",O218="Complexo"),10,0))))))</f>
        <v>0</v>
      </c>
      <c r="S218" s="63" t="n">
        <f aca="false">IF($M218="%",($Q218+$R218)*$C218,$C218*$I218)</f>
        <v>0</v>
      </c>
      <c r="T218" s="59"/>
      <c r="U218" s="55"/>
      <c r="V218" s="55"/>
      <c r="W218" s="55"/>
      <c r="X218" s="55"/>
      <c r="Y218" s="55"/>
      <c r="Z218" s="55"/>
      <c r="AA218" s="55"/>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5"/>
      <c r="AX218" s="55"/>
      <c r="AY218" s="55"/>
      <c r="AZ218" s="55"/>
      <c r="BA218" s="55"/>
      <c r="BB218" s="55"/>
      <c r="BC218" s="55"/>
      <c r="BD218" s="55"/>
      <c r="BE218" s="55"/>
      <c r="BF218" s="55"/>
      <c r="BG218" s="55"/>
      <c r="BH218" s="55"/>
      <c r="BI218" s="55"/>
      <c r="BJ218" s="55"/>
      <c r="BK218" s="55"/>
      <c r="BL218" s="55"/>
    </row>
    <row r="219" customFormat="false" ht="13.8" hidden="false" customHeight="false" outlineLevel="0" collapsed="false">
      <c r="A219" s="56"/>
      <c r="B219" s="57"/>
      <c r="C219" s="58" t="n">
        <f aca="false">IF($B219&lt;&gt;"",VLOOKUP($B219,Matriz_INM,2,0),0)</f>
        <v>0</v>
      </c>
      <c r="D219" s="59"/>
      <c r="E219" s="59"/>
      <c r="F219" s="59"/>
      <c r="G219" s="59"/>
      <c r="H219" s="60"/>
      <c r="I219" s="61"/>
      <c r="J219" s="59"/>
      <c r="K219" s="61"/>
      <c r="L219" s="61"/>
      <c r="M219" s="62" t="str">
        <f aca="false">IFERROR(VLOOKUP($B219,Matriz_INM,3,0),"")</f>
        <v/>
      </c>
      <c r="N219" s="60" t="str">
        <f aca="false">IF(J219="EE",IF(OR(AND(OR(L219=1,L219=0),K219&gt;0,K219&lt;5),AND(OR(L219=1,L219=0),K219&gt;4,K219&lt;16),AND(L219=2,K219&gt;0,K219&lt;5)),"Simples",IF(OR(AND(OR(L219=1,L219=0),K219&gt;15),AND(L219=2,K219&gt;4,K219&lt;16),AND(L219&gt;2,K219&gt;0,K219&lt;5)),"Médio",IF(OR(AND(L219=2,K219&gt;15),AND(L219&gt;2,K219&gt;4,K219&lt;16),AND(L219&gt;2,K219&gt;15)),"Complexo",""))), IF(OR(J219="CE",J219="SE"),IF(OR(AND(OR(L219=1,L219=0),K219&gt;0,K219&lt;6),AND(OR(L219=1,L219=0),K219&gt;5,K219&lt;20),AND(L219&gt;1,L219&lt;4,K219&gt;0,K219&lt;6)),"Simples",IF(OR(AND(OR(L219=1,L219=0),K219&gt;19),AND(L219&gt;1,L219&lt;4,K219&gt;5,K219&lt;20),AND(L219&gt;3,K219&gt;0,K219&lt;6)),"Médio",IF(OR(AND(L219&gt;1,L219&lt;4,K219&gt;19),AND(L219&gt;3,K219&gt;5,K219&lt;20),AND(L219&gt;3,K219&gt;19)),"Complexo",""))),""))</f>
        <v/>
      </c>
      <c r="O219" s="60" t="str">
        <f aca="false">IF(J219="ALI",IF(OR(AND(OR(L219=1,L219=0),K219&gt;0,K219&lt;20),AND(OR(L219=1,L219=0),K219&gt;19,K219&lt;51),AND(L219&gt;1,L219&lt;6,K219&gt;0,K219&lt;20)),"Simples",IF(OR(AND(OR(L219=1,L219=0),K219&gt;50),AND(L219&gt;1,L219&lt;6,K219&gt;19,K219&lt;51),AND(L219&gt;5,K219&gt;0,K219&lt;20)),"Médio",IF(OR(AND(L219&gt;1,L219&lt;6,K219&gt;50),AND(L219&gt;5,K219&gt;19,K219&lt;51),AND(L219&gt;5,K219&gt;50)),"Complexo",""))), IF(J219="AIE",IF(OR(AND(OR(L219=1, L219=0),K219&gt;0,K219&lt;20),AND(OR(L219=1, L219=0),K219&gt;19,K219&lt;51),AND(L219&gt;1,L219&lt;6,K219&gt;0,K219&lt;20)),"Simples",IF(OR(AND(OR(L219=1, L219=0),K219&gt;50),AND(L219&gt;1,L219&lt;6,K219&gt;19,K219&lt;51),AND(L219&gt;5,K219&gt;0,K219&lt;20)),"Médio",IF(OR(AND(L219&gt;1,L219&lt;6,K219&gt;50),AND(L219&gt;5,K219&gt;19,K219&lt;51),AND(L219&gt;5,K219&gt;50)),"Complexo",""))),""))</f>
        <v/>
      </c>
      <c r="P219" s="63" t="str">
        <f aca="false">IF(N219="",O219,IF(O219="",N219,""))</f>
        <v/>
      </c>
      <c r="Q219" s="64" t="n">
        <f aca="false">IF(AND(OR(J219="EE",J219="CE"),P219="Simples"),3, IF(AND(OR(J219="EE",J219="CE"),P219="Médio"),4, IF(AND(OR(J219="EE",J219="CE"),P219="Complexo"),6, IF(AND(J219="SE",P219="Simples"),4, IF(AND(J219="SE",P219="Médio"),5, IF(AND(J219="SE",P219="Complexo"),7,0))))))</f>
        <v>0</v>
      </c>
      <c r="R219" s="64" t="n">
        <f aca="false">IF(AND(J219="ALI",O219="Simples"),7, IF(AND(J219="ALI",O219="Médio"),10, IF(AND(J219="ALI",O219="Complexo"),15, IF(AND(J219="AIE",O219="Simples"),5, IF(AND(J219="AIE",O219="Médio"),7, IF(AND(J219="AIE",O219="Complexo"),10,0))))))</f>
        <v>0</v>
      </c>
      <c r="S219" s="63" t="n">
        <f aca="false">IF($M219="%",($Q219+$R219)*$C219,$C219*$I219)</f>
        <v>0</v>
      </c>
      <c r="T219" s="59"/>
      <c r="U219" s="55"/>
      <c r="V219" s="55"/>
      <c r="W219" s="55"/>
      <c r="X219" s="55"/>
      <c r="Y219" s="55"/>
      <c r="Z219" s="55"/>
      <c r="AA219" s="55"/>
      <c r="AB219" s="55"/>
      <c r="AC219" s="55"/>
      <c r="AD219" s="55"/>
      <c r="AE219" s="55"/>
      <c r="AF219" s="55"/>
      <c r="AG219" s="55"/>
      <c r="AH219" s="55"/>
      <c r="AI219" s="55"/>
      <c r="AJ219" s="55"/>
      <c r="AK219" s="55"/>
      <c r="AL219" s="55"/>
      <c r="AM219" s="55"/>
      <c r="AN219" s="55"/>
      <c r="AO219" s="55"/>
      <c r="AP219" s="55"/>
      <c r="AQ219" s="55"/>
      <c r="AR219" s="55"/>
      <c r="AS219" s="55"/>
      <c r="AT219" s="55"/>
      <c r="AU219" s="55"/>
      <c r="AV219" s="55"/>
      <c r="AW219" s="55"/>
      <c r="AX219" s="55"/>
      <c r="AY219" s="55"/>
      <c r="AZ219" s="55"/>
      <c r="BA219" s="55"/>
      <c r="BB219" s="55"/>
      <c r="BC219" s="55"/>
      <c r="BD219" s="55"/>
      <c r="BE219" s="55"/>
      <c r="BF219" s="55"/>
      <c r="BG219" s="55"/>
      <c r="BH219" s="55"/>
      <c r="BI219" s="55"/>
      <c r="BJ219" s="55"/>
      <c r="BK219" s="55"/>
      <c r="BL219" s="55"/>
    </row>
    <row r="220" customFormat="false" ht="13.8" hidden="false" customHeight="false" outlineLevel="0" collapsed="false">
      <c r="A220" s="56"/>
      <c r="B220" s="57"/>
      <c r="C220" s="58" t="n">
        <f aca="false">IF($B220&lt;&gt;"",VLOOKUP($B220,Matriz_INM,2,0),0)</f>
        <v>0</v>
      </c>
      <c r="D220" s="59"/>
      <c r="E220" s="59"/>
      <c r="F220" s="59"/>
      <c r="G220" s="59"/>
      <c r="H220" s="60"/>
      <c r="I220" s="61"/>
      <c r="J220" s="59"/>
      <c r="K220" s="61"/>
      <c r="L220" s="61"/>
      <c r="M220" s="62" t="str">
        <f aca="false">IFERROR(VLOOKUP($B220,Matriz_INM,3,0),"")</f>
        <v/>
      </c>
      <c r="N220" s="60" t="str">
        <f aca="false">IF(J220="EE",IF(OR(AND(OR(L220=1,L220=0),K220&gt;0,K220&lt;5),AND(OR(L220=1,L220=0),K220&gt;4,K220&lt;16),AND(L220=2,K220&gt;0,K220&lt;5)),"Simples",IF(OR(AND(OR(L220=1,L220=0),K220&gt;15),AND(L220=2,K220&gt;4,K220&lt;16),AND(L220&gt;2,K220&gt;0,K220&lt;5)),"Médio",IF(OR(AND(L220=2,K220&gt;15),AND(L220&gt;2,K220&gt;4,K220&lt;16),AND(L220&gt;2,K220&gt;15)),"Complexo",""))), IF(OR(J220="CE",J220="SE"),IF(OR(AND(OR(L220=1,L220=0),K220&gt;0,K220&lt;6),AND(OR(L220=1,L220=0),K220&gt;5,K220&lt;20),AND(L220&gt;1,L220&lt;4,K220&gt;0,K220&lt;6)),"Simples",IF(OR(AND(OR(L220=1,L220=0),K220&gt;19),AND(L220&gt;1,L220&lt;4,K220&gt;5,K220&lt;20),AND(L220&gt;3,K220&gt;0,K220&lt;6)),"Médio",IF(OR(AND(L220&gt;1,L220&lt;4,K220&gt;19),AND(L220&gt;3,K220&gt;5,K220&lt;20),AND(L220&gt;3,K220&gt;19)),"Complexo",""))),""))</f>
        <v/>
      </c>
      <c r="O220" s="60" t="str">
        <f aca="false">IF(J220="ALI",IF(OR(AND(OR(L220=1,L220=0),K220&gt;0,K220&lt;20),AND(OR(L220=1,L220=0),K220&gt;19,K220&lt;51),AND(L220&gt;1,L220&lt;6,K220&gt;0,K220&lt;20)),"Simples",IF(OR(AND(OR(L220=1,L220=0),K220&gt;50),AND(L220&gt;1,L220&lt;6,K220&gt;19,K220&lt;51),AND(L220&gt;5,K220&gt;0,K220&lt;20)),"Médio",IF(OR(AND(L220&gt;1,L220&lt;6,K220&gt;50),AND(L220&gt;5,K220&gt;19,K220&lt;51),AND(L220&gt;5,K220&gt;50)),"Complexo",""))), IF(J220="AIE",IF(OR(AND(OR(L220=1, L220=0),K220&gt;0,K220&lt;20),AND(OR(L220=1, L220=0),K220&gt;19,K220&lt;51),AND(L220&gt;1,L220&lt;6,K220&gt;0,K220&lt;20)),"Simples",IF(OR(AND(OR(L220=1, L220=0),K220&gt;50),AND(L220&gt;1,L220&lt;6,K220&gt;19,K220&lt;51),AND(L220&gt;5,K220&gt;0,K220&lt;20)),"Médio",IF(OR(AND(L220&gt;1,L220&lt;6,K220&gt;50),AND(L220&gt;5,K220&gt;19,K220&lt;51),AND(L220&gt;5,K220&gt;50)),"Complexo",""))),""))</f>
        <v/>
      </c>
      <c r="P220" s="63" t="str">
        <f aca="false">IF(N220="",O220,IF(O220="",N220,""))</f>
        <v/>
      </c>
      <c r="Q220" s="64" t="n">
        <f aca="false">IF(AND(OR(J220="EE",J220="CE"),P220="Simples"),3, IF(AND(OR(J220="EE",J220="CE"),P220="Médio"),4, IF(AND(OR(J220="EE",J220="CE"),P220="Complexo"),6, IF(AND(J220="SE",P220="Simples"),4, IF(AND(J220="SE",P220="Médio"),5, IF(AND(J220="SE",P220="Complexo"),7,0))))))</f>
        <v>0</v>
      </c>
      <c r="R220" s="64" t="n">
        <f aca="false">IF(AND(J220="ALI",O220="Simples"),7, IF(AND(J220="ALI",O220="Médio"),10, IF(AND(J220="ALI",O220="Complexo"),15, IF(AND(J220="AIE",O220="Simples"),5, IF(AND(J220="AIE",O220="Médio"),7, IF(AND(J220="AIE",O220="Complexo"),10,0))))))</f>
        <v>0</v>
      </c>
      <c r="S220" s="63" t="n">
        <f aca="false">IF($M220="%",($Q220+$R220)*$C220,$C220*$I220)</f>
        <v>0</v>
      </c>
      <c r="T220" s="59"/>
      <c r="U220" s="55"/>
      <c r="V220" s="55"/>
      <c r="W220" s="55"/>
      <c r="X220" s="55"/>
      <c r="Y220" s="55"/>
      <c r="Z220" s="55"/>
      <c r="AA220" s="55"/>
      <c r="AB220" s="55"/>
      <c r="AC220" s="55"/>
      <c r="AD220" s="55"/>
      <c r="AE220" s="55"/>
      <c r="AF220" s="55"/>
      <c r="AG220" s="55"/>
      <c r="AH220" s="55"/>
      <c r="AI220" s="55"/>
      <c r="AJ220" s="55"/>
      <c r="AK220" s="55"/>
      <c r="AL220" s="55"/>
      <c r="AM220" s="55"/>
      <c r="AN220" s="55"/>
      <c r="AO220" s="55"/>
      <c r="AP220" s="55"/>
      <c r="AQ220" s="55"/>
      <c r="AR220" s="55"/>
      <c r="AS220" s="55"/>
      <c r="AT220" s="55"/>
      <c r="AU220" s="55"/>
      <c r="AV220" s="55"/>
      <c r="AW220" s="55"/>
      <c r="AX220" s="55"/>
      <c r="AY220" s="55"/>
      <c r="AZ220" s="55"/>
      <c r="BA220" s="55"/>
      <c r="BB220" s="55"/>
      <c r="BC220" s="55"/>
      <c r="BD220" s="55"/>
      <c r="BE220" s="55"/>
      <c r="BF220" s="55"/>
      <c r="BG220" s="55"/>
      <c r="BH220" s="55"/>
      <c r="BI220" s="55"/>
      <c r="BJ220" s="55"/>
      <c r="BK220" s="55"/>
      <c r="BL220" s="55"/>
    </row>
    <row r="221" customFormat="false" ht="13.8" hidden="false" customHeight="false" outlineLevel="0" collapsed="false">
      <c r="A221" s="56"/>
      <c r="B221" s="57"/>
      <c r="C221" s="58" t="n">
        <f aca="false">IF($B221&lt;&gt;"",VLOOKUP($B221,Matriz_INM,2,0),0)</f>
        <v>0</v>
      </c>
      <c r="D221" s="59"/>
      <c r="E221" s="59"/>
      <c r="F221" s="59"/>
      <c r="G221" s="59"/>
      <c r="H221" s="60"/>
      <c r="I221" s="61"/>
      <c r="J221" s="59"/>
      <c r="K221" s="61"/>
      <c r="L221" s="61"/>
      <c r="M221" s="62" t="str">
        <f aca="false">IFERROR(VLOOKUP($B221,Matriz_INM,3,0),"")</f>
        <v/>
      </c>
      <c r="N221" s="60" t="str">
        <f aca="false">IF(J221="EE",IF(OR(AND(OR(L221=1,L221=0),K221&gt;0,K221&lt;5),AND(OR(L221=1,L221=0),K221&gt;4,K221&lt;16),AND(L221=2,K221&gt;0,K221&lt;5)),"Simples",IF(OR(AND(OR(L221=1,L221=0),K221&gt;15),AND(L221=2,K221&gt;4,K221&lt;16),AND(L221&gt;2,K221&gt;0,K221&lt;5)),"Médio",IF(OR(AND(L221=2,K221&gt;15),AND(L221&gt;2,K221&gt;4,K221&lt;16),AND(L221&gt;2,K221&gt;15)),"Complexo",""))), IF(OR(J221="CE",J221="SE"),IF(OR(AND(OR(L221=1,L221=0),K221&gt;0,K221&lt;6),AND(OR(L221=1,L221=0),K221&gt;5,K221&lt;20),AND(L221&gt;1,L221&lt;4,K221&gt;0,K221&lt;6)),"Simples",IF(OR(AND(OR(L221=1,L221=0),K221&gt;19),AND(L221&gt;1,L221&lt;4,K221&gt;5,K221&lt;20),AND(L221&gt;3,K221&gt;0,K221&lt;6)),"Médio",IF(OR(AND(L221&gt;1,L221&lt;4,K221&gt;19),AND(L221&gt;3,K221&gt;5,K221&lt;20),AND(L221&gt;3,K221&gt;19)),"Complexo",""))),""))</f>
        <v/>
      </c>
      <c r="O221" s="60" t="str">
        <f aca="false">IF(J221="ALI",IF(OR(AND(OR(L221=1,L221=0),K221&gt;0,K221&lt;20),AND(OR(L221=1,L221=0),K221&gt;19,K221&lt;51),AND(L221&gt;1,L221&lt;6,K221&gt;0,K221&lt;20)),"Simples",IF(OR(AND(OR(L221=1,L221=0),K221&gt;50),AND(L221&gt;1,L221&lt;6,K221&gt;19,K221&lt;51),AND(L221&gt;5,K221&gt;0,K221&lt;20)),"Médio",IF(OR(AND(L221&gt;1,L221&lt;6,K221&gt;50),AND(L221&gt;5,K221&gt;19,K221&lt;51),AND(L221&gt;5,K221&gt;50)),"Complexo",""))), IF(J221="AIE",IF(OR(AND(OR(L221=1, L221=0),K221&gt;0,K221&lt;20),AND(OR(L221=1, L221=0),K221&gt;19,K221&lt;51),AND(L221&gt;1,L221&lt;6,K221&gt;0,K221&lt;20)),"Simples",IF(OR(AND(OR(L221=1, L221=0),K221&gt;50),AND(L221&gt;1,L221&lt;6,K221&gt;19,K221&lt;51),AND(L221&gt;5,K221&gt;0,K221&lt;20)),"Médio",IF(OR(AND(L221&gt;1,L221&lt;6,K221&gt;50),AND(L221&gt;5,K221&gt;19,K221&lt;51),AND(L221&gt;5,K221&gt;50)),"Complexo",""))),""))</f>
        <v/>
      </c>
      <c r="P221" s="63" t="str">
        <f aca="false">IF(N221="",O221,IF(O221="",N221,""))</f>
        <v/>
      </c>
      <c r="Q221" s="64" t="n">
        <f aca="false">IF(AND(OR(J221="EE",J221="CE"),P221="Simples"),3, IF(AND(OR(J221="EE",J221="CE"),P221="Médio"),4, IF(AND(OR(J221="EE",J221="CE"),P221="Complexo"),6, IF(AND(J221="SE",P221="Simples"),4, IF(AND(J221="SE",P221="Médio"),5, IF(AND(J221="SE",P221="Complexo"),7,0))))))</f>
        <v>0</v>
      </c>
      <c r="R221" s="64" t="n">
        <f aca="false">IF(AND(J221="ALI",O221="Simples"),7, IF(AND(J221="ALI",O221="Médio"),10, IF(AND(J221="ALI",O221="Complexo"),15, IF(AND(J221="AIE",O221="Simples"),5, IF(AND(J221="AIE",O221="Médio"),7, IF(AND(J221="AIE",O221="Complexo"),10,0))))))</f>
        <v>0</v>
      </c>
      <c r="S221" s="63" t="n">
        <f aca="false">IF($M221="%",($Q221+$R221)*$C221,$C221*$I221)</f>
        <v>0</v>
      </c>
      <c r="T221" s="59"/>
      <c r="U221" s="55"/>
      <c r="V221" s="55"/>
      <c r="W221" s="55"/>
      <c r="X221" s="55"/>
      <c r="Y221" s="55"/>
      <c r="Z221" s="55"/>
      <c r="AA221" s="55"/>
      <c r="AB221" s="55"/>
      <c r="AC221" s="55"/>
      <c r="AD221" s="55"/>
      <c r="AE221" s="55"/>
      <c r="AF221" s="55"/>
      <c r="AG221" s="55"/>
      <c r="AH221" s="55"/>
      <c r="AI221" s="55"/>
      <c r="AJ221" s="55"/>
      <c r="AK221" s="55"/>
      <c r="AL221" s="55"/>
      <c r="AM221" s="55"/>
      <c r="AN221" s="55"/>
      <c r="AO221" s="55"/>
      <c r="AP221" s="55"/>
      <c r="AQ221" s="55"/>
      <c r="AR221" s="55"/>
      <c r="AS221" s="55"/>
      <c r="AT221" s="55"/>
      <c r="AU221" s="55"/>
      <c r="AV221" s="55"/>
      <c r="AW221" s="55"/>
      <c r="AX221" s="55"/>
      <c r="AY221" s="55"/>
      <c r="AZ221" s="55"/>
      <c r="BA221" s="55"/>
      <c r="BB221" s="55"/>
      <c r="BC221" s="55"/>
      <c r="BD221" s="55"/>
      <c r="BE221" s="55"/>
      <c r="BF221" s="55"/>
      <c r="BG221" s="55"/>
      <c r="BH221" s="55"/>
      <c r="BI221" s="55"/>
      <c r="BJ221" s="55"/>
      <c r="BK221" s="55"/>
      <c r="BL221" s="55"/>
    </row>
    <row r="222" customFormat="false" ht="13.8" hidden="false" customHeight="false" outlineLevel="0" collapsed="false">
      <c r="A222" s="56"/>
      <c r="B222" s="57"/>
      <c r="C222" s="58" t="n">
        <f aca="false">IF($B222&lt;&gt;"",VLOOKUP($B222,Matriz_INM,2,0),0)</f>
        <v>0</v>
      </c>
      <c r="D222" s="59"/>
      <c r="E222" s="59"/>
      <c r="F222" s="59"/>
      <c r="G222" s="59"/>
      <c r="H222" s="60"/>
      <c r="I222" s="61"/>
      <c r="J222" s="59"/>
      <c r="K222" s="61"/>
      <c r="L222" s="61"/>
      <c r="M222" s="62" t="str">
        <f aca="false">IFERROR(VLOOKUP($B222,Matriz_INM,3,0),"")</f>
        <v/>
      </c>
      <c r="N222" s="60" t="str">
        <f aca="false">IF(J222="EE",IF(OR(AND(OR(L222=1,L222=0),K222&gt;0,K222&lt;5),AND(OR(L222=1,L222=0),K222&gt;4,K222&lt;16),AND(L222=2,K222&gt;0,K222&lt;5)),"Simples",IF(OR(AND(OR(L222=1,L222=0),K222&gt;15),AND(L222=2,K222&gt;4,K222&lt;16),AND(L222&gt;2,K222&gt;0,K222&lt;5)),"Médio",IF(OR(AND(L222=2,K222&gt;15),AND(L222&gt;2,K222&gt;4,K222&lt;16),AND(L222&gt;2,K222&gt;15)),"Complexo",""))), IF(OR(J222="CE",J222="SE"),IF(OR(AND(OR(L222=1,L222=0),K222&gt;0,K222&lt;6),AND(OR(L222=1,L222=0),K222&gt;5,K222&lt;20),AND(L222&gt;1,L222&lt;4,K222&gt;0,K222&lt;6)),"Simples",IF(OR(AND(OR(L222=1,L222=0),K222&gt;19),AND(L222&gt;1,L222&lt;4,K222&gt;5,K222&lt;20),AND(L222&gt;3,K222&gt;0,K222&lt;6)),"Médio",IF(OR(AND(L222&gt;1,L222&lt;4,K222&gt;19),AND(L222&gt;3,K222&gt;5,K222&lt;20),AND(L222&gt;3,K222&gt;19)),"Complexo",""))),""))</f>
        <v/>
      </c>
      <c r="O222" s="60" t="str">
        <f aca="false">IF(J222="ALI",IF(OR(AND(OR(L222=1,L222=0),K222&gt;0,K222&lt;20),AND(OR(L222=1,L222=0),K222&gt;19,K222&lt;51),AND(L222&gt;1,L222&lt;6,K222&gt;0,K222&lt;20)),"Simples",IF(OR(AND(OR(L222=1,L222=0),K222&gt;50),AND(L222&gt;1,L222&lt;6,K222&gt;19,K222&lt;51),AND(L222&gt;5,K222&gt;0,K222&lt;20)),"Médio",IF(OR(AND(L222&gt;1,L222&lt;6,K222&gt;50),AND(L222&gt;5,K222&gt;19,K222&lt;51),AND(L222&gt;5,K222&gt;50)),"Complexo",""))), IF(J222="AIE",IF(OR(AND(OR(L222=1, L222=0),K222&gt;0,K222&lt;20),AND(OR(L222=1, L222=0),K222&gt;19,K222&lt;51),AND(L222&gt;1,L222&lt;6,K222&gt;0,K222&lt;20)),"Simples",IF(OR(AND(OR(L222=1, L222=0),K222&gt;50),AND(L222&gt;1,L222&lt;6,K222&gt;19,K222&lt;51),AND(L222&gt;5,K222&gt;0,K222&lt;20)),"Médio",IF(OR(AND(L222&gt;1,L222&lt;6,K222&gt;50),AND(L222&gt;5,K222&gt;19,K222&lt;51),AND(L222&gt;5,K222&gt;50)),"Complexo",""))),""))</f>
        <v/>
      </c>
      <c r="P222" s="63" t="str">
        <f aca="false">IF(N222="",O222,IF(O222="",N222,""))</f>
        <v/>
      </c>
      <c r="Q222" s="64" t="n">
        <f aca="false">IF(AND(OR(J222="EE",J222="CE"),P222="Simples"),3, IF(AND(OR(J222="EE",J222="CE"),P222="Médio"),4, IF(AND(OR(J222="EE",J222="CE"),P222="Complexo"),6, IF(AND(J222="SE",P222="Simples"),4, IF(AND(J222="SE",P222="Médio"),5, IF(AND(J222="SE",P222="Complexo"),7,0))))))</f>
        <v>0</v>
      </c>
      <c r="R222" s="64" t="n">
        <f aca="false">IF(AND(J222="ALI",O222="Simples"),7, IF(AND(J222="ALI",O222="Médio"),10, IF(AND(J222="ALI",O222="Complexo"),15, IF(AND(J222="AIE",O222="Simples"),5, IF(AND(J222="AIE",O222="Médio"),7, IF(AND(J222="AIE",O222="Complexo"),10,0))))))</f>
        <v>0</v>
      </c>
      <c r="S222" s="63" t="n">
        <f aca="false">IF($M222="%",($Q222+$R222)*$C222,$C222*$I222)</f>
        <v>0</v>
      </c>
      <c r="T222" s="59"/>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55"/>
      <c r="AT222" s="55"/>
      <c r="AU222" s="55"/>
      <c r="AV222" s="55"/>
      <c r="AW222" s="55"/>
      <c r="AX222" s="55"/>
      <c r="AY222" s="55"/>
      <c r="AZ222" s="55"/>
      <c r="BA222" s="55"/>
      <c r="BB222" s="55"/>
      <c r="BC222" s="55"/>
      <c r="BD222" s="55"/>
      <c r="BE222" s="55"/>
      <c r="BF222" s="55"/>
      <c r="BG222" s="55"/>
      <c r="BH222" s="55"/>
      <c r="BI222" s="55"/>
      <c r="BJ222" s="55"/>
      <c r="BK222" s="55"/>
      <c r="BL222" s="55"/>
    </row>
    <row r="223" customFormat="false" ht="13.8" hidden="false" customHeight="false" outlineLevel="0" collapsed="false">
      <c r="A223" s="56"/>
      <c r="B223" s="57"/>
      <c r="C223" s="58" t="n">
        <f aca="false">IF($B223&lt;&gt;"",VLOOKUP($B223,Matriz_INM,2,0),0)</f>
        <v>0</v>
      </c>
      <c r="D223" s="59"/>
      <c r="E223" s="59"/>
      <c r="F223" s="59"/>
      <c r="G223" s="59"/>
      <c r="H223" s="60"/>
      <c r="I223" s="61"/>
      <c r="J223" s="59"/>
      <c r="K223" s="61"/>
      <c r="L223" s="61"/>
      <c r="M223" s="62" t="str">
        <f aca="false">IFERROR(VLOOKUP($B223,Matriz_INM,3,0),"")</f>
        <v/>
      </c>
      <c r="N223" s="60" t="str">
        <f aca="false">IF(J223="EE",IF(OR(AND(OR(L223=1,L223=0),K223&gt;0,K223&lt;5),AND(OR(L223=1,L223=0),K223&gt;4,K223&lt;16),AND(L223=2,K223&gt;0,K223&lt;5)),"Simples",IF(OR(AND(OR(L223=1,L223=0),K223&gt;15),AND(L223=2,K223&gt;4,K223&lt;16),AND(L223&gt;2,K223&gt;0,K223&lt;5)),"Médio",IF(OR(AND(L223=2,K223&gt;15),AND(L223&gt;2,K223&gt;4,K223&lt;16),AND(L223&gt;2,K223&gt;15)),"Complexo",""))), IF(OR(J223="CE",J223="SE"),IF(OR(AND(OR(L223=1,L223=0),K223&gt;0,K223&lt;6),AND(OR(L223=1,L223=0),K223&gt;5,K223&lt;20),AND(L223&gt;1,L223&lt;4,K223&gt;0,K223&lt;6)),"Simples",IF(OR(AND(OR(L223=1,L223=0),K223&gt;19),AND(L223&gt;1,L223&lt;4,K223&gt;5,K223&lt;20),AND(L223&gt;3,K223&gt;0,K223&lt;6)),"Médio",IF(OR(AND(L223&gt;1,L223&lt;4,K223&gt;19),AND(L223&gt;3,K223&gt;5,K223&lt;20),AND(L223&gt;3,K223&gt;19)),"Complexo",""))),""))</f>
        <v/>
      </c>
      <c r="O223" s="60" t="str">
        <f aca="false">IF(J223="ALI",IF(OR(AND(OR(L223=1,L223=0),K223&gt;0,K223&lt;20),AND(OR(L223=1,L223=0),K223&gt;19,K223&lt;51),AND(L223&gt;1,L223&lt;6,K223&gt;0,K223&lt;20)),"Simples",IF(OR(AND(OR(L223=1,L223=0),K223&gt;50),AND(L223&gt;1,L223&lt;6,K223&gt;19,K223&lt;51),AND(L223&gt;5,K223&gt;0,K223&lt;20)),"Médio",IF(OR(AND(L223&gt;1,L223&lt;6,K223&gt;50),AND(L223&gt;5,K223&gt;19,K223&lt;51),AND(L223&gt;5,K223&gt;50)),"Complexo",""))), IF(J223="AIE",IF(OR(AND(OR(L223=1, L223=0),K223&gt;0,K223&lt;20),AND(OR(L223=1, L223=0),K223&gt;19,K223&lt;51),AND(L223&gt;1,L223&lt;6,K223&gt;0,K223&lt;20)),"Simples",IF(OR(AND(OR(L223=1, L223=0),K223&gt;50),AND(L223&gt;1,L223&lt;6,K223&gt;19,K223&lt;51),AND(L223&gt;5,K223&gt;0,K223&lt;20)),"Médio",IF(OR(AND(L223&gt;1,L223&lt;6,K223&gt;50),AND(L223&gt;5,K223&gt;19,K223&lt;51),AND(L223&gt;5,K223&gt;50)),"Complexo",""))),""))</f>
        <v/>
      </c>
      <c r="P223" s="63" t="str">
        <f aca="false">IF(N223="",O223,IF(O223="",N223,""))</f>
        <v/>
      </c>
      <c r="Q223" s="64" t="n">
        <f aca="false">IF(AND(OR(J223="EE",J223="CE"),P223="Simples"),3, IF(AND(OR(J223="EE",J223="CE"),P223="Médio"),4, IF(AND(OR(J223="EE",J223="CE"),P223="Complexo"),6, IF(AND(J223="SE",P223="Simples"),4, IF(AND(J223="SE",P223="Médio"),5, IF(AND(J223="SE",P223="Complexo"),7,0))))))</f>
        <v>0</v>
      </c>
      <c r="R223" s="64" t="n">
        <f aca="false">IF(AND(J223="ALI",O223="Simples"),7, IF(AND(J223="ALI",O223="Médio"),10, IF(AND(J223="ALI",O223="Complexo"),15, IF(AND(J223="AIE",O223="Simples"),5, IF(AND(J223="AIE",O223="Médio"),7, IF(AND(J223="AIE",O223="Complexo"),10,0))))))</f>
        <v>0</v>
      </c>
      <c r="S223" s="63" t="n">
        <f aca="false">IF($M223="%",($Q223+$R223)*$C223,$C223*$I223)</f>
        <v>0</v>
      </c>
      <c r="T223" s="59"/>
      <c r="U223" s="55"/>
      <c r="V223" s="55"/>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55"/>
      <c r="AT223" s="55"/>
      <c r="AU223" s="55"/>
      <c r="AV223" s="55"/>
      <c r="AW223" s="55"/>
      <c r="AX223" s="55"/>
      <c r="AY223" s="55"/>
      <c r="AZ223" s="55"/>
      <c r="BA223" s="55"/>
      <c r="BB223" s="55"/>
      <c r="BC223" s="55"/>
      <c r="BD223" s="55"/>
      <c r="BE223" s="55"/>
      <c r="BF223" s="55"/>
      <c r="BG223" s="55"/>
      <c r="BH223" s="55"/>
      <c r="BI223" s="55"/>
      <c r="BJ223" s="55"/>
      <c r="BK223" s="55"/>
      <c r="BL223" s="55"/>
    </row>
    <row r="224" customFormat="false" ht="13.8" hidden="false" customHeight="false" outlineLevel="0" collapsed="false">
      <c r="A224" s="56"/>
      <c r="B224" s="57"/>
      <c r="C224" s="58" t="n">
        <f aca="false">IF($B224&lt;&gt;"",VLOOKUP($B224,Matriz_INM,2,0),0)</f>
        <v>0</v>
      </c>
      <c r="D224" s="59"/>
      <c r="E224" s="59"/>
      <c r="F224" s="59"/>
      <c r="G224" s="59"/>
      <c r="H224" s="60"/>
      <c r="I224" s="61"/>
      <c r="J224" s="59"/>
      <c r="K224" s="61"/>
      <c r="L224" s="61"/>
      <c r="M224" s="62" t="str">
        <f aca="false">IFERROR(VLOOKUP($B224,Matriz_INM,3,0),"")</f>
        <v/>
      </c>
      <c r="N224" s="60" t="str">
        <f aca="false">IF(J224="EE",IF(OR(AND(OR(L224=1,L224=0),K224&gt;0,K224&lt;5),AND(OR(L224=1,L224=0),K224&gt;4,K224&lt;16),AND(L224=2,K224&gt;0,K224&lt;5)),"Simples",IF(OR(AND(OR(L224=1,L224=0),K224&gt;15),AND(L224=2,K224&gt;4,K224&lt;16),AND(L224&gt;2,K224&gt;0,K224&lt;5)),"Médio",IF(OR(AND(L224=2,K224&gt;15),AND(L224&gt;2,K224&gt;4,K224&lt;16),AND(L224&gt;2,K224&gt;15)),"Complexo",""))), IF(OR(J224="CE",J224="SE"),IF(OR(AND(OR(L224=1,L224=0),K224&gt;0,K224&lt;6),AND(OR(L224=1,L224=0),K224&gt;5,K224&lt;20),AND(L224&gt;1,L224&lt;4,K224&gt;0,K224&lt;6)),"Simples",IF(OR(AND(OR(L224=1,L224=0),K224&gt;19),AND(L224&gt;1,L224&lt;4,K224&gt;5,K224&lt;20),AND(L224&gt;3,K224&gt;0,K224&lt;6)),"Médio",IF(OR(AND(L224&gt;1,L224&lt;4,K224&gt;19),AND(L224&gt;3,K224&gt;5,K224&lt;20),AND(L224&gt;3,K224&gt;19)),"Complexo",""))),""))</f>
        <v/>
      </c>
      <c r="O224" s="60" t="str">
        <f aca="false">IF(J224="ALI",IF(OR(AND(OR(L224=1,L224=0),K224&gt;0,K224&lt;20),AND(OR(L224=1,L224=0),K224&gt;19,K224&lt;51),AND(L224&gt;1,L224&lt;6,K224&gt;0,K224&lt;20)),"Simples",IF(OR(AND(OR(L224=1,L224=0),K224&gt;50),AND(L224&gt;1,L224&lt;6,K224&gt;19,K224&lt;51),AND(L224&gt;5,K224&gt;0,K224&lt;20)),"Médio",IF(OR(AND(L224&gt;1,L224&lt;6,K224&gt;50),AND(L224&gt;5,K224&gt;19,K224&lt;51),AND(L224&gt;5,K224&gt;50)),"Complexo",""))), IF(J224="AIE",IF(OR(AND(OR(L224=1, L224=0),K224&gt;0,K224&lt;20),AND(OR(L224=1, L224=0),K224&gt;19,K224&lt;51),AND(L224&gt;1,L224&lt;6,K224&gt;0,K224&lt;20)),"Simples",IF(OR(AND(OR(L224=1, L224=0),K224&gt;50),AND(L224&gt;1,L224&lt;6,K224&gt;19,K224&lt;51),AND(L224&gt;5,K224&gt;0,K224&lt;20)),"Médio",IF(OR(AND(L224&gt;1,L224&lt;6,K224&gt;50),AND(L224&gt;5,K224&gt;19,K224&lt;51),AND(L224&gt;5,K224&gt;50)),"Complexo",""))),""))</f>
        <v/>
      </c>
      <c r="P224" s="63" t="str">
        <f aca="false">IF(N224="",O224,IF(O224="",N224,""))</f>
        <v/>
      </c>
      <c r="Q224" s="64" t="n">
        <f aca="false">IF(AND(OR(J224="EE",J224="CE"),P224="Simples"),3, IF(AND(OR(J224="EE",J224="CE"),P224="Médio"),4, IF(AND(OR(J224="EE",J224="CE"),P224="Complexo"),6, IF(AND(J224="SE",P224="Simples"),4, IF(AND(J224="SE",P224="Médio"),5, IF(AND(J224="SE",P224="Complexo"),7,0))))))</f>
        <v>0</v>
      </c>
      <c r="R224" s="64" t="n">
        <f aca="false">IF(AND(J224="ALI",O224="Simples"),7, IF(AND(J224="ALI",O224="Médio"),10, IF(AND(J224="ALI",O224="Complexo"),15, IF(AND(J224="AIE",O224="Simples"),5, IF(AND(J224="AIE",O224="Médio"),7, IF(AND(J224="AIE",O224="Complexo"),10,0))))))</f>
        <v>0</v>
      </c>
      <c r="S224" s="63" t="n">
        <f aca="false">IF($M224="%",($Q224+$R224)*$C224,$C224*$I224)</f>
        <v>0</v>
      </c>
      <c r="T224" s="59"/>
      <c r="U224" s="55"/>
      <c r="V224" s="55"/>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c r="AT224" s="55"/>
      <c r="AU224" s="55"/>
      <c r="AV224" s="55"/>
      <c r="AW224" s="55"/>
      <c r="AX224" s="55"/>
      <c r="AY224" s="55"/>
      <c r="AZ224" s="55"/>
      <c r="BA224" s="55"/>
      <c r="BB224" s="55"/>
      <c r="BC224" s="55"/>
      <c r="BD224" s="55"/>
      <c r="BE224" s="55"/>
      <c r="BF224" s="55"/>
      <c r="BG224" s="55"/>
      <c r="BH224" s="55"/>
      <c r="BI224" s="55"/>
      <c r="BJ224" s="55"/>
      <c r="BK224" s="55"/>
      <c r="BL224" s="55"/>
    </row>
    <row r="225" customFormat="false" ht="13.8" hidden="false" customHeight="false" outlineLevel="0" collapsed="false">
      <c r="A225" s="56"/>
      <c r="B225" s="57"/>
      <c r="C225" s="58" t="n">
        <f aca="false">IF($B225&lt;&gt;"",VLOOKUP($B225,Matriz_INM,2,0),0)</f>
        <v>0</v>
      </c>
      <c r="D225" s="59"/>
      <c r="E225" s="59"/>
      <c r="F225" s="59"/>
      <c r="G225" s="59"/>
      <c r="H225" s="60"/>
      <c r="I225" s="61"/>
      <c r="J225" s="59"/>
      <c r="K225" s="61"/>
      <c r="L225" s="61"/>
      <c r="M225" s="62" t="str">
        <f aca="false">IFERROR(VLOOKUP($B225,Matriz_INM,3,0),"")</f>
        <v/>
      </c>
      <c r="N225" s="60" t="str">
        <f aca="false">IF(J225="EE",IF(OR(AND(OR(L225=1,L225=0),K225&gt;0,K225&lt;5),AND(OR(L225=1,L225=0),K225&gt;4,K225&lt;16),AND(L225=2,K225&gt;0,K225&lt;5)),"Simples",IF(OR(AND(OR(L225=1,L225=0),K225&gt;15),AND(L225=2,K225&gt;4,K225&lt;16),AND(L225&gt;2,K225&gt;0,K225&lt;5)),"Médio",IF(OR(AND(L225=2,K225&gt;15),AND(L225&gt;2,K225&gt;4,K225&lt;16),AND(L225&gt;2,K225&gt;15)),"Complexo",""))), IF(OR(J225="CE",J225="SE"),IF(OR(AND(OR(L225=1,L225=0),K225&gt;0,K225&lt;6),AND(OR(L225=1,L225=0),K225&gt;5,K225&lt;20),AND(L225&gt;1,L225&lt;4,K225&gt;0,K225&lt;6)),"Simples",IF(OR(AND(OR(L225=1,L225=0),K225&gt;19),AND(L225&gt;1,L225&lt;4,K225&gt;5,K225&lt;20),AND(L225&gt;3,K225&gt;0,K225&lt;6)),"Médio",IF(OR(AND(L225&gt;1,L225&lt;4,K225&gt;19),AND(L225&gt;3,K225&gt;5,K225&lt;20),AND(L225&gt;3,K225&gt;19)),"Complexo",""))),""))</f>
        <v/>
      </c>
      <c r="O225" s="60" t="str">
        <f aca="false">IF(J225="ALI",IF(OR(AND(OR(L225=1,L225=0),K225&gt;0,K225&lt;20),AND(OR(L225=1,L225=0),K225&gt;19,K225&lt;51),AND(L225&gt;1,L225&lt;6,K225&gt;0,K225&lt;20)),"Simples",IF(OR(AND(OR(L225=1,L225=0),K225&gt;50),AND(L225&gt;1,L225&lt;6,K225&gt;19,K225&lt;51),AND(L225&gt;5,K225&gt;0,K225&lt;20)),"Médio",IF(OR(AND(L225&gt;1,L225&lt;6,K225&gt;50),AND(L225&gt;5,K225&gt;19,K225&lt;51),AND(L225&gt;5,K225&gt;50)),"Complexo",""))), IF(J225="AIE",IF(OR(AND(OR(L225=1, L225=0),K225&gt;0,K225&lt;20),AND(OR(L225=1, L225=0),K225&gt;19,K225&lt;51),AND(L225&gt;1,L225&lt;6,K225&gt;0,K225&lt;20)),"Simples",IF(OR(AND(OR(L225=1, L225=0),K225&gt;50),AND(L225&gt;1,L225&lt;6,K225&gt;19,K225&lt;51),AND(L225&gt;5,K225&gt;0,K225&lt;20)),"Médio",IF(OR(AND(L225&gt;1,L225&lt;6,K225&gt;50),AND(L225&gt;5,K225&gt;19,K225&lt;51),AND(L225&gt;5,K225&gt;50)),"Complexo",""))),""))</f>
        <v/>
      </c>
      <c r="P225" s="63" t="str">
        <f aca="false">IF(N225="",O225,IF(O225="",N225,""))</f>
        <v/>
      </c>
      <c r="Q225" s="64" t="n">
        <f aca="false">IF(AND(OR(J225="EE",J225="CE"),P225="Simples"),3, IF(AND(OR(J225="EE",J225="CE"),P225="Médio"),4, IF(AND(OR(J225="EE",J225="CE"),P225="Complexo"),6, IF(AND(J225="SE",P225="Simples"),4, IF(AND(J225="SE",P225="Médio"),5, IF(AND(J225="SE",P225="Complexo"),7,0))))))</f>
        <v>0</v>
      </c>
      <c r="R225" s="64" t="n">
        <f aca="false">IF(AND(J225="ALI",O225="Simples"),7, IF(AND(J225="ALI",O225="Médio"),10, IF(AND(J225="ALI",O225="Complexo"),15, IF(AND(J225="AIE",O225="Simples"),5, IF(AND(J225="AIE",O225="Médio"),7, IF(AND(J225="AIE",O225="Complexo"),10,0))))))</f>
        <v>0</v>
      </c>
      <c r="S225" s="63" t="n">
        <f aca="false">IF($M225="%",($Q225+$R225)*$C225,$C225*$I225)</f>
        <v>0</v>
      </c>
      <c r="T225" s="59"/>
      <c r="U225" s="55"/>
      <c r="V225" s="55"/>
      <c r="W225" s="55"/>
      <c r="X225" s="55"/>
      <c r="Y225" s="55"/>
      <c r="Z225" s="55"/>
      <c r="AA225" s="55"/>
      <c r="AB225" s="55"/>
      <c r="AC225" s="55"/>
      <c r="AD225" s="55"/>
      <c r="AE225" s="55"/>
      <c r="AF225" s="55"/>
      <c r="AG225" s="55"/>
      <c r="AH225" s="55"/>
      <c r="AI225" s="55"/>
      <c r="AJ225" s="55"/>
      <c r="AK225" s="55"/>
      <c r="AL225" s="55"/>
      <c r="AM225" s="55"/>
      <c r="AN225" s="55"/>
      <c r="AO225" s="55"/>
      <c r="AP225" s="55"/>
      <c r="AQ225" s="55"/>
      <c r="AR225" s="55"/>
      <c r="AS225" s="55"/>
      <c r="AT225" s="55"/>
      <c r="AU225" s="55"/>
      <c r="AV225" s="55"/>
      <c r="AW225" s="55"/>
      <c r="AX225" s="55"/>
      <c r="AY225" s="55"/>
      <c r="AZ225" s="55"/>
      <c r="BA225" s="55"/>
      <c r="BB225" s="55"/>
      <c r="BC225" s="55"/>
      <c r="BD225" s="55"/>
      <c r="BE225" s="55"/>
      <c r="BF225" s="55"/>
      <c r="BG225" s="55"/>
      <c r="BH225" s="55"/>
      <c r="BI225" s="55"/>
      <c r="BJ225" s="55"/>
      <c r="BK225" s="55"/>
      <c r="BL225" s="55"/>
    </row>
    <row r="226" customFormat="false" ht="13.8" hidden="false" customHeight="false" outlineLevel="0" collapsed="false">
      <c r="A226" s="56"/>
      <c r="B226" s="57"/>
      <c r="C226" s="58" t="n">
        <f aca="false">IF($B226&lt;&gt;"",VLOOKUP($B226,Matriz_INM,2,0),0)</f>
        <v>0</v>
      </c>
      <c r="D226" s="59"/>
      <c r="E226" s="59"/>
      <c r="F226" s="59"/>
      <c r="G226" s="59"/>
      <c r="H226" s="60"/>
      <c r="I226" s="61"/>
      <c r="J226" s="59"/>
      <c r="K226" s="61"/>
      <c r="L226" s="61"/>
      <c r="M226" s="62" t="str">
        <f aca="false">IFERROR(VLOOKUP($B226,Matriz_INM,3,0),"")</f>
        <v/>
      </c>
      <c r="N226" s="60" t="str">
        <f aca="false">IF(J226="EE",IF(OR(AND(OR(L226=1,L226=0),K226&gt;0,K226&lt;5),AND(OR(L226=1,L226=0),K226&gt;4,K226&lt;16),AND(L226=2,K226&gt;0,K226&lt;5)),"Simples",IF(OR(AND(OR(L226=1,L226=0),K226&gt;15),AND(L226=2,K226&gt;4,K226&lt;16),AND(L226&gt;2,K226&gt;0,K226&lt;5)),"Médio",IF(OR(AND(L226=2,K226&gt;15),AND(L226&gt;2,K226&gt;4,K226&lt;16),AND(L226&gt;2,K226&gt;15)),"Complexo",""))), IF(OR(J226="CE",J226="SE"),IF(OR(AND(OR(L226=1,L226=0),K226&gt;0,K226&lt;6),AND(OR(L226=1,L226=0),K226&gt;5,K226&lt;20),AND(L226&gt;1,L226&lt;4,K226&gt;0,K226&lt;6)),"Simples",IF(OR(AND(OR(L226=1,L226=0),K226&gt;19),AND(L226&gt;1,L226&lt;4,K226&gt;5,K226&lt;20),AND(L226&gt;3,K226&gt;0,K226&lt;6)),"Médio",IF(OR(AND(L226&gt;1,L226&lt;4,K226&gt;19),AND(L226&gt;3,K226&gt;5,K226&lt;20),AND(L226&gt;3,K226&gt;19)),"Complexo",""))),""))</f>
        <v/>
      </c>
      <c r="O226" s="60" t="str">
        <f aca="false">IF(J226="ALI",IF(OR(AND(OR(L226=1,L226=0),K226&gt;0,K226&lt;20),AND(OR(L226=1,L226=0),K226&gt;19,K226&lt;51),AND(L226&gt;1,L226&lt;6,K226&gt;0,K226&lt;20)),"Simples",IF(OR(AND(OR(L226=1,L226=0),K226&gt;50),AND(L226&gt;1,L226&lt;6,K226&gt;19,K226&lt;51),AND(L226&gt;5,K226&gt;0,K226&lt;20)),"Médio",IF(OR(AND(L226&gt;1,L226&lt;6,K226&gt;50),AND(L226&gt;5,K226&gt;19,K226&lt;51),AND(L226&gt;5,K226&gt;50)),"Complexo",""))), IF(J226="AIE",IF(OR(AND(OR(L226=1, L226=0),K226&gt;0,K226&lt;20),AND(OR(L226=1, L226=0),K226&gt;19,K226&lt;51),AND(L226&gt;1,L226&lt;6,K226&gt;0,K226&lt;20)),"Simples",IF(OR(AND(OR(L226=1, L226=0),K226&gt;50),AND(L226&gt;1,L226&lt;6,K226&gt;19,K226&lt;51),AND(L226&gt;5,K226&gt;0,K226&lt;20)),"Médio",IF(OR(AND(L226&gt;1,L226&lt;6,K226&gt;50),AND(L226&gt;5,K226&gt;19,K226&lt;51),AND(L226&gt;5,K226&gt;50)),"Complexo",""))),""))</f>
        <v/>
      </c>
      <c r="P226" s="63" t="str">
        <f aca="false">IF(N226="",O226,IF(O226="",N226,""))</f>
        <v/>
      </c>
      <c r="Q226" s="64" t="n">
        <f aca="false">IF(AND(OR(J226="EE",J226="CE"),P226="Simples"),3, IF(AND(OR(J226="EE",J226="CE"),P226="Médio"),4, IF(AND(OR(J226="EE",J226="CE"),P226="Complexo"),6, IF(AND(J226="SE",P226="Simples"),4, IF(AND(J226="SE",P226="Médio"),5, IF(AND(J226="SE",P226="Complexo"),7,0))))))</f>
        <v>0</v>
      </c>
      <c r="R226" s="64" t="n">
        <f aca="false">IF(AND(J226="ALI",O226="Simples"),7, IF(AND(J226="ALI",O226="Médio"),10, IF(AND(J226="ALI",O226="Complexo"),15, IF(AND(J226="AIE",O226="Simples"),5, IF(AND(J226="AIE",O226="Médio"),7, IF(AND(J226="AIE",O226="Complexo"),10,0))))))</f>
        <v>0</v>
      </c>
      <c r="S226" s="63" t="n">
        <f aca="false">IF($M226="%",($Q226+$R226)*$C226,$C226*$I226)</f>
        <v>0</v>
      </c>
      <c r="T226" s="59"/>
      <c r="U226" s="55"/>
      <c r="V226" s="55"/>
      <c r="W226" s="55"/>
      <c r="X226" s="55"/>
      <c r="Y226" s="55"/>
      <c r="Z226" s="55"/>
      <c r="AA226" s="55"/>
      <c r="AB226" s="55"/>
      <c r="AC226" s="55"/>
      <c r="AD226" s="55"/>
      <c r="AE226" s="55"/>
      <c r="AF226" s="55"/>
      <c r="AG226" s="55"/>
      <c r="AH226" s="55"/>
      <c r="AI226" s="55"/>
      <c r="AJ226" s="55"/>
      <c r="AK226" s="55"/>
      <c r="AL226" s="55"/>
      <c r="AM226" s="55"/>
      <c r="AN226" s="55"/>
      <c r="AO226" s="55"/>
      <c r="AP226" s="55"/>
      <c r="AQ226" s="55"/>
      <c r="AR226" s="55"/>
      <c r="AS226" s="55"/>
      <c r="AT226" s="55"/>
      <c r="AU226" s="55"/>
      <c r="AV226" s="55"/>
      <c r="AW226" s="55"/>
      <c r="AX226" s="55"/>
      <c r="AY226" s="55"/>
      <c r="AZ226" s="55"/>
      <c r="BA226" s="55"/>
      <c r="BB226" s="55"/>
      <c r="BC226" s="55"/>
      <c r="BD226" s="55"/>
      <c r="BE226" s="55"/>
      <c r="BF226" s="55"/>
      <c r="BG226" s="55"/>
      <c r="BH226" s="55"/>
      <c r="BI226" s="55"/>
      <c r="BJ226" s="55"/>
      <c r="BK226" s="55"/>
      <c r="BL226" s="55"/>
    </row>
    <row r="227" customFormat="false" ht="13.8" hidden="false" customHeight="false" outlineLevel="0" collapsed="false">
      <c r="A227" s="56"/>
      <c r="B227" s="57"/>
      <c r="C227" s="58" t="n">
        <f aca="false">IF($B227&lt;&gt;"",VLOOKUP($B227,Matriz_INM,2,0),0)</f>
        <v>0</v>
      </c>
      <c r="D227" s="59"/>
      <c r="E227" s="59"/>
      <c r="F227" s="59"/>
      <c r="G227" s="59"/>
      <c r="H227" s="60"/>
      <c r="I227" s="61"/>
      <c r="J227" s="59"/>
      <c r="K227" s="61"/>
      <c r="L227" s="61"/>
      <c r="M227" s="62" t="str">
        <f aca="false">IFERROR(VLOOKUP($B227,Matriz_INM,3,0),"")</f>
        <v/>
      </c>
      <c r="N227" s="60" t="str">
        <f aca="false">IF(J227="EE",IF(OR(AND(OR(L227=1,L227=0),K227&gt;0,K227&lt;5),AND(OR(L227=1,L227=0),K227&gt;4,K227&lt;16),AND(L227=2,K227&gt;0,K227&lt;5)),"Simples",IF(OR(AND(OR(L227=1,L227=0),K227&gt;15),AND(L227=2,K227&gt;4,K227&lt;16),AND(L227&gt;2,K227&gt;0,K227&lt;5)),"Médio",IF(OR(AND(L227=2,K227&gt;15),AND(L227&gt;2,K227&gt;4,K227&lt;16),AND(L227&gt;2,K227&gt;15)),"Complexo",""))), IF(OR(J227="CE",J227="SE"),IF(OR(AND(OR(L227=1,L227=0),K227&gt;0,K227&lt;6),AND(OR(L227=1,L227=0),K227&gt;5,K227&lt;20),AND(L227&gt;1,L227&lt;4,K227&gt;0,K227&lt;6)),"Simples",IF(OR(AND(OR(L227=1,L227=0),K227&gt;19),AND(L227&gt;1,L227&lt;4,K227&gt;5,K227&lt;20),AND(L227&gt;3,K227&gt;0,K227&lt;6)),"Médio",IF(OR(AND(L227&gt;1,L227&lt;4,K227&gt;19),AND(L227&gt;3,K227&gt;5,K227&lt;20),AND(L227&gt;3,K227&gt;19)),"Complexo",""))),""))</f>
        <v/>
      </c>
      <c r="O227" s="60" t="str">
        <f aca="false">IF(J227="ALI",IF(OR(AND(OR(L227=1,L227=0),K227&gt;0,K227&lt;20),AND(OR(L227=1,L227=0),K227&gt;19,K227&lt;51),AND(L227&gt;1,L227&lt;6,K227&gt;0,K227&lt;20)),"Simples",IF(OR(AND(OR(L227=1,L227=0),K227&gt;50),AND(L227&gt;1,L227&lt;6,K227&gt;19,K227&lt;51),AND(L227&gt;5,K227&gt;0,K227&lt;20)),"Médio",IF(OR(AND(L227&gt;1,L227&lt;6,K227&gt;50),AND(L227&gt;5,K227&gt;19,K227&lt;51),AND(L227&gt;5,K227&gt;50)),"Complexo",""))), IF(J227="AIE",IF(OR(AND(OR(L227=1, L227=0),K227&gt;0,K227&lt;20),AND(OR(L227=1, L227=0),K227&gt;19,K227&lt;51),AND(L227&gt;1,L227&lt;6,K227&gt;0,K227&lt;20)),"Simples",IF(OR(AND(OR(L227=1, L227=0),K227&gt;50),AND(L227&gt;1,L227&lt;6,K227&gt;19,K227&lt;51),AND(L227&gt;5,K227&gt;0,K227&lt;20)),"Médio",IF(OR(AND(L227&gt;1,L227&lt;6,K227&gt;50),AND(L227&gt;5,K227&gt;19,K227&lt;51),AND(L227&gt;5,K227&gt;50)),"Complexo",""))),""))</f>
        <v/>
      </c>
      <c r="P227" s="63" t="str">
        <f aca="false">IF(N227="",O227,IF(O227="",N227,""))</f>
        <v/>
      </c>
      <c r="Q227" s="64" t="n">
        <f aca="false">IF(AND(OR(J227="EE",J227="CE"),P227="Simples"),3, IF(AND(OR(J227="EE",J227="CE"),P227="Médio"),4, IF(AND(OR(J227="EE",J227="CE"),P227="Complexo"),6, IF(AND(J227="SE",P227="Simples"),4, IF(AND(J227="SE",P227="Médio"),5, IF(AND(J227="SE",P227="Complexo"),7,0))))))</f>
        <v>0</v>
      </c>
      <c r="R227" s="64" t="n">
        <f aca="false">IF(AND(J227="ALI",O227="Simples"),7, IF(AND(J227="ALI",O227="Médio"),10, IF(AND(J227="ALI",O227="Complexo"),15, IF(AND(J227="AIE",O227="Simples"),5, IF(AND(J227="AIE",O227="Médio"),7, IF(AND(J227="AIE",O227="Complexo"),10,0))))))</f>
        <v>0</v>
      </c>
      <c r="S227" s="63" t="n">
        <f aca="false">IF($M227="%",($Q227+$R227)*$C227,$C227*$I227)</f>
        <v>0</v>
      </c>
      <c r="T227" s="59"/>
      <c r="U227" s="55"/>
      <c r="V227" s="55"/>
      <c r="W227" s="55"/>
      <c r="X227" s="55"/>
      <c r="Y227" s="55"/>
      <c r="Z227" s="55"/>
      <c r="AA227" s="55"/>
      <c r="AB227" s="55"/>
      <c r="AC227" s="55"/>
      <c r="AD227" s="55"/>
      <c r="AE227" s="55"/>
      <c r="AF227" s="55"/>
      <c r="AG227" s="55"/>
      <c r="AH227" s="55"/>
      <c r="AI227" s="55"/>
      <c r="AJ227" s="55"/>
      <c r="AK227" s="55"/>
      <c r="AL227" s="55"/>
      <c r="AM227" s="55"/>
      <c r="AN227" s="55"/>
      <c r="AO227" s="55"/>
      <c r="AP227" s="55"/>
      <c r="AQ227" s="55"/>
      <c r="AR227" s="55"/>
      <c r="AS227" s="55"/>
      <c r="AT227" s="55"/>
      <c r="AU227" s="55"/>
      <c r="AV227" s="55"/>
      <c r="AW227" s="55"/>
      <c r="AX227" s="55"/>
      <c r="AY227" s="55"/>
      <c r="AZ227" s="55"/>
      <c r="BA227" s="55"/>
      <c r="BB227" s="55"/>
      <c r="BC227" s="55"/>
      <c r="BD227" s="55"/>
      <c r="BE227" s="55"/>
      <c r="BF227" s="55"/>
      <c r="BG227" s="55"/>
      <c r="BH227" s="55"/>
      <c r="BI227" s="55"/>
      <c r="BJ227" s="55"/>
      <c r="BK227" s="55"/>
      <c r="BL227" s="55"/>
    </row>
    <row r="228" customFormat="false" ht="13.8" hidden="false" customHeight="false" outlineLevel="0" collapsed="false">
      <c r="A228" s="56"/>
      <c r="B228" s="57"/>
      <c r="C228" s="58" t="n">
        <f aca="false">IF($B228&lt;&gt;"",VLOOKUP($B228,Matriz_INM,2,0),0)</f>
        <v>0</v>
      </c>
      <c r="D228" s="59"/>
      <c r="E228" s="59"/>
      <c r="F228" s="59"/>
      <c r="G228" s="59"/>
      <c r="H228" s="60"/>
      <c r="I228" s="61"/>
      <c r="J228" s="59"/>
      <c r="K228" s="61"/>
      <c r="L228" s="61"/>
      <c r="M228" s="62" t="str">
        <f aca="false">IFERROR(VLOOKUP($B228,Matriz_INM,3,0),"")</f>
        <v/>
      </c>
      <c r="N228" s="60" t="str">
        <f aca="false">IF(J228="EE",IF(OR(AND(OR(L228=1,L228=0),K228&gt;0,K228&lt;5),AND(OR(L228=1,L228=0),K228&gt;4,K228&lt;16),AND(L228=2,K228&gt;0,K228&lt;5)),"Simples",IF(OR(AND(OR(L228=1,L228=0),K228&gt;15),AND(L228=2,K228&gt;4,K228&lt;16),AND(L228&gt;2,K228&gt;0,K228&lt;5)),"Médio",IF(OR(AND(L228=2,K228&gt;15),AND(L228&gt;2,K228&gt;4,K228&lt;16),AND(L228&gt;2,K228&gt;15)),"Complexo",""))), IF(OR(J228="CE",J228="SE"),IF(OR(AND(OR(L228=1,L228=0),K228&gt;0,K228&lt;6),AND(OR(L228=1,L228=0),K228&gt;5,K228&lt;20),AND(L228&gt;1,L228&lt;4,K228&gt;0,K228&lt;6)),"Simples",IF(OR(AND(OR(L228=1,L228=0),K228&gt;19),AND(L228&gt;1,L228&lt;4,K228&gt;5,K228&lt;20),AND(L228&gt;3,K228&gt;0,K228&lt;6)),"Médio",IF(OR(AND(L228&gt;1,L228&lt;4,K228&gt;19),AND(L228&gt;3,K228&gt;5,K228&lt;20),AND(L228&gt;3,K228&gt;19)),"Complexo",""))),""))</f>
        <v/>
      </c>
      <c r="O228" s="60" t="str">
        <f aca="false">IF(J228="ALI",IF(OR(AND(OR(L228=1,L228=0),K228&gt;0,K228&lt;20),AND(OR(L228=1,L228=0),K228&gt;19,K228&lt;51),AND(L228&gt;1,L228&lt;6,K228&gt;0,K228&lt;20)),"Simples",IF(OR(AND(OR(L228=1,L228=0),K228&gt;50),AND(L228&gt;1,L228&lt;6,K228&gt;19,K228&lt;51),AND(L228&gt;5,K228&gt;0,K228&lt;20)),"Médio",IF(OR(AND(L228&gt;1,L228&lt;6,K228&gt;50),AND(L228&gt;5,K228&gt;19,K228&lt;51),AND(L228&gt;5,K228&gt;50)),"Complexo",""))), IF(J228="AIE",IF(OR(AND(OR(L228=1, L228=0),K228&gt;0,K228&lt;20),AND(OR(L228=1, L228=0),K228&gt;19,K228&lt;51),AND(L228&gt;1,L228&lt;6,K228&gt;0,K228&lt;20)),"Simples",IF(OR(AND(OR(L228=1, L228=0),K228&gt;50),AND(L228&gt;1,L228&lt;6,K228&gt;19,K228&lt;51),AND(L228&gt;5,K228&gt;0,K228&lt;20)),"Médio",IF(OR(AND(L228&gt;1,L228&lt;6,K228&gt;50),AND(L228&gt;5,K228&gt;19,K228&lt;51),AND(L228&gt;5,K228&gt;50)),"Complexo",""))),""))</f>
        <v/>
      </c>
      <c r="P228" s="63" t="str">
        <f aca="false">IF(N228="",O228,IF(O228="",N228,""))</f>
        <v/>
      </c>
      <c r="Q228" s="64" t="n">
        <f aca="false">IF(AND(OR(J228="EE",J228="CE"),P228="Simples"),3, IF(AND(OR(J228="EE",J228="CE"),P228="Médio"),4, IF(AND(OR(J228="EE",J228="CE"),P228="Complexo"),6, IF(AND(J228="SE",P228="Simples"),4, IF(AND(J228="SE",P228="Médio"),5, IF(AND(J228="SE",P228="Complexo"),7,0))))))</f>
        <v>0</v>
      </c>
      <c r="R228" s="64" t="n">
        <f aca="false">IF(AND(J228="ALI",O228="Simples"),7, IF(AND(J228="ALI",O228="Médio"),10, IF(AND(J228="ALI",O228="Complexo"),15, IF(AND(J228="AIE",O228="Simples"),5, IF(AND(J228="AIE",O228="Médio"),7, IF(AND(J228="AIE",O228="Complexo"),10,0))))))</f>
        <v>0</v>
      </c>
      <c r="S228" s="63" t="n">
        <f aca="false">IF($M228="%",($Q228+$R228)*$C228,$C228*$I228)</f>
        <v>0</v>
      </c>
      <c r="T228" s="59"/>
      <c r="U228" s="55"/>
      <c r="V228" s="55"/>
      <c r="W228" s="55"/>
      <c r="X228" s="55"/>
      <c r="Y228" s="55"/>
      <c r="Z228" s="55"/>
      <c r="AA228" s="55"/>
      <c r="AB228" s="55"/>
      <c r="AC228" s="55"/>
      <c r="AD228" s="55"/>
      <c r="AE228" s="55"/>
      <c r="AF228" s="55"/>
      <c r="AG228" s="55"/>
      <c r="AH228" s="55"/>
      <c r="AI228" s="55"/>
      <c r="AJ228" s="55"/>
      <c r="AK228" s="55"/>
      <c r="AL228" s="55"/>
      <c r="AM228" s="55"/>
      <c r="AN228" s="55"/>
      <c r="AO228" s="55"/>
      <c r="AP228" s="55"/>
      <c r="AQ228" s="55"/>
      <c r="AR228" s="55"/>
      <c r="AS228" s="55"/>
      <c r="AT228" s="55"/>
      <c r="AU228" s="55"/>
      <c r="AV228" s="55"/>
      <c r="AW228" s="55"/>
      <c r="AX228" s="55"/>
      <c r="AY228" s="55"/>
      <c r="AZ228" s="55"/>
      <c r="BA228" s="55"/>
      <c r="BB228" s="55"/>
      <c r="BC228" s="55"/>
      <c r="BD228" s="55"/>
      <c r="BE228" s="55"/>
      <c r="BF228" s="55"/>
      <c r="BG228" s="55"/>
      <c r="BH228" s="55"/>
      <c r="BI228" s="55"/>
      <c r="BJ228" s="55"/>
      <c r="BK228" s="55"/>
      <c r="BL228" s="55"/>
    </row>
    <row r="229" customFormat="false" ht="13.8" hidden="false" customHeight="false" outlineLevel="0" collapsed="false">
      <c r="A229" s="56"/>
      <c r="B229" s="57"/>
      <c r="C229" s="58" t="n">
        <f aca="false">IF($B229&lt;&gt;"",VLOOKUP($B229,Matriz_INM,2,0),0)</f>
        <v>0</v>
      </c>
      <c r="D229" s="59"/>
      <c r="E229" s="59"/>
      <c r="F229" s="59"/>
      <c r="G229" s="59"/>
      <c r="H229" s="60"/>
      <c r="I229" s="61"/>
      <c r="J229" s="59"/>
      <c r="K229" s="61"/>
      <c r="L229" s="61"/>
      <c r="M229" s="62" t="str">
        <f aca="false">IFERROR(VLOOKUP($B229,Matriz_INM,3,0),"")</f>
        <v/>
      </c>
      <c r="N229" s="60" t="str">
        <f aca="false">IF(J229="EE",IF(OR(AND(OR(L229=1,L229=0),K229&gt;0,K229&lt;5),AND(OR(L229=1,L229=0),K229&gt;4,K229&lt;16),AND(L229=2,K229&gt;0,K229&lt;5)),"Simples",IF(OR(AND(OR(L229=1,L229=0),K229&gt;15),AND(L229=2,K229&gt;4,K229&lt;16),AND(L229&gt;2,K229&gt;0,K229&lt;5)),"Médio",IF(OR(AND(L229=2,K229&gt;15),AND(L229&gt;2,K229&gt;4,K229&lt;16),AND(L229&gt;2,K229&gt;15)),"Complexo",""))), IF(OR(J229="CE",J229="SE"),IF(OR(AND(OR(L229=1,L229=0),K229&gt;0,K229&lt;6),AND(OR(L229=1,L229=0),K229&gt;5,K229&lt;20),AND(L229&gt;1,L229&lt;4,K229&gt;0,K229&lt;6)),"Simples",IF(OR(AND(OR(L229=1,L229=0),K229&gt;19),AND(L229&gt;1,L229&lt;4,K229&gt;5,K229&lt;20),AND(L229&gt;3,K229&gt;0,K229&lt;6)),"Médio",IF(OR(AND(L229&gt;1,L229&lt;4,K229&gt;19),AND(L229&gt;3,K229&gt;5,K229&lt;20),AND(L229&gt;3,K229&gt;19)),"Complexo",""))),""))</f>
        <v/>
      </c>
      <c r="O229" s="60" t="str">
        <f aca="false">IF(J229="ALI",IF(OR(AND(OR(L229=1,L229=0),K229&gt;0,K229&lt;20),AND(OR(L229=1,L229=0),K229&gt;19,K229&lt;51),AND(L229&gt;1,L229&lt;6,K229&gt;0,K229&lt;20)),"Simples",IF(OR(AND(OR(L229=1,L229=0),K229&gt;50),AND(L229&gt;1,L229&lt;6,K229&gt;19,K229&lt;51),AND(L229&gt;5,K229&gt;0,K229&lt;20)),"Médio",IF(OR(AND(L229&gt;1,L229&lt;6,K229&gt;50),AND(L229&gt;5,K229&gt;19,K229&lt;51),AND(L229&gt;5,K229&gt;50)),"Complexo",""))), IF(J229="AIE",IF(OR(AND(OR(L229=1, L229=0),K229&gt;0,K229&lt;20),AND(OR(L229=1, L229=0),K229&gt;19,K229&lt;51),AND(L229&gt;1,L229&lt;6,K229&gt;0,K229&lt;20)),"Simples",IF(OR(AND(OR(L229=1, L229=0),K229&gt;50),AND(L229&gt;1,L229&lt;6,K229&gt;19,K229&lt;51),AND(L229&gt;5,K229&gt;0,K229&lt;20)),"Médio",IF(OR(AND(L229&gt;1,L229&lt;6,K229&gt;50),AND(L229&gt;5,K229&gt;19,K229&lt;51),AND(L229&gt;5,K229&gt;50)),"Complexo",""))),""))</f>
        <v/>
      </c>
      <c r="P229" s="63" t="str">
        <f aca="false">IF(N229="",O229,IF(O229="",N229,""))</f>
        <v/>
      </c>
      <c r="Q229" s="64" t="n">
        <f aca="false">IF(AND(OR(J229="EE",J229="CE"),P229="Simples"),3, IF(AND(OR(J229="EE",J229="CE"),P229="Médio"),4, IF(AND(OR(J229="EE",J229="CE"),P229="Complexo"),6, IF(AND(J229="SE",P229="Simples"),4, IF(AND(J229="SE",P229="Médio"),5, IF(AND(J229="SE",P229="Complexo"),7,0))))))</f>
        <v>0</v>
      </c>
      <c r="R229" s="64" t="n">
        <f aca="false">IF(AND(J229="ALI",O229="Simples"),7, IF(AND(J229="ALI",O229="Médio"),10, IF(AND(J229="ALI",O229="Complexo"),15, IF(AND(J229="AIE",O229="Simples"),5, IF(AND(J229="AIE",O229="Médio"),7, IF(AND(J229="AIE",O229="Complexo"),10,0))))))</f>
        <v>0</v>
      </c>
      <c r="S229" s="63" t="n">
        <f aca="false">IF($M229="%",($Q229+$R229)*$C229,$C229*$I229)</f>
        <v>0</v>
      </c>
      <c r="T229" s="59"/>
      <c r="U229" s="55"/>
      <c r="V229" s="55"/>
      <c r="W229" s="55"/>
      <c r="X229" s="55"/>
      <c r="Y229" s="55"/>
      <c r="Z229" s="55"/>
      <c r="AA229" s="55"/>
      <c r="AB229" s="55"/>
      <c r="AC229" s="55"/>
      <c r="AD229" s="55"/>
      <c r="AE229" s="55"/>
      <c r="AF229" s="55"/>
      <c r="AG229" s="55"/>
      <c r="AH229" s="55"/>
      <c r="AI229" s="55"/>
      <c r="AJ229" s="55"/>
      <c r="AK229" s="55"/>
      <c r="AL229" s="55"/>
      <c r="AM229" s="55"/>
      <c r="AN229" s="55"/>
      <c r="AO229" s="55"/>
      <c r="AP229" s="55"/>
      <c r="AQ229" s="55"/>
      <c r="AR229" s="55"/>
      <c r="AS229" s="55"/>
      <c r="AT229" s="55"/>
      <c r="AU229" s="55"/>
      <c r="AV229" s="55"/>
      <c r="AW229" s="55"/>
      <c r="AX229" s="55"/>
      <c r="AY229" s="55"/>
      <c r="AZ229" s="55"/>
      <c r="BA229" s="55"/>
      <c r="BB229" s="55"/>
      <c r="BC229" s="55"/>
      <c r="BD229" s="55"/>
      <c r="BE229" s="55"/>
      <c r="BF229" s="55"/>
      <c r="BG229" s="55"/>
      <c r="BH229" s="55"/>
      <c r="BI229" s="55"/>
      <c r="BJ229" s="55"/>
      <c r="BK229" s="55"/>
      <c r="BL229" s="55"/>
    </row>
    <row r="230" customFormat="false" ht="13.8" hidden="false" customHeight="false" outlineLevel="0" collapsed="false">
      <c r="A230" s="56"/>
      <c r="B230" s="57"/>
      <c r="C230" s="58" t="n">
        <f aca="false">IF($B230&lt;&gt;"",VLOOKUP($B230,Matriz_INM,2,0),0)</f>
        <v>0</v>
      </c>
      <c r="D230" s="59"/>
      <c r="E230" s="59"/>
      <c r="F230" s="59"/>
      <c r="G230" s="59"/>
      <c r="H230" s="60"/>
      <c r="I230" s="61"/>
      <c r="J230" s="59"/>
      <c r="K230" s="61"/>
      <c r="L230" s="61"/>
      <c r="M230" s="62" t="str">
        <f aca="false">IFERROR(VLOOKUP($B230,Matriz_INM,3,0),"")</f>
        <v/>
      </c>
      <c r="N230" s="60" t="str">
        <f aca="false">IF(J230="EE",IF(OR(AND(OR(L230=1,L230=0),K230&gt;0,K230&lt;5),AND(OR(L230=1,L230=0),K230&gt;4,K230&lt;16),AND(L230=2,K230&gt;0,K230&lt;5)),"Simples",IF(OR(AND(OR(L230=1,L230=0),K230&gt;15),AND(L230=2,K230&gt;4,K230&lt;16),AND(L230&gt;2,K230&gt;0,K230&lt;5)),"Médio",IF(OR(AND(L230=2,K230&gt;15),AND(L230&gt;2,K230&gt;4,K230&lt;16),AND(L230&gt;2,K230&gt;15)),"Complexo",""))), IF(OR(J230="CE",J230="SE"),IF(OR(AND(OR(L230=1,L230=0),K230&gt;0,K230&lt;6),AND(OR(L230=1,L230=0),K230&gt;5,K230&lt;20),AND(L230&gt;1,L230&lt;4,K230&gt;0,K230&lt;6)),"Simples",IF(OR(AND(OR(L230=1,L230=0),K230&gt;19),AND(L230&gt;1,L230&lt;4,K230&gt;5,K230&lt;20),AND(L230&gt;3,K230&gt;0,K230&lt;6)),"Médio",IF(OR(AND(L230&gt;1,L230&lt;4,K230&gt;19),AND(L230&gt;3,K230&gt;5,K230&lt;20),AND(L230&gt;3,K230&gt;19)),"Complexo",""))),""))</f>
        <v/>
      </c>
      <c r="O230" s="60" t="str">
        <f aca="false">IF(J230="ALI",IF(OR(AND(OR(L230=1,L230=0),K230&gt;0,K230&lt;20),AND(OR(L230=1,L230=0),K230&gt;19,K230&lt;51),AND(L230&gt;1,L230&lt;6,K230&gt;0,K230&lt;20)),"Simples",IF(OR(AND(OR(L230=1,L230=0),K230&gt;50),AND(L230&gt;1,L230&lt;6,K230&gt;19,K230&lt;51),AND(L230&gt;5,K230&gt;0,K230&lt;20)),"Médio",IF(OR(AND(L230&gt;1,L230&lt;6,K230&gt;50),AND(L230&gt;5,K230&gt;19,K230&lt;51),AND(L230&gt;5,K230&gt;50)),"Complexo",""))), IF(J230="AIE",IF(OR(AND(OR(L230=1, L230=0),K230&gt;0,K230&lt;20),AND(OR(L230=1, L230=0),K230&gt;19,K230&lt;51),AND(L230&gt;1,L230&lt;6,K230&gt;0,K230&lt;20)),"Simples",IF(OR(AND(OR(L230=1, L230=0),K230&gt;50),AND(L230&gt;1,L230&lt;6,K230&gt;19,K230&lt;51),AND(L230&gt;5,K230&gt;0,K230&lt;20)),"Médio",IF(OR(AND(L230&gt;1,L230&lt;6,K230&gt;50),AND(L230&gt;5,K230&gt;19,K230&lt;51),AND(L230&gt;5,K230&gt;50)),"Complexo",""))),""))</f>
        <v/>
      </c>
      <c r="P230" s="63" t="str">
        <f aca="false">IF(N230="",O230,IF(O230="",N230,""))</f>
        <v/>
      </c>
      <c r="Q230" s="64" t="n">
        <f aca="false">IF(AND(OR(J230="EE",J230="CE"),P230="Simples"),3, IF(AND(OR(J230="EE",J230="CE"),P230="Médio"),4, IF(AND(OR(J230="EE",J230="CE"),P230="Complexo"),6, IF(AND(J230="SE",P230="Simples"),4, IF(AND(J230="SE",P230="Médio"),5, IF(AND(J230="SE",P230="Complexo"),7,0))))))</f>
        <v>0</v>
      </c>
      <c r="R230" s="64" t="n">
        <f aca="false">IF(AND(J230="ALI",O230="Simples"),7, IF(AND(J230="ALI",O230="Médio"),10, IF(AND(J230="ALI",O230="Complexo"),15, IF(AND(J230="AIE",O230="Simples"),5, IF(AND(J230="AIE",O230="Médio"),7, IF(AND(J230="AIE",O230="Complexo"),10,0))))))</f>
        <v>0</v>
      </c>
      <c r="S230" s="63" t="n">
        <f aca="false">IF($M230="%",($Q230+$R230)*$C230,$C230*$I230)</f>
        <v>0</v>
      </c>
      <c r="T230" s="59"/>
      <c r="U230" s="55"/>
      <c r="V230" s="55"/>
      <c r="W230" s="55"/>
      <c r="X230" s="55"/>
      <c r="Y230" s="55"/>
      <c r="Z230" s="55"/>
      <c r="AA230" s="55"/>
      <c r="AB230" s="55"/>
      <c r="AC230" s="55"/>
      <c r="AD230" s="55"/>
      <c r="AE230" s="55"/>
      <c r="AF230" s="55"/>
      <c r="AG230" s="55"/>
      <c r="AH230" s="55"/>
      <c r="AI230" s="55"/>
      <c r="AJ230" s="55"/>
      <c r="AK230" s="55"/>
      <c r="AL230" s="55"/>
      <c r="AM230" s="55"/>
      <c r="AN230" s="55"/>
      <c r="AO230" s="55"/>
      <c r="AP230" s="55"/>
      <c r="AQ230" s="55"/>
      <c r="AR230" s="55"/>
      <c r="AS230" s="55"/>
      <c r="AT230" s="55"/>
      <c r="AU230" s="55"/>
      <c r="AV230" s="55"/>
      <c r="AW230" s="55"/>
      <c r="AX230" s="55"/>
      <c r="AY230" s="55"/>
      <c r="AZ230" s="55"/>
      <c r="BA230" s="55"/>
      <c r="BB230" s="55"/>
      <c r="BC230" s="55"/>
      <c r="BD230" s="55"/>
      <c r="BE230" s="55"/>
      <c r="BF230" s="55"/>
      <c r="BG230" s="55"/>
      <c r="BH230" s="55"/>
      <c r="BI230" s="55"/>
      <c r="BJ230" s="55"/>
      <c r="BK230" s="55"/>
      <c r="BL230" s="55"/>
    </row>
    <row r="231" customFormat="false" ht="13.8" hidden="false" customHeight="false" outlineLevel="0" collapsed="false">
      <c r="A231" s="56"/>
      <c r="B231" s="57"/>
      <c r="C231" s="58" t="n">
        <f aca="false">IF($B231&lt;&gt;"",VLOOKUP($B231,Matriz_INM,2,0),0)</f>
        <v>0</v>
      </c>
      <c r="D231" s="59"/>
      <c r="E231" s="59"/>
      <c r="F231" s="59"/>
      <c r="G231" s="59"/>
      <c r="H231" s="60"/>
      <c r="I231" s="61"/>
      <c r="J231" s="59"/>
      <c r="K231" s="61"/>
      <c r="L231" s="61"/>
      <c r="M231" s="62" t="str">
        <f aca="false">IFERROR(VLOOKUP($B231,Matriz_INM,3,0),"")</f>
        <v/>
      </c>
      <c r="N231" s="60" t="str">
        <f aca="false">IF(J231="EE",IF(OR(AND(OR(L231=1,L231=0),K231&gt;0,K231&lt;5),AND(OR(L231=1,L231=0),K231&gt;4,K231&lt;16),AND(L231=2,K231&gt;0,K231&lt;5)),"Simples",IF(OR(AND(OR(L231=1,L231=0),K231&gt;15),AND(L231=2,K231&gt;4,K231&lt;16),AND(L231&gt;2,K231&gt;0,K231&lt;5)),"Médio",IF(OR(AND(L231=2,K231&gt;15),AND(L231&gt;2,K231&gt;4,K231&lt;16),AND(L231&gt;2,K231&gt;15)),"Complexo",""))), IF(OR(J231="CE",J231="SE"),IF(OR(AND(OR(L231=1,L231=0),K231&gt;0,K231&lt;6),AND(OR(L231=1,L231=0),K231&gt;5,K231&lt;20),AND(L231&gt;1,L231&lt;4,K231&gt;0,K231&lt;6)),"Simples",IF(OR(AND(OR(L231=1,L231=0),K231&gt;19),AND(L231&gt;1,L231&lt;4,K231&gt;5,K231&lt;20),AND(L231&gt;3,K231&gt;0,K231&lt;6)),"Médio",IF(OR(AND(L231&gt;1,L231&lt;4,K231&gt;19),AND(L231&gt;3,K231&gt;5,K231&lt;20),AND(L231&gt;3,K231&gt;19)),"Complexo",""))),""))</f>
        <v/>
      </c>
      <c r="O231" s="60" t="str">
        <f aca="false">IF(J231="ALI",IF(OR(AND(OR(L231=1,L231=0),K231&gt;0,K231&lt;20),AND(OR(L231=1,L231=0),K231&gt;19,K231&lt;51),AND(L231&gt;1,L231&lt;6,K231&gt;0,K231&lt;20)),"Simples",IF(OR(AND(OR(L231=1,L231=0),K231&gt;50),AND(L231&gt;1,L231&lt;6,K231&gt;19,K231&lt;51),AND(L231&gt;5,K231&gt;0,K231&lt;20)),"Médio",IF(OR(AND(L231&gt;1,L231&lt;6,K231&gt;50),AND(L231&gt;5,K231&gt;19,K231&lt;51),AND(L231&gt;5,K231&gt;50)),"Complexo",""))), IF(J231="AIE",IF(OR(AND(OR(L231=1, L231=0),K231&gt;0,K231&lt;20),AND(OR(L231=1, L231=0),K231&gt;19,K231&lt;51),AND(L231&gt;1,L231&lt;6,K231&gt;0,K231&lt;20)),"Simples",IF(OR(AND(OR(L231=1, L231=0),K231&gt;50),AND(L231&gt;1,L231&lt;6,K231&gt;19,K231&lt;51),AND(L231&gt;5,K231&gt;0,K231&lt;20)),"Médio",IF(OR(AND(L231&gt;1,L231&lt;6,K231&gt;50),AND(L231&gt;5,K231&gt;19,K231&lt;51),AND(L231&gt;5,K231&gt;50)),"Complexo",""))),""))</f>
        <v/>
      </c>
      <c r="P231" s="63" t="str">
        <f aca="false">IF(N231="",O231,IF(O231="",N231,""))</f>
        <v/>
      </c>
      <c r="Q231" s="64" t="n">
        <f aca="false">IF(AND(OR(J231="EE",J231="CE"),P231="Simples"),3, IF(AND(OR(J231="EE",J231="CE"),P231="Médio"),4, IF(AND(OR(J231="EE",J231="CE"),P231="Complexo"),6, IF(AND(J231="SE",P231="Simples"),4, IF(AND(J231="SE",P231="Médio"),5, IF(AND(J231="SE",P231="Complexo"),7,0))))))</f>
        <v>0</v>
      </c>
      <c r="R231" s="64" t="n">
        <f aca="false">IF(AND(J231="ALI",O231="Simples"),7, IF(AND(J231="ALI",O231="Médio"),10, IF(AND(J231="ALI",O231="Complexo"),15, IF(AND(J231="AIE",O231="Simples"),5, IF(AND(J231="AIE",O231="Médio"),7, IF(AND(J231="AIE",O231="Complexo"),10,0))))))</f>
        <v>0</v>
      </c>
      <c r="S231" s="63" t="n">
        <f aca="false">IF($M231="%",($Q231+$R231)*$C231,$C231*$I231)</f>
        <v>0</v>
      </c>
      <c r="T231" s="59"/>
      <c r="U231" s="55"/>
      <c r="V231" s="55"/>
      <c r="W231" s="55"/>
      <c r="X231" s="55"/>
      <c r="Y231" s="55"/>
      <c r="Z231" s="55"/>
      <c r="AA231" s="55"/>
      <c r="AB231" s="55"/>
      <c r="AC231" s="55"/>
      <c r="AD231" s="55"/>
      <c r="AE231" s="55"/>
      <c r="AF231" s="55"/>
      <c r="AG231" s="55"/>
      <c r="AH231" s="55"/>
      <c r="AI231" s="55"/>
      <c r="AJ231" s="55"/>
      <c r="AK231" s="55"/>
      <c r="AL231" s="55"/>
      <c r="AM231" s="55"/>
      <c r="AN231" s="55"/>
      <c r="AO231" s="55"/>
      <c r="AP231" s="55"/>
      <c r="AQ231" s="55"/>
      <c r="AR231" s="55"/>
      <c r="AS231" s="55"/>
      <c r="AT231" s="55"/>
      <c r="AU231" s="55"/>
      <c r="AV231" s="55"/>
      <c r="AW231" s="55"/>
      <c r="AX231" s="55"/>
      <c r="AY231" s="55"/>
      <c r="AZ231" s="55"/>
      <c r="BA231" s="55"/>
      <c r="BB231" s="55"/>
      <c r="BC231" s="55"/>
      <c r="BD231" s="55"/>
      <c r="BE231" s="55"/>
      <c r="BF231" s="55"/>
      <c r="BG231" s="55"/>
      <c r="BH231" s="55"/>
      <c r="BI231" s="55"/>
      <c r="BJ231" s="55"/>
      <c r="BK231" s="55"/>
      <c r="BL231" s="55"/>
    </row>
    <row r="232" customFormat="false" ht="13.8" hidden="false" customHeight="false" outlineLevel="0" collapsed="false">
      <c r="A232" s="56"/>
      <c r="B232" s="57"/>
      <c r="C232" s="58" t="n">
        <f aca="false">IF($B232&lt;&gt;"",VLOOKUP($B232,Matriz_INM,2,0),0)</f>
        <v>0</v>
      </c>
      <c r="D232" s="59"/>
      <c r="E232" s="59"/>
      <c r="F232" s="59"/>
      <c r="G232" s="59"/>
      <c r="H232" s="60"/>
      <c r="I232" s="61"/>
      <c r="J232" s="59"/>
      <c r="K232" s="61"/>
      <c r="L232" s="61"/>
      <c r="M232" s="62" t="str">
        <f aca="false">IFERROR(VLOOKUP($B232,Matriz_INM,3,0),"")</f>
        <v/>
      </c>
      <c r="N232" s="60" t="str">
        <f aca="false">IF(J232="EE",IF(OR(AND(OR(L232=1,L232=0),K232&gt;0,K232&lt;5),AND(OR(L232=1,L232=0),K232&gt;4,K232&lt;16),AND(L232=2,K232&gt;0,K232&lt;5)),"Simples",IF(OR(AND(OR(L232=1,L232=0),K232&gt;15),AND(L232=2,K232&gt;4,K232&lt;16),AND(L232&gt;2,K232&gt;0,K232&lt;5)),"Médio",IF(OR(AND(L232=2,K232&gt;15),AND(L232&gt;2,K232&gt;4,K232&lt;16),AND(L232&gt;2,K232&gt;15)),"Complexo",""))), IF(OR(J232="CE",J232="SE"),IF(OR(AND(OR(L232=1,L232=0),K232&gt;0,K232&lt;6),AND(OR(L232=1,L232=0),K232&gt;5,K232&lt;20),AND(L232&gt;1,L232&lt;4,K232&gt;0,K232&lt;6)),"Simples",IF(OR(AND(OR(L232=1,L232=0),K232&gt;19),AND(L232&gt;1,L232&lt;4,K232&gt;5,K232&lt;20),AND(L232&gt;3,K232&gt;0,K232&lt;6)),"Médio",IF(OR(AND(L232&gt;1,L232&lt;4,K232&gt;19),AND(L232&gt;3,K232&gt;5,K232&lt;20),AND(L232&gt;3,K232&gt;19)),"Complexo",""))),""))</f>
        <v/>
      </c>
      <c r="O232" s="60" t="str">
        <f aca="false">IF(J232="ALI",IF(OR(AND(OR(L232=1,L232=0),K232&gt;0,K232&lt;20),AND(OR(L232=1,L232=0),K232&gt;19,K232&lt;51),AND(L232&gt;1,L232&lt;6,K232&gt;0,K232&lt;20)),"Simples",IF(OR(AND(OR(L232=1,L232=0),K232&gt;50),AND(L232&gt;1,L232&lt;6,K232&gt;19,K232&lt;51),AND(L232&gt;5,K232&gt;0,K232&lt;20)),"Médio",IF(OR(AND(L232&gt;1,L232&lt;6,K232&gt;50),AND(L232&gt;5,K232&gt;19,K232&lt;51),AND(L232&gt;5,K232&gt;50)),"Complexo",""))), IF(J232="AIE",IF(OR(AND(OR(L232=1, L232=0),K232&gt;0,K232&lt;20),AND(OR(L232=1, L232=0),K232&gt;19,K232&lt;51),AND(L232&gt;1,L232&lt;6,K232&gt;0,K232&lt;20)),"Simples",IF(OR(AND(OR(L232=1, L232=0),K232&gt;50),AND(L232&gt;1,L232&lt;6,K232&gt;19,K232&lt;51),AND(L232&gt;5,K232&gt;0,K232&lt;20)),"Médio",IF(OR(AND(L232&gt;1,L232&lt;6,K232&gt;50),AND(L232&gt;5,K232&gt;19,K232&lt;51),AND(L232&gt;5,K232&gt;50)),"Complexo",""))),""))</f>
        <v/>
      </c>
      <c r="P232" s="63" t="str">
        <f aca="false">IF(N232="",O232,IF(O232="",N232,""))</f>
        <v/>
      </c>
      <c r="Q232" s="64" t="n">
        <f aca="false">IF(AND(OR(J232="EE",J232="CE"),P232="Simples"),3, IF(AND(OR(J232="EE",J232="CE"),P232="Médio"),4, IF(AND(OR(J232="EE",J232="CE"),P232="Complexo"),6, IF(AND(J232="SE",P232="Simples"),4, IF(AND(J232="SE",P232="Médio"),5, IF(AND(J232="SE",P232="Complexo"),7,0))))))</f>
        <v>0</v>
      </c>
      <c r="R232" s="64" t="n">
        <f aca="false">IF(AND(J232="ALI",O232="Simples"),7, IF(AND(J232="ALI",O232="Médio"),10, IF(AND(J232="ALI",O232="Complexo"),15, IF(AND(J232="AIE",O232="Simples"),5, IF(AND(J232="AIE",O232="Médio"),7, IF(AND(J232="AIE",O232="Complexo"),10,0))))))</f>
        <v>0</v>
      </c>
      <c r="S232" s="63" t="n">
        <f aca="false">IF($M232="%",($Q232+$R232)*$C232,$C232*$I232)</f>
        <v>0</v>
      </c>
      <c r="T232" s="59"/>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c r="AS232" s="55"/>
      <c r="AT232" s="55"/>
      <c r="AU232" s="55"/>
      <c r="AV232" s="55"/>
      <c r="AW232" s="55"/>
      <c r="AX232" s="55"/>
      <c r="AY232" s="55"/>
      <c r="AZ232" s="55"/>
      <c r="BA232" s="55"/>
      <c r="BB232" s="55"/>
      <c r="BC232" s="55"/>
      <c r="BD232" s="55"/>
      <c r="BE232" s="55"/>
      <c r="BF232" s="55"/>
      <c r="BG232" s="55"/>
      <c r="BH232" s="55"/>
      <c r="BI232" s="55"/>
      <c r="BJ232" s="55"/>
      <c r="BK232" s="55"/>
      <c r="BL232" s="55"/>
    </row>
    <row r="233" customFormat="false" ht="13.8" hidden="false" customHeight="false" outlineLevel="0" collapsed="false">
      <c r="A233" s="56"/>
      <c r="B233" s="57"/>
      <c r="C233" s="58" t="n">
        <f aca="false">IF($B233&lt;&gt;"",VLOOKUP($B233,Matriz_INM,2,0),0)</f>
        <v>0</v>
      </c>
      <c r="D233" s="59"/>
      <c r="E233" s="59"/>
      <c r="F233" s="59"/>
      <c r="G233" s="59"/>
      <c r="H233" s="60"/>
      <c r="I233" s="61"/>
      <c r="J233" s="59"/>
      <c r="K233" s="61"/>
      <c r="L233" s="61"/>
      <c r="M233" s="62" t="str">
        <f aca="false">IFERROR(VLOOKUP($B233,Matriz_INM,3,0),"")</f>
        <v/>
      </c>
      <c r="N233" s="60" t="str">
        <f aca="false">IF(J233="EE",IF(OR(AND(OR(L233=1,L233=0),K233&gt;0,K233&lt;5),AND(OR(L233=1,L233=0),K233&gt;4,K233&lt;16),AND(L233=2,K233&gt;0,K233&lt;5)),"Simples",IF(OR(AND(OR(L233=1,L233=0),K233&gt;15),AND(L233=2,K233&gt;4,K233&lt;16),AND(L233&gt;2,K233&gt;0,K233&lt;5)),"Médio",IF(OR(AND(L233=2,K233&gt;15),AND(L233&gt;2,K233&gt;4,K233&lt;16),AND(L233&gt;2,K233&gt;15)),"Complexo",""))), IF(OR(J233="CE",J233="SE"),IF(OR(AND(OR(L233=1,L233=0),K233&gt;0,K233&lt;6),AND(OR(L233=1,L233=0),K233&gt;5,K233&lt;20),AND(L233&gt;1,L233&lt;4,K233&gt;0,K233&lt;6)),"Simples",IF(OR(AND(OR(L233=1,L233=0),K233&gt;19),AND(L233&gt;1,L233&lt;4,K233&gt;5,K233&lt;20),AND(L233&gt;3,K233&gt;0,K233&lt;6)),"Médio",IF(OR(AND(L233&gt;1,L233&lt;4,K233&gt;19),AND(L233&gt;3,K233&gt;5,K233&lt;20),AND(L233&gt;3,K233&gt;19)),"Complexo",""))),""))</f>
        <v/>
      </c>
      <c r="O233" s="60" t="str">
        <f aca="false">IF(J233="ALI",IF(OR(AND(OR(L233=1,L233=0),K233&gt;0,K233&lt;20),AND(OR(L233=1,L233=0),K233&gt;19,K233&lt;51),AND(L233&gt;1,L233&lt;6,K233&gt;0,K233&lt;20)),"Simples",IF(OR(AND(OR(L233=1,L233=0),K233&gt;50),AND(L233&gt;1,L233&lt;6,K233&gt;19,K233&lt;51),AND(L233&gt;5,K233&gt;0,K233&lt;20)),"Médio",IF(OR(AND(L233&gt;1,L233&lt;6,K233&gt;50),AND(L233&gt;5,K233&gt;19,K233&lt;51),AND(L233&gt;5,K233&gt;50)),"Complexo",""))), IF(J233="AIE",IF(OR(AND(OR(L233=1, L233=0),K233&gt;0,K233&lt;20),AND(OR(L233=1, L233=0),K233&gt;19,K233&lt;51),AND(L233&gt;1,L233&lt;6,K233&gt;0,K233&lt;20)),"Simples",IF(OR(AND(OR(L233=1, L233=0),K233&gt;50),AND(L233&gt;1,L233&lt;6,K233&gt;19,K233&lt;51),AND(L233&gt;5,K233&gt;0,K233&lt;20)),"Médio",IF(OR(AND(L233&gt;1,L233&lt;6,K233&gt;50),AND(L233&gt;5,K233&gt;19,K233&lt;51),AND(L233&gt;5,K233&gt;50)),"Complexo",""))),""))</f>
        <v/>
      </c>
      <c r="P233" s="63" t="str">
        <f aca="false">IF(N233="",O233,IF(O233="",N233,""))</f>
        <v/>
      </c>
      <c r="Q233" s="64" t="n">
        <f aca="false">IF(AND(OR(J233="EE",J233="CE"),P233="Simples"),3, IF(AND(OR(J233="EE",J233="CE"),P233="Médio"),4, IF(AND(OR(J233="EE",J233="CE"),P233="Complexo"),6, IF(AND(J233="SE",P233="Simples"),4, IF(AND(J233="SE",P233="Médio"),5, IF(AND(J233="SE",P233="Complexo"),7,0))))))</f>
        <v>0</v>
      </c>
      <c r="R233" s="64" t="n">
        <f aca="false">IF(AND(J233="ALI",O233="Simples"),7, IF(AND(J233="ALI",O233="Médio"),10, IF(AND(J233="ALI",O233="Complexo"),15, IF(AND(J233="AIE",O233="Simples"),5, IF(AND(J233="AIE",O233="Médio"),7, IF(AND(J233="AIE",O233="Complexo"),10,0))))))</f>
        <v>0</v>
      </c>
      <c r="S233" s="63" t="n">
        <f aca="false">IF($M233="%",($Q233+$R233)*$C233,$C233*$I233)</f>
        <v>0</v>
      </c>
      <c r="T233" s="59"/>
      <c r="U233" s="55"/>
      <c r="V233" s="55"/>
      <c r="W233" s="55"/>
      <c r="X233" s="55"/>
      <c r="Y233" s="55"/>
      <c r="Z233" s="55"/>
      <c r="AA233" s="55"/>
      <c r="AB233" s="55"/>
      <c r="AC233" s="55"/>
      <c r="AD233" s="55"/>
      <c r="AE233" s="55"/>
      <c r="AF233" s="55"/>
      <c r="AG233" s="55"/>
      <c r="AH233" s="55"/>
      <c r="AI233" s="55"/>
      <c r="AJ233" s="55"/>
      <c r="AK233" s="55"/>
      <c r="AL233" s="55"/>
      <c r="AM233" s="55"/>
      <c r="AN233" s="55"/>
      <c r="AO233" s="55"/>
      <c r="AP233" s="55"/>
      <c r="AQ233" s="55"/>
      <c r="AR233" s="55"/>
      <c r="AS233" s="55"/>
      <c r="AT233" s="55"/>
      <c r="AU233" s="55"/>
      <c r="AV233" s="55"/>
      <c r="AW233" s="55"/>
      <c r="AX233" s="55"/>
      <c r="AY233" s="55"/>
      <c r="AZ233" s="55"/>
      <c r="BA233" s="55"/>
      <c r="BB233" s="55"/>
      <c r="BC233" s="55"/>
      <c r="BD233" s="55"/>
      <c r="BE233" s="55"/>
      <c r="BF233" s="55"/>
      <c r="BG233" s="55"/>
      <c r="BH233" s="55"/>
      <c r="BI233" s="55"/>
      <c r="BJ233" s="55"/>
      <c r="BK233" s="55"/>
      <c r="BL233" s="55"/>
    </row>
    <row r="234" customFormat="false" ht="13.8" hidden="false" customHeight="false" outlineLevel="0" collapsed="false">
      <c r="A234" s="56"/>
      <c r="B234" s="57"/>
      <c r="C234" s="58" t="n">
        <f aca="false">IF($B234&lt;&gt;"",VLOOKUP($B234,Matriz_INM,2,0),0)</f>
        <v>0</v>
      </c>
      <c r="D234" s="59"/>
      <c r="E234" s="59"/>
      <c r="F234" s="59"/>
      <c r="G234" s="59"/>
      <c r="H234" s="60"/>
      <c r="I234" s="61"/>
      <c r="J234" s="59"/>
      <c r="K234" s="61"/>
      <c r="L234" s="61"/>
      <c r="M234" s="62" t="str">
        <f aca="false">IFERROR(VLOOKUP($B234,Matriz_INM,3,0),"")</f>
        <v/>
      </c>
      <c r="N234" s="60" t="str">
        <f aca="false">IF(J234="EE",IF(OR(AND(OR(L234=1,L234=0),K234&gt;0,K234&lt;5),AND(OR(L234=1,L234=0),K234&gt;4,K234&lt;16),AND(L234=2,K234&gt;0,K234&lt;5)),"Simples",IF(OR(AND(OR(L234=1,L234=0),K234&gt;15),AND(L234=2,K234&gt;4,K234&lt;16),AND(L234&gt;2,K234&gt;0,K234&lt;5)),"Médio",IF(OR(AND(L234=2,K234&gt;15),AND(L234&gt;2,K234&gt;4,K234&lt;16),AND(L234&gt;2,K234&gt;15)),"Complexo",""))), IF(OR(J234="CE",J234="SE"),IF(OR(AND(OR(L234=1,L234=0),K234&gt;0,K234&lt;6),AND(OR(L234=1,L234=0),K234&gt;5,K234&lt;20),AND(L234&gt;1,L234&lt;4,K234&gt;0,K234&lt;6)),"Simples",IF(OR(AND(OR(L234=1,L234=0),K234&gt;19),AND(L234&gt;1,L234&lt;4,K234&gt;5,K234&lt;20),AND(L234&gt;3,K234&gt;0,K234&lt;6)),"Médio",IF(OR(AND(L234&gt;1,L234&lt;4,K234&gt;19),AND(L234&gt;3,K234&gt;5,K234&lt;20),AND(L234&gt;3,K234&gt;19)),"Complexo",""))),""))</f>
        <v/>
      </c>
      <c r="O234" s="60" t="str">
        <f aca="false">IF(J234="ALI",IF(OR(AND(OR(L234=1,L234=0),K234&gt;0,K234&lt;20),AND(OR(L234=1,L234=0),K234&gt;19,K234&lt;51),AND(L234&gt;1,L234&lt;6,K234&gt;0,K234&lt;20)),"Simples",IF(OR(AND(OR(L234=1,L234=0),K234&gt;50),AND(L234&gt;1,L234&lt;6,K234&gt;19,K234&lt;51),AND(L234&gt;5,K234&gt;0,K234&lt;20)),"Médio",IF(OR(AND(L234&gt;1,L234&lt;6,K234&gt;50),AND(L234&gt;5,K234&gt;19,K234&lt;51),AND(L234&gt;5,K234&gt;50)),"Complexo",""))), IF(J234="AIE",IF(OR(AND(OR(L234=1, L234=0),K234&gt;0,K234&lt;20),AND(OR(L234=1, L234=0),K234&gt;19,K234&lt;51),AND(L234&gt;1,L234&lt;6,K234&gt;0,K234&lt;20)),"Simples",IF(OR(AND(OR(L234=1, L234=0),K234&gt;50),AND(L234&gt;1,L234&lt;6,K234&gt;19,K234&lt;51),AND(L234&gt;5,K234&gt;0,K234&lt;20)),"Médio",IF(OR(AND(L234&gt;1,L234&lt;6,K234&gt;50),AND(L234&gt;5,K234&gt;19,K234&lt;51),AND(L234&gt;5,K234&gt;50)),"Complexo",""))),""))</f>
        <v/>
      </c>
      <c r="P234" s="63" t="str">
        <f aca="false">IF(N234="",O234,IF(O234="",N234,""))</f>
        <v/>
      </c>
      <c r="Q234" s="64" t="n">
        <f aca="false">IF(AND(OR(J234="EE",J234="CE"),P234="Simples"),3, IF(AND(OR(J234="EE",J234="CE"),P234="Médio"),4, IF(AND(OR(J234="EE",J234="CE"),P234="Complexo"),6, IF(AND(J234="SE",P234="Simples"),4, IF(AND(J234="SE",P234="Médio"),5, IF(AND(J234="SE",P234="Complexo"),7,0))))))</f>
        <v>0</v>
      </c>
      <c r="R234" s="64" t="n">
        <f aca="false">IF(AND(J234="ALI",O234="Simples"),7, IF(AND(J234="ALI",O234="Médio"),10, IF(AND(J234="ALI",O234="Complexo"),15, IF(AND(J234="AIE",O234="Simples"),5, IF(AND(J234="AIE",O234="Médio"),7, IF(AND(J234="AIE",O234="Complexo"),10,0))))))</f>
        <v>0</v>
      </c>
      <c r="S234" s="63" t="n">
        <f aca="false">IF($M234="%",($Q234+$R234)*$C234,$C234*$I234)</f>
        <v>0</v>
      </c>
      <c r="T234" s="59"/>
      <c r="U234" s="55"/>
      <c r="V234" s="55"/>
      <c r="W234" s="55"/>
      <c r="X234" s="55"/>
      <c r="Y234" s="55"/>
      <c r="Z234" s="55"/>
      <c r="AA234" s="55"/>
      <c r="AB234" s="55"/>
      <c r="AC234" s="55"/>
      <c r="AD234" s="55"/>
      <c r="AE234" s="55"/>
      <c r="AF234" s="55"/>
      <c r="AG234" s="55"/>
      <c r="AH234" s="55"/>
      <c r="AI234" s="55"/>
      <c r="AJ234" s="55"/>
      <c r="AK234" s="55"/>
      <c r="AL234" s="55"/>
      <c r="AM234" s="55"/>
      <c r="AN234" s="55"/>
      <c r="AO234" s="55"/>
      <c r="AP234" s="55"/>
      <c r="AQ234" s="55"/>
      <c r="AR234" s="55"/>
      <c r="AS234" s="55"/>
      <c r="AT234" s="55"/>
      <c r="AU234" s="55"/>
      <c r="AV234" s="55"/>
      <c r="AW234" s="55"/>
      <c r="AX234" s="55"/>
      <c r="AY234" s="55"/>
      <c r="AZ234" s="55"/>
      <c r="BA234" s="55"/>
      <c r="BB234" s="55"/>
      <c r="BC234" s="55"/>
      <c r="BD234" s="55"/>
      <c r="BE234" s="55"/>
      <c r="BF234" s="55"/>
      <c r="BG234" s="55"/>
      <c r="BH234" s="55"/>
      <c r="BI234" s="55"/>
      <c r="BJ234" s="55"/>
      <c r="BK234" s="55"/>
      <c r="BL234" s="55"/>
    </row>
    <row r="235" customFormat="false" ht="13.8" hidden="false" customHeight="false" outlineLevel="0" collapsed="false">
      <c r="A235" s="56"/>
      <c r="B235" s="57"/>
      <c r="C235" s="58" t="n">
        <f aca="false">IF($B235&lt;&gt;"",VLOOKUP($B235,Matriz_INM,2,0),0)</f>
        <v>0</v>
      </c>
      <c r="D235" s="59"/>
      <c r="E235" s="59"/>
      <c r="F235" s="59"/>
      <c r="G235" s="59"/>
      <c r="H235" s="60"/>
      <c r="I235" s="61"/>
      <c r="J235" s="59"/>
      <c r="K235" s="61"/>
      <c r="L235" s="61"/>
      <c r="M235" s="62" t="str">
        <f aca="false">IFERROR(VLOOKUP($B235,Matriz_INM,3,0),"")</f>
        <v/>
      </c>
      <c r="N235" s="60" t="str">
        <f aca="false">IF(J235="EE",IF(OR(AND(OR(L235=1,L235=0),K235&gt;0,K235&lt;5),AND(OR(L235=1,L235=0),K235&gt;4,K235&lt;16),AND(L235=2,K235&gt;0,K235&lt;5)),"Simples",IF(OR(AND(OR(L235=1,L235=0),K235&gt;15),AND(L235=2,K235&gt;4,K235&lt;16),AND(L235&gt;2,K235&gt;0,K235&lt;5)),"Médio",IF(OR(AND(L235=2,K235&gt;15),AND(L235&gt;2,K235&gt;4,K235&lt;16),AND(L235&gt;2,K235&gt;15)),"Complexo",""))), IF(OR(J235="CE",J235="SE"),IF(OR(AND(OR(L235=1,L235=0),K235&gt;0,K235&lt;6),AND(OR(L235=1,L235=0),K235&gt;5,K235&lt;20),AND(L235&gt;1,L235&lt;4,K235&gt;0,K235&lt;6)),"Simples",IF(OR(AND(OR(L235=1,L235=0),K235&gt;19),AND(L235&gt;1,L235&lt;4,K235&gt;5,K235&lt;20),AND(L235&gt;3,K235&gt;0,K235&lt;6)),"Médio",IF(OR(AND(L235&gt;1,L235&lt;4,K235&gt;19),AND(L235&gt;3,K235&gt;5,K235&lt;20),AND(L235&gt;3,K235&gt;19)),"Complexo",""))),""))</f>
        <v/>
      </c>
      <c r="O235" s="60" t="str">
        <f aca="false">IF(J235="ALI",IF(OR(AND(OR(L235=1,L235=0),K235&gt;0,K235&lt;20),AND(OR(L235=1,L235=0),K235&gt;19,K235&lt;51),AND(L235&gt;1,L235&lt;6,K235&gt;0,K235&lt;20)),"Simples",IF(OR(AND(OR(L235=1,L235=0),K235&gt;50),AND(L235&gt;1,L235&lt;6,K235&gt;19,K235&lt;51),AND(L235&gt;5,K235&gt;0,K235&lt;20)),"Médio",IF(OR(AND(L235&gt;1,L235&lt;6,K235&gt;50),AND(L235&gt;5,K235&gt;19,K235&lt;51),AND(L235&gt;5,K235&gt;50)),"Complexo",""))), IF(J235="AIE",IF(OR(AND(OR(L235=1, L235=0),K235&gt;0,K235&lt;20),AND(OR(L235=1, L235=0),K235&gt;19,K235&lt;51),AND(L235&gt;1,L235&lt;6,K235&gt;0,K235&lt;20)),"Simples",IF(OR(AND(OR(L235=1, L235=0),K235&gt;50),AND(L235&gt;1,L235&lt;6,K235&gt;19,K235&lt;51),AND(L235&gt;5,K235&gt;0,K235&lt;20)),"Médio",IF(OR(AND(L235&gt;1,L235&lt;6,K235&gt;50),AND(L235&gt;5,K235&gt;19,K235&lt;51),AND(L235&gt;5,K235&gt;50)),"Complexo",""))),""))</f>
        <v/>
      </c>
      <c r="P235" s="63" t="str">
        <f aca="false">IF(N235="",O235,IF(O235="",N235,""))</f>
        <v/>
      </c>
      <c r="Q235" s="64" t="n">
        <f aca="false">IF(AND(OR(J235="EE",J235="CE"),P235="Simples"),3, IF(AND(OR(J235="EE",J235="CE"),P235="Médio"),4, IF(AND(OR(J235="EE",J235="CE"),P235="Complexo"),6, IF(AND(J235="SE",P235="Simples"),4, IF(AND(J235="SE",P235="Médio"),5, IF(AND(J235="SE",P235="Complexo"),7,0))))))</f>
        <v>0</v>
      </c>
      <c r="R235" s="64" t="n">
        <f aca="false">IF(AND(J235="ALI",O235="Simples"),7, IF(AND(J235="ALI",O235="Médio"),10, IF(AND(J235="ALI",O235="Complexo"),15, IF(AND(J235="AIE",O235="Simples"),5, IF(AND(J235="AIE",O235="Médio"),7, IF(AND(J235="AIE",O235="Complexo"),10,0))))))</f>
        <v>0</v>
      </c>
      <c r="S235" s="63" t="n">
        <f aca="false">IF($M235="%",($Q235+$R235)*$C235,$C235*$I235)</f>
        <v>0</v>
      </c>
      <c r="T235" s="59"/>
      <c r="U235" s="55"/>
      <c r="V235" s="55"/>
      <c r="W235" s="55"/>
      <c r="X235" s="55"/>
      <c r="Y235" s="55"/>
      <c r="Z235" s="55"/>
      <c r="AA235" s="55"/>
      <c r="AB235" s="55"/>
      <c r="AC235" s="55"/>
      <c r="AD235" s="55"/>
      <c r="AE235" s="55"/>
      <c r="AF235" s="55"/>
      <c r="AG235" s="55"/>
      <c r="AH235" s="55"/>
      <c r="AI235" s="55"/>
      <c r="AJ235" s="55"/>
      <c r="AK235" s="55"/>
      <c r="AL235" s="55"/>
      <c r="AM235" s="55"/>
      <c r="AN235" s="55"/>
      <c r="AO235" s="55"/>
      <c r="AP235" s="55"/>
      <c r="AQ235" s="55"/>
      <c r="AR235" s="55"/>
      <c r="AS235" s="55"/>
      <c r="AT235" s="55"/>
      <c r="AU235" s="55"/>
      <c r="AV235" s="55"/>
      <c r="AW235" s="55"/>
      <c r="AX235" s="55"/>
      <c r="AY235" s="55"/>
      <c r="AZ235" s="55"/>
      <c r="BA235" s="55"/>
      <c r="BB235" s="55"/>
      <c r="BC235" s="55"/>
      <c r="BD235" s="55"/>
      <c r="BE235" s="55"/>
      <c r="BF235" s="55"/>
      <c r="BG235" s="55"/>
      <c r="BH235" s="55"/>
      <c r="BI235" s="55"/>
      <c r="BJ235" s="55"/>
      <c r="BK235" s="55"/>
      <c r="BL235" s="55"/>
    </row>
    <row r="236" customFormat="false" ht="13.8" hidden="false" customHeight="false" outlineLevel="0" collapsed="false">
      <c r="A236" s="56"/>
      <c r="B236" s="57"/>
      <c r="C236" s="58" t="n">
        <f aca="false">IF($B236&lt;&gt;"",VLOOKUP($B236,Matriz_INM,2,0),0)</f>
        <v>0</v>
      </c>
      <c r="D236" s="59"/>
      <c r="E236" s="59"/>
      <c r="F236" s="59"/>
      <c r="G236" s="59"/>
      <c r="H236" s="60"/>
      <c r="I236" s="61"/>
      <c r="J236" s="59"/>
      <c r="K236" s="61"/>
      <c r="L236" s="61"/>
      <c r="M236" s="62" t="str">
        <f aca="false">IFERROR(VLOOKUP($B236,Matriz_INM,3,0),"")</f>
        <v/>
      </c>
      <c r="N236" s="60" t="str">
        <f aca="false">IF(J236="EE",IF(OR(AND(OR(L236=1,L236=0),K236&gt;0,K236&lt;5),AND(OR(L236=1,L236=0),K236&gt;4,K236&lt;16),AND(L236=2,K236&gt;0,K236&lt;5)),"Simples",IF(OR(AND(OR(L236=1,L236=0),K236&gt;15),AND(L236=2,K236&gt;4,K236&lt;16),AND(L236&gt;2,K236&gt;0,K236&lt;5)),"Médio",IF(OR(AND(L236=2,K236&gt;15),AND(L236&gt;2,K236&gt;4,K236&lt;16),AND(L236&gt;2,K236&gt;15)),"Complexo",""))), IF(OR(J236="CE",J236="SE"),IF(OR(AND(OR(L236=1,L236=0),K236&gt;0,K236&lt;6),AND(OR(L236=1,L236=0),K236&gt;5,K236&lt;20),AND(L236&gt;1,L236&lt;4,K236&gt;0,K236&lt;6)),"Simples",IF(OR(AND(OR(L236=1,L236=0),K236&gt;19),AND(L236&gt;1,L236&lt;4,K236&gt;5,K236&lt;20),AND(L236&gt;3,K236&gt;0,K236&lt;6)),"Médio",IF(OR(AND(L236&gt;1,L236&lt;4,K236&gt;19),AND(L236&gt;3,K236&gt;5,K236&lt;20),AND(L236&gt;3,K236&gt;19)),"Complexo",""))),""))</f>
        <v/>
      </c>
      <c r="O236" s="60" t="str">
        <f aca="false">IF(J236="ALI",IF(OR(AND(OR(L236=1,L236=0),K236&gt;0,K236&lt;20),AND(OR(L236=1,L236=0),K236&gt;19,K236&lt;51),AND(L236&gt;1,L236&lt;6,K236&gt;0,K236&lt;20)),"Simples",IF(OR(AND(OR(L236=1,L236=0),K236&gt;50),AND(L236&gt;1,L236&lt;6,K236&gt;19,K236&lt;51),AND(L236&gt;5,K236&gt;0,K236&lt;20)),"Médio",IF(OR(AND(L236&gt;1,L236&lt;6,K236&gt;50),AND(L236&gt;5,K236&gt;19,K236&lt;51),AND(L236&gt;5,K236&gt;50)),"Complexo",""))), IF(J236="AIE",IF(OR(AND(OR(L236=1, L236=0),K236&gt;0,K236&lt;20),AND(OR(L236=1, L236=0),K236&gt;19,K236&lt;51),AND(L236&gt;1,L236&lt;6,K236&gt;0,K236&lt;20)),"Simples",IF(OR(AND(OR(L236=1, L236=0),K236&gt;50),AND(L236&gt;1,L236&lt;6,K236&gt;19,K236&lt;51),AND(L236&gt;5,K236&gt;0,K236&lt;20)),"Médio",IF(OR(AND(L236&gt;1,L236&lt;6,K236&gt;50),AND(L236&gt;5,K236&gt;19,K236&lt;51),AND(L236&gt;5,K236&gt;50)),"Complexo",""))),""))</f>
        <v/>
      </c>
      <c r="P236" s="63" t="str">
        <f aca="false">IF(N236="",O236,IF(O236="",N236,""))</f>
        <v/>
      </c>
      <c r="Q236" s="64" t="n">
        <f aca="false">IF(AND(OR(J236="EE",J236="CE"),P236="Simples"),3, IF(AND(OR(J236="EE",J236="CE"),P236="Médio"),4, IF(AND(OR(J236="EE",J236="CE"),P236="Complexo"),6, IF(AND(J236="SE",P236="Simples"),4, IF(AND(J236="SE",P236="Médio"),5, IF(AND(J236="SE",P236="Complexo"),7,0))))))</f>
        <v>0</v>
      </c>
      <c r="R236" s="64" t="n">
        <f aca="false">IF(AND(J236="ALI",O236="Simples"),7, IF(AND(J236="ALI",O236="Médio"),10, IF(AND(J236="ALI",O236="Complexo"),15, IF(AND(J236="AIE",O236="Simples"),5, IF(AND(J236="AIE",O236="Médio"),7, IF(AND(J236="AIE",O236="Complexo"),10,0))))))</f>
        <v>0</v>
      </c>
      <c r="S236" s="63" t="n">
        <f aca="false">IF($M236="%",($Q236+$R236)*$C236,$C236*$I236)</f>
        <v>0</v>
      </c>
      <c r="T236" s="59"/>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55"/>
      <c r="AT236" s="55"/>
      <c r="AU236" s="55"/>
      <c r="AV236" s="55"/>
      <c r="AW236" s="55"/>
      <c r="AX236" s="55"/>
      <c r="AY236" s="55"/>
      <c r="AZ236" s="55"/>
      <c r="BA236" s="55"/>
      <c r="BB236" s="55"/>
      <c r="BC236" s="55"/>
      <c r="BD236" s="55"/>
      <c r="BE236" s="55"/>
      <c r="BF236" s="55"/>
      <c r="BG236" s="55"/>
      <c r="BH236" s="55"/>
      <c r="BI236" s="55"/>
      <c r="BJ236" s="55"/>
      <c r="BK236" s="55"/>
      <c r="BL236" s="55"/>
    </row>
    <row r="237" customFormat="false" ht="13.8" hidden="false" customHeight="false" outlineLevel="0" collapsed="false">
      <c r="A237" s="56"/>
      <c r="B237" s="57"/>
      <c r="C237" s="58" t="n">
        <f aca="false">IF($B237&lt;&gt;"",VLOOKUP($B237,Matriz_INM,2,0),0)</f>
        <v>0</v>
      </c>
      <c r="D237" s="59"/>
      <c r="E237" s="59"/>
      <c r="F237" s="59"/>
      <c r="G237" s="59"/>
      <c r="H237" s="60"/>
      <c r="I237" s="61"/>
      <c r="J237" s="59"/>
      <c r="K237" s="61"/>
      <c r="L237" s="61"/>
      <c r="M237" s="62" t="str">
        <f aca="false">IFERROR(VLOOKUP($B237,Matriz_INM,3,0),"")</f>
        <v/>
      </c>
      <c r="N237" s="60" t="str">
        <f aca="false">IF(J237="EE",IF(OR(AND(OR(L237=1,L237=0),K237&gt;0,K237&lt;5),AND(OR(L237=1,L237=0),K237&gt;4,K237&lt;16),AND(L237=2,K237&gt;0,K237&lt;5)),"Simples",IF(OR(AND(OR(L237=1,L237=0),K237&gt;15),AND(L237=2,K237&gt;4,K237&lt;16),AND(L237&gt;2,K237&gt;0,K237&lt;5)),"Médio",IF(OR(AND(L237=2,K237&gt;15),AND(L237&gt;2,K237&gt;4,K237&lt;16),AND(L237&gt;2,K237&gt;15)),"Complexo",""))), IF(OR(J237="CE",J237="SE"),IF(OR(AND(OR(L237=1,L237=0),K237&gt;0,K237&lt;6),AND(OR(L237=1,L237=0),K237&gt;5,K237&lt;20),AND(L237&gt;1,L237&lt;4,K237&gt;0,K237&lt;6)),"Simples",IF(OR(AND(OR(L237=1,L237=0),K237&gt;19),AND(L237&gt;1,L237&lt;4,K237&gt;5,K237&lt;20),AND(L237&gt;3,K237&gt;0,K237&lt;6)),"Médio",IF(OR(AND(L237&gt;1,L237&lt;4,K237&gt;19),AND(L237&gt;3,K237&gt;5,K237&lt;20),AND(L237&gt;3,K237&gt;19)),"Complexo",""))),""))</f>
        <v/>
      </c>
      <c r="O237" s="60" t="str">
        <f aca="false">IF(J237="ALI",IF(OR(AND(OR(L237=1,L237=0),K237&gt;0,K237&lt;20),AND(OR(L237=1,L237=0),K237&gt;19,K237&lt;51),AND(L237&gt;1,L237&lt;6,K237&gt;0,K237&lt;20)),"Simples",IF(OR(AND(OR(L237=1,L237=0),K237&gt;50),AND(L237&gt;1,L237&lt;6,K237&gt;19,K237&lt;51),AND(L237&gt;5,K237&gt;0,K237&lt;20)),"Médio",IF(OR(AND(L237&gt;1,L237&lt;6,K237&gt;50),AND(L237&gt;5,K237&gt;19,K237&lt;51),AND(L237&gt;5,K237&gt;50)),"Complexo",""))), IF(J237="AIE",IF(OR(AND(OR(L237=1, L237=0),K237&gt;0,K237&lt;20),AND(OR(L237=1, L237=0),K237&gt;19,K237&lt;51),AND(L237&gt;1,L237&lt;6,K237&gt;0,K237&lt;20)),"Simples",IF(OR(AND(OR(L237=1, L237=0),K237&gt;50),AND(L237&gt;1,L237&lt;6,K237&gt;19,K237&lt;51),AND(L237&gt;5,K237&gt;0,K237&lt;20)),"Médio",IF(OR(AND(L237&gt;1,L237&lt;6,K237&gt;50),AND(L237&gt;5,K237&gt;19,K237&lt;51),AND(L237&gt;5,K237&gt;50)),"Complexo",""))),""))</f>
        <v/>
      </c>
      <c r="P237" s="63" t="str">
        <f aca="false">IF(N237="",O237,IF(O237="",N237,""))</f>
        <v/>
      </c>
      <c r="Q237" s="64" t="n">
        <f aca="false">IF(AND(OR(J237="EE",J237="CE"),P237="Simples"),3, IF(AND(OR(J237="EE",J237="CE"),P237="Médio"),4, IF(AND(OR(J237="EE",J237="CE"),P237="Complexo"),6, IF(AND(J237="SE",P237="Simples"),4, IF(AND(J237="SE",P237="Médio"),5, IF(AND(J237="SE",P237="Complexo"),7,0))))))</f>
        <v>0</v>
      </c>
      <c r="R237" s="64" t="n">
        <f aca="false">IF(AND(J237="ALI",O237="Simples"),7, IF(AND(J237="ALI",O237="Médio"),10, IF(AND(J237="ALI",O237="Complexo"),15, IF(AND(J237="AIE",O237="Simples"),5, IF(AND(J237="AIE",O237="Médio"),7, IF(AND(J237="AIE",O237="Complexo"),10,0))))))</f>
        <v>0</v>
      </c>
      <c r="S237" s="63" t="n">
        <f aca="false">IF($M237="%",($Q237+$R237)*$C237,$C237*$I237)</f>
        <v>0</v>
      </c>
      <c r="T237" s="59"/>
      <c r="U237" s="55"/>
      <c r="V237" s="55"/>
      <c r="W237" s="55"/>
      <c r="X237" s="55"/>
      <c r="Y237" s="55"/>
      <c r="Z237" s="55"/>
      <c r="AA237" s="55"/>
      <c r="AB237" s="55"/>
      <c r="AC237" s="55"/>
      <c r="AD237" s="55"/>
      <c r="AE237" s="55"/>
      <c r="AF237" s="55"/>
      <c r="AG237" s="55"/>
      <c r="AH237" s="55"/>
      <c r="AI237" s="55"/>
      <c r="AJ237" s="55"/>
      <c r="AK237" s="55"/>
      <c r="AL237" s="55"/>
      <c r="AM237" s="55"/>
      <c r="AN237" s="55"/>
      <c r="AO237" s="55"/>
      <c r="AP237" s="55"/>
      <c r="AQ237" s="55"/>
      <c r="AR237" s="55"/>
      <c r="AS237" s="55"/>
      <c r="AT237" s="55"/>
      <c r="AU237" s="55"/>
      <c r="AV237" s="55"/>
      <c r="AW237" s="55"/>
      <c r="AX237" s="55"/>
      <c r="AY237" s="55"/>
      <c r="AZ237" s="55"/>
      <c r="BA237" s="55"/>
      <c r="BB237" s="55"/>
      <c r="BC237" s="55"/>
      <c r="BD237" s="55"/>
      <c r="BE237" s="55"/>
      <c r="BF237" s="55"/>
      <c r="BG237" s="55"/>
      <c r="BH237" s="55"/>
      <c r="BI237" s="55"/>
      <c r="BJ237" s="55"/>
      <c r="BK237" s="55"/>
      <c r="BL237" s="55"/>
    </row>
    <row r="238" customFormat="false" ht="13.8" hidden="false" customHeight="false" outlineLevel="0" collapsed="false">
      <c r="A238" s="56"/>
      <c r="B238" s="57"/>
      <c r="C238" s="58" t="n">
        <f aca="false">IF($B238&lt;&gt;"",VLOOKUP($B238,Matriz_INM,2,0),0)</f>
        <v>0</v>
      </c>
      <c r="D238" s="59"/>
      <c r="E238" s="59"/>
      <c r="F238" s="59"/>
      <c r="G238" s="59"/>
      <c r="H238" s="60"/>
      <c r="I238" s="61"/>
      <c r="J238" s="59"/>
      <c r="K238" s="61"/>
      <c r="L238" s="61"/>
      <c r="M238" s="62" t="str">
        <f aca="false">IFERROR(VLOOKUP($B238,Matriz_INM,3,0),"")</f>
        <v/>
      </c>
      <c r="N238" s="60" t="str">
        <f aca="false">IF(J238="EE",IF(OR(AND(OR(L238=1,L238=0),K238&gt;0,K238&lt;5),AND(OR(L238=1,L238=0),K238&gt;4,K238&lt;16),AND(L238=2,K238&gt;0,K238&lt;5)),"Simples",IF(OR(AND(OR(L238=1,L238=0),K238&gt;15),AND(L238=2,K238&gt;4,K238&lt;16),AND(L238&gt;2,K238&gt;0,K238&lt;5)),"Médio",IF(OR(AND(L238=2,K238&gt;15),AND(L238&gt;2,K238&gt;4,K238&lt;16),AND(L238&gt;2,K238&gt;15)),"Complexo",""))), IF(OR(J238="CE",J238="SE"),IF(OR(AND(OR(L238=1,L238=0),K238&gt;0,K238&lt;6),AND(OR(L238=1,L238=0),K238&gt;5,K238&lt;20),AND(L238&gt;1,L238&lt;4,K238&gt;0,K238&lt;6)),"Simples",IF(OR(AND(OR(L238=1,L238=0),K238&gt;19),AND(L238&gt;1,L238&lt;4,K238&gt;5,K238&lt;20),AND(L238&gt;3,K238&gt;0,K238&lt;6)),"Médio",IF(OR(AND(L238&gt;1,L238&lt;4,K238&gt;19),AND(L238&gt;3,K238&gt;5,K238&lt;20),AND(L238&gt;3,K238&gt;19)),"Complexo",""))),""))</f>
        <v/>
      </c>
      <c r="O238" s="60" t="str">
        <f aca="false">IF(J238="ALI",IF(OR(AND(OR(L238=1,L238=0),K238&gt;0,K238&lt;20),AND(OR(L238=1,L238=0),K238&gt;19,K238&lt;51),AND(L238&gt;1,L238&lt;6,K238&gt;0,K238&lt;20)),"Simples",IF(OR(AND(OR(L238=1,L238=0),K238&gt;50),AND(L238&gt;1,L238&lt;6,K238&gt;19,K238&lt;51),AND(L238&gt;5,K238&gt;0,K238&lt;20)),"Médio",IF(OR(AND(L238&gt;1,L238&lt;6,K238&gt;50),AND(L238&gt;5,K238&gt;19,K238&lt;51),AND(L238&gt;5,K238&gt;50)),"Complexo",""))), IF(J238="AIE",IF(OR(AND(OR(L238=1, L238=0),K238&gt;0,K238&lt;20),AND(OR(L238=1, L238=0),K238&gt;19,K238&lt;51),AND(L238&gt;1,L238&lt;6,K238&gt;0,K238&lt;20)),"Simples",IF(OR(AND(OR(L238=1, L238=0),K238&gt;50),AND(L238&gt;1,L238&lt;6,K238&gt;19,K238&lt;51),AND(L238&gt;5,K238&gt;0,K238&lt;20)),"Médio",IF(OR(AND(L238&gt;1,L238&lt;6,K238&gt;50),AND(L238&gt;5,K238&gt;19,K238&lt;51),AND(L238&gt;5,K238&gt;50)),"Complexo",""))),""))</f>
        <v/>
      </c>
      <c r="P238" s="63" t="str">
        <f aca="false">IF(N238="",O238,IF(O238="",N238,""))</f>
        <v/>
      </c>
      <c r="Q238" s="64" t="n">
        <f aca="false">IF(AND(OR(J238="EE",J238="CE"),P238="Simples"),3, IF(AND(OR(J238="EE",J238="CE"),P238="Médio"),4, IF(AND(OR(J238="EE",J238="CE"),P238="Complexo"),6, IF(AND(J238="SE",P238="Simples"),4, IF(AND(J238="SE",P238="Médio"),5, IF(AND(J238="SE",P238="Complexo"),7,0))))))</f>
        <v>0</v>
      </c>
      <c r="R238" s="64" t="n">
        <f aca="false">IF(AND(J238="ALI",O238="Simples"),7, IF(AND(J238="ALI",O238="Médio"),10, IF(AND(J238="ALI",O238="Complexo"),15, IF(AND(J238="AIE",O238="Simples"),5, IF(AND(J238="AIE",O238="Médio"),7, IF(AND(J238="AIE",O238="Complexo"),10,0))))))</f>
        <v>0</v>
      </c>
      <c r="S238" s="63" t="n">
        <f aca="false">IF($M238="%",($Q238+$R238)*$C238,$C238*$I238)</f>
        <v>0</v>
      </c>
      <c r="T238" s="59"/>
      <c r="U238" s="55"/>
      <c r="V238" s="55"/>
      <c r="W238" s="55"/>
      <c r="X238" s="55"/>
      <c r="Y238" s="55"/>
      <c r="Z238" s="55"/>
      <c r="AA238" s="55"/>
      <c r="AB238" s="55"/>
      <c r="AC238" s="55"/>
      <c r="AD238" s="55"/>
      <c r="AE238" s="55"/>
      <c r="AF238" s="55"/>
      <c r="AG238" s="55"/>
      <c r="AH238" s="55"/>
      <c r="AI238" s="55"/>
      <c r="AJ238" s="55"/>
      <c r="AK238" s="55"/>
      <c r="AL238" s="55"/>
      <c r="AM238" s="55"/>
      <c r="AN238" s="55"/>
      <c r="AO238" s="55"/>
      <c r="AP238" s="55"/>
      <c r="AQ238" s="55"/>
      <c r="AR238" s="55"/>
      <c r="AS238" s="55"/>
      <c r="AT238" s="55"/>
      <c r="AU238" s="55"/>
      <c r="AV238" s="55"/>
      <c r="AW238" s="55"/>
      <c r="AX238" s="55"/>
      <c r="AY238" s="55"/>
      <c r="AZ238" s="55"/>
      <c r="BA238" s="55"/>
      <c r="BB238" s="55"/>
      <c r="BC238" s="55"/>
      <c r="BD238" s="55"/>
      <c r="BE238" s="55"/>
      <c r="BF238" s="55"/>
      <c r="BG238" s="55"/>
      <c r="BH238" s="55"/>
      <c r="BI238" s="55"/>
      <c r="BJ238" s="55"/>
      <c r="BK238" s="55"/>
      <c r="BL238" s="55"/>
    </row>
    <row r="239" customFormat="false" ht="13.8" hidden="false" customHeight="false" outlineLevel="0" collapsed="false">
      <c r="A239" s="56"/>
      <c r="B239" s="57"/>
      <c r="C239" s="58" t="n">
        <f aca="false">IF($B239&lt;&gt;"",VLOOKUP($B239,Matriz_INM,2,0),0)</f>
        <v>0</v>
      </c>
      <c r="D239" s="59"/>
      <c r="E239" s="59"/>
      <c r="F239" s="59"/>
      <c r="G239" s="59"/>
      <c r="H239" s="60"/>
      <c r="I239" s="61"/>
      <c r="J239" s="59"/>
      <c r="K239" s="61"/>
      <c r="L239" s="61"/>
      <c r="M239" s="62" t="str">
        <f aca="false">IFERROR(VLOOKUP($B239,Matriz_INM,3,0),"")</f>
        <v/>
      </c>
      <c r="N239" s="60" t="str">
        <f aca="false">IF(J239="EE",IF(OR(AND(OR(L239=1,L239=0),K239&gt;0,K239&lt;5),AND(OR(L239=1,L239=0),K239&gt;4,K239&lt;16),AND(L239=2,K239&gt;0,K239&lt;5)),"Simples",IF(OR(AND(OR(L239=1,L239=0),K239&gt;15),AND(L239=2,K239&gt;4,K239&lt;16),AND(L239&gt;2,K239&gt;0,K239&lt;5)),"Médio",IF(OR(AND(L239=2,K239&gt;15),AND(L239&gt;2,K239&gt;4,K239&lt;16),AND(L239&gt;2,K239&gt;15)),"Complexo",""))), IF(OR(J239="CE",J239="SE"),IF(OR(AND(OR(L239=1,L239=0),K239&gt;0,K239&lt;6),AND(OR(L239=1,L239=0),K239&gt;5,K239&lt;20),AND(L239&gt;1,L239&lt;4,K239&gt;0,K239&lt;6)),"Simples",IF(OR(AND(OR(L239=1,L239=0),K239&gt;19),AND(L239&gt;1,L239&lt;4,K239&gt;5,K239&lt;20),AND(L239&gt;3,K239&gt;0,K239&lt;6)),"Médio",IF(OR(AND(L239&gt;1,L239&lt;4,K239&gt;19),AND(L239&gt;3,K239&gt;5,K239&lt;20),AND(L239&gt;3,K239&gt;19)),"Complexo",""))),""))</f>
        <v/>
      </c>
      <c r="O239" s="60" t="str">
        <f aca="false">IF(J239="ALI",IF(OR(AND(OR(L239=1,L239=0),K239&gt;0,K239&lt;20),AND(OR(L239=1,L239=0),K239&gt;19,K239&lt;51),AND(L239&gt;1,L239&lt;6,K239&gt;0,K239&lt;20)),"Simples",IF(OR(AND(OR(L239=1,L239=0),K239&gt;50),AND(L239&gt;1,L239&lt;6,K239&gt;19,K239&lt;51),AND(L239&gt;5,K239&gt;0,K239&lt;20)),"Médio",IF(OR(AND(L239&gt;1,L239&lt;6,K239&gt;50),AND(L239&gt;5,K239&gt;19,K239&lt;51),AND(L239&gt;5,K239&gt;50)),"Complexo",""))), IF(J239="AIE",IF(OR(AND(OR(L239=1, L239=0),K239&gt;0,K239&lt;20),AND(OR(L239=1, L239=0),K239&gt;19,K239&lt;51),AND(L239&gt;1,L239&lt;6,K239&gt;0,K239&lt;20)),"Simples",IF(OR(AND(OR(L239=1, L239=0),K239&gt;50),AND(L239&gt;1,L239&lt;6,K239&gt;19,K239&lt;51),AND(L239&gt;5,K239&gt;0,K239&lt;20)),"Médio",IF(OR(AND(L239&gt;1,L239&lt;6,K239&gt;50),AND(L239&gt;5,K239&gt;19,K239&lt;51),AND(L239&gt;5,K239&gt;50)),"Complexo",""))),""))</f>
        <v/>
      </c>
      <c r="P239" s="63" t="str">
        <f aca="false">IF(N239="",O239,IF(O239="",N239,""))</f>
        <v/>
      </c>
      <c r="Q239" s="64" t="n">
        <f aca="false">IF(AND(OR(J239="EE",J239="CE"),P239="Simples"),3, IF(AND(OR(J239="EE",J239="CE"),P239="Médio"),4, IF(AND(OR(J239="EE",J239="CE"),P239="Complexo"),6, IF(AND(J239="SE",P239="Simples"),4, IF(AND(J239="SE",P239="Médio"),5, IF(AND(J239="SE",P239="Complexo"),7,0))))))</f>
        <v>0</v>
      </c>
      <c r="R239" s="64" t="n">
        <f aca="false">IF(AND(J239="ALI",O239="Simples"),7, IF(AND(J239="ALI",O239="Médio"),10, IF(AND(J239="ALI",O239="Complexo"),15, IF(AND(J239="AIE",O239="Simples"),5, IF(AND(J239="AIE",O239="Médio"),7, IF(AND(J239="AIE",O239="Complexo"),10,0))))))</f>
        <v>0</v>
      </c>
      <c r="S239" s="63" t="n">
        <f aca="false">IF($M239="%",($Q239+$R239)*$C239,$C239*$I239)</f>
        <v>0</v>
      </c>
      <c r="T239" s="59"/>
      <c r="U239" s="55"/>
      <c r="V239" s="55"/>
      <c r="W239" s="55"/>
      <c r="X239" s="55"/>
      <c r="Y239" s="55"/>
      <c r="Z239" s="55"/>
      <c r="AA239" s="55"/>
      <c r="AB239" s="55"/>
      <c r="AC239" s="55"/>
      <c r="AD239" s="55"/>
      <c r="AE239" s="55"/>
      <c r="AF239" s="55"/>
      <c r="AG239" s="55"/>
      <c r="AH239" s="55"/>
      <c r="AI239" s="55"/>
      <c r="AJ239" s="55"/>
      <c r="AK239" s="55"/>
      <c r="AL239" s="55"/>
      <c r="AM239" s="55"/>
      <c r="AN239" s="55"/>
      <c r="AO239" s="55"/>
      <c r="AP239" s="55"/>
      <c r="AQ239" s="55"/>
      <c r="AR239" s="55"/>
      <c r="AS239" s="55"/>
      <c r="AT239" s="55"/>
      <c r="AU239" s="55"/>
      <c r="AV239" s="55"/>
      <c r="AW239" s="55"/>
      <c r="AX239" s="55"/>
      <c r="AY239" s="55"/>
      <c r="AZ239" s="55"/>
      <c r="BA239" s="55"/>
      <c r="BB239" s="55"/>
      <c r="BC239" s="55"/>
      <c r="BD239" s="55"/>
      <c r="BE239" s="55"/>
      <c r="BF239" s="55"/>
      <c r="BG239" s="55"/>
      <c r="BH239" s="55"/>
      <c r="BI239" s="55"/>
      <c r="BJ239" s="55"/>
      <c r="BK239" s="55"/>
      <c r="BL239" s="55"/>
    </row>
    <row r="240" customFormat="false" ht="13.8" hidden="false" customHeight="false" outlineLevel="0" collapsed="false">
      <c r="A240" s="56"/>
      <c r="B240" s="57"/>
      <c r="C240" s="58" t="n">
        <f aca="false">IF($B240&lt;&gt;"",VLOOKUP($B240,Matriz_INM,2,0),0)</f>
        <v>0</v>
      </c>
      <c r="D240" s="59"/>
      <c r="E240" s="59"/>
      <c r="F240" s="59"/>
      <c r="G240" s="59"/>
      <c r="H240" s="60"/>
      <c r="I240" s="61"/>
      <c r="J240" s="59"/>
      <c r="K240" s="61"/>
      <c r="L240" s="61"/>
      <c r="M240" s="62" t="str">
        <f aca="false">IFERROR(VLOOKUP($B240,Matriz_INM,3,0),"")</f>
        <v/>
      </c>
      <c r="N240" s="60" t="str">
        <f aca="false">IF(J240="EE",IF(OR(AND(OR(L240=1,L240=0),K240&gt;0,K240&lt;5),AND(OR(L240=1,L240=0),K240&gt;4,K240&lt;16),AND(L240=2,K240&gt;0,K240&lt;5)),"Simples",IF(OR(AND(OR(L240=1,L240=0),K240&gt;15),AND(L240=2,K240&gt;4,K240&lt;16),AND(L240&gt;2,K240&gt;0,K240&lt;5)),"Médio",IF(OR(AND(L240=2,K240&gt;15),AND(L240&gt;2,K240&gt;4,K240&lt;16),AND(L240&gt;2,K240&gt;15)),"Complexo",""))), IF(OR(J240="CE",J240="SE"),IF(OR(AND(OR(L240=1,L240=0),K240&gt;0,K240&lt;6),AND(OR(L240=1,L240=0),K240&gt;5,K240&lt;20),AND(L240&gt;1,L240&lt;4,K240&gt;0,K240&lt;6)),"Simples",IF(OR(AND(OR(L240=1,L240=0),K240&gt;19),AND(L240&gt;1,L240&lt;4,K240&gt;5,K240&lt;20),AND(L240&gt;3,K240&gt;0,K240&lt;6)),"Médio",IF(OR(AND(L240&gt;1,L240&lt;4,K240&gt;19),AND(L240&gt;3,K240&gt;5,K240&lt;20),AND(L240&gt;3,K240&gt;19)),"Complexo",""))),""))</f>
        <v/>
      </c>
      <c r="O240" s="60" t="str">
        <f aca="false">IF(J240="ALI",IF(OR(AND(OR(L240=1,L240=0),K240&gt;0,K240&lt;20),AND(OR(L240=1,L240=0),K240&gt;19,K240&lt;51),AND(L240&gt;1,L240&lt;6,K240&gt;0,K240&lt;20)),"Simples",IF(OR(AND(OR(L240=1,L240=0),K240&gt;50),AND(L240&gt;1,L240&lt;6,K240&gt;19,K240&lt;51),AND(L240&gt;5,K240&gt;0,K240&lt;20)),"Médio",IF(OR(AND(L240&gt;1,L240&lt;6,K240&gt;50),AND(L240&gt;5,K240&gt;19,K240&lt;51),AND(L240&gt;5,K240&gt;50)),"Complexo",""))), IF(J240="AIE",IF(OR(AND(OR(L240=1, L240=0),K240&gt;0,K240&lt;20),AND(OR(L240=1, L240=0),K240&gt;19,K240&lt;51),AND(L240&gt;1,L240&lt;6,K240&gt;0,K240&lt;20)),"Simples",IF(OR(AND(OR(L240=1, L240=0),K240&gt;50),AND(L240&gt;1,L240&lt;6,K240&gt;19,K240&lt;51),AND(L240&gt;5,K240&gt;0,K240&lt;20)),"Médio",IF(OR(AND(L240&gt;1,L240&lt;6,K240&gt;50),AND(L240&gt;5,K240&gt;19,K240&lt;51),AND(L240&gt;5,K240&gt;50)),"Complexo",""))),""))</f>
        <v/>
      </c>
      <c r="P240" s="63" t="str">
        <f aca="false">IF(N240="",O240,IF(O240="",N240,""))</f>
        <v/>
      </c>
      <c r="Q240" s="64" t="n">
        <f aca="false">IF(AND(OR(J240="EE",J240="CE"),P240="Simples"),3, IF(AND(OR(J240="EE",J240="CE"),P240="Médio"),4, IF(AND(OR(J240="EE",J240="CE"),P240="Complexo"),6, IF(AND(J240="SE",P240="Simples"),4, IF(AND(J240="SE",P240="Médio"),5, IF(AND(J240="SE",P240="Complexo"),7,0))))))</f>
        <v>0</v>
      </c>
      <c r="R240" s="64" t="n">
        <f aca="false">IF(AND(J240="ALI",O240="Simples"),7, IF(AND(J240="ALI",O240="Médio"),10, IF(AND(J240="ALI",O240="Complexo"),15, IF(AND(J240="AIE",O240="Simples"),5, IF(AND(J240="AIE",O240="Médio"),7, IF(AND(J240="AIE",O240="Complexo"),10,0))))))</f>
        <v>0</v>
      </c>
      <c r="S240" s="63" t="n">
        <f aca="false">IF($M240="%",($Q240+$R240)*$C240,$C240*$I240)</f>
        <v>0</v>
      </c>
      <c r="T240" s="59"/>
      <c r="U240" s="55"/>
      <c r="V240" s="55"/>
      <c r="W240" s="55"/>
      <c r="X240" s="55"/>
      <c r="Y240" s="55"/>
      <c r="Z240" s="55"/>
      <c r="AA240" s="55"/>
      <c r="AB240" s="55"/>
      <c r="AC240" s="55"/>
      <c r="AD240" s="55"/>
      <c r="AE240" s="55"/>
      <c r="AF240" s="55"/>
      <c r="AG240" s="55"/>
      <c r="AH240" s="55"/>
      <c r="AI240" s="55"/>
      <c r="AJ240" s="55"/>
      <c r="AK240" s="55"/>
      <c r="AL240" s="55"/>
      <c r="AM240" s="55"/>
      <c r="AN240" s="55"/>
      <c r="AO240" s="55"/>
      <c r="AP240" s="55"/>
      <c r="AQ240" s="55"/>
      <c r="AR240" s="55"/>
      <c r="AS240" s="55"/>
      <c r="AT240" s="55"/>
      <c r="AU240" s="55"/>
      <c r="AV240" s="55"/>
      <c r="AW240" s="55"/>
      <c r="AX240" s="55"/>
      <c r="AY240" s="55"/>
      <c r="AZ240" s="55"/>
      <c r="BA240" s="55"/>
      <c r="BB240" s="55"/>
      <c r="BC240" s="55"/>
      <c r="BD240" s="55"/>
      <c r="BE240" s="55"/>
      <c r="BF240" s="55"/>
      <c r="BG240" s="55"/>
      <c r="BH240" s="55"/>
      <c r="BI240" s="55"/>
      <c r="BJ240" s="55"/>
      <c r="BK240" s="55"/>
      <c r="BL240" s="55"/>
    </row>
    <row r="241" customFormat="false" ht="13.8" hidden="false" customHeight="false" outlineLevel="0" collapsed="false">
      <c r="A241" s="56"/>
      <c r="B241" s="57"/>
      <c r="C241" s="58" t="n">
        <f aca="false">IF($B241&lt;&gt;"",VLOOKUP($B241,Matriz_INM,2,0),0)</f>
        <v>0</v>
      </c>
      <c r="D241" s="59"/>
      <c r="E241" s="59"/>
      <c r="F241" s="59"/>
      <c r="G241" s="59"/>
      <c r="H241" s="60"/>
      <c r="I241" s="61"/>
      <c r="J241" s="59"/>
      <c r="K241" s="61"/>
      <c r="L241" s="61"/>
      <c r="M241" s="62" t="str">
        <f aca="false">IFERROR(VLOOKUP($B241,Matriz_INM,3,0),"")</f>
        <v/>
      </c>
      <c r="N241" s="60" t="str">
        <f aca="false">IF(J241="EE",IF(OR(AND(OR(L241=1,L241=0),K241&gt;0,K241&lt;5),AND(OR(L241=1,L241=0),K241&gt;4,K241&lt;16),AND(L241=2,K241&gt;0,K241&lt;5)),"Simples",IF(OR(AND(OR(L241=1,L241=0),K241&gt;15),AND(L241=2,K241&gt;4,K241&lt;16),AND(L241&gt;2,K241&gt;0,K241&lt;5)),"Médio",IF(OR(AND(L241=2,K241&gt;15),AND(L241&gt;2,K241&gt;4,K241&lt;16),AND(L241&gt;2,K241&gt;15)),"Complexo",""))), IF(OR(J241="CE",J241="SE"),IF(OR(AND(OR(L241=1,L241=0),K241&gt;0,K241&lt;6),AND(OR(L241=1,L241=0),K241&gt;5,K241&lt;20),AND(L241&gt;1,L241&lt;4,K241&gt;0,K241&lt;6)),"Simples",IF(OR(AND(OR(L241=1,L241=0),K241&gt;19),AND(L241&gt;1,L241&lt;4,K241&gt;5,K241&lt;20),AND(L241&gt;3,K241&gt;0,K241&lt;6)),"Médio",IF(OR(AND(L241&gt;1,L241&lt;4,K241&gt;19),AND(L241&gt;3,K241&gt;5,K241&lt;20),AND(L241&gt;3,K241&gt;19)),"Complexo",""))),""))</f>
        <v/>
      </c>
      <c r="O241" s="60" t="str">
        <f aca="false">IF(J241="ALI",IF(OR(AND(OR(L241=1,L241=0),K241&gt;0,K241&lt;20),AND(OR(L241=1,L241=0),K241&gt;19,K241&lt;51),AND(L241&gt;1,L241&lt;6,K241&gt;0,K241&lt;20)),"Simples",IF(OR(AND(OR(L241=1,L241=0),K241&gt;50),AND(L241&gt;1,L241&lt;6,K241&gt;19,K241&lt;51),AND(L241&gt;5,K241&gt;0,K241&lt;20)),"Médio",IF(OR(AND(L241&gt;1,L241&lt;6,K241&gt;50),AND(L241&gt;5,K241&gt;19,K241&lt;51),AND(L241&gt;5,K241&gt;50)),"Complexo",""))), IF(J241="AIE",IF(OR(AND(OR(L241=1, L241=0),K241&gt;0,K241&lt;20),AND(OR(L241=1, L241=0),K241&gt;19,K241&lt;51),AND(L241&gt;1,L241&lt;6,K241&gt;0,K241&lt;20)),"Simples",IF(OR(AND(OR(L241=1, L241=0),K241&gt;50),AND(L241&gt;1,L241&lt;6,K241&gt;19,K241&lt;51),AND(L241&gt;5,K241&gt;0,K241&lt;20)),"Médio",IF(OR(AND(L241&gt;1,L241&lt;6,K241&gt;50),AND(L241&gt;5,K241&gt;19,K241&lt;51),AND(L241&gt;5,K241&gt;50)),"Complexo",""))),""))</f>
        <v/>
      </c>
      <c r="P241" s="63" t="str">
        <f aca="false">IF(N241="",O241,IF(O241="",N241,""))</f>
        <v/>
      </c>
      <c r="Q241" s="64" t="n">
        <f aca="false">IF(AND(OR(J241="EE",J241="CE"),P241="Simples"),3, IF(AND(OR(J241="EE",J241="CE"),P241="Médio"),4, IF(AND(OR(J241="EE",J241="CE"),P241="Complexo"),6, IF(AND(J241="SE",P241="Simples"),4, IF(AND(J241="SE",P241="Médio"),5, IF(AND(J241="SE",P241="Complexo"),7,0))))))</f>
        <v>0</v>
      </c>
      <c r="R241" s="64" t="n">
        <f aca="false">IF(AND(J241="ALI",O241="Simples"),7, IF(AND(J241="ALI",O241="Médio"),10, IF(AND(J241="ALI",O241="Complexo"),15, IF(AND(J241="AIE",O241="Simples"),5, IF(AND(J241="AIE",O241="Médio"),7, IF(AND(J241="AIE",O241="Complexo"),10,0))))))</f>
        <v>0</v>
      </c>
      <c r="S241" s="63" t="n">
        <f aca="false">IF($M241="%",($Q241+$R241)*$C241,$C241*$I241)</f>
        <v>0</v>
      </c>
      <c r="T241" s="59"/>
      <c r="U241" s="55"/>
      <c r="V241" s="55"/>
      <c r="W241" s="55"/>
      <c r="X241" s="55"/>
      <c r="Y241" s="55"/>
      <c r="Z241" s="55"/>
      <c r="AA241" s="55"/>
      <c r="AB241" s="55"/>
      <c r="AC241" s="55"/>
      <c r="AD241" s="55"/>
      <c r="AE241" s="55"/>
      <c r="AF241" s="55"/>
      <c r="AG241" s="55"/>
      <c r="AH241" s="55"/>
      <c r="AI241" s="55"/>
      <c r="AJ241" s="55"/>
      <c r="AK241" s="55"/>
      <c r="AL241" s="55"/>
      <c r="AM241" s="55"/>
      <c r="AN241" s="55"/>
      <c r="AO241" s="55"/>
      <c r="AP241" s="55"/>
      <c r="AQ241" s="55"/>
      <c r="AR241" s="55"/>
      <c r="AS241" s="55"/>
      <c r="AT241" s="55"/>
      <c r="AU241" s="55"/>
      <c r="AV241" s="55"/>
      <c r="AW241" s="55"/>
      <c r="AX241" s="55"/>
      <c r="AY241" s="55"/>
      <c r="AZ241" s="55"/>
      <c r="BA241" s="55"/>
      <c r="BB241" s="55"/>
      <c r="BC241" s="55"/>
      <c r="BD241" s="55"/>
      <c r="BE241" s="55"/>
      <c r="BF241" s="55"/>
      <c r="BG241" s="55"/>
      <c r="BH241" s="55"/>
      <c r="BI241" s="55"/>
      <c r="BJ241" s="55"/>
      <c r="BK241" s="55"/>
      <c r="BL241" s="55"/>
    </row>
    <row r="242" customFormat="false" ht="13.8" hidden="false" customHeight="false" outlineLevel="0" collapsed="false">
      <c r="A242" s="56"/>
      <c r="B242" s="57"/>
      <c r="C242" s="58" t="n">
        <f aca="false">IF($B242&lt;&gt;"",VLOOKUP($B242,Matriz_INM,2,0),0)</f>
        <v>0</v>
      </c>
      <c r="D242" s="59"/>
      <c r="E242" s="59"/>
      <c r="F242" s="59"/>
      <c r="G242" s="59"/>
      <c r="H242" s="60"/>
      <c r="I242" s="61"/>
      <c r="J242" s="59"/>
      <c r="K242" s="61"/>
      <c r="L242" s="61"/>
      <c r="M242" s="62" t="str">
        <f aca="false">IFERROR(VLOOKUP($B242,Matriz_INM,3,0),"")</f>
        <v/>
      </c>
      <c r="N242" s="60" t="str">
        <f aca="false">IF(J242="EE",IF(OR(AND(OR(L242=1,L242=0),K242&gt;0,K242&lt;5),AND(OR(L242=1,L242=0),K242&gt;4,K242&lt;16),AND(L242=2,K242&gt;0,K242&lt;5)),"Simples",IF(OR(AND(OR(L242=1,L242=0),K242&gt;15),AND(L242=2,K242&gt;4,K242&lt;16),AND(L242&gt;2,K242&gt;0,K242&lt;5)),"Médio",IF(OR(AND(L242=2,K242&gt;15),AND(L242&gt;2,K242&gt;4,K242&lt;16),AND(L242&gt;2,K242&gt;15)),"Complexo",""))), IF(OR(J242="CE",J242="SE"),IF(OR(AND(OR(L242=1,L242=0),K242&gt;0,K242&lt;6),AND(OR(L242=1,L242=0),K242&gt;5,K242&lt;20),AND(L242&gt;1,L242&lt;4,K242&gt;0,K242&lt;6)),"Simples",IF(OR(AND(OR(L242=1,L242=0),K242&gt;19),AND(L242&gt;1,L242&lt;4,K242&gt;5,K242&lt;20),AND(L242&gt;3,K242&gt;0,K242&lt;6)),"Médio",IF(OR(AND(L242&gt;1,L242&lt;4,K242&gt;19),AND(L242&gt;3,K242&gt;5,K242&lt;20),AND(L242&gt;3,K242&gt;19)),"Complexo",""))),""))</f>
        <v/>
      </c>
      <c r="O242" s="60" t="str">
        <f aca="false">IF(J242="ALI",IF(OR(AND(OR(L242=1,L242=0),K242&gt;0,K242&lt;20),AND(OR(L242=1,L242=0),K242&gt;19,K242&lt;51),AND(L242&gt;1,L242&lt;6,K242&gt;0,K242&lt;20)),"Simples",IF(OR(AND(OR(L242=1,L242=0),K242&gt;50),AND(L242&gt;1,L242&lt;6,K242&gt;19,K242&lt;51),AND(L242&gt;5,K242&gt;0,K242&lt;20)),"Médio",IF(OR(AND(L242&gt;1,L242&lt;6,K242&gt;50),AND(L242&gt;5,K242&gt;19,K242&lt;51),AND(L242&gt;5,K242&gt;50)),"Complexo",""))), IF(J242="AIE",IF(OR(AND(OR(L242=1, L242=0),K242&gt;0,K242&lt;20),AND(OR(L242=1, L242=0),K242&gt;19,K242&lt;51),AND(L242&gt;1,L242&lt;6,K242&gt;0,K242&lt;20)),"Simples",IF(OR(AND(OR(L242=1, L242=0),K242&gt;50),AND(L242&gt;1,L242&lt;6,K242&gt;19,K242&lt;51),AND(L242&gt;5,K242&gt;0,K242&lt;20)),"Médio",IF(OR(AND(L242&gt;1,L242&lt;6,K242&gt;50),AND(L242&gt;5,K242&gt;19,K242&lt;51),AND(L242&gt;5,K242&gt;50)),"Complexo",""))),""))</f>
        <v/>
      </c>
      <c r="P242" s="63" t="str">
        <f aca="false">IF(N242="",O242,IF(O242="",N242,""))</f>
        <v/>
      </c>
      <c r="Q242" s="64" t="n">
        <f aca="false">IF(AND(OR(J242="EE",J242="CE"),P242="Simples"),3, IF(AND(OR(J242="EE",J242="CE"),P242="Médio"),4, IF(AND(OR(J242="EE",J242="CE"),P242="Complexo"),6, IF(AND(J242="SE",P242="Simples"),4, IF(AND(J242="SE",P242="Médio"),5, IF(AND(J242="SE",P242="Complexo"),7,0))))))</f>
        <v>0</v>
      </c>
      <c r="R242" s="64" t="n">
        <f aca="false">IF(AND(J242="ALI",O242="Simples"),7, IF(AND(J242="ALI",O242="Médio"),10, IF(AND(J242="ALI",O242="Complexo"),15, IF(AND(J242="AIE",O242="Simples"),5, IF(AND(J242="AIE",O242="Médio"),7, IF(AND(J242="AIE",O242="Complexo"),10,0))))))</f>
        <v>0</v>
      </c>
      <c r="S242" s="63" t="n">
        <f aca="false">IF($M242="%",($Q242+$R242)*$C242,$C242*$I242)</f>
        <v>0</v>
      </c>
      <c r="T242" s="59"/>
      <c r="U242" s="55"/>
      <c r="V242" s="55"/>
      <c r="W242" s="55"/>
      <c r="X242" s="55"/>
      <c r="Y242" s="55"/>
      <c r="Z242" s="55"/>
      <c r="AA242" s="55"/>
      <c r="AB242" s="55"/>
      <c r="AC242" s="55"/>
      <c r="AD242" s="55"/>
      <c r="AE242" s="55"/>
      <c r="AF242" s="55"/>
      <c r="AG242" s="55"/>
      <c r="AH242" s="55"/>
      <c r="AI242" s="55"/>
      <c r="AJ242" s="55"/>
      <c r="AK242" s="55"/>
      <c r="AL242" s="55"/>
      <c r="AM242" s="55"/>
      <c r="AN242" s="55"/>
      <c r="AO242" s="55"/>
      <c r="AP242" s="55"/>
      <c r="AQ242" s="55"/>
      <c r="AR242" s="55"/>
      <c r="AS242" s="55"/>
      <c r="AT242" s="55"/>
      <c r="AU242" s="55"/>
      <c r="AV242" s="55"/>
      <c r="AW242" s="55"/>
      <c r="AX242" s="55"/>
      <c r="AY242" s="55"/>
      <c r="AZ242" s="55"/>
      <c r="BA242" s="55"/>
      <c r="BB242" s="55"/>
      <c r="BC242" s="55"/>
      <c r="BD242" s="55"/>
      <c r="BE242" s="55"/>
      <c r="BF242" s="55"/>
      <c r="BG242" s="55"/>
      <c r="BH242" s="55"/>
      <c r="BI242" s="55"/>
      <c r="BJ242" s="55"/>
      <c r="BK242" s="55"/>
      <c r="BL242" s="55"/>
    </row>
    <row r="243" customFormat="false" ht="13.8" hidden="false" customHeight="false" outlineLevel="0" collapsed="false">
      <c r="A243" s="56"/>
      <c r="B243" s="57"/>
      <c r="C243" s="58" t="n">
        <f aca="false">IF($B243&lt;&gt;"",VLOOKUP($B243,Matriz_INM,2,0),0)</f>
        <v>0</v>
      </c>
      <c r="D243" s="59"/>
      <c r="E243" s="59"/>
      <c r="F243" s="59"/>
      <c r="G243" s="59"/>
      <c r="H243" s="60"/>
      <c r="I243" s="61"/>
      <c r="J243" s="59"/>
      <c r="K243" s="61"/>
      <c r="L243" s="61"/>
      <c r="M243" s="62" t="str">
        <f aca="false">IFERROR(VLOOKUP($B243,Matriz_INM,3,0),"")</f>
        <v/>
      </c>
      <c r="N243" s="60" t="str">
        <f aca="false">IF(J243="EE",IF(OR(AND(OR(L243=1,L243=0),K243&gt;0,K243&lt;5),AND(OR(L243=1,L243=0),K243&gt;4,K243&lt;16),AND(L243=2,K243&gt;0,K243&lt;5)),"Simples",IF(OR(AND(OR(L243=1,L243=0),K243&gt;15),AND(L243=2,K243&gt;4,K243&lt;16),AND(L243&gt;2,K243&gt;0,K243&lt;5)),"Médio",IF(OR(AND(L243=2,K243&gt;15),AND(L243&gt;2,K243&gt;4,K243&lt;16),AND(L243&gt;2,K243&gt;15)),"Complexo",""))), IF(OR(J243="CE",J243="SE"),IF(OR(AND(OR(L243=1,L243=0),K243&gt;0,K243&lt;6),AND(OR(L243=1,L243=0),K243&gt;5,K243&lt;20),AND(L243&gt;1,L243&lt;4,K243&gt;0,K243&lt;6)),"Simples",IF(OR(AND(OR(L243=1,L243=0),K243&gt;19),AND(L243&gt;1,L243&lt;4,K243&gt;5,K243&lt;20),AND(L243&gt;3,K243&gt;0,K243&lt;6)),"Médio",IF(OR(AND(L243&gt;1,L243&lt;4,K243&gt;19),AND(L243&gt;3,K243&gt;5,K243&lt;20),AND(L243&gt;3,K243&gt;19)),"Complexo",""))),""))</f>
        <v/>
      </c>
      <c r="O243" s="60" t="str">
        <f aca="false">IF(J243="ALI",IF(OR(AND(OR(L243=1,L243=0),K243&gt;0,K243&lt;20),AND(OR(L243=1,L243=0),K243&gt;19,K243&lt;51),AND(L243&gt;1,L243&lt;6,K243&gt;0,K243&lt;20)),"Simples",IF(OR(AND(OR(L243=1,L243=0),K243&gt;50),AND(L243&gt;1,L243&lt;6,K243&gt;19,K243&lt;51),AND(L243&gt;5,K243&gt;0,K243&lt;20)),"Médio",IF(OR(AND(L243&gt;1,L243&lt;6,K243&gt;50),AND(L243&gt;5,K243&gt;19,K243&lt;51),AND(L243&gt;5,K243&gt;50)),"Complexo",""))), IF(J243="AIE",IF(OR(AND(OR(L243=1, L243=0),K243&gt;0,K243&lt;20),AND(OR(L243=1, L243=0),K243&gt;19,K243&lt;51),AND(L243&gt;1,L243&lt;6,K243&gt;0,K243&lt;20)),"Simples",IF(OR(AND(OR(L243=1, L243=0),K243&gt;50),AND(L243&gt;1,L243&lt;6,K243&gt;19,K243&lt;51),AND(L243&gt;5,K243&gt;0,K243&lt;20)),"Médio",IF(OR(AND(L243&gt;1,L243&lt;6,K243&gt;50),AND(L243&gt;5,K243&gt;19,K243&lt;51),AND(L243&gt;5,K243&gt;50)),"Complexo",""))),""))</f>
        <v/>
      </c>
      <c r="P243" s="63" t="str">
        <f aca="false">IF(N243="",O243,IF(O243="",N243,""))</f>
        <v/>
      </c>
      <c r="Q243" s="64" t="n">
        <f aca="false">IF(AND(OR(J243="EE",J243="CE"),P243="Simples"),3, IF(AND(OR(J243="EE",J243="CE"),P243="Médio"),4, IF(AND(OR(J243="EE",J243="CE"),P243="Complexo"),6, IF(AND(J243="SE",P243="Simples"),4, IF(AND(J243="SE",P243="Médio"),5, IF(AND(J243="SE",P243="Complexo"),7,0))))))</f>
        <v>0</v>
      </c>
      <c r="R243" s="64" t="n">
        <f aca="false">IF(AND(J243="ALI",O243="Simples"),7, IF(AND(J243="ALI",O243="Médio"),10, IF(AND(J243="ALI",O243="Complexo"),15, IF(AND(J243="AIE",O243="Simples"),5, IF(AND(J243="AIE",O243="Médio"),7, IF(AND(J243="AIE",O243="Complexo"),10,0))))))</f>
        <v>0</v>
      </c>
      <c r="S243" s="63" t="n">
        <f aca="false">IF($M243="%",($Q243+$R243)*$C243,$C243*$I243)</f>
        <v>0</v>
      </c>
      <c r="T243" s="59"/>
      <c r="U243" s="55"/>
      <c r="V243" s="55"/>
      <c r="W243" s="55"/>
      <c r="X243" s="55"/>
      <c r="Y243" s="55"/>
      <c r="Z243" s="55"/>
      <c r="AA243" s="55"/>
      <c r="AB243" s="55"/>
      <c r="AC243" s="55"/>
      <c r="AD243" s="55"/>
      <c r="AE243" s="55"/>
      <c r="AF243" s="55"/>
      <c r="AG243" s="55"/>
      <c r="AH243" s="55"/>
      <c r="AI243" s="55"/>
      <c r="AJ243" s="55"/>
      <c r="AK243" s="55"/>
      <c r="AL243" s="55"/>
      <c r="AM243" s="55"/>
      <c r="AN243" s="55"/>
      <c r="AO243" s="55"/>
      <c r="AP243" s="55"/>
      <c r="AQ243" s="55"/>
      <c r="AR243" s="55"/>
      <c r="AS243" s="55"/>
      <c r="AT243" s="55"/>
      <c r="AU243" s="55"/>
      <c r="AV243" s="55"/>
      <c r="AW243" s="55"/>
      <c r="AX243" s="55"/>
      <c r="AY243" s="55"/>
      <c r="AZ243" s="55"/>
      <c r="BA243" s="55"/>
      <c r="BB243" s="55"/>
      <c r="BC243" s="55"/>
      <c r="BD243" s="55"/>
      <c r="BE243" s="55"/>
      <c r="BF243" s="55"/>
      <c r="BG243" s="55"/>
      <c r="BH243" s="55"/>
      <c r="BI243" s="55"/>
      <c r="BJ243" s="55"/>
      <c r="BK243" s="55"/>
      <c r="BL243" s="55"/>
    </row>
    <row r="244" customFormat="false" ht="13.8" hidden="false" customHeight="false" outlineLevel="0" collapsed="false">
      <c r="A244" s="56"/>
      <c r="B244" s="57"/>
      <c r="C244" s="58" t="n">
        <f aca="false">IF($B244&lt;&gt;"",VLOOKUP($B244,Matriz_INM,2,0),0)</f>
        <v>0</v>
      </c>
      <c r="D244" s="59"/>
      <c r="E244" s="59"/>
      <c r="F244" s="59"/>
      <c r="G244" s="59"/>
      <c r="H244" s="60"/>
      <c r="I244" s="61"/>
      <c r="J244" s="59"/>
      <c r="K244" s="61"/>
      <c r="L244" s="61"/>
      <c r="M244" s="62" t="str">
        <f aca="false">IFERROR(VLOOKUP($B244,Matriz_INM,3,0),"")</f>
        <v/>
      </c>
      <c r="N244" s="60" t="str">
        <f aca="false">IF(J244="EE",IF(OR(AND(OR(L244=1,L244=0),K244&gt;0,K244&lt;5),AND(OR(L244=1,L244=0),K244&gt;4,K244&lt;16),AND(L244=2,K244&gt;0,K244&lt;5)),"Simples",IF(OR(AND(OR(L244=1,L244=0),K244&gt;15),AND(L244=2,K244&gt;4,K244&lt;16),AND(L244&gt;2,K244&gt;0,K244&lt;5)),"Médio",IF(OR(AND(L244=2,K244&gt;15),AND(L244&gt;2,K244&gt;4,K244&lt;16),AND(L244&gt;2,K244&gt;15)),"Complexo",""))), IF(OR(J244="CE",J244="SE"),IF(OR(AND(OR(L244=1,L244=0),K244&gt;0,K244&lt;6),AND(OR(L244=1,L244=0),K244&gt;5,K244&lt;20),AND(L244&gt;1,L244&lt;4,K244&gt;0,K244&lt;6)),"Simples",IF(OR(AND(OR(L244=1,L244=0),K244&gt;19),AND(L244&gt;1,L244&lt;4,K244&gt;5,K244&lt;20),AND(L244&gt;3,K244&gt;0,K244&lt;6)),"Médio",IF(OR(AND(L244&gt;1,L244&lt;4,K244&gt;19),AND(L244&gt;3,K244&gt;5,K244&lt;20),AND(L244&gt;3,K244&gt;19)),"Complexo",""))),""))</f>
        <v/>
      </c>
      <c r="O244" s="60" t="str">
        <f aca="false">IF(J244="ALI",IF(OR(AND(OR(L244=1,L244=0),K244&gt;0,K244&lt;20),AND(OR(L244=1,L244=0),K244&gt;19,K244&lt;51),AND(L244&gt;1,L244&lt;6,K244&gt;0,K244&lt;20)),"Simples",IF(OR(AND(OR(L244=1,L244=0),K244&gt;50),AND(L244&gt;1,L244&lt;6,K244&gt;19,K244&lt;51),AND(L244&gt;5,K244&gt;0,K244&lt;20)),"Médio",IF(OR(AND(L244&gt;1,L244&lt;6,K244&gt;50),AND(L244&gt;5,K244&gt;19,K244&lt;51),AND(L244&gt;5,K244&gt;50)),"Complexo",""))), IF(J244="AIE",IF(OR(AND(OR(L244=1, L244=0),K244&gt;0,K244&lt;20),AND(OR(L244=1, L244=0),K244&gt;19,K244&lt;51),AND(L244&gt;1,L244&lt;6,K244&gt;0,K244&lt;20)),"Simples",IF(OR(AND(OR(L244=1, L244=0),K244&gt;50),AND(L244&gt;1,L244&lt;6,K244&gt;19,K244&lt;51),AND(L244&gt;5,K244&gt;0,K244&lt;20)),"Médio",IF(OR(AND(L244&gt;1,L244&lt;6,K244&gt;50),AND(L244&gt;5,K244&gt;19,K244&lt;51),AND(L244&gt;5,K244&gt;50)),"Complexo",""))),""))</f>
        <v/>
      </c>
      <c r="P244" s="63" t="str">
        <f aca="false">IF(N244="",O244,IF(O244="",N244,""))</f>
        <v/>
      </c>
      <c r="Q244" s="64" t="n">
        <f aca="false">IF(AND(OR(J244="EE",J244="CE"),P244="Simples"),3, IF(AND(OR(J244="EE",J244="CE"),P244="Médio"),4, IF(AND(OR(J244="EE",J244="CE"),P244="Complexo"),6, IF(AND(J244="SE",P244="Simples"),4, IF(AND(J244="SE",P244="Médio"),5, IF(AND(J244="SE",P244="Complexo"),7,0))))))</f>
        <v>0</v>
      </c>
      <c r="R244" s="64" t="n">
        <f aca="false">IF(AND(J244="ALI",O244="Simples"),7, IF(AND(J244="ALI",O244="Médio"),10, IF(AND(J244="ALI",O244="Complexo"),15, IF(AND(J244="AIE",O244="Simples"),5, IF(AND(J244="AIE",O244="Médio"),7, IF(AND(J244="AIE",O244="Complexo"),10,0))))))</f>
        <v>0</v>
      </c>
      <c r="S244" s="63" t="n">
        <f aca="false">IF($M244="%",($Q244+$R244)*$C244,$C244*$I244)</f>
        <v>0</v>
      </c>
      <c r="T244" s="59"/>
      <c r="U244" s="55"/>
      <c r="V244" s="55"/>
      <c r="W244" s="55"/>
      <c r="X244" s="55"/>
      <c r="Y244" s="55"/>
      <c r="Z244" s="55"/>
      <c r="AA244" s="55"/>
      <c r="AB244" s="55"/>
      <c r="AC244" s="55"/>
      <c r="AD244" s="55"/>
      <c r="AE244" s="55"/>
      <c r="AF244" s="55"/>
      <c r="AG244" s="55"/>
      <c r="AH244" s="55"/>
      <c r="AI244" s="55"/>
      <c r="AJ244" s="55"/>
      <c r="AK244" s="55"/>
      <c r="AL244" s="55"/>
      <c r="AM244" s="55"/>
      <c r="AN244" s="55"/>
      <c r="AO244" s="55"/>
      <c r="AP244" s="55"/>
      <c r="AQ244" s="55"/>
      <c r="AR244" s="55"/>
      <c r="AS244" s="55"/>
      <c r="AT244" s="55"/>
      <c r="AU244" s="55"/>
      <c r="AV244" s="55"/>
      <c r="AW244" s="55"/>
      <c r="AX244" s="55"/>
      <c r="AY244" s="55"/>
      <c r="AZ244" s="55"/>
      <c r="BA244" s="55"/>
      <c r="BB244" s="55"/>
      <c r="BC244" s="55"/>
      <c r="BD244" s="55"/>
      <c r="BE244" s="55"/>
      <c r="BF244" s="55"/>
      <c r="BG244" s="55"/>
      <c r="BH244" s="55"/>
      <c r="BI244" s="55"/>
      <c r="BJ244" s="55"/>
      <c r="BK244" s="55"/>
      <c r="BL244" s="55"/>
    </row>
    <row r="245" customFormat="false" ht="13.8" hidden="false" customHeight="false" outlineLevel="0" collapsed="false">
      <c r="A245" s="56"/>
      <c r="B245" s="57"/>
      <c r="C245" s="58" t="n">
        <f aca="false">IF($B245&lt;&gt;"",VLOOKUP($B245,Matriz_INM,2,0),0)</f>
        <v>0</v>
      </c>
      <c r="D245" s="59"/>
      <c r="E245" s="59"/>
      <c r="F245" s="59"/>
      <c r="G245" s="59"/>
      <c r="H245" s="60"/>
      <c r="I245" s="61"/>
      <c r="J245" s="59"/>
      <c r="K245" s="61"/>
      <c r="L245" s="61"/>
      <c r="M245" s="62" t="str">
        <f aca="false">IFERROR(VLOOKUP($B245,Matriz_INM,3,0),"")</f>
        <v/>
      </c>
      <c r="N245" s="60" t="str">
        <f aca="false">IF(J245="EE",IF(OR(AND(OR(L245=1,L245=0),K245&gt;0,K245&lt;5),AND(OR(L245=1,L245=0),K245&gt;4,K245&lt;16),AND(L245=2,K245&gt;0,K245&lt;5)),"Simples",IF(OR(AND(OR(L245=1,L245=0),K245&gt;15),AND(L245=2,K245&gt;4,K245&lt;16),AND(L245&gt;2,K245&gt;0,K245&lt;5)),"Médio",IF(OR(AND(L245=2,K245&gt;15),AND(L245&gt;2,K245&gt;4,K245&lt;16),AND(L245&gt;2,K245&gt;15)),"Complexo",""))), IF(OR(J245="CE",J245="SE"),IF(OR(AND(OR(L245=1,L245=0),K245&gt;0,K245&lt;6),AND(OR(L245=1,L245=0),K245&gt;5,K245&lt;20),AND(L245&gt;1,L245&lt;4,K245&gt;0,K245&lt;6)),"Simples",IF(OR(AND(OR(L245=1,L245=0),K245&gt;19),AND(L245&gt;1,L245&lt;4,K245&gt;5,K245&lt;20),AND(L245&gt;3,K245&gt;0,K245&lt;6)),"Médio",IF(OR(AND(L245&gt;1,L245&lt;4,K245&gt;19),AND(L245&gt;3,K245&gt;5,K245&lt;20),AND(L245&gt;3,K245&gt;19)),"Complexo",""))),""))</f>
        <v/>
      </c>
      <c r="O245" s="60" t="str">
        <f aca="false">IF(J245="ALI",IF(OR(AND(OR(L245=1,L245=0),K245&gt;0,K245&lt;20),AND(OR(L245=1,L245=0),K245&gt;19,K245&lt;51),AND(L245&gt;1,L245&lt;6,K245&gt;0,K245&lt;20)),"Simples",IF(OR(AND(OR(L245=1,L245=0),K245&gt;50),AND(L245&gt;1,L245&lt;6,K245&gt;19,K245&lt;51),AND(L245&gt;5,K245&gt;0,K245&lt;20)),"Médio",IF(OR(AND(L245&gt;1,L245&lt;6,K245&gt;50),AND(L245&gt;5,K245&gt;19,K245&lt;51),AND(L245&gt;5,K245&gt;50)),"Complexo",""))), IF(J245="AIE",IF(OR(AND(OR(L245=1, L245=0),K245&gt;0,K245&lt;20),AND(OR(L245=1, L245=0),K245&gt;19,K245&lt;51),AND(L245&gt;1,L245&lt;6,K245&gt;0,K245&lt;20)),"Simples",IF(OR(AND(OR(L245=1, L245=0),K245&gt;50),AND(L245&gt;1,L245&lt;6,K245&gt;19,K245&lt;51),AND(L245&gt;5,K245&gt;0,K245&lt;20)),"Médio",IF(OR(AND(L245&gt;1,L245&lt;6,K245&gt;50),AND(L245&gt;5,K245&gt;19,K245&lt;51),AND(L245&gt;5,K245&gt;50)),"Complexo",""))),""))</f>
        <v/>
      </c>
      <c r="P245" s="63" t="str">
        <f aca="false">IF(N245="",O245,IF(O245="",N245,""))</f>
        <v/>
      </c>
      <c r="Q245" s="64" t="n">
        <f aca="false">IF(AND(OR(J245="EE",J245="CE"),P245="Simples"),3, IF(AND(OR(J245="EE",J245="CE"),P245="Médio"),4, IF(AND(OR(J245="EE",J245="CE"),P245="Complexo"),6, IF(AND(J245="SE",P245="Simples"),4, IF(AND(J245="SE",P245="Médio"),5, IF(AND(J245="SE",P245="Complexo"),7,0))))))</f>
        <v>0</v>
      </c>
      <c r="R245" s="64" t="n">
        <f aca="false">IF(AND(J245="ALI",O245="Simples"),7, IF(AND(J245="ALI",O245="Médio"),10, IF(AND(J245="ALI",O245="Complexo"),15, IF(AND(J245="AIE",O245="Simples"),5, IF(AND(J245="AIE",O245="Médio"),7, IF(AND(J245="AIE",O245="Complexo"),10,0))))))</f>
        <v>0</v>
      </c>
      <c r="S245" s="63" t="n">
        <f aca="false">IF($M245="%",($Q245+$R245)*$C245,$C245*$I245)</f>
        <v>0</v>
      </c>
      <c r="T245" s="59"/>
      <c r="U245" s="55"/>
      <c r="V245" s="55"/>
      <c r="W245" s="55"/>
      <c r="X245" s="55"/>
      <c r="Y245" s="55"/>
      <c r="Z245" s="55"/>
      <c r="AA245" s="55"/>
      <c r="AB245" s="55"/>
      <c r="AC245" s="55"/>
      <c r="AD245" s="55"/>
      <c r="AE245" s="55"/>
      <c r="AF245" s="55"/>
      <c r="AG245" s="55"/>
      <c r="AH245" s="55"/>
      <c r="AI245" s="55"/>
      <c r="AJ245" s="55"/>
      <c r="AK245" s="55"/>
      <c r="AL245" s="55"/>
      <c r="AM245" s="55"/>
      <c r="AN245" s="55"/>
      <c r="AO245" s="55"/>
      <c r="AP245" s="55"/>
      <c r="AQ245" s="55"/>
      <c r="AR245" s="55"/>
      <c r="AS245" s="55"/>
      <c r="AT245" s="55"/>
      <c r="AU245" s="55"/>
      <c r="AV245" s="55"/>
      <c r="AW245" s="55"/>
      <c r="AX245" s="55"/>
      <c r="AY245" s="55"/>
      <c r="AZ245" s="55"/>
      <c r="BA245" s="55"/>
      <c r="BB245" s="55"/>
      <c r="BC245" s="55"/>
      <c r="BD245" s="55"/>
      <c r="BE245" s="55"/>
      <c r="BF245" s="55"/>
      <c r="BG245" s="55"/>
      <c r="BH245" s="55"/>
      <c r="BI245" s="55"/>
      <c r="BJ245" s="55"/>
      <c r="BK245" s="55"/>
      <c r="BL245" s="55"/>
    </row>
    <row r="246" customFormat="false" ht="13.8" hidden="false" customHeight="false" outlineLevel="0" collapsed="false">
      <c r="A246" s="56"/>
      <c r="B246" s="57"/>
      <c r="C246" s="58" t="n">
        <f aca="false">IF($B246&lt;&gt;"",VLOOKUP($B246,Matriz_INM,2,0),0)</f>
        <v>0</v>
      </c>
      <c r="D246" s="59"/>
      <c r="E246" s="59"/>
      <c r="F246" s="59"/>
      <c r="G246" s="59"/>
      <c r="H246" s="60"/>
      <c r="I246" s="61"/>
      <c r="J246" s="59"/>
      <c r="K246" s="61"/>
      <c r="L246" s="61"/>
      <c r="M246" s="62" t="str">
        <f aca="false">IFERROR(VLOOKUP($B246,Matriz_INM,3,0),"")</f>
        <v/>
      </c>
      <c r="N246" s="60" t="str">
        <f aca="false">IF(J246="EE",IF(OR(AND(OR(L246=1,L246=0),K246&gt;0,K246&lt;5),AND(OR(L246=1,L246=0),K246&gt;4,K246&lt;16),AND(L246=2,K246&gt;0,K246&lt;5)),"Simples",IF(OR(AND(OR(L246=1,L246=0),K246&gt;15),AND(L246=2,K246&gt;4,K246&lt;16),AND(L246&gt;2,K246&gt;0,K246&lt;5)),"Médio",IF(OR(AND(L246=2,K246&gt;15),AND(L246&gt;2,K246&gt;4,K246&lt;16),AND(L246&gt;2,K246&gt;15)),"Complexo",""))), IF(OR(J246="CE",J246="SE"),IF(OR(AND(OR(L246=1,L246=0),K246&gt;0,K246&lt;6),AND(OR(L246=1,L246=0),K246&gt;5,K246&lt;20),AND(L246&gt;1,L246&lt;4,K246&gt;0,K246&lt;6)),"Simples",IF(OR(AND(OR(L246=1,L246=0),K246&gt;19),AND(L246&gt;1,L246&lt;4,K246&gt;5,K246&lt;20),AND(L246&gt;3,K246&gt;0,K246&lt;6)),"Médio",IF(OR(AND(L246&gt;1,L246&lt;4,K246&gt;19),AND(L246&gt;3,K246&gt;5,K246&lt;20),AND(L246&gt;3,K246&gt;19)),"Complexo",""))),""))</f>
        <v/>
      </c>
      <c r="O246" s="60" t="str">
        <f aca="false">IF(J246="ALI",IF(OR(AND(OR(L246=1,L246=0),K246&gt;0,K246&lt;20),AND(OR(L246=1,L246=0),K246&gt;19,K246&lt;51),AND(L246&gt;1,L246&lt;6,K246&gt;0,K246&lt;20)),"Simples",IF(OR(AND(OR(L246=1,L246=0),K246&gt;50),AND(L246&gt;1,L246&lt;6,K246&gt;19,K246&lt;51),AND(L246&gt;5,K246&gt;0,K246&lt;20)),"Médio",IF(OR(AND(L246&gt;1,L246&lt;6,K246&gt;50),AND(L246&gt;5,K246&gt;19,K246&lt;51),AND(L246&gt;5,K246&gt;50)),"Complexo",""))), IF(J246="AIE",IF(OR(AND(OR(L246=1, L246=0),K246&gt;0,K246&lt;20),AND(OR(L246=1, L246=0),K246&gt;19,K246&lt;51),AND(L246&gt;1,L246&lt;6,K246&gt;0,K246&lt;20)),"Simples",IF(OR(AND(OR(L246=1, L246=0),K246&gt;50),AND(L246&gt;1,L246&lt;6,K246&gt;19,K246&lt;51),AND(L246&gt;5,K246&gt;0,K246&lt;20)),"Médio",IF(OR(AND(L246&gt;1,L246&lt;6,K246&gt;50),AND(L246&gt;5,K246&gt;19,K246&lt;51),AND(L246&gt;5,K246&gt;50)),"Complexo",""))),""))</f>
        <v/>
      </c>
      <c r="P246" s="63" t="str">
        <f aca="false">IF(N246="",O246,IF(O246="",N246,""))</f>
        <v/>
      </c>
      <c r="Q246" s="64" t="n">
        <f aca="false">IF(AND(OR(J246="EE",J246="CE"),P246="Simples"),3, IF(AND(OR(J246="EE",J246="CE"),P246="Médio"),4, IF(AND(OR(J246="EE",J246="CE"),P246="Complexo"),6, IF(AND(J246="SE",P246="Simples"),4, IF(AND(J246="SE",P246="Médio"),5, IF(AND(J246="SE",P246="Complexo"),7,0))))))</f>
        <v>0</v>
      </c>
      <c r="R246" s="64" t="n">
        <f aca="false">IF(AND(J246="ALI",O246="Simples"),7, IF(AND(J246="ALI",O246="Médio"),10, IF(AND(J246="ALI",O246="Complexo"),15, IF(AND(J246="AIE",O246="Simples"),5, IF(AND(J246="AIE",O246="Médio"),7, IF(AND(J246="AIE",O246="Complexo"),10,0))))))</f>
        <v>0</v>
      </c>
      <c r="S246" s="63" t="n">
        <f aca="false">IF($M246="%",($Q246+$R246)*$C246,$C246*$I246)</f>
        <v>0</v>
      </c>
      <c r="T246" s="59"/>
      <c r="U246" s="55"/>
      <c r="V246" s="55"/>
      <c r="W246" s="55"/>
      <c r="X246" s="55"/>
      <c r="Y246" s="55"/>
      <c r="Z246" s="55"/>
      <c r="AA246" s="55"/>
      <c r="AB246" s="55"/>
      <c r="AC246" s="55"/>
      <c r="AD246" s="55"/>
      <c r="AE246" s="55"/>
      <c r="AF246" s="55"/>
      <c r="AG246" s="55"/>
      <c r="AH246" s="55"/>
      <c r="AI246" s="55"/>
      <c r="AJ246" s="55"/>
      <c r="AK246" s="55"/>
      <c r="AL246" s="55"/>
      <c r="AM246" s="55"/>
      <c r="AN246" s="55"/>
      <c r="AO246" s="55"/>
      <c r="AP246" s="55"/>
      <c r="AQ246" s="55"/>
      <c r="AR246" s="55"/>
      <c r="AS246" s="55"/>
      <c r="AT246" s="55"/>
      <c r="AU246" s="55"/>
      <c r="AV246" s="55"/>
      <c r="AW246" s="55"/>
      <c r="AX246" s="55"/>
      <c r="AY246" s="55"/>
      <c r="AZ246" s="55"/>
      <c r="BA246" s="55"/>
      <c r="BB246" s="55"/>
      <c r="BC246" s="55"/>
      <c r="BD246" s="55"/>
      <c r="BE246" s="55"/>
      <c r="BF246" s="55"/>
      <c r="BG246" s="55"/>
      <c r="BH246" s="55"/>
      <c r="BI246" s="55"/>
      <c r="BJ246" s="55"/>
      <c r="BK246" s="55"/>
      <c r="BL246" s="55"/>
    </row>
    <row r="247" customFormat="false" ht="13.8" hidden="false" customHeight="false" outlineLevel="0" collapsed="false">
      <c r="A247" s="56"/>
      <c r="B247" s="57"/>
      <c r="C247" s="58" t="n">
        <f aca="false">IF($B247&lt;&gt;"",VLOOKUP($B247,Matriz_INM,2,0),0)</f>
        <v>0</v>
      </c>
      <c r="D247" s="59"/>
      <c r="E247" s="59"/>
      <c r="F247" s="59"/>
      <c r="G247" s="59"/>
      <c r="H247" s="60"/>
      <c r="I247" s="61"/>
      <c r="J247" s="59"/>
      <c r="K247" s="61"/>
      <c r="L247" s="61"/>
      <c r="M247" s="62" t="str">
        <f aca="false">IFERROR(VLOOKUP($B247,Matriz_INM,3,0),"")</f>
        <v/>
      </c>
      <c r="N247" s="60" t="str">
        <f aca="false">IF(J247="EE",IF(OR(AND(OR(L247=1,L247=0),K247&gt;0,K247&lt;5),AND(OR(L247=1,L247=0),K247&gt;4,K247&lt;16),AND(L247=2,K247&gt;0,K247&lt;5)),"Simples",IF(OR(AND(OR(L247=1,L247=0),K247&gt;15),AND(L247=2,K247&gt;4,K247&lt;16),AND(L247&gt;2,K247&gt;0,K247&lt;5)),"Médio",IF(OR(AND(L247=2,K247&gt;15),AND(L247&gt;2,K247&gt;4,K247&lt;16),AND(L247&gt;2,K247&gt;15)),"Complexo",""))), IF(OR(J247="CE",J247="SE"),IF(OR(AND(OR(L247=1,L247=0),K247&gt;0,K247&lt;6),AND(OR(L247=1,L247=0),K247&gt;5,K247&lt;20),AND(L247&gt;1,L247&lt;4,K247&gt;0,K247&lt;6)),"Simples",IF(OR(AND(OR(L247=1,L247=0),K247&gt;19),AND(L247&gt;1,L247&lt;4,K247&gt;5,K247&lt;20),AND(L247&gt;3,K247&gt;0,K247&lt;6)),"Médio",IF(OR(AND(L247&gt;1,L247&lt;4,K247&gt;19),AND(L247&gt;3,K247&gt;5,K247&lt;20),AND(L247&gt;3,K247&gt;19)),"Complexo",""))),""))</f>
        <v/>
      </c>
      <c r="O247" s="60" t="str">
        <f aca="false">IF(J247="ALI",IF(OR(AND(OR(L247=1,L247=0),K247&gt;0,K247&lt;20),AND(OR(L247=1,L247=0),K247&gt;19,K247&lt;51),AND(L247&gt;1,L247&lt;6,K247&gt;0,K247&lt;20)),"Simples",IF(OR(AND(OR(L247=1,L247=0),K247&gt;50),AND(L247&gt;1,L247&lt;6,K247&gt;19,K247&lt;51),AND(L247&gt;5,K247&gt;0,K247&lt;20)),"Médio",IF(OR(AND(L247&gt;1,L247&lt;6,K247&gt;50),AND(L247&gt;5,K247&gt;19,K247&lt;51),AND(L247&gt;5,K247&gt;50)),"Complexo",""))), IF(J247="AIE",IF(OR(AND(OR(L247=1, L247=0),K247&gt;0,K247&lt;20),AND(OR(L247=1, L247=0),K247&gt;19,K247&lt;51),AND(L247&gt;1,L247&lt;6,K247&gt;0,K247&lt;20)),"Simples",IF(OR(AND(OR(L247=1, L247=0),K247&gt;50),AND(L247&gt;1,L247&lt;6,K247&gt;19,K247&lt;51),AND(L247&gt;5,K247&gt;0,K247&lt;20)),"Médio",IF(OR(AND(L247&gt;1,L247&lt;6,K247&gt;50),AND(L247&gt;5,K247&gt;19,K247&lt;51),AND(L247&gt;5,K247&gt;50)),"Complexo",""))),""))</f>
        <v/>
      </c>
      <c r="P247" s="63" t="str">
        <f aca="false">IF(N247="",O247,IF(O247="",N247,""))</f>
        <v/>
      </c>
      <c r="Q247" s="64" t="n">
        <f aca="false">IF(AND(OR(J247="EE",J247="CE"),P247="Simples"),3, IF(AND(OR(J247="EE",J247="CE"),P247="Médio"),4, IF(AND(OR(J247="EE",J247="CE"),P247="Complexo"),6, IF(AND(J247="SE",P247="Simples"),4, IF(AND(J247="SE",P247="Médio"),5, IF(AND(J247="SE",P247="Complexo"),7,0))))))</f>
        <v>0</v>
      </c>
      <c r="R247" s="64" t="n">
        <f aca="false">IF(AND(J247="ALI",O247="Simples"),7, IF(AND(J247="ALI",O247="Médio"),10, IF(AND(J247="ALI",O247="Complexo"),15, IF(AND(J247="AIE",O247="Simples"),5, IF(AND(J247="AIE",O247="Médio"),7, IF(AND(J247="AIE",O247="Complexo"),10,0))))))</f>
        <v>0</v>
      </c>
      <c r="S247" s="63" t="n">
        <f aca="false">IF($M247="%",($Q247+$R247)*$C247,$C247*$I247)</f>
        <v>0</v>
      </c>
      <c r="T247" s="59"/>
      <c r="U247" s="55"/>
      <c r="V247" s="55"/>
      <c r="W247" s="55"/>
      <c r="X247" s="55"/>
      <c r="Y247" s="55"/>
      <c r="Z247" s="55"/>
      <c r="AA247" s="55"/>
      <c r="AB247" s="55"/>
      <c r="AC247" s="55"/>
      <c r="AD247" s="55"/>
      <c r="AE247" s="55"/>
      <c r="AF247" s="55"/>
      <c r="AG247" s="55"/>
      <c r="AH247" s="55"/>
      <c r="AI247" s="55"/>
      <c r="AJ247" s="55"/>
      <c r="AK247" s="55"/>
      <c r="AL247" s="55"/>
      <c r="AM247" s="55"/>
      <c r="AN247" s="55"/>
      <c r="AO247" s="55"/>
      <c r="AP247" s="55"/>
      <c r="AQ247" s="55"/>
      <c r="AR247" s="55"/>
      <c r="AS247" s="55"/>
      <c r="AT247" s="55"/>
      <c r="AU247" s="55"/>
      <c r="AV247" s="55"/>
      <c r="AW247" s="55"/>
      <c r="AX247" s="55"/>
      <c r="AY247" s="55"/>
      <c r="AZ247" s="55"/>
      <c r="BA247" s="55"/>
      <c r="BB247" s="55"/>
      <c r="BC247" s="55"/>
      <c r="BD247" s="55"/>
      <c r="BE247" s="55"/>
      <c r="BF247" s="55"/>
      <c r="BG247" s="55"/>
      <c r="BH247" s="55"/>
      <c r="BI247" s="55"/>
      <c r="BJ247" s="55"/>
      <c r="BK247" s="55"/>
      <c r="BL247" s="55"/>
    </row>
    <row r="248" customFormat="false" ht="13.8" hidden="false" customHeight="false" outlineLevel="0" collapsed="false">
      <c r="A248" s="56"/>
      <c r="B248" s="57"/>
      <c r="C248" s="58" t="n">
        <f aca="false">IF($B248&lt;&gt;"",VLOOKUP($B248,Matriz_INM,2,0),0)</f>
        <v>0</v>
      </c>
      <c r="D248" s="59"/>
      <c r="E248" s="59"/>
      <c r="F248" s="59"/>
      <c r="G248" s="59"/>
      <c r="H248" s="60"/>
      <c r="I248" s="61"/>
      <c r="J248" s="59"/>
      <c r="K248" s="61"/>
      <c r="L248" s="61"/>
      <c r="M248" s="62" t="str">
        <f aca="false">IFERROR(VLOOKUP($B248,Matriz_INM,3,0),"")</f>
        <v/>
      </c>
      <c r="N248" s="60" t="str">
        <f aca="false">IF(J248="EE",IF(OR(AND(OR(L248=1,L248=0),K248&gt;0,K248&lt;5),AND(OR(L248=1,L248=0),K248&gt;4,K248&lt;16),AND(L248=2,K248&gt;0,K248&lt;5)),"Simples",IF(OR(AND(OR(L248=1,L248=0),K248&gt;15),AND(L248=2,K248&gt;4,K248&lt;16),AND(L248&gt;2,K248&gt;0,K248&lt;5)),"Médio",IF(OR(AND(L248=2,K248&gt;15),AND(L248&gt;2,K248&gt;4,K248&lt;16),AND(L248&gt;2,K248&gt;15)),"Complexo",""))), IF(OR(J248="CE",J248="SE"),IF(OR(AND(OR(L248=1,L248=0),K248&gt;0,K248&lt;6),AND(OR(L248=1,L248=0),K248&gt;5,K248&lt;20),AND(L248&gt;1,L248&lt;4,K248&gt;0,K248&lt;6)),"Simples",IF(OR(AND(OR(L248=1,L248=0),K248&gt;19),AND(L248&gt;1,L248&lt;4,K248&gt;5,K248&lt;20),AND(L248&gt;3,K248&gt;0,K248&lt;6)),"Médio",IF(OR(AND(L248&gt;1,L248&lt;4,K248&gt;19),AND(L248&gt;3,K248&gt;5,K248&lt;20),AND(L248&gt;3,K248&gt;19)),"Complexo",""))),""))</f>
        <v/>
      </c>
      <c r="O248" s="60" t="str">
        <f aca="false">IF(J248="ALI",IF(OR(AND(OR(L248=1,L248=0),K248&gt;0,K248&lt;20),AND(OR(L248=1,L248=0),K248&gt;19,K248&lt;51),AND(L248&gt;1,L248&lt;6,K248&gt;0,K248&lt;20)),"Simples",IF(OR(AND(OR(L248=1,L248=0),K248&gt;50),AND(L248&gt;1,L248&lt;6,K248&gt;19,K248&lt;51),AND(L248&gt;5,K248&gt;0,K248&lt;20)),"Médio",IF(OR(AND(L248&gt;1,L248&lt;6,K248&gt;50),AND(L248&gt;5,K248&gt;19,K248&lt;51),AND(L248&gt;5,K248&gt;50)),"Complexo",""))), IF(J248="AIE",IF(OR(AND(OR(L248=1, L248=0),K248&gt;0,K248&lt;20),AND(OR(L248=1, L248=0),K248&gt;19,K248&lt;51),AND(L248&gt;1,L248&lt;6,K248&gt;0,K248&lt;20)),"Simples",IF(OR(AND(OR(L248=1, L248=0),K248&gt;50),AND(L248&gt;1,L248&lt;6,K248&gt;19,K248&lt;51),AND(L248&gt;5,K248&gt;0,K248&lt;20)),"Médio",IF(OR(AND(L248&gt;1,L248&lt;6,K248&gt;50),AND(L248&gt;5,K248&gt;19,K248&lt;51),AND(L248&gt;5,K248&gt;50)),"Complexo",""))),""))</f>
        <v/>
      </c>
      <c r="P248" s="63" t="str">
        <f aca="false">IF(N248="",O248,IF(O248="",N248,""))</f>
        <v/>
      </c>
      <c r="Q248" s="64" t="n">
        <f aca="false">IF(AND(OR(J248="EE",J248="CE"),P248="Simples"),3, IF(AND(OR(J248="EE",J248="CE"),P248="Médio"),4, IF(AND(OR(J248="EE",J248="CE"),P248="Complexo"),6, IF(AND(J248="SE",P248="Simples"),4, IF(AND(J248="SE",P248="Médio"),5, IF(AND(J248="SE",P248="Complexo"),7,0))))))</f>
        <v>0</v>
      </c>
      <c r="R248" s="64" t="n">
        <f aca="false">IF(AND(J248="ALI",O248="Simples"),7, IF(AND(J248="ALI",O248="Médio"),10, IF(AND(J248="ALI",O248="Complexo"),15, IF(AND(J248="AIE",O248="Simples"),5, IF(AND(J248="AIE",O248="Médio"),7, IF(AND(J248="AIE",O248="Complexo"),10,0))))))</f>
        <v>0</v>
      </c>
      <c r="S248" s="63" t="n">
        <f aca="false">IF($M248="%",($Q248+$R248)*$C248,$C248*$I248)</f>
        <v>0</v>
      </c>
      <c r="T248" s="59"/>
      <c r="U248" s="55"/>
      <c r="V248" s="55"/>
      <c r="W248" s="55"/>
      <c r="X248" s="55"/>
      <c r="Y248" s="55"/>
      <c r="Z248" s="55"/>
      <c r="AA248" s="55"/>
      <c r="AB248" s="55"/>
      <c r="AC248" s="55"/>
      <c r="AD248" s="55"/>
      <c r="AE248" s="55"/>
      <c r="AF248" s="55"/>
      <c r="AG248" s="55"/>
      <c r="AH248" s="55"/>
      <c r="AI248" s="55"/>
      <c r="AJ248" s="55"/>
      <c r="AK248" s="55"/>
      <c r="AL248" s="55"/>
      <c r="AM248" s="55"/>
      <c r="AN248" s="55"/>
      <c r="AO248" s="55"/>
      <c r="AP248" s="55"/>
      <c r="AQ248" s="55"/>
      <c r="AR248" s="55"/>
      <c r="AS248" s="55"/>
      <c r="AT248" s="55"/>
      <c r="AU248" s="55"/>
      <c r="AV248" s="55"/>
      <c r="AW248" s="55"/>
      <c r="AX248" s="55"/>
      <c r="AY248" s="55"/>
      <c r="AZ248" s="55"/>
      <c r="BA248" s="55"/>
      <c r="BB248" s="55"/>
      <c r="BC248" s="55"/>
      <c r="BD248" s="55"/>
      <c r="BE248" s="55"/>
      <c r="BF248" s="55"/>
      <c r="BG248" s="55"/>
      <c r="BH248" s="55"/>
      <c r="BI248" s="55"/>
      <c r="BJ248" s="55"/>
      <c r="BK248" s="55"/>
      <c r="BL248" s="55"/>
    </row>
    <row r="249" customFormat="false" ht="13.8" hidden="false" customHeight="false" outlineLevel="0" collapsed="false">
      <c r="A249" s="56"/>
      <c r="B249" s="57"/>
      <c r="C249" s="58" t="n">
        <f aca="false">IF($B249&lt;&gt;"",VLOOKUP($B249,Matriz_INM,2,0),0)</f>
        <v>0</v>
      </c>
      <c r="D249" s="59"/>
      <c r="E249" s="59"/>
      <c r="F249" s="59"/>
      <c r="G249" s="59"/>
      <c r="H249" s="60"/>
      <c r="I249" s="61"/>
      <c r="J249" s="59"/>
      <c r="K249" s="61"/>
      <c r="L249" s="61"/>
      <c r="M249" s="62" t="str">
        <f aca="false">IFERROR(VLOOKUP($B249,Matriz_INM,3,0),"")</f>
        <v/>
      </c>
      <c r="N249" s="60" t="str">
        <f aca="false">IF(J249="EE",IF(OR(AND(OR(L249=1,L249=0),K249&gt;0,K249&lt;5),AND(OR(L249=1,L249=0),K249&gt;4,K249&lt;16),AND(L249=2,K249&gt;0,K249&lt;5)),"Simples",IF(OR(AND(OR(L249=1,L249=0),K249&gt;15),AND(L249=2,K249&gt;4,K249&lt;16),AND(L249&gt;2,K249&gt;0,K249&lt;5)),"Médio",IF(OR(AND(L249=2,K249&gt;15),AND(L249&gt;2,K249&gt;4,K249&lt;16),AND(L249&gt;2,K249&gt;15)),"Complexo",""))), IF(OR(J249="CE",J249="SE"),IF(OR(AND(OR(L249=1,L249=0),K249&gt;0,K249&lt;6),AND(OR(L249=1,L249=0),K249&gt;5,K249&lt;20),AND(L249&gt;1,L249&lt;4,K249&gt;0,K249&lt;6)),"Simples",IF(OR(AND(OR(L249=1,L249=0),K249&gt;19),AND(L249&gt;1,L249&lt;4,K249&gt;5,K249&lt;20),AND(L249&gt;3,K249&gt;0,K249&lt;6)),"Médio",IF(OR(AND(L249&gt;1,L249&lt;4,K249&gt;19),AND(L249&gt;3,K249&gt;5,K249&lt;20),AND(L249&gt;3,K249&gt;19)),"Complexo",""))),""))</f>
        <v/>
      </c>
      <c r="O249" s="60" t="str">
        <f aca="false">IF(J249="ALI",IF(OR(AND(OR(L249=1,L249=0),K249&gt;0,K249&lt;20),AND(OR(L249=1,L249=0),K249&gt;19,K249&lt;51),AND(L249&gt;1,L249&lt;6,K249&gt;0,K249&lt;20)),"Simples",IF(OR(AND(OR(L249=1,L249=0),K249&gt;50),AND(L249&gt;1,L249&lt;6,K249&gt;19,K249&lt;51),AND(L249&gt;5,K249&gt;0,K249&lt;20)),"Médio",IF(OR(AND(L249&gt;1,L249&lt;6,K249&gt;50),AND(L249&gt;5,K249&gt;19,K249&lt;51),AND(L249&gt;5,K249&gt;50)),"Complexo",""))), IF(J249="AIE",IF(OR(AND(OR(L249=1, L249=0),K249&gt;0,K249&lt;20),AND(OR(L249=1, L249=0),K249&gt;19,K249&lt;51),AND(L249&gt;1,L249&lt;6,K249&gt;0,K249&lt;20)),"Simples",IF(OR(AND(OR(L249=1, L249=0),K249&gt;50),AND(L249&gt;1,L249&lt;6,K249&gt;19,K249&lt;51),AND(L249&gt;5,K249&gt;0,K249&lt;20)),"Médio",IF(OR(AND(L249&gt;1,L249&lt;6,K249&gt;50),AND(L249&gt;5,K249&gt;19,K249&lt;51),AND(L249&gt;5,K249&gt;50)),"Complexo",""))),""))</f>
        <v/>
      </c>
      <c r="P249" s="63" t="str">
        <f aca="false">IF(N249="",O249,IF(O249="",N249,""))</f>
        <v/>
      </c>
      <c r="Q249" s="64" t="n">
        <f aca="false">IF(AND(OR(J249="EE",J249="CE"),P249="Simples"),3, IF(AND(OR(J249="EE",J249="CE"),P249="Médio"),4, IF(AND(OR(J249="EE",J249="CE"),P249="Complexo"),6, IF(AND(J249="SE",P249="Simples"),4, IF(AND(J249="SE",P249="Médio"),5, IF(AND(J249="SE",P249="Complexo"),7,0))))))</f>
        <v>0</v>
      </c>
      <c r="R249" s="64" t="n">
        <f aca="false">IF(AND(J249="ALI",O249="Simples"),7, IF(AND(J249="ALI",O249="Médio"),10, IF(AND(J249="ALI",O249="Complexo"),15, IF(AND(J249="AIE",O249="Simples"),5, IF(AND(J249="AIE",O249="Médio"),7, IF(AND(J249="AIE",O249="Complexo"),10,0))))))</f>
        <v>0</v>
      </c>
      <c r="S249" s="63" t="n">
        <f aca="false">IF($M249="%",($Q249+$R249)*$C249,$C249*$I249)</f>
        <v>0</v>
      </c>
      <c r="T249" s="59"/>
      <c r="U249" s="55"/>
      <c r="V249" s="55"/>
      <c r="W249" s="55"/>
      <c r="X249" s="55"/>
      <c r="Y249" s="55"/>
      <c r="Z249" s="55"/>
      <c r="AA249" s="55"/>
      <c r="AB249" s="55"/>
      <c r="AC249" s="55"/>
      <c r="AD249" s="55"/>
      <c r="AE249" s="55"/>
      <c r="AF249" s="55"/>
      <c r="AG249" s="55"/>
      <c r="AH249" s="55"/>
      <c r="AI249" s="55"/>
      <c r="AJ249" s="55"/>
      <c r="AK249" s="55"/>
      <c r="AL249" s="55"/>
      <c r="AM249" s="55"/>
      <c r="AN249" s="55"/>
      <c r="AO249" s="55"/>
      <c r="AP249" s="55"/>
      <c r="AQ249" s="55"/>
      <c r="AR249" s="55"/>
      <c r="AS249" s="55"/>
      <c r="AT249" s="55"/>
      <c r="AU249" s="55"/>
      <c r="AV249" s="55"/>
      <c r="AW249" s="55"/>
      <c r="AX249" s="55"/>
      <c r="AY249" s="55"/>
      <c r="AZ249" s="55"/>
      <c r="BA249" s="55"/>
      <c r="BB249" s="55"/>
      <c r="BC249" s="55"/>
      <c r="BD249" s="55"/>
      <c r="BE249" s="55"/>
      <c r="BF249" s="55"/>
      <c r="BG249" s="55"/>
      <c r="BH249" s="55"/>
      <c r="BI249" s="55"/>
      <c r="BJ249" s="55"/>
      <c r="BK249" s="55"/>
      <c r="BL249" s="55"/>
    </row>
    <row r="250" customFormat="false" ht="13.8" hidden="false" customHeight="false" outlineLevel="0" collapsed="false">
      <c r="A250" s="56"/>
      <c r="B250" s="57"/>
      <c r="C250" s="58" t="n">
        <f aca="false">IF($B250&lt;&gt;"",VLOOKUP($B250,Matriz_INM,2,0),0)</f>
        <v>0</v>
      </c>
      <c r="D250" s="59"/>
      <c r="E250" s="59"/>
      <c r="F250" s="59"/>
      <c r="G250" s="59"/>
      <c r="H250" s="60"/>
      <c r="I250" s="61"/>
      <c r="J250" s="59"/>
      <c r="K250" s="61"/>
      <c r="L250" s="61"/>
      <c r="M250" s="62" t="str">
        <f aca="false">IFERROR(VLOOKUP($B250,Matriz_INM,3,0),"")</f>
        <v/>
      </c>
      <c r="N250" s="60" t="str">
        <f aca="false">IF(J250="EE",IF(OR(AND(OR(L250=1,L250=0),K250&gt;0,K250&lt;5),AND(OR(L250=1,L250=0),K250&gt;4,K250&lt;16),AND(L250=2,K250&gt;0,K250&lt;5)),"Simples",IF(OR(AND(OR(L250=1,L250=0),K250&gt;15),AND(L250=2,K250&gt;4,K250&lt;16),AND(L250&gt;2,K250&gt;0,K250&lt;5)),"Médio",IF(OR(AND(L250=2,K250&gt;15),AND(L250&gt;2,K250&gt;4,K250&lt;16),AND(L250&gt;2,K250&gt;15)),"Complexo",""))), IF(OR(J250="CE",J250="SE"),IF(OR(AND(OR(L250=1,L250=0),K250&gt;0,K250&lt;6),AND(OR(L250=1,L250=0),K250&gt;5,K250&lt;20),AND(L250&gt;1,L250&lt;4,K250&gt;0,K250&lt;6)),"Simples",IF(OR(AND(OR(L250=1,L250=0),K250&gt;19),AND(L250&gt;1,L250&lt;4,K250&gt;5,K250&lt;20),AND(L250&gt;3,K250&gt;0,K250&lt;6)),"Médio",IF(OR(AND(L250&gt;1,L250&lt;4,K250&gt;19),AND(L250&gt;3,K250&gt;5,K250&lt;20),AND(L250&gt;3,K250&gt;19)),"Complexo",""))),""))</f>
        <v/>
      </c>
      <c r="O250" s="60" t="str">
        <f aca="false">IF(J250="ALI",IF(OR(AND(OR(L250=1,L250=0),K250&gt;0,K250&lt;20),AND(OR(L250=1,L250=0),K250&gt;19,K250&lt;51),AND(L250&gt;1,L250&lt;6,K250&gt;0,K250&lt;20)),"Simples",IF(OR(AND(OR(L250=1,L250=0),K250&gt;50),AND(L250&gt;1,L250&lt;6,K250&gt;19,K250&lt;51),AND(L250&gt;5,K250&gt;0,K250&lt;20)),"Médio",IF(OR(AND(L250&gt;1,L250&lt;6,K250&gt;50),AND(L250&gt;5,K250&gt;19,K250&lt;51),AND(L250&gt;5,K250&gt;50)),"Complexo",""))), IF(J250="AIE",IF(OR(AND(OR(L250=1, L250=0),K250&gt;0,K250&lt;20),AND(OR(L250=1, L250=0),K250&gt;19,K250&lt;51),AND(L250&gt;1,L250&lt;6,K250&gt;0,K250&lt;20)),"Simples",IF(OR(AND(OR(L250=1, L250=0),K250&gt;50),AND(L250&gt;1,L250&lt;6,K250&gt;19,K250&lt;51),AND(L250&gt;5,K250&gt;0,K250&lt;20)),"Médio",IF(OR(AND(L250&gt;1,L250&lt;6,K250&gt;50),AND(L250&gt;5,K250&gt;19,K250&lt;51),AND(L250&gt;5,K250&gt;50)),"Complexo",""))),""))</f>
        <v/>
      </c>
      <c r="P250" s="63" t="str">
        <f aca="false">IF(N250="",O250,IF(O250="",N250,""))</f>
        <v/>
      </c>
      <c r="Q250" s="64" t="n">
        <f aca="false">IF(AND(OR(J250="EE",J250="CE"),P250="Simples"),3, IF(AND(OR(J250="EE",J250="CE"),P250="Médio"),4, IF(AND(OR(J250="EE",J250="CE"),P250="Complexo"),6, IF(AND(J250="SE",P250="Simples"),4, IF(AND(J250="SE",P250="Médio"),5, IF(AND(J250="SE",P250="Complexo"),7,0))))))</f>
        <v>0</v>
      </c>
      <c r="R250" s="64" t="n">
        <f aca="false">IF(AND(J250="ALI",O250="Simples"),7, IF(AND(J250="ALI",O250="Médio"),10, IF(AND(J250="ALI",O250="Complexo"),15, IF(AND(J250="AIE",O250="Simples"),5, IF(AND(J250="AIE",O250="Médio"),7, IF(AND(J250="AIE",O250="Complexo"),10,0))))))</f>
        <v>0</v>
      </c>
      <c r="S250" s="63" t="n">
        <f aca="false">IF($M250="%",($Q250+$R250)*$C250,$C250*$I250)</f>
        <v>0</v>
      </c>
      <c r="T250" s="59"/>
      <c r="U250" s="55"/>
      <c r="V250" s="55"/>
      <c r="W250" s="55"/>
      <c r="X250" s="55"/>
      <c r="Y250" s="55"/>
      <c r="Z250" s="55"/>
      <c r="AA250" s="55"/>
      <c r="AB250" s="55"/>
      <c r="AC250" s="55"/>
      <c r="AD250" s="55"/>
      <c r="AE250" s="55"/>
      <c r="AF250" s="55"/>
      <c r="AG250" s="55"/>
      <c r="AH250" s="55"/>
      <c r="AI250" s="55"/>
      <c r="AJ250" s="55"/>
      <c r="AK250" s="55"/>
      <c r="AL250" s="55"/>
      <c r="AM250" s="55"/>
      <c r="AN250" s="55"/>
      <c r="AO250" s="55"/>
      <c r="AP250" s="55"/>
      <c r="AQ250" s="55"/>
      <c r="AR250" s="55"/>
      <c r="AS250" s="55"/>
      <c r="AT250" s="55"/>
      <c r="AU250" s="55"/>
      <c r="AV250" s="55"/>
      <c r="AW250" s="55"/>
      <c r="AX250" s="55"/>
      <c r="AY250" s="55"/>
      <c r="AZ250" s="55"/>
      <c r="BA250" s="55"/>
      <c r="BB250" s="55"/>
      <c r="BC250" s="55"/>
      <c r="BD250" s="55"/>
      <c r="BE250" s="55"/>
      <c r="BF250" s="55"/>
      <c r="BG250" s="55"/>
      <c r="BH250" s="55"/>
      <c r="BI250" s="55"/>
      <c r="BJ250" s="55"/>
      <c r="BK250" s="55"/>
      <c r="BL250" s="55"/>
    </row>
    <row r="251" customFormat="false" ht="13.8" hidden="false" customHeight="false" outlineLevel="0" collapsed="false">
      <c r="A251" s="56"/>
      <c r="B251" s="57"/>
      <c r="C251" s="58" t="n">
        <f aca="false">IF($B251&lt;&gt;"",VLOOKUP($B251,Matriz_INM,2,0),0)</f>
        <v>0</v>
      </c>
      <c r="D251" s="59"/>
      <c r="E251" s="59"/>
      <c r="F251" s="59"/>
      <c r="G251" s="59"/>
      <c r="H251" s="60"/>
      <c r="I251" s="61"/>
      <c r="J251" s="59"/>
      <c r="K251" s="61"/>
      <c r="L251" s="61"/>
      <c r="M251" s="62" t="str">
        <f aca="false">IFERROR(VLOOKUP($B251,Matriz_INM,3,0),"")</f>
        <v/>
      </c>
      <c r="N251" s="60" t="str">
        <f aca="false">IF(J251="EE",IF(OR(AND(OR(L251=1,L251=0),K251&gt;0,K251&lt;5),AND(OR(L251=1,L251=0),K251&gt;4,K251&lt;16),AND(L251=2,K251&gt;0,K251&lt;5)),"Simples",IF(OR(AND(OR(L251=1,L251=0),K251&gt;15),AND(L251=2,K251&gt;4,K251&lt;16),AND(L251&gt;2,K251&gt;0,K251&lt;5)),"Médio",IF(OR(AND(L251=2,K251&gt;15),AND(L251&gt;2,K251&gt;4,K251&lt;16),AND(L251&gt;2,K251&gt;15)),"Complexo",""))), IF(OR(J251="CE",J251="SE"),IF(OR(AND(OR(L251=1,L251=0),K251&gt;0,K251&lt;6),AND(OR(L251=1,L251=0),K251&gt;5,K251&lt;20),AND(L251&gt;1,L251&lt;4,K251&gt;0,K251&lt;6)),"Simples",IF(OR(AND(OR(L251=1,L251=0),K251&gt;19),AND(L251&gt;1,L251&lt;4,K251&gt;5,K251&lt;20),AND(L251&gt;3,K251&gt;0,K251&lt;6)),"Médio",IF(OR(AND(L251&gt;1,L251&lt;4,K251&gt;19),AND(L251&gt;3,K251&gt;5,K251&lt;20),AND(L251&gt;3,K251&gt;19)),"Complexo",""))),""))</f>
        <v/>
      </c>
      <c r="O251" s="60" t="str">
        <f aca="false">IF(J251="ALI",IF(OR(AND(OR(L251=1,L251=0),K251&gt;0,K251&lt;20),AND(OR(L251=1,L251=0),K251&gt;19,K251&lt;51),AND(L251&gt;1,L251&lt;6,K251&gt;0,K251&lt;20)),"Simples",IF(OR(AND(OR(L251=1,L251=0),K251&gt;50),AND(L251&gt;1,L251&lt;6,K251&gt;19,K251&lt;51),AND(L251&gt;5,K251&gt;0,K251&lt;20)),"Médio",IF(OR(AND(L251&gt;1,L251&lt;6,K251&gt;50),AND(L251&gt;5,K251&gt;19,K251&lt;51),AND(L251&gt;5,K251&gt;50)),"Complexo",""))), IF(J251="AIE",IF(OR(AND(OR(L251=1, L251=0),K251&gt;0,K251&lt;20),AND(OR(L251=1, L251=0),K251&gt;19,K251&lt;51),AND(L251&gt;1,L251&lt;6,K251&gt;0,K251&lt;20)),"Simples",IF(OR(AND(OR(L251=1, L251=0),K251&gt;50),AND(L251&gt;1,L251&lt;6,K251&gt;19,K251&lt;51),AND(L251&gt;5,K251&gt;0,K251&lt;20)),"Médio",IF(OR(AND(L251&gt;1,L251&lt;6,K251&gt;50),AND(L251&gt;5,K251&gt;19,K251&lt;51),AND(L251&gt;5,K251&gt;50)),"Complexo",""))),""))</f>
        <v/>
      </c>
      <c r="P251" s="63" t="str">
        <f aca="false">IF(N251="",O251,IF(O251="",N251,""))</f>
        <v/>
      </c>
      <c r="Q251" s="64" t="n">
        <f aca="false">IF(AND(OR(J251="EE",J251="CE"),P251="Simples"),3, IF(AND(OR(J251="EE",J251="CE"),P251="Médio"),4, IF(AND(OR(J251="EE",J251="CE"),P251="Complexo"),6, IF(AND(J251="SE",P251="Simples"),4, IF(AND(J251="SE",P251="Médio"),5, IF(AND(J251="SE",P251="Complexo"),7,0))))))</f>
        <v>0</v>
      </c>
      <c r="R251" s="64" t="n">
        <f aca="false">IF(AND(J251="ALI",O251="Simples"),7, IF(AND(J251="ALI",O251="Médio"),10, IF(AND(J251="ALI",O251="Complexo"),15, IF(AND(J251="AIE",O251="Simples"),5, IF(AND(J251="AIE",O251="Médio"),7, IF(AND(J251="AIE",O251="Complexo"),10,0))))))</f>
        <v>0</v>
      </c>
      <c r="S251" s="63" t="n">
        <f aca="false">IF($M251="%",($Q251+$R251)*$C251,$C251*$I251)</f>
        <v>0</v>
      </c>
      <c r="T251" s="59"/>
      <c r="U251" s="55"/>
      <c r="V251" s="55"/>
      <c r="W251" s="55"/>
      <c r="X251" s="55"/>
      <c r="Y251" s="55"/>
      <c r="Z251" s="55"/>
      <c r="AA251" s="55"/>
      <c r="AB251" s="55"/>
      <c r="AC251" s="55"/>
      <c r="AD251" s="55"/>
      <c r="AE251" s="55"/>
      <c r="AF251" s="55"/>
      <c r="AG251" s="55"/>
      <c r="AH251" s="55"/>
      <c r="AI251" s="55"/>
      <c r="AJ251" s="55"/>
      <c r="AK251" s="55"/>
      <c r="AL251" s="55"/>
      <c r="AM251" s="55"/>
      <c r="AN251" s="55"/>
      <c r="AO251" s="55"/>
      <c r="AP251" s="55"/>
      <c r="AQ251" s="55"/>
      <c r="AR251" s="55"/>
      <c r="AS251" s="55"/>
      <c r="AT251" s="55"/>
      <c r="AU251" s="55"/>
      <c r="AV251" s="55"/>
      <c r="AW251" s="55"/>
      <c r="AX251" s="55"/>
      <c r="AY251" s="55"/>
      <c r="AZ251" s="55"/>
      <c r="BA251" s="55"/>
      <c r="BB251" s="55"/>
      <c r="BC251" s="55"/>
      <c r="BD251" s="55"/>
      <c r="BE251" s="55"/>
      <c r="BF251" s="55"/>
      <c r="BG251" s="55"/>
      <c r="BH251" s="55"/>
      <c r="BI251" s="55"/>
      <c r="BJ251" s="55"/>
      <c r="BK251" s="55"/>
      <c r="BL251" s="55"/>
    </row>
    <row r="252" customFormat="false" ht="13.8" hidden="false" customHeight="false" outlineLevel="0" collapsed="false">
      <c r="A252" s="56"/>
      <c r="B252" s="57"/>
      <c r="C252" s="58" t="n">
        <f aca="false">IF($B252&lt;&gt;"",VLOOKUP($B252,Matriz_INM,2,0),0)</f>
        <v>0</v>
      </c>
      <c r="D252" s="59"/>
      <c r="E252" s="59"/>
      <c r="F252" s="59"/>
      <c r="G252" s="59"/>
      <c r="H252" s="60"/>
      <c r="I252" s="61"/>
      <c r="J252" s="59"/>
      <c r="K252" s="61"/>
      <c r="L252" s="61"/>
      <c r="M252" s="62" t="str">
        <f aca="false">IFERROR(VLOOKUP($B252,Matriz_INM,3,0),"")</f>
        <v/>
      </c>
      <c r="N252" s="60" t="str">
        <f aca="false">IF(J252="EE",IF(OR(AND(OR(L252=1,L252=0),K252&gt;0,K252&lt;5),AND(OR(L252=1,L252=0),K252&gt;4,K252&lt;16),AND(L252=2,K252&gt;0,K252&lt;5)),"Simples",IF(OR(AND(OR(L252=1,L252=0),K252&gt;15),AND(L252=2,K252&gt;4,K252&lt;16),AND(L252&gt;2,K252&gt;0,K252&lt;5)),"Médio",IF(OR(AND(L252=2,K252&gt;15),AND(L252&gt;2,K252&gt;4,K252&lt;16),AND(L252&gt;2,K252&gt;15)),"Complexo",""))), IF(OR(J252="CE",J252="SE"),IF(OR(AND(OR(L252=1,L252=0),K252&gt;0,K252&lt;6),AND(OR(L252=1,L252=0),K252&gt;5,K252&lt;20),AND(L252&gt;1,L252&lt;4,K252&gt;0,K252&lt;6)),"Simples",IF(OR(AND(OR(L252=1,L252=0),K252&gt;19),AND(L252&gt;1,L252&lt;4,K252&gt;5,K252&lt;20),AND(L252&gt;3,K252&gt;0,K252&lt;6)),"Médio",IF(OR(AND(L252&gt;1,L252&lt;4,K252&gt;19),AND(L252&gt;3,K252&gt;5,K252&lt;20),AND(L252&gt;3,K252&gt;19)),"Complexo",""))),""))</f>
        <v/>
      </c>
      <c r="O252" s="60" t="str">
        <f aca="false">IF(J252="ALI",IF(OR(AND(OR(L252=1,L252=0),K252&gt;0,K252&lt;20),AND(OR(L252=1,L252=0),K252&gt;19,K252&lt;51),AND(L252&gt;1,L252&lt;6,K252&gt;0,K252&lt;20)),"Simples",IF(OR(AND(OR(L252=1,L252=0),K252&gt;50),AND(L252&gt;1,L252&lt;6,K252&gt;19,K252&lt;51),AND(L252&gt;5,K252&gt;0,K252&lt;20)),"Médio",IF(OR(AND(L252&gt;1,L252&lt;6,K252&gt;50),AND(L252&gt;5,K252&gt;19,K252&lt;51),AND(L252&gt;5,K252&gt;50)),"Complexo",""))), IF(J252="AIE",IF(OR(AND(OR(L252=1, L252=0),K252&gt;0,K252&lt;20),AND(OR(L252=1, L252=0),K252&gt;19,K252&lt;51),AND(L252&gt;1,L252&lt;6,K252&gt;0,K252&lt;20)),"Simples",IF(OR(AND(OR(L252=1, L252=0),K252&gt;50),AND(L252&gt;1,L252&lt;6,K252&gt;19,K252&lt;51),AND(L252&gt;5,K252&gt;0,K252&lt;20)),"Médio",IF(OR(AND(L252&gt;1,L252&lt;6,K252&gt;50),AND(L252&gt;5,K252&gt;19,K252&lt;51),AND(L252&gt;5,K252&gt;50)),"Complexo",""))),""))</f>
        <v/>
      </c>
      <c r="P252" s="63" t="str">
        <f aca="false">IF(N252="",O252,IF(O252="",N252,""))</f>
        <v/>
      </c>
      <c r="Q252" s="64" t="n">
        <f aca="false">IF(AND(OR(J252="EE",J252="CE"),P252="Simples"),3, IF(AND(OR(J252="EE",J252="CE"),P252="Médio"),4, IF(AND(OR(J252="EE",J252="CE"),P252="Complexo"),6, IF(AND(J252="SE",P252="Simples"),4, IF(AND(J252="SE",P252="Médio"),5, IF(AND(J252="SE",P252="Complexo"),7,0))))))</f>
        <v>0</v>
      </c>
      <c r="R252" s="64" t="n">
        <f aca="false">IF(AND(J252="ALI",O252="Simples"),7, IF(AND(J252="ALI",O252="Médio"),10, IF(AND(J252="ALI",O252="Complexo"),15, IF(AND(J252="AIE",O252="Simples"),5, IF(AND(J252="AIE",O252="Médio"),7, IF(AND(J252="AIE",O252="Complexo"),10,0))))))</f>
        <v>0</v>
      </c>
      <c r="S252" s="63" t="n">
        <f aca="false">IF($M252="%",($Q252+$R252)*$C252,$C252*$I252)</f>
        <v>0</v>
      </c>
      <c r="T252" s="59"/>
      <c r="U252" s="55"/>
      <c r="V252" s="55"/>
      <c r="W252" s="55"/>
      <c r="X252" s="55"/>
      <c r="Y252" s="55"/>
      <c r="Z252" s="55"/>
      <c r="AA252" s="55"/>
      <c r="AB252" s="55"/>
      <c r="AC252" s="55"/>
      <c r="AD252" s="55"/>
      <c r="AE252" s="55"/>
      <c r="AF252" s="55"/>
      <c r="AG252" s="55"/>
      <c r="AH252" s="55"/>
      <c r="AI252" s="55"/>
      <c r="AJ252" s="55"/>
      <c r="AK252" s="55"/>
      <c r="AL252" s="55"/>
      <c r="AM252" s="55"/>
      <c r="AN252" s="55"/>
      <c r="AO252" s="55"/>
      <c r="AP252" s="55"/>
      <c r="AQ252" s="55"/>
      <c r="AR252" s="55"/>
      <c r="AS252" s="55"/>
      <c r="AT252" s="55"/>
      <c r="AU252" s="55"/>
      <c r="AV252" s="55"/>
      <c r="AW252" s="55"/>
      <c r="AX252" s="55"/>
      <c r="AY252" s="55"/>
      <c r="AZ252" s="55"/>
      <c r="BA252" s="55"/>
      <c r="BB252" s="55"/>
      <c r="BC252" s="55"/>
      <c r="BD252" s="55"/>
      <c r="BE252" s="55"/>
      <c r="BF252" s="55"/>
      <c r="BG252" s="55"/>
      <c r="BH252" s="55"/>
      <c r="BI252" s="55"/>
      <c r="BJ252" s="55"/>
      <c r="BK252" s="55"/>
      <c r="BL252" s="55"/>
    </row>
    <row r="253" customFormat="false" ht="13.8" hidden="false" customHeight="false" outlineLevel="0" collapsed="false">
      <c r="A253" s="56"/>
      <c r="B253" s="57"/>
      <c r="C253" s="58" t="n">
        <f aca="false">IF($B253&lt;&gt;"",VLOOKUP($B253,Matriz_INM,2,0),0)</f>
        <v>0</v>
      </c>
      <c r="D253" s="59"/>
      <c r="E253" s="59"/>
      <c r="F253" s="59"/>
      <c r="G253" s="59"/>
      <c r="H253" s="60"/>
      <c r="I253" s="61"/>
      <c r="J253" s="59"/>
      <c r="K253" s="61"/>
      <c r="L253" s="61"/>
      <c r="M253" s="62" t="str">
        <f aca="false">IFERROR(VLOOKUP($B253,Matriz_INM,3,0),"")</f>
        <v/>
      </c>
      <c r="N253" s="60" t="str">
        <f aca="false">IF(J253="EE",IF(OR(AND(OR(L253=1,L253=0),K253&gt;0,K253&lt;5),AND(OR(L253=1,L253=0),K253&gt;4,K253&lt;16),AND(L253=2,K253&gt;0,K253&lt;5)),"Simples",IF(OR(AND(OR(L253=1,L253=0),K253&gt;15),AND(L253=2,K253&gt;4,K253&lt;16),AND(L253&gt;2,K253&gt;0,K253&lt;5)),"Médio",IF(OR(AND(L253=2,K253&gt;15),AND(L253&gt;2,K253&gt;4,K253&lt;16),AND(L253&gt;2,K253&gt;15)),"Complexo",""))), IF(OR(J253="CE",J253="SE"),IF(OR(AND(OR(L253=1,L253=0),K253&gt;0,K253&lt;6),AND(OR(L253=1,L253=0),K253&gt;5,K253&lt;20),AND(L253&gt;1,L253&lt;4,K253&gt;0,K253&lt;6)),"Simples",IF(OR(AND(OR(L253=1,L253=0),K253&gt;19),AND(L253&gt;1,L253&lt;4,K253&gt;5,K253&lt;20),AND(L253&gt;3,K253&gt;0,K253&lt;6)),"Médio",IF(OR(AND(L253&gt;1,L253&lt;4,K253&gt;19),AND(L253&gt;3,K253&gt;5,K253&lt;20),AND(L253&gt;3,K253&gt;19)),"Complexo",""))),""))</f>
        <v/>
      </c>
      <c r="O253" s="60" t="str">
        <f aca="false">IF(J253="ALI",IF(OR(AND(OR(L253=1,L253=0),K253&gt;0,K253&lt;20),AND(OR(L253=1,L253=0),K253&gt;19,K253&lt;51),AND(L253&gt;1,L253&lt;6,K253&gt;0,K253&lt;20)),"Simples",IF(OR(AND(OR(L253=1,L253=0),K253&gt;50),AND(L253&gt;1,L253&lt;6,K253&gt;19,K253&lt;51),AND(L253&gt;5,K253&gt;0,K253&lt;20)),"Médio",IF(OR(AND(L253&gt;1,L253&lt;6,K253&gt;50),AND(L253&gt;5,K253&gt;19,K253&lt;51),AND(L253&gt;5,K253&gt;50)),"Complexo",""))), IF(J253="AIE",IF(OR(AND(OR(L253=1, L253=0),K253&gt;0,K253&lt;20),AND(OR(L253=1, L253=0),K253&gt;19,K253&lt;51),AND(L253&gt;1,L253&lt;6,K253&gt;0,K253&lt;20)),"Simples",IF(OR(AND(OR(L253=1, L253=0),K253&gt;50),AND(L253&gt;1,L253&lt;6,K253&gt;19,K253&lt;51),AND(L253&gt;5,K253&gt;0,K253&lt;20)),"Médio",IF(OR(AND(L253&gt;1,L253&lt;6,K253&gt;50),AND(L253&gt;5,K253&gt;19,K253&lt;51),AND(L253&gt;5,K253&gt;50)),"Complexo",""))),""))</f>
        <v/>
      </c>
      <c r="P253" s="63" t="str">
        <f aca="false">IF(N253="",O253,IF(O253="",N253,""))</f>
        <v/>
      </c>
      <c r="Q253" s="64" t="n">
        <f aca="false">IF(AND(OR(J253="EE",J253="CE"),P253="Simples"),3, IF(AND(OR(J253="EE",J253="CE"),P253="Médio"),4, IF(AND(OR(J253="EE",J253="CE"),P253="Complexo"),6, IF(AND(J253="SE",P253="Simples"),4, IF(AND(J253="SE",P253="Médio"),5, IF(AND(J253="SE",P253="Complexo"),7,0))))))</f>
        <v>0</v>
      </c>
      <c r="R253" s="64" t="n">
        <f aca="false">IF(AND(J253="ALI",O253="Simples"),7, IF(AND(J253="ALI",O253="Médio"),10, IF(AND(J253="ALI",O253="Complexo"),15, IF(AND(J253="AIE",O253="Simples"),5, IF(AND(J253="AIE",O253="Médio"),7, IF(AND(J253="AIE",O253="Complexo"),10,0))))))</f>
        <v>0</v>
      </c>
      <c r="S253" s="63" t="n">
        <f aca="false">IF($M253="%",($Q253+$R253)*$C253,$C253*$I253)</f>
        <v>0</v>
      </c>
      <c r="T253" s="59"/>
      <c r="U253" s="55"/>
      <c r="V253" s="55"/>
      <c r="W253" s="55"/>
      <c r="X253" s="55"/>
      <c r="Y253" s="55"/>
      <c r="Z253" s="55"/>
      <c r="AA253" s="55"/>
      <c r="AB253" s="55"/>
      <c r="AC253" s="55"/>
      <c r="AD253" s="55"/>
      <c r="AE253" s="55"/>
      <c r="AF253" s="55"/>
      <c r="AG253" s="55"/>
      <c r="AH253" s="55"/>
      <c r="AI253" s="55"/>
      <c r="AJ253" s="55"/>
      <c r="AK253" s="55"/>
      <c r="AL253" s="55"/>
      <c r="AM253" s="55"/>
      <c r="AN253" s="55"/>
      <c r="AO253" s="55"/>
      <c r="AP253" s="55"/>
      <c r="AQ253" s="55"/>
      <c r="AR253" s="55"/>
      <c r="AS253" s="55"/>
      <c r="AT253" s="55"/>
      <c r="AU253" s="55"/>
      <c r="AV253" s="55"/>
      <c r="AW253" s="55"/>
      <c r="AX253" s="55"/>
      <c r="AY253" s="55"/>
      <c r="AZ253" s="55"/>
      <c r="BA253" s="55"/>
      <c r="BB253" s="55"/>
      <c r="BC253" s="55"/>
      <c r="BD253" s="55"/>
      <c r="BE253" s="55"/>
      <c r="BF253" s="55"/>
      <c r="BG253" s="55"/>
      <c r="BH253" s="55"/>
      <c r="BI253" s="55"/>
      <c r="BJ253" s="55"/>
      <c r="BK253" s="55"/>
      <c r="BL253" s="55"/>
    </row>
    <row r="254" customFormat="false" ht="13.8" hidden="false" customHeight="false" outlineLevel="0" collapsed="false">
      <c r="A254" s="56"/>
      <c r="B254" s="57"/>
      <c r="C254" s="58" t="n">
        <f aca="false">IF($B254&lt;&gt;"",VLOOKUP($B254,Matriz_INM,2,0),0)</f>
        <v>0</v>
      </c>
      <c r="D254" s="59"/>
      <c r="E254" s="59"/>
      <c r="F254" s="59"/>
      <c r="G254" s="59"/>
      <c r="H254" s="60"/>
      <c r="I254" s="61"/>
      <c r="J254" s="59"/>
      <c r="K254" s="61"/>
      <c r="L254" s="61"/>
      <c r="M254" s="62" t="str">
        <f aca="false">IFERROR(VLOOKUP($B254,Matriz_INM,3,0),"")</f>
        <v/>
      </c>
      <c r="N254" s="60" t="str">
        <f aca="false">IF(J254="EE",IF(OR(AND(OR(L254=1,L254=0),K254&gt;0,K254&lt;5),AND(OR(L254=1,L254=0),K254&gt;4,K254&lt;16),AND(L254=2,K254&gt;0,K254&lt;5)),"Simples",IF(OR(AND(OR(L254=1,L254=0),K254&gt;15),AND(L254=2,K254&gt;4,K254&lt;16),AND(L254&gt;2,K254&gt;0,K254&lt;5)),"Médio",IF(OR(AND(L254=2,K254&gt;15),AND(L254&gt;2,K254&gt;4,K254&lt;16),AND(L254&gt;2,K254&gt;15)),"Complexo",""))), IF(OR(J254="CE",J254="SE"),IF(OR(AND(OR(L254=1,L254=0),K254&gt;0,K254&lt;6),AND(OR(L254=1,L254=0),K254&gt;5,K254&lt;20),AND(L254&gt;1,L254&lt;4,K254&gt;0,K254&lt;6)),"Simples",IF(OR(AND(OR(L254=1,L254=0),K254&gt;19),AND(L254&gt;1,L254&lt;4,K254&gt;5,K254&lt;20),AND(L254&gt;3,K254&gt;0,K254&lt;6)),"Médio",IF(OR(AND(L254&gt;1,L254&lt;4,K254&gt;19),AND(L254&gt;3,K254&gt;5,K254&lt;20),AND(L254&gt;3,K254&gt;19)),"Complexo",""))),""))</f>
        <v/>
      </c>
      <c r="O254" s="60" t="str">
        <f aca="false">IF(J254="ALI",IF(OR(AND(OR(L254=1,L254=0),K254&gt;0,K254&lt;20),AND(OR(L254=1,L254=0),K254&gt;19,K254&lt;51),AND(L254&gt;1,L254&lt;6,K254&gt;0,K254&lt;20)),"Simples",IF(OR(AND(OR(L254=1,L254=0),K254&gt;50),AND(L254&gt;1,L254&lt;6,K254&gt;19,K254&lt;51),AND(L254&gt;5,K254&gt;0,K254&lt;20)),"Médio",IF(OR(AND(L254&gt;1,L254&lt;6,K254&gt;50),AND(L254&gt;5,K254&gt;19,K254&lt;51),AND(L254&gt;5,K254&gt;50)),"Complexo",""))), IF(J254="AIE",IF(OR(AND(OR(L254=1, L254=0),K254&gt;0,K254&lt;20),AND(OR(L254=1, L254=0),K254&gt;19,K254&lt;51),AND(L254&gt;1,L254&lt;6,K254&gt;0,K254&lt;20)),"Simples",IF(OR(AND(OR(L254=1, L254=0),K254&gt;50),AND(L254&gt;1,L254&lt;6,K254&gt;19,K254&lt;51),AND(L254&gt;5,K254&gt;0,K254&lt;20)),"Médio",IF(OR(AND(L254&gt;1,L254&lt;6,K254&gt;50),AND(L254&gt;5,K254&gt;19,K254&lt;51),AND(L254&gt;5,K254&gt;50)),"Complexo",""))),""))</f>
        <v/>
      </c>
      <c r="P254" s="63" t="str">
        <f aca="false">IF(N254="",O254,IF(O254="",N254,""))</f>
        <v/>
      </c>
      <c r="Q254" s="64" t="n">
        <f aca="false">IF(AND(OR(J254="EE",J254="CE"),P254="Simples"),3, IF(AND(OR(J254="EE",J254="CE"),P254="Médio"),4, IF(AND(OR(J254="EE",J254="CE"),P254="Complexo"),6, IF(AND(J254="SE",P254="Simples"),4, IF(AND(J254="SE",P254="Médio"),5, IF(AND(J254="SE",P254="Complexo"),7,0))))))</f>
        <v>0</v>
      </c>
      <c r="R254" s="64" t="n">
        <f aca="false">IF(AND(J254="ALI",O254="Simples"),7, IF(AND(J254="ALI",O254="Médio"),10, IF(AND(J254="ALI",O254="Complexo"),15, IF(AND(J254="AIE",O254="Simples"),5, IF(AND(J254="AIE",O254="Médio"),7, IF(AND(J254="AIE",O254="Complexo"),10,0))))))</f>
        <v>0</v>
      </c>
      <c r="S254" s="63" t="n">
        <f aca="false">IF($M254="%",($Q254+$R254)*$C254,$C254*$I254)</f>
        <v>0</v>
      </c>
      <c r="T254" s="59"/>
      <c r="U254" s="55"/>
      <c r="V254" s="55"/>
      <c r="W254" s="55"/>
      <c r="X254" s="55"/>
      <c r="Y254" s="55"/>
      <c r="Z254" s="55"/>
      <c r="AA254" s="55"/>
      <c r="AB254" s="55"/>
      <c r="AC254" s="55"/>
      <c r="AD254" s="55"/>
      <c r="AE254" s="55"/>
      <c r="AF254" s="55"/>
      <c r="AG254" s="55"/>
      <c r="AH254" s="55"/>
      <c r="AI254" s="55"/>
      <c r="AJ254" s="55"/>
      <c r="AK254" s="55"/>
      <c r="AL254" s="55"/>
      <c r="AM254" s="55"/>
      <c r="AN254" s="55"/>
      <c r="AO254" s="55"/>
      <c r="AP254" s="55"/>
      <c r="AQ254" s="55"/>
      <c r="AR254" s="55"/>
      <c r="AS254" s="55"/>
      <c r="AT254" s="55"/>
      <c r="AU254" s="55"/>
      <c r="AV254" s="55"/>
      <c r="AW254" s="55"/>
      <c r="AX254" s="55"/>
      <c r="AY254" s="55"/>
      <c r="AZ254" s="55"/>
      <c r="BA254" s="55"/>
      <c r="BB254" s="55"/>
      <c r="BC254" s="55"/>
      <c r="BD254" s="55"/>
      <c r="BE254" s="55"/>
      <c r="BF254" s="55"/>
      <c r="BG254" s="55"/>
      <c r="BH254" s="55"/>
      <c r="BI254" s="55"/>
      <c r="BJ254" s="55"/>
      <c r="BK254" s="55"/>
      <c r="BL254" s="55"/>
    </row>
    <row r="255" customFormat="false" ht="13.8" hidden="false" customHeight="false" outlineLevel="0" collapsed="false">
      <c r="A255" s="56"/>
      <c r="B255" s="57"/>
      <c r="C255" s="58" t="n">
        <f aca="false">IF($B255&lt;&gt;"",VLOOKUP($B255,Matriz_INM,2,0),0)</f>
        <v>0</v>
      </c>
      <c r="D255" s="59"/>
      <c r="E255" s="59"/>
      <c r="F255" s="59"/>
      <c r="G255" s="59"/>
      <c r="H255" s="60"/>
      <c r="I255" s="61"/>
      <c r="J255" s="59"/>
      <c r="K255" s="61"/>
      <c r="L255" s="61"/>
      <c r="M255" s="62" t="str">
        <f aca="false">IFERROR(VLOOKUP($B255,Matriz_INM,3,0),"")</f>
        <v/>
      </c>
      <c r="N255" s="60" t="str">
        <f aca="false">IF(J255="EE",IF(OR(AND(OR(L255=1,L255=0),K255&gt;0,K255&lt;5),AND(OR(L255=1,L255=0),K255&gt;4,K255&lt;16),AND(L255=2,K255&gt;0,K255&lt;5)),"Simples",IF(OR(AND(OR(L255=1,L255=0),K255&gt;15),AND(L255=2,K255&gt;4,K255&lt;16),AND(L255&gt;2,K255&gt;0,K255&lt;5)),"Médio",IF(OR(AND(L255=2,K255&gt;15),AND(L255&gt;2,K255&gt;4,K255&lt;16),AND(L255&gt;2,K255&gt;15)),"Complexo",""))), IF(OR(J255="CE",J255="SE"),IF(OR(AND(OR(L255=1,L255=0),K255&gt;0,K255&lt;6),AND(OR(L255=1,L255=0),K255&gt;5,K255&lt;20),AND(L255&gt;1,L255&lt;4,K255&gt;0,K255&lt;6)),"Simples",IF(OR(AND(OR(L255=1,L255=0),K255&gt;19),AND(L255&gt;1,L255&lt;4,K255&gt;5,K255&lt;20),AND(L255&gt;3,K255&gt;0,K255&lt;6)),"Médio",IF(OR(AND(L255&gt;1,L255&lt;4,K255&gt;19),AND(L255&gt;3,K255&gt;5,K255&lt;20),AND(L255&gt;3,K255&gt;19)),"Complexo",""))),""))</f>
        <v/>
      </c>
      <c r="O255" s="60" t="str">
        <f aca="false">IF(J255="ALI",IF(OR(AND(OR(L255=1,L255=0),K255&gt;0,K255&lt;20),AND(OR(L255=1,L255=0),K255&gt;19,K255&lt;51),AND(L255&gt;1,L255&lt;6,K255&gt;0,K255&lt;20)),"Simples",IF(OR(AND(OR(L255=1,L255=0),K255&gt;50),AND(L255&gt;1,L255&lt;6,K255&gt;19,K255&lt;51),AND(L255&gt;5,K255&gt;0,K255&lt;20)),"Médio",IF(OR(AND(L255&gt;1,L255&lt;6,K255&gt;50),AND(L255&gt;5,K255&gt;19,K255&lt;51),AND(L255&gt;5,K255&gt;50)),"Complexo",""))), IF(J255="AIE",IF(OR(AND(OR(L255=1, L255=0),K255&gt;0,K255&lt;20),AND(OR(L255=1, L255=0),K255&gt;19,K255&lt;51),AND(L255&gt;1,L255&lt;6,K255&gt;0,K255&lt;20)),"Simples",IF(OR(AND(OR(L255=1, L255=0),K255&gt;50),AND(L255&gt;1,L255&lt;6,K255&gt;19,K255&lt;51),AND(L255&gt;5,K255&gt;0,K255&lt;20)),"Médio",IF(OR(AND(L255&gt;1,L255&lt;6,K255&gt;50),AND(L255&gt;5,K255&gt;19,K255&lt;51),AND(L255&gt;5,K255&gt;50)),"Complexo",""))),""))</f>
        <v/>
      </c>
      <c r="P255" s="63" t="str">
        <f aca="false">IF(N255="",O255,IF(O255="",N255,""))</f>
        <v/>
      </c>
      <c r="Q255" s="64" t="n">
        <f aca="false">IF(AND(OR(J255="EE",J255="CE"),P255="Simples"),3, IF(AND(OR(J255="EE",J255="CE"),P255="Médio"),4, IF(AND(OR(J255="EE",J255="CE"),P255="Complexo"),6, IF(AND(J255="SE",P255="Simples"),4, IF(AND(J255="SE",P255="Médio"),5, IF(AND(J255="SE",P255="Complexo"),7,0))))))</f>
        <v>0</v>
      </c>
      <c r="R255" s="64" t="n">
        <f aca="false">IF(AND(J255="ALI",O255="Simples"),7, IF(AND(J255="ALI",O255="Médio"),10, IF(AND(J255="ALI",O255="Complexo"),15, IF(AND(J255="AIE",O255="Simples"),5, IF(AND(J255="AIE",O255="Médio"),7, IF(AND(J255="AIE",O255="Complexo"),10,0))))))</f>
        <v>0</v>
      </c>
      <c r="S255" s="63" t="n">
        <f aca="false">IF($M255="%",($Q255+$R255)*$C255,$C255*$I255)</f>
        <v>0</v>
      </c>
      <c r="T255" s="59"/>
      <c r="U255" s="55"/>
      <c r="V255" s="55"/>
      <c r="W255" s="55"/>
      <c r="X255" s="55"/>
      <c r="Y255" s="55"/>
      <c r="Z255" s="55"/>
      <c r="AA255" s="55"/>
      <c r="AB255" s="55"/>
      <c r="AC255" s="55"/>
      <c r="AD255" s="55"/>
      <c r="AE255" s="55"/>
      <c r="AF255" s="55"/>
      <c r="AG255" s="55"/>
      <c r="AH255" s="55"/>
      <c r="AI255" s="55"/>
      <c r="AJ255" s="55"/>
      <c r="AK255" s="55"/>
      <c r="AL255" s="55"/>
      <c r="AM255" s="55"/>
      <c r="AN255" s="55"/>
      <c r="AO255" s="55"/>
      <c r="AP255" s="55"/>
      <c r="AQ255" s="55"/>
      <c r="AR255" s="55"/>
      <c r="AS255" s="55"/>
      <c r="AT255" s="55"/>
      <c r="AU255" s="55"/>
      <c r="AV255" s="55"/>
      <c r="AW255" s="55"/>
      <c r="AX255" s="55"/>
      <c r="AY255" s="55"/>
      <c r="AZ255" s="55"/>
      <c r="BA255" s="55"/>
      <c r="BB255" s="55"/>
      <c r="BC255" s="55"/>
      <c r="BD255" s="55"/>
      <c r="BE255" s="55"/>
      <c r="BF255" s="55"/>
      <c r="BG255" s="55"/>
      <c r="BH255" s="55"/>
      <c r="BI255" s="55"/>
      <c r="BJ255" s="55"/>
      <c r="BK255" s="55"/>
      <c r="BL255" s="55"/>
    </row>
    <row r="256" customFormat="false" ht="13.8" hidden="false" customHeight="false" outlineLevel="0" collapsed="false">
      <c r="A256" s="56"/>
      <c r="B256" s="57"/>
      <c r="C256" s="58" t="n">
        <f aca="false">IF($B256&lt;&gt;"",VLOOKUP($B256,Matriz_INM,2,0),0)</f>
        <v>0</v>
      </c>
      <c r="D256" s="59"/>
      <c r="E256" s="59"/>
      <c r="F256" s="59"/>
      <c r="G256" s="59"/>
      <c r="H256" s="60"/>
      <c r="I256" s="61"/>
      <c r="J256" s="59"/>
      <c r="K256" s="61"/>
      <c r="L256" s="61"/>
      <c r="M256" s="62" t="str">
        <f aca="false">IFERROR(VLOOKUP($B256,Matriz_INM,3,0),"")</f>
        <v/>
      </c>
      <c r="N256" s="60" t="str">
        <f aca="false">IF(J256="EE",IF(OR(AND(OR(L256=1,L256=0),K256&gt;0,K256&lt;5),AND(OR(L256=1,L256=0),K256&gt;4,K256&lt;16),AND(L256=2,K256&gt;0,K256&lt;5)),"Simples",IF(OR(AND(OR(L256=1,L256=0),K256&gt;15),AND(L256=2,K256&gt;4,K256&lt;16),AND(L256&gt;2,K256&gt;0,K256&lt;5)),"Médio",IF(OR(AND(L256=2,K256&gt;15),AND(L256&gt;2,K256&gt;4,K256&lt;16),AND(L256&gt;2,K256&gt;15)),"Complexo",""))), IF(OR(J256="CE",J256="SE"),IF(OR(AND(OR(L256=1,L256=0),K256&gt;0,K256&lt;6),AND(OR(L256=1,L256=0),K256&gt;5,K256&lt;20),AND(L256&gt;1,L256&lt;4,K256&gt;0,K256&lt;6)),"Simples",IF(OR(AND(OR(L256=1,L256=0),K256&gt;19),AND(L256&gt;1,L256&lt;4,K256&gt;5,K256&lt;20),AND(L256&gt;3,K256&gt;0,K256&lt;6)),"Médio",IF(OR(AND(L256&gt;1,L256&lt;4,K256&gt;19),AND(L256&gt;3,K256&gt;5,K256&lt;20),AND(L256&gt;3,K256&gt;19)),"Complexo",""))),""))</f>
        <v/>
      </c>
      <c r="O256" s="60" t="str">
        <f aca="false">IF(J256="ALI",IF(OR(AND(OR(L256=1,L256=0),K256&gt;0,K256&lt;20),AND(OR(L256=1,L256=0),K256&gt;19,K256&lt;51),AND(L256&gt;1,L256&lt;6,K256&gt;0,K256&lt;20)),"Simples",IF(OR(AND(OR(L256=1,L256=0),K256&gt;50),AND(L256&gt;1,L256&lt;6,K256&gt;19,K256&lt;51),AND(L256&gt;5,K256&gt;0,K256&lt;20)),"Médio",IF(OR(AND(L256&gt;1,L256&lt;6,K256&gt;50),AND(L256&gt;5,K256&gt;19,K256&lt;51),AND(L256&gt;5,K256&gt;50)),"Complexo",""))), IF(J256="AIE",IF(OR(AND(OR(L256=1, L256=0),K256&gt;0,K256&lt;20),AND(OR(L256=1, L256=0),K256&gt;19,K256&lt;51),AND(L256&gt;1,L256&lt;6,K256&gt;0,K256&lt;20)),"Simples",IF(OR(AND(OR(L256=1, L256=0),K256&gt;50),AND(L256&gt;1,L256&lt;6,K256&gt;19,K256&lt;51),AND(L256&gt;5,K256&gt;0,K256&lt;20)),"Médio",IF(OR(AND(L256&gt;1,L256&lt;6,K256&gt;50),AND(L256&gt;5,K256&gt;19,K256&lt;51),AND(L256&gt;5,K256&gt;50)),"Complexo",""))),""))</f>
        <v/>
      </c>
      <c r="P256" s="63" t="str">
        <f aca="false">IF(N256="",O256,IF(O256="",N256,""))</f>
        <v/>
      </c>
      <c r="Q256" s="64" t="n">
        <f aca="false">IF(AND(OR(J256="EE",J256="CE"),P256="Simples"),3, IF(AND(OR(J256="EE",J256="CE"),P256="Médio"),4, IF(AND(OR(J256="EE",J256="CE"),P256="Complexo"),6, IF(AND(J256="SE",P256="Simples"),4, IF(AND(J256="SE",P256="Médio"),5, IF(AND(J256="SE",P256="Complexo"),7,0))))))</f>
        <v>0</v>
      </c>
      <c r="R256" s="64" t="n">
        <f aca="false">IF(AND(J256="ALI",O256="Simples"),7, IF(AND(J256="ALI",O256="Médio"),10, IF(AND(J256="ALI",O256="Complexo"),15, IF(AND(J256="AIE",O256="Simples"),5, IF(AND(J256="AIE",O256="Médio"),7, IF(AND(J256="AIE",O256="Complexo"),10,0))))))</f>
        <v>0</v>
      </c>
      <c r="S256" s="63" t="n">
        <f aca="false">IF($M256="%",($Q256+$R256)*$C256,$C256*$I256)</f>
        <v>0</v>
      </c>
      <c r="T256" s="59"/>
      <c r="U256" s="55"/>
      <c r="V256" s="55"/>
      <c r="W256" s="55"/>
      <c r="X256" s="55"/>
      <c r="Y256" s="55"/>
      <c r="Z256" s="55"/>
      <c r="AA256" s="55"/>
      <c r="AB256" s="55"/>
      <c r="AC256" s="55"/>
      <c r="AD256" s="55"/>
      <c r="AE256" s="55"/>
      <c r="AF256" s="55"/>
      <c r="AG256" s="55"/>
      <c r="AH256" s="55"/>
      <c r="AI256" s="55"/>
      <c r="AJ256" s="55"/>
      <c r="AK256" s="55"/>
      <c r="AL256" s="55"/>
      <c r="AM256" s="55"/>
      <c r="AN256" s="55"/>
      <c r="AO256" s="55"/>
      <c r="AP256" s="55"/>
      <c r="AQ256" s="55"/>
      <c r="AR256" s="55"/>
      <c r="AS256" s="55"/>
      <c r="AT256" s="55"/>
      <c r="AU256" s="55"/>
      <c r="AV256" s="55"/>
      <c r="AW256" s="55"/>
      <c r="AX256" s="55"/>
      <c r="AY256" s="55"/>
      <c r="AZ256" s="55"/>
      <c r="BA256" s="55"/>
      <c r="BB256" s="55"/>
      <c r="BC256" s="55"/>
      <c r="BD256" s="55"/>
      <c r="BE256" s="55"/>
      <c r="BF256" s="55"/>
      <c r="BG256" s="55"/>
      <c r="BH256" s="55"/>
      <c r="BI256" s="55"/>
      <c r="BJ256" s="55"/>
      <c r="BK256" s="55"/>
      <c r="BL256" s="55"/>
    </row>
    <row r="257" customFormat="false" ht="13.8" hidden="false" customHeight="false" outlineLevel="0" collapsed="false">
      <c r="A257" s="56"/>
      <c r="B257" s="57"/>
      <c r="C257" s="58" t="n">
        <f aca="false">IF($B257&lt;&gt;"",VLOOKUP($B257,Matriz_INM,2,0),0)</f>
        <v>0</v>
      </c>
      <c r="D257" s="59"/>
      <c r="E257" s="59"/>
      <c r="F257" s="59"/>
      <c r="G257" s="59"/>
      <c r="H257" s="60"/>
      <c r="I257" s="61"/>
      <c r="J257" s="59"/>
      <c r="K257" s="61"/>
      <c r="L257" s="61"/>
      <c r="M257" s="62" t="str">
        <f aca="false">IFERROR(VLOOKUP($B257,Matriz_INM,3,0),"")</f>
        <v/>
      </c>
      <c r="N257" s="60" t="str">
        <f aca="false">IF(J257="EE",IF(OR(AND(OR(L257=1,L257=0),K257&gt;0,K257&lt;5),AND(OR(L257=1,L257=0),K257&gt;4,K257&lt;16),AND(L257=2,K257&gt;0,K257&lt;5)),"Simples",IF(OR(AND(OR(L257=1,L257=0),K257&gt;15),AND(L257=2,K257&gt;4,K257&lt;16),AND(L257&gt;2,K257&gt;0,K257&lt;5)),"Médio",IF(OR(AND(L257=2,K257&gt;15),AND(L257&gt;2,K257&gt;4,K257&lt;16),AND(L257&gt;2,K257&gt;15)),"Complexo",""))), IF(OR(J257="CE",J257="SE"),IF(OR(AND(OR(L257=1,L257=0),K257&gt;0,K257&lt;6),AND(OR(L257=1,L257=0),K257&gt;5,K257&lt;20),AND(L257&gt;1,L257&lt;4,K257&gt;0,K257&lt;6)),"Simples",IF(OR(AND(OR(L257=1,L257=0),K257&gt;19),AND(L257&gt;1,L257&lt;4,K257&gt;5,K257&lt;20),AND(L257&gt;3,K257&gt;0,K257&lt;6)),"Médio",IF(OR(AND(L257&gt;1,L257&lt;4,K257&gt;19),AND(L257&gt;3,K257&gt;5,K257&lt;20),AND(L257&gt;3,K257&gt;19)),"Complexo",""))),""))</f>
        <v/>
      </c>
      <c r="O257" s="60" t="str">
        <f aca="false">IF(J257="ALI",IF(OR(AND(OR(L257=1,L257=0),K257&gt;0,K257&lt;20),AND(OR(L257=1,L257=0),K257&gt;19,K257&lt;51),AND(L257&gt;1,L257&lt;6,K257&gt;0,K257&lt;20)),"Simples",IF(OR(AND(OR(L257=1,L257=0),K257&gt;50),AND(L257&gt;1,L257&lt;6,K257&gt;19,K257&lt;51),AND(L257&gt;5,K257&gt;0,K257&lt;20)),"Médio",IF(OR(AND(L257&gt;1,L257&lt;6,K257&gt;50),AND(L257&gt;5,K257&gt;19,K257&lt;51),AND(L257&gt;5,K257&gt;50)),"Complexo",""))), IF(J257="AIE",IF(OR(AND(OR(L257=1, L257=0),K257&gt;0,K257&lt;20),AND(OR(L257=1, L257=0),K257&gt;19,K257&lt;51),AND(L257&gt;1,L257&lt;6,K257&gt;0,K257&lt;20)),"Simples",IF(OR(AND(OR(L257=1, L257=0),K257&gt;50),AND(L257&gt;1,L257&lt;6,K257&gt;19,K257&lt;51),AND(L257&gt;5,K257&gt;0,K257&lt;20)),"Médio",IF(OR(AND(L257&gt;1,L257&lt;6,K257&gt;50),AND(L257&gt;5,K257&gt;19,K257&lt;51),AND(L257&gt;5,K257&gt;50)),"Complexo",""))),""))</f>
        <v/>
      </c>
      <c r="P257" s="63" t="str">
        <f aca="false">IF(N257="",O257,IF(O257="",N257,""))</f>
        <v/>
      </c>
      <c r="Q257" s="64" t="n">
        <f aca="false">IF(AND(OR(J257="EE",J257="CE"),P257="Simples"),3, IF(AND(OR(J257="EE",J257="CE"),P257="Médio"),4, IF(AND(OR(J257="EE",J257="CE"),P257="Complexo"),6, IF(AND(J257="SE",P257="Simples"),4, IF(AND(J257="SE",P257="Médio"),5, IF(AND(J257="SE",P257="Complexo"),7,0))))))</f>
        <v>0</v>
      </c>
      <c r="R257" s="64" t="n">
        <f aca="false">IF(AND(J257="ALI",O257="Simples"),7, IF(AND(J257="ALI",O257="Médio"),10, IF(AND(J257="ALI",O257="Complexo"),15, IF(AND(J257="AIE",O257="Simples"),5, IF(AND(J257="AIE",O257="Médio"),7, IF(AND(J257="AIE",O257="Complexo"),10,0))))))</f>
        <v>0</v>
      </c>
      <c r="S257" s="63" t="n">
        <f aca="false">IF($M257="%",($Q257+$R257)*$C257,$C257*$I257)</f>
        <v>0</v>
      </c>
      <c r="T257" s="59"/>
      <c r="U257" s="55"/>
      <c r="V257" s="55"/>
      <c r="W257" s="55"/>
      <c r="X257" s="55"/>
      <c r="Y257" s="55"/>
      <c r="Z257" s="55"/>
      <c r="AA257" s="55"/>
      <c r="AB257" s="55"/>
      <c r="AC257" s="55"/>
      <c r="AD257" s="55"/>
      <c r="AE257" s="55"/>
      <c r="AF257" s="55"/>
      <c r="AG257" s="55"/>
      <c r="AH257" s="55"/>
      <c r="AI257" s="55"/>
      <c r="AJ257" s="55"/>
      <c r="AK257" s="55"/>
      <c r="AL257" s="55"/>
      <c r="AM257" s="55"/>
      <c r="AN257" s="55"/>
      <c r="AO257" s="55"/>
      <c r="AP257" s="55"/>
      <c r="AQ257" s="55"/>
      <c r="AR257" s="55"/>
      <c r="AS257" s="55"/>
      <c r="AT257" s="55"/>
      <c r="AU257" s="55"/>
      <c r="AV257" s="55"/>
      <c r="AW257" s="55"/>
      <c r="AX257" s="55"/>
      <c r="AY257" s="55"/>
      <c r="AZ257" s="55"/>
      <c r="BA257" s="55"/>
      <c r="BB257" s="55"/>
      <c r="BC257" s="55"/>
      <c r="BD257" s="55"/>
      <c r="BE257" s="55"/>
      <c r="BF257" s="55"/>
      <c r="BG257" s="55"/>
      <c r="BH257" s="55"/>
      <c r="BI257" s="55"/>
      <c r="BJ257" s="55"/>
      <c r="BK257" s="55"/>
      <c r="BL257" s="55"/>
    </row>
    <row r="258" customFormat="false" ht="13.8" hidden="false" customHeight="false" outlineLevel="0" collapsed="false">
      <c r="A258" s="56"/>
      <c r="B258" s="57"/>
      <c r="C258" s="58" t="n">
        <f aca="false">IF($B258&lt;&gt;"",VLOOKUP($B258,Matriz_INM,2,0),0)</f>
        <v>0</v>
      </c>
      <c r="D258" s="59"/>
      <c r="E258" s="59"/>
      <c r="F258" s="59"/>
      <c r="G258" s="59"/>
      <c r="H258" s="60"/>
      <c r="I258" s="61"/>
      <c r="J258" s="59"/>
      <c r="K258" s="61"/>
      <c r="L258" s="61"/>
      <c r="M258" s="62" t="str">
        <f aca="false">IFERROR(VLOOKUP($B258,Matriz_INM,3,0),"")</f>
        <v/>
      </c>
      <c r="N258" s="60" t="str">
        <f aca="false">IF(J258="EE",IF(OR(AND(OR(L258=1,L258=0),K258&gt;0,K258&lt;5),AND(OR(L258=1,L258=0),K258&gt;4,K258&lt;16),AND(L258=2,K258&gt;0,K258&lt;5)),"Simples",IF(OR(AND(OR(L258=1,L258=0),K258&gt;15),AND(L258=2,K258&gt;4,K258&lt;16),AND(L258&gt;2,K258&gt;0,K258&lt;5)),"Médio",IF(OR(AND(L258=2,K258&gt;15),AND(L258&gt;2,K258&gt;4,K258&lt;16),AND(L258&gt;2,K258&gt;15)),"Complexo",""))), IF(OR(J258="CE",J258="SE"),IF(OR(AND(OR(L258=1,L258=0),K258&gt;0,K258&lt;6),AND(OR(L258=1,L258=0),K258&gt;5,K258&lt;20),AND(L258&gt;1,L258&lt;4,K258&gt;0,K258&lt;6)),"Simples",IF(OR(AND(OR(L258=1,L258=0),K258&gt;19),AND(L258&gt;1,L258&lt;4,K258&gt;5,K258&lt;20),AND(L258&gt;3,K258&gt;0,K258&lt;6)),"Médio",IF(OR(AND(L258&gt;1,L258&lt;4,K258&gt;19),AND(L258&gt;3,K258&gt;5,K258&lt;20),AND(L258&gt;3,K258&gt;19)),"Complexo",""))),""))</f>
        <v/>
      </c>
      <c r="O258" s="60" t="str">
        <f aca="false">IF(J258="ALI",IF(OR(AND(OR(L258=1,L258=0),K258&gt;0,K258&lt;20),AND(OR(L258=1,L258=0),K258&gt;19,K258&lt;51),AND(L258&gt;1,L258&lt;6,K258&gt;0,K258&lt;20)),"Simples",IF(OR(AND(OR(L258=1,L258=0),K258&gt;50),AND(L258&gt;1,L258&lt;6,K258&gt;19,K258&lt;51),AND(L258&gt;5,K258&gt;0,K258&lt;20)),"Médio",IF(OR(AND(L258&gt;1,L258&lt;6,K258&gt;50),AND(L258&gt;5,K258&gt;19,K258&lt;51),AND(L258&gt;5,K258&gt;50)),"Complexo",""))), IF(J258="AIE",IF(OR(AND(OR(L258=1, L258=0),K258&gt;0,K258&lt;20),AND(OR(L258=1, L258=0),K258&gt;19,K258&lt;51),AND(L258&gt;1,L258&lt;6,K258&gt;0,K258&lt;20)),"Simples",IF(OR(AND(OR(L258=1, L258=0),K258&gt;50),AND(L258&gt;1,L258&lt;6,K258&gt;19,K258&lt;51),AND(L258&gt;5,K258&gt;0,K258&lt;20)),"Médio",IF(OR(AND(L258&gt;1,L258&lt;6,K258&gt;50),AND(L258&gt;5,K258&gt;19,K258&lt;51),AND(L258&gt;5,K258&gt;50)),"Complexo",""))),""))</f>
        <v/>
      </c>
      <c r="P258" s="63" t="str">
        <f aca="false">IF(N258="",O258,IF(O258="",N258,""))</f>
        <v/>
      </c>
      <c r="Q258" s="64" t="n">
        <f aca="false">IF(AND(OR(J258="EE",J258="CE"),P258="Simples"),3, IF(AND(OR(J258="EE",J258="CE"),P258="Médio"),4, IF(AND(OR(J258="EE",J258="CE"),P258="Complexo"),6, IF(AND(J258="SE",P258="Simples"),4, IF(AND(J258="SE",P258="Médio"),5, IF(AND(J258="SE",P258="Complexo"),7,0))))))</f>
        <v>0</v>
      </c>
      <c r="R258" s="64" t="n">
        <f aca="false">IF(AND(J258="ALI",O258="Simples"),7, IF(AND(J258="ALI",O258="Médio"),10, IF(AND(J258="ALI",O258="Complexo"),15, IF(AND(J258="AIE",O258="Simples"),5, IF(AND(J258="AIE",O258="Médio"),7, IF(AND(J258="AIE",O258="Complexo"),10,0))))))</f>
        <v>0</v>
      </c>
      <c r="S258" s="63" t="n">
        <f aca="false">IF($M258="%",($Q258+$R258)*$C258,$C258*$I258)</f>
        <v>0</v>
      </c>
      <c r="T258" s="59"/>
      <c r="U258" s="55"/>
      <c r="V258" s="55"/>
      <c r="W258" s="55"/>
      <c r="X258" s="55"/>
      <c r="Y258" s="55"/>
      <c r="Z258" s="55"/>
      <c r="AA258" s="55"/>
      <c r="AB258" s="55"/>
      <c r="AC258" s="55"/>
      <c r="AD258" s="55"/>
      <c r="AE258" s="55"/>
      <c r="AF258" s="55"/>
      <c r="AG258" s="55"/>
      <c r="AH258" s="55"/>
      <c r="AI258" s="55"/>
      <c r="AJ258" s="55"/>
      <c r="AK258" s="55"/>
      <c r="AL258" s="55"/>
      <c r="AM258" s="55"/>
      <c r="AN258" s="55"/>
      <c r="AO258" s="55"/>
      <c r="AP258" s="55"/>
      <c r="AQ258" s="55"/>
      <c r="AR258" s="55"/>
      <c r="AS258" s="55"/>
      <c r="AT258" s="55"/>
      <c r="AU258" s="55"/>
      <c r="AV258" s="55"/>
      <c r="AW258" s="55"/>
      <c r="AX258" s="55"/>
      <c r="AY258" s="55"/>
      <c r="AZ258" s="55"/>
      <c r="BA258" s="55"/>
      <c r="BB258" s="55"/>
      <c r="BC258" s="55"/>
      <c r="BD258" s="55"/>
      <c r="BE258" s="55"/>
      <c r="BF258" s="55"/>
      <c r="BG258" s="55"/>
      <c r="BH258" s="55"/>
      <c r="BI258" s="55"/>
      <c r="BJ258" s="55"/>
      <c r="BK258" s="55"/>
      <c r="BL258" s="55"/>
    </row>
    <row r="259" customFormat="false" ht="13.8" hidden="false" customHeight="false" outlineLevel="0" collapsed="false">
      <c r="A259" s="56"/>
      <c r="B259" s="57"/>
      <c r="C259" s="58" t="n">
        <f aca="false">IF($B259&lt;&gt;"",VLOOKUP($B259,Matriz_INM,2,0),0)</f>
        <v>0</v>
      </c>
      <c r="D259" s="59"/>
      <c r="E259" s="59"/>
      <c r="F259" s="59"/>
      <c r="G259" s="59"/>
      <c r="H259" s="60"/>
      <c r="I259" s="61"/>
      <c r="J259" s="59"/>
      <c r="K259" s="61"/>
      <c r="L259" s="61"/>
      <c r="M259" s="62" t="str">
        <f aca="false">IFERROR(VLOOKUP($B259,Matriz_INM,3,0),"")</f>
        <v/>
      </c>
      <c r="N259" s="60" t="str">
        <f aca="false">IF(J259="EE",IF(OR(AND(OR(L259=1,L259=0),K259&gt;0,K259&lt;5),AND(OR(L259=1,L259=0),K259&gt;4,K259&lt;16),AND(L259=2,K259&gt;0,K259&lt;5)),"Simples",IF(OR(AND(OR(L259=1,L259=0),K259&gt;15),AND(L259=2,K259&gt;4,K259&lt;16),AND(L259&gt;2,K259&gt;0,K259&lt;5)),"Médio",IF(OR(AND(L259=2,K259&gt;15),AND(L259&gt;2,K259&gt;4,K259&lt;16),AND(L259&gt;2,K259&gt;15)),"Complexo",""))), IF(OR(J259="CE",J259="SE"),IF(OR(AND(OR(L259=1,L259=0),K259&gt;0,K259&lt;6),AND(OR(L259=1,L259=0),K259&gt;5,K259&lt;20),AND(L259&gt;1,L259&lt;4,K259&gt;0,K259&lt;6)),"Simples",IF(OR(AND(OR(L259=1,L259=0),K259&gt;19),AND(L259&gt;1,L259&lt;4,K259&gt;5,K259&lt;20),AND(L259&gt;3,K259&gt;0,K259&lt;6)),"Médio",IF(OR(AND(L259&gt;1,L259&lt;4,K259&gt;19),AND(L259&gt;3,K259&gt;5,K259&lt;20),AND(L259&gt;3,K259&gt;19)),"Complexo",""))),""))</f>
        <v/>
      </c>
      <c r="O259" s="60" t="str">
        <f aca="false">IF(J259="ALI",IF(OR(AND(OR(L259=1,L259=0),K259&gt;0,K259&lt;20),AND(OR(L259=1,L259=0),K259&gt;19,K259&lt;51),AND(L259&gt;1,L259&lt;6,K259&gt;0,K259&lt;20)),"Simples",IF(OR(AND(OR(L259=1,L259=0),K259&gt;50),AND(L259&gt;1,L259&lt;6,K259&gt;19,K259&lt;51),AND(L259&gt;5,K259&gt;0,K259&lt;20)),"Médio",IF(OR(AND(L259&gt;1,L259&lt;6,K259&gt;50),AND(L259&gt;5,K259&gt;19,K259&lt;51),AND(L259&gt;5,K259&gt;50)),"Complexo",""))), IF(J259="AIE",IF(OR(AND(OR(L259=1, L259=0),K259&gt;0,K259&lt;20),AND(OR(L259=1, L259=0),K259&gt;19,K259&lt;51),AND(L259&gt;1,L259&lt;6,K259&gt;0,K259&lt;20)),"Simples",IF(OR(AND(OR(L259=1, L259=0),K259&gt;50),AND(L259&gt;1,L259&lt;6,K259&gt;19,K259&lt;51),AND(L259&gt;5,K259&gt;0,K259&lt;20)),"Médio",IF(OR(AND(L259&gt;1,L259&lt;6,K259&gt;50),AND(L259&gt;5,K259&gt;19,K259&lt;51),AND(L259&gt;5,K259&gt;50)),"Complexo",""))),""))</f>
        <v/>
      </c>
      <c r="P259" s="63" t="str">
        <f aca="false">IF(N259="",O259,IF(O259="",N259,""))</f>
        <v/>
      </c>
      <c r="Q259" s="64" t="n">
        <f aca="false">IF(AND(OR(J259="EE",J259="CE"),P259="Simples"),3, IF(AND(OR(J259="EE",J259="CE"),P259="Médio"),4, IF(AND(OR(J259="EE",J259="CE"),P259="Complexo"),6, IF(AND(J259="SE",P259="Simples"),4, IF(AND(J259="SE",P259="Médio"),5, IF(AND(J259="SE",P259="Complexo"),7,0))))))</f>
        <v>0</v>
      </c>
      <c r="R259" s="64" t="n">
        <f aca="false">IF(AND(J259="ALI",O259="Simples"),7, IF(AND(J259="ALI",O259="Médio"),10, IF(AND(J259="ALI",O259="Complexo"),15, IF(AND(J259="AIE",O259="Simples"),5, IF(AND(J259="AIE",O259="Médio"),7, IF(AND(J259="AIE",O259="Complexo"),10,0))))))</f>
        <v>0</v>
      </c>
      <c r="S259" s="63" t="n">
        <f aca="false">IF($M259="%",($Q259+$R259)*$C259,$C259*$I259)</f>
        <v>0</v>
      </c>
      <c r="T259" s="59"/>
      <c r="U259" s="55"/>
      <c r="V259" s="55"/>
      <c r="W259" s="55"/>
      <c r="X259" s="55"/>
      <c r="Y259" s="55"/>
      <c r="Z259" s="55"/>
      <c r="AA259" s="55"/>
      <c r="AB259" s="55"/>
      <c r="AC259" s="55"/>
      <c r="AD259" s="55"/>
      <c r="AE259" s="55"/>
      <c r="AF259" s="55"/>
      <c r="AG259" s="55"/>
      <c r="AH259" s="55"/>
      <c r="AI259" s="55"/>
      <c r="AJ259" s="55"/>
      <c r="AK259" s="55"/>
      <c r="AL259" s="55"/>
      <c r="AM259" s="55"/>
      <c r="AN259" s="55"/>
      <c r="AO259" s="55"/>
      <c r="AP259" s="55"/>
      <c r="AQ259" s="55"/>
      <c r="AR259" s="55"/>
      <c r="AS259" s="55"/>
      <c r="AT259" s="55"/>
      <c r="AU259" s="55"/>
      <c r="AV259" s="55"/>
      <c r="AW259" s="55"/>
      <c r="AX259" s="55"/>
      <c r="AY259" s="55"/>
      <c r="AZ259" s="55"/>
      <c r="BA259" s="55"/>
      <c r="BB259" s="55"/>
      <c r="BC259" s="55"/>
      <c r="BD259" s="55"/>
      <c r="BE259" s="55"/>
      <c r="BF259" s="55"/>
      <c r="BG259" s="55"/>
      <c r="BH259" s="55"/>
      <c r="BI259" s="55"/>
      <c r="BJ259" s="55"/>
      <c r="BK259" s="55"/>
      <c r="BL259" s="55"/>
    </row>
    <row r="260" customFormat="false" ht="13.8" hidden="false" customHeight="false" outlineLevel="0" collapsed="false">
      <c r="A260" s="56"/>
      <c r="B260" s="57"/>
      <c r="C260" s="58" t="n">
        <f aca="false">IF($B260&lt;&gt;"",VLOOKUP($B260,Matriz_INM,2,0),0)</f>
        <v>0</v>
      </c>
      <c r="D260" s="59"/>
      <c r="E260" s="59"/>
      <c r="F260" s="59"/>
      <c r="G260" s="59"/>
      <c r="H260" s="60"/>
      <c r="I260" s="61"/>
      <c r="J260" s="59"/>
      <c r="K260" s="61"/>
      <c r="L260" s="61"/>
      <c r="M260" s="62" t="str">
        <f aca="false">IFERROR(VLOOKUP($B260,Matriz_INM,3,0),"")</f>
        <v/>
      </c>
      <c r="N260" s="60" t="str">
        <f aca="false">IF(J260="EE",IF(OR(AND(OR(L260=1,L260=0),K260&gt;0,K260&lt;5),AND(OR(L260=1,L260=0),K260&gt;4,K260&lt;16),AND(L260=2,K260&gt;0,K260&lt;5)),"Simples",IF(OR(AND(OR(L260=1,L260=0),K260&gt;15),AND(L260=2,K260&gt;4,K260&lt;16),AND(L260&gt;2,K260&gt;0,K260&lt;5)),"Médio",IF(OR(AND(L260=2,K260&gt;15),AND(L260&gt;2,K260&gt;4,K260&lt;16),AND(L260&gt;2,K260&gt;15)),"Complexo",""))), IF(OR(J260="CE",J260="SE"),IF(OR(AND(OR(L260=1,L260=0),K260&gt;0,K260&lt;6),AND(OR(L260=1,L260=0),K260&gt;5,K260&lt;20),AND(L260&gt;1,L260&lt;4,K260&gt;0,K260&lt;6)),"Simples",IF(OR(AND(OR(L260=1,L260=0),K260&gt;19),AND(L260&gt;1,L260&lt;4,K260&gt;5,K260&lt;20),AND(L260&gt;3,K260&gt;0,K260&lt;6)),"Médio",IF(OR(AND(L260&gt;1,L260&lt;4,K260&gt;19),AND(L260&gt;3,K260&gt;5,K260&lt;20),AND(L260&gt;3,K260&gt;19)),"Complexo",""))),""))</f>
        <v/>
      </c>
      <c r="O260" s="60" t="str">
        <f aca="false">IF(J260="ALI",IF(OR(AND(OR(L260=1,L260=0),K260&gt;0,K260&lt;20),AND(OR(L260=1,L260=0),K260&gt;19,K260&lt;51),AND(L260&gt;1,L260&lt;6,K260&gt;0,K260&lt;20)),"Simples",IF(OR(AND(OR(L260=1,L260=0),K260&gt;50),AND(L260&gt;1,L260&lt;6,K260&gt;19,K260&lt;51),AND(L260&gt;5,K260&gt;0,K260&lt;20)),"Médio",IF(OR(AND(L260&gt;1,L260&lt;6,K260&gt;50),AND(L260&gt;5,K260&gt;19,K260&lt;51),AND(L260&gt;5,K260&gt;50)),"Complexo",""))), IF(J260="AIE",IF(OR(AND(OR(L260=1, L260=0),K260&gt;0,K260&lt;20),AND(OR(L260=1, L260=0),K260&gt;19,K260&lt;51),AND(L260&gt;1,L260&lt;6,K260&gt;0,K260&lt;20)),"Simples",IF(OR(AND(OR(L260=1, L260=0),K260&gt;50),AND(L260&gt;1,L260&lt;6,K260&gt;19,K260&lt;51),AND(L260&gt;5,K260&gt;0,K260&lt;20)),"Médio",IF(OR(AND(L260&gt;1,L260&lt;6,K260&gt;50),AND(L260&gt;5,K260&gt;19,K260&lt;51),AND(L260&gt;5,K260&gt;50)),"Complexo",""))),""))</f>
        <v/>
      </c>
      <c r="P260" s="63" t="str">
        <f aca="false">IF(N260="",O260,IF(O260="",N260,""))</f>
        <v/>
      </c>
      <c r="Q260" s="64" t="n">
        <f aca="false">IF(AND(OR(J260="EE",J260="CE"),P260="Simples"),3, IF(AND(OR(J260="EE",J260="CE"),P260="Médio"),4, IF(AND(OR(J260="EE",J260="CE"),P260="Complexo"),6, IF(AND(J260="SE",P260="Simples"),4, IF(AND(J260="SE",P260="Médio"),5, IF(AND(J260="SE",P260="Complexo"),7,0))))))</f>
        <v>0</v>
      </c>
      <c r="R260" s="64" t="n">
        <f aca="false">IF(AND(J260="ALI",O260="Simples"),7, IF(AND(J260="ALI",O260="Médio"),10, IF(AND(J260="ALI",O260="Complexo"),15, IF(AND(J260="AIE",O260="Simples"),5, IF(AND(J260="AIE",O260="Médio"),7, IF(AND(J260="AIE",O260="Complexo"),10,0))))))</f>
        <v>0</v>
      </c>
      <c r="S260" s="63" t="n">
        <f aca="false">IF($M260="%",($Q260+$R260)*$C260,$C260*$I260)</f>
        <v>0</v>
      </c>
      <c r="T260" s="59"/>
      <c r="U260" s="55"/>
      <c r="V260" s="55"/>
      <c r="W260" s="55"/>
      <c r="X260" s="55"/>
      <c r="Y260" s="55"/>
      <c r="Z260" s="55"/>
      <c r="AA260" s="55"/>
      <c r="AB260" s="55"/>
      <c r="AC260" s="55"/>
      <c r="AD260" s="55"/>
      <c r="AE260" s="55"/>
      <c r="AF260" s="55"/>
      <c r="AG260" s="55"/>
      <c r="AH260" s="55"/>
      <c r="AI260" s="55"/>
      <c r="AJ260" s="55"/>
      <c r="AK260" s="55"/>
      <c r="AL260" s="55"/>
      <c r="AM260" s="55"/>
      <c r="AN260" s="55"/>
      <c r="AO260" s="55"/>
      <c r="AP260" s="55"/>
      <c r="AQ260" s="55"/>
      <c r="AR260" s="55"/>
      <c r="AS260" s="55"/>
      <c r="AT260" s="55"/>
      <c r="AU260" s="55"/>
      <c r="AV260" s="55"/>
      <c r="AW260" s="55"/>
      <c r="AX260" s="55"/>
      <c r="AY260" s="55"/>
      <c r="AZ260" s="55"/>
      <c r="BA260" s="55"/>
      <c r="BB260" s="55"/>
      <c r="BC260" s="55"/>
      <c r="BD260" s="55"/>
      <c r="BE260" s="55"/>
      <c r="BF260" s="55"/>
      <c r="BG260" s="55"/>
      <c r="BH260" s="55"/>
      <c r="BI260" s="55"/>
      <c r="BJ260" s="55"/>
      <c r="BK260" s="55"/>
      <c r="BL260" s="55"/>
    </row>
    <row r="261" customFormat="false" ht="13.8" hidden="false" customHeight="false" outlineLevel="0" collapsed="false">
      <c r="A261" s="56"/>
      <c r="B261" s="57"/>
      <c r="C261" s="58" t="n">
        <f aca="false">IF($B261&lt;&gt;"",VLOOKUP($B261,Matriz_INM,2,0),0)</f>
        <v>0</v>
      </c>
      <c r="D261" s="59"/>
      <c r="E261" s="59"/>
      <c r="F261" s="59"/>
      <c r="G261" s="59"/>
      <c r="H261" s="60"/>
      <c r="I261" s="61"/>
      <c r="J261" s="59"/>
      <c r="K261" s="61"/>
      <c r="L261" s="61"/>
      <c r="M261" s="62" t="str">
        <f aca="false">IFERROR(VLOOKUP($B261,Matriz_INM,3,0),"")</f>
        <v/>
      </c>
      <c r="N261" s="60" t="str">
        <f aca="false">IF(J261="EE",IF(OR(AND(OR(L261=1,L261=0),K261&gt;0,K261&lt;5),AND(OR(L261=1,L261=0),K261&gt;4,K261&lt;16),AND(L261=2,K261&gt;0,K261&lt;5)),"Simples",IF(OR(AND(OR(L261=1,L261=0),K261&gt;15),AND(L261=2,K261&gt;4,K261&lt;16),AND(L261&gt;2,K261&gt;0,K261&lt;5)),"Médio",IF(OR(AND(L261=2,K261&gt;15),AND(L261&gt;2,K261&gt;4,K261&lt;16),AND(L261&gt;2,K261&gt;15)),"Complexo",""))), IF(OR(J261="CE",J261="SE"),IF(OR(AND(OR(L261=1,L261=0),K261&gt;0,K261&lt;6),AND(OR(L261=1,L261=0),K261&gt;5,K261&lt;20),AND(L261&gt;1,L261&lt;4,K261&gt;0,K261&lt;6)),"Simples",IF(OR(AND(OR(L261=1,L261=0),K261&gt;19),AND(L261&gt;1,L261&lt;4,K261&gt;5,K261&lt;20),AND(L261&gt;3,K261&gt;0,K261&lt;6)),"Médio",IF(OR(AND(L261&gt;1,L261&lt;4,K261&gt;19),AND(L261&gt;3,K261&gt;5,K261&lt;20),AND(L261&gt;3,K261&gt;19)),"Complexo",""))),""))</f>
        <v/>
      </c>
      <c r="O261" s="60" t="str">
        <f aca="false">IF(J261="ALI",IF(OR(AND(OR(L261=1,L261=0),K261&gt;0,K261&lt;20),AND(OR(L261=1,L261=0),K261&gt;19,K261&lt;51),AND(L261&gt;1,L261&lt;6,K261&gt;0,K261&lt;20)),"Simples",IF(OR(AND(OR(L261=1,L261=0),K261&gt;50),AND(L261&gt;1,L261&lt;6,K261&gt;19,K261&lt;51),AND(L261&gt;5,K261&gt;0,K261&lt;20)),"Médio",IF(OR(AND(L261&gt;1,L261&lt;6,K261&gt;50),AND(L261&gt;5,K261&gt;19,K261&lt;51),AND(L261&gt;5,K261&gt;50)),"Complexo",""))), IF(J261="AIE",IF(OR(AND(OR(L261=1, L261=0),K261&gt;0,K261&lt;20),AND(OR(L261=1, L261=0),K261&gt;19,K261&lt;51),AND(L261&gt;1,L261&lt;6,K261&gt;0,K261&lt;20)),"Simples",IF(OR(AND(OR(L261=1, L261=0),K261&gt;50),AND(L261&gt;1,L261&lt;6,K261&gt;19,K261&lt;51),AND(L261&gt;5,K261&gt;0,K261&lt;20)),"Médio",IF(OR(AND(L261&gt;1,L261&lt;6,K261&gt;50),AND(L261&gt;5,K261&gt;19,K261&lt;51),AND(L261&gt;5,K261&gt;50)),"Complexo",""))),""))</f>
        <v/>
      </c>
      <c r="P261" s="63" t="str">
        <f aca="false">IF(N261="",O261,IF(O261="",N261,""))</f>
        <v/>
      </c>
      <c r="Q261" s="64" t="n">
        <f aca="false">IF(AND(OR(J261="EE",J261="CE"),P261="Simples"),3, IF(AND(OR(J261="EE",J261="CE"),P261="Médio"),4, IF(AND(OR(J261="EE",J261="CE"),P261="Complexo"),6, IF(AND(J261="SE",P261="Simples"),4, IF(AND(J261="SE",P261="Médio"),5, IF(AND(J261="SE",P261="Complexo"),7,0))))))</f>
        <v>0</v>
      </c>
      <c r="R261" s="64" t="n">
        <f aca="false">IF(AND(J261="ALI",O261="Simples"),7, IF(AND(J261="ALI",O261="Médio"),10, IF(AND(J261="ALI",O261="Complexo"),15, IF(AND(J261="AIE",O261="Simples"),5, IF(AND(J261="AIE",O261="Médio"),7, IF(AND(J261="AIE",O261="Complexo"),10,0))))))</f>
        <v>0</v>
      </c>
      <c r="S261" s="63" t="n">
        <f aca="false">IF($M261="%",($Q261+$R261)*$C261,$C261*$I261)</f>
        <v>0</v>
      </c>
      <c r="T261" s="59"/>
      <c r="U261" s="55"/>
      <c r="V261" s="55"/>
      <c r="W261" s="55"/>
      <c r="X261" s="55"/>
      <c r="Y261" s="55"/>
      <c r="Z261" s="55"/>
      <c r="AA261" s="55"/>
      <c r="AB261" s="55"/>
      <c r="AC261" s="55"/>
      <c r="AD261" s="55"/>
      <c r="AE261" s="55"/>
      <c r="AF261" s="55"/>
      <c r="AG261" s="55"/>
      <c r="AH261" s="55"/>
      <c r="AI261" s="55"/>
      <c r="AJ261" s="55"/>
      <c r="AK261" s="55"/>
      <c r="AL261" s="55"/>
      <c r="AM261" s="55"/>
      <c r="AN261" s="55"/>
      <c r="AO261" s="55"/>
      <c r="AP261" s="55"/>
      <c r="AQ261" s="55"/>
      <c r="AR261" s="55"/>
      <c r="AS261" s="55"/>
      <c r="AT261" s="55"/>
      <c r="AU261" s="55"/>
      <c r="AV261" s="55"/>
      <c r="AW261" s="55"/>
      <c r="AX261" s="55"/>
      <c r="AY261" s="55"/>
      <c r="AZ261" s="55"/>
      <c r="BA261" s="55"/>
      <c r="BB261" s="55"/>
      <c r="BC261" s="55"/>
      <c r="BD261" s="55"/>
      <c r="BE261" s="55"/>
      <c r="BF261" s="55"/>
      <c r="BG261" s="55"/>
      <c r="BH261" s="55"/>
      <c r="BI261" s="55"/>
      <c r="BJ261" s="55"/>
      <c r="BK261" s="55"/>
      <c r="BL261" s="55"/>
    </row>
    <row r="262" customFormat="false" ht="13.8" hidden="false" customHeight="false" outlineLevel="0" collapsed="false">
      <c r="A262" s="56"/>
      <c r="B262" s="57"/>
      <c r="C262" s="58" t="n">
        <f aca="false">IF($B262&lt;&gt;"",VLOOKUP($B262,Matriz_INM,2,0),0)</f>
        <v>0</v>
      </c>
      <c r="D262" s="59"/>
      <c r="E262" s="59"/>
      <c r="F262" s="59"/>
      <c r="G262" s="59"/>
      <c r="H262" s="60"/>
      <c r="I262" s="61"/>
      <c r="J262" s="59"/>
      <c r="K262" s="61"/>
      <c r="L262" s="61"/>
      <c r="M262" s="62" t="str">
        <f aca="false">IFERROR(VLOOKUP($B262,Matriz_INM,3,0),"")</f>
        <v/>
      </c>
      <c r="N262" s="60" t="str">
        <f aca="false">IF(J262="EE",IF(OR(AND(OR(L262=1,L262=0),K262&gt;0,K262&lt;5),AND(OR(L262=1,L262=0),K262&gt;4,K262&lt;16),AND(L262=2,K262&gt;0,K262&lt;5)),"Simples",IF(OR(AND(OR(L262=1,L262=0),K262&gt;15),AND(L262=2,K262&gt;4,K262&lt;16),AND(L262&gt;2,K262&gt;0,K262&lt;5)),"Médio",IF(OR(AND(L262=2,K262&gt;15),AND(L262&gt;2,K262&gt;4,K262&lt;16),AND(L262&gt;2,K262&gt;15)),"Complexo",""))), IF(OR(J262="CE",J262="SE"),IF(OR(AND(OR(L262=1,L262=0),K262&gt;0,K262&lt;6),AND(OR(L262=1,L262=0),K262&gt;5,K262&lt;20),AND(L262&gt;1,L262&lt;4,K262&gt;0,K262&lt;6)),"Simples",IF(OR(AND(OR(L262=1,L262=0),K262&gt;19),AND(L262&gt;1,L262&lt;4,K262&gt;5,K262&lt;20),AND(L262&gt;3,K262&gt;0,K262&lt;6)),"Médio",IF(OR(AND(L262&gt;1,L262&lt;4,K262&gt;19),AND(L262&gt;3,K262&gt;5,K262&lt;20),AND(L262&gt;3,K262&gt;19)),"Complexo",""))),""))</f>
        <v/>
      </c>
      <c r="O262" s="60" t="str">
        <f aca="false">IF(J262="ALI",IF(OR(AND(OR(L262=1,L262=0),K262&gt;0,K262&lt;20),AND(OR(L262=1,L262=0),K262&gt;19,K262&lt;51),AND(L262&gt;1,L262&lt;6,K262&gt;0,K262&lt;20)),"Simples",IF(OR(AND(OR(L262=1,L262=0),K262&gt;50),AND(L262&gt;1,L262&lt;6,K262&gt;19,K262&lt;51),AND(L262&gt;5,K262&gt;0,K262&lt;20)),"Médio",IF(OR(AND(L262&gt;1,L262&lt;6,K262&gt;50),AND(L262&gt;5,K262&gt;19,K262&lt;51),AND(L262&gt;5,K262&gt;50)),"Complexo",""))), IF(J262="AIE",IF(OR(AND(OR(L262=1, L262=0),K262&gt;0,K262&lt;20),AND(OR(L262=1, L262=0),K262&gt;19,K262&lt;51),AND(L262&gt;1,L262&lt;6,K262&gt;0,K262&lt;20)),"Simples",IF(OR(AND(OR(L262=1, L262=0),K262&gt;50),AND(L262&gt;1,L262&lt;6,K262&gt;19,K262&lt;51),AND(L262&gt;5,K262&gt;0,K262&lt;20)),"Médio",IF(OR(AND(L262&gt;1,L262&lt;6,K262&gt;50),AND(L262&gt;5,K262&gt;19,K262&lt;51),AND(L262&gt;5,K262&gt;50)),"Complexo",""))),""))</f>
        <v/>
      </c>
      <c r="P262" s="63" t="str">
        <f aca="false">IF(N262="",O262,IF(O262="",N262,""))</f>
        <v/>
      </c>
      <c r="Q262" s="64" t="n">
        <f aca="false">IF(AND(OR(J262="EE",J262="CE"),P262="Simples"),3, IF(AND(OR(J262="EE",J262="CE"),P262="Médio"),4, IF(AND(OR(J262="EE",J262="CE"),P262="Complexo"),6, IF(AND(J262="SE",P262="Simples"),4, IF(AND(J262="SE",P262="Médio"),5, IF(AND(J262="SE",P262="Complexo"),7,0))))))</f>
        <v>0</v>
      </c>
      <c r="R262" s="64" t="n">
        <f aca="false">IF(AND(J262="ALI",O262="Simples"),7, IF(AND(J262="ALI",O262="Médio"),10, IF(AND(J262="ALI",O262="Complexo"),15, IF(AND(J262="AIE",O262="Simples"),5, IF(AND(J262="AIE",O262="Médio"),7, IF(AND(J262="AIE",O262="Complexo"),10,0))))))</f>
        <v>0</v>
      </c>
      <c r="S262" s="63" t="n">
        <f aca="false">IF($M262="%",($Q262+$R262)*$C262,$C262*$I262)</f>
        <v>0</v>
      </c>
      <c r="T262" s="59"/>
      <c r="U262" s="55"/>
      <c r="V262" s="55"/>
      <c r="W262" s="55"/>
      <c r="X262" s="55"/>
      <c r="Y262" s="55"/>
      <c r="Z262" s="55"/>
      <c r="AA262" s="55"/>
      <c r="AB262" s="55"/>
      <c r="AC262" s="55"/>
      <c r="AD262" s="55"/>
      <c r="AE262" s="55"/>
      <c r="AF262" s="55"/>
      <c r="AG262" s="55"/>
      <c r="AH262" s="55"/>
      <c r="AI262" s="55"/>
      <c r="AJ262" s="55"/>
      <c r="AK262" s="55"/>
      <c r="AL262" s="55"/>
      <c r="AM262" s="55"/>
      <c r="AN262" s="55"/>
      <c r="AO262" s="55"/>
      <c r="AP262" s="55"/>
      <c r="AQ262" s="55"/>
      <c r="AR262" s="55"/>
      <c r="AS262" s="55"/>
      <c r="AT262" s="55"/>
      <c r="AU262" s="55"/>
      <c r="AV262" s="55"/>
      <c r="AW262" s="55"/>
      <c r="AX262" s="55"/>
      <c r="AY262" s="55"/>
      <c r="AZ262" s="55"/>
      <c r="BA262" s="55"/>
      <c r="BB262" s="55"/>
      <c r="BC262" s="55"/>
      <c r="BD262" s="55"/>
      <c r="BE262" s="55"/>
      <c r="BF262" s="55"/>
      <c r="BG262" s="55"/>
      <c r="BH262" s="55"/>
      <c r="BI262" s="55"/>
      <c r="BJ262" s="55"/>
      <c r="BK262" s="55"/>
      <c r="BL262" s="55"/>
    </row>
    <row r="263" customFormat="false" ht="13.8" hidden="false" customHeight="false" outlineLevel="0" collapsed="false">
      <c r="A263" s="56"/>
      <c r="B263" s="57"/>
      <c r="C263" s="58" t="n">
        <f aca="false">IF($B263&lt;&gt;"",VLOOKUP($B263,Matriz_INM,2,0),0)</f>
        <v>0</v>
      </c>
      <c r="D263" s="59"/>
      <c r="E263" s="59"/>
      <c r="F263" s="59"/>
      <c r="G263" s="59"/>
      <c r="H263" s="60"/>
      <c r="I263" s="61"/>
      <c r="J263" s="59"/>
      <c r="K263" s="61"/>
      <c r="L263" s="61"/>
      <c r="M263" s="62" t="str">
        <f aca="false">IFERROR(VLOOKUP($B263,Matriz_INM,3,0),"")</f>
        <v/>
      </c>
      <c r="N263" s="60" t="str">
        <f aca="false">IF(J263="EE",IF(OR(AND(OR(L263=1,L263=0),K263&gt;0,K263&lt;5),AND(OR(L263=1,L263=0),K263&gt;4,K263&lt;16),AND(L263=2,K263&gt;0,K263&lt;5)),"Simples",IF(OR(AND(OR(L263=1,L263=0),K263&gt;15),AND(L263=2,K263&gt;4,K263&lt;16),AND(L263&gt;2,K263&gt;0,K263&lt;5)),"Médio",IF(OR(AND(L263=2,K263&gt;15),AND(L263&gt;2,K263&gt;4,K263&lt;16),AND(L263&gt;2,K263&gt;15)),"Complexo",""))), IF(OR(J263="CE",J263="SE"),IF(OR(AND(OR(L263=1,L263=0),K263&gt;0,K263&lt;6),AND(OR(L263=1,L263=0),K263&gt;5,K263&lt;20),AND(L263&gt;1,L263&lt;4,K263&gt;0,K263&lt;6)),"Simples",IF(OR(AND(OR(L263=1,L263=0),K263&gt;19),AND(L263&gt;1,L263&lt;4,K263&gt;5,K263&lt;20),AND(L263&gt;3,K263&gt;0,K263&lt;6)),"Médio",IF(OR(AND(L263&gt;1,L263&lt;4,K263&gt;19),AND(L263&gt;3,K263&gt;5,K263&lt;20),AND(L263&gt;3,K263&gt;19)),"Complexo",""))),""))</f>
        <v/>
      </c>
      <c r="O263" s="60" t="str">
        <f aca="false">IF(J263="ALI",IF(OR(AND(OR(L263=1,L263=0),K263&gt;0,K263&lt;20),AND(OR(L263=1,L263=0),K263&gt;19,K263&lt;51),AND(L263&gt;1,L263&lt;6,K263&gt;0,K263&lt;20)),"Simples",IF(OR(AND(OR(L263=1,L263=0),K263&gt;50),AND(L263&gt;1,L263&lt;6,K263&gt;19,K263&lt;51),AND(L263&gt;5,K263&gt;0,K263&lt;20)),"Médio",IF(OR(AND(L263&gt;1,L263&lt;6,K263&gt;50),AND(L263&gt;5,K263&gt;19,K263&lt;51),AND(L263&gt;5,K263&gt;50)),"Complexo",""))), IF(J263="AIE",IF(OR(AND(OR(L263=1, L263=0),K263&gt;0,K263&lt;20),AND(OR(L263=1, L263=0),K263&gt;19,K263&lt;51),AND(L263&gt;1,L263&lt;6,K263&gt;0,K263&lt;20)),"Simples",IF(OR(AND(OR(L263=1, L263=0),K263&gt;50),AND(L263&gt;1,L263&lt;6,K263&gt;19,K263&lt;51),AND(L263&gt;5,K263&gt;0,K263&lt;20)),"Médio",IF(OR(AND(L263&gt;1,L263&lt;6,K263&gt;50),AND(L263&gt;5,K263&gt;19,K263&lt;51),AND(L263&gt;5,K263&gt;50)),"Complexo",""))),""))</f>
        <v/>
      </c>
      <c r="P263" s="63" t="str">
        <f aca="false">IF(N263="",O263,IF(O263="",N263,""))</f>
        <v/>
      </c>
      <c r="Q263" s="64" t="n">
        <f aca="false">IF(AND(OR(J263="EE",J263="CE"),P263="Simples"),3, IF(AND(OR(J263="EE",J263="CE"),P263="Médio"),4, IF(AND(OR(J263="EE",J263="CE"),P263="Complexo"),6, IF(AND(J263="SE",P263="Simples"),4, IF(AND(J263="SE",P263="Médio"),5, IF(AND(J263="SE",P263="Complexo"),7,0))))))</f>
        <v>0</v>
      </c>
      <c r="R263" s="64" t="n">
        <f aca="false">IF(AND(J263="ALI",O263="Simples"),7, IF(AND(J263="ALI",O263="Médio"),10, IF(AND(J263="ALI",O263="Complexo"),15, IF(AND(J263="AIE",O263="Simples"),5, IF(AND(J263="AIE",O263="Médio"),7, IF(AND(J263="AIE",O263="Complexo"),10,0))))))</f>
        <v>0</v>
      </c>
      <c r="S263" s="63" t="n">
        <f aca="false">IF($M263="%",($Q263+$R263)*$C263,$C263*$I263)</f>
        <v>0</v>
      </c>
      <c r="T263" s="59"/>
      <c r="U263" s="55"/>
      <c r="V263" s="55"/>
      <c r="W263" s="55"/>
      <c r="X263" s="55"/>
      <c r="Y263" s="55"/>
      <c r="Z263" s="55"/>
      <c r="AA263" s="55"/>
      <c r="AB263" s="55"/>
      <c r="AC263" s="55"/>
      <c r="AD263" s="55"/>
      <c r="AE263" s="55"/>
      <c r="AF263" s="55"/>
      <c r="AG263" s="55"/>
      <c r="AH263" s="55"/>
      <c r="AI263" s="55"/>
      <c r="AJ263" s="55"/>
      <c r="AK263" s="55"/>
      <c r="AL263" s="55"/>
      <c r="AM263" s="55"/>
      <c r="AN263" s="55"/>
      <c r="AO263" s="55"/>
      <c r="AP263" s="55"/>
      <c r="AQ263" s="55"/>
      <c r="AR263" s="55"/>
      <c r="AS263" s="55"/>
      <c r="AT263" s="55"/>
      <c r="AU263" s="55"/>
      <c r="AV263" s="55"/>
      <c r="AW263" s="55"/>
      <c r="AX263" s="55"/>
      <c r="AY263" s="55"/>
      <c r="AZ263" s="55"/>
      <c r="BA263" s="55"/>
      <c r="BB263" s="55"/>
      <c r="BC263" s="55"/>
      <c r="BD263" s="55"/>
      <c r="BE263" s="55"/>
      <c r="BF263" s="55"/>
      <c r="BG263" s="55"/>
      <c r="BH263" s="55"/>
      <c r="BI263" s="55"/>
      <c r="BJ263" s="55"/>
      <c r="BK263" s="55"/>
      <c r="BL263" s="55"/>
    </row>
    <row r="264" customFormat="false" ht="13.8" hidden="false" customHeight="false" outlineLevel="0" collapsed="false">
      <c r="A264" s="56"/>
      <c r="B264" s="57"/>
      <c r="C264" s="58" t="n">
        <f aca="false">IF($B264&lt;&gt;"",VLOOKUP($B264,Matriz_INM,2,0),0)</f>
        <v>0</v>
      </c>
      <c r="D264" s="59"/>
      <c r="E264" s="59"/>
      <c r="F264" s="59"/>
      <c r="G264" s="59"/>
      <c r="H264" s="60"/>
      <c r="I264" s="61"/>
      <c r="J264" s="59"/>
      <c r="K264" s="61"/>
      <c r="L264" s="61"/>
      <c r="M264" s="62" t="str">
        <f aca="false">IFERROR(VLOOKUP($B264,Matriz_INM,3,0),"")</f>
        <v/>
      </c>
      <c r="N264" s="60" t="str">
        <f aca="false">IF(J264="EE",IF(OR(AND(OR(L264=1,L264=0),K264&gt;0,K264&lt;5),AND(OR(L264=1,L264=0),K264&gt;4,K264&lt;16),AND(L264=2,K264&gt;0,K264&lt;5)),"Simples",IF(OR(AND(OR(L264=1,L264=0),K264&gt;15),AND(L264=2,K264&gt;4,K264&lt;16),AND(L264&gt;2,K264&gt;0,K264&lt;5)),"Médio",IF(OR(AND(L264=2,K264&gt;15),AND(L264&gt;2,K264&gt;4,K264&lt;16),AND(L264&gt;2,K264&gt;15)),"Complexo",""))), IF(OR(J264="CE",J264="SE"),IF(OR(AND(OR(L264=1,L264=0),K264&gt;0,K264&lt;6),AND(OR(L264=1,L264=0),K264&gt;5,K264&lt;20),AND(L264&gt;1,L264&lt;4,K264&gt;0,K264&lt;6)),"Simples",IF(OR(AND(OR(L264=1,L264=0),K264&gt;19),AND(L264&gt;1,L264&lt;4,K264&gt;5,K264&lt;20),AND(L264&gt;3,K264&gt;0,K264&lt;6)),"Médio",IF(OR(AND(L264&gt;1,L264&lt;4,K264&gt;19),AND(L264&gt;3,K264&gt;5,K264&lt;20),AND(L264&gt;3,K264&gt;19)),"Complexo",""))),""))</f>
        <v/>
      </c>
      <c r="O264" s="60" t="str">
        <f aca="false">IF(J264="ALI",IF(OR(AND(OR(L264=1,L264=0),K264&gt;0,K264&lt;20),AND(OR(L264=1,L264=0),K264&gt;19,K264&lt;51),AND(L264&gt;1,L264&lt;6,K264&gt;0,K264&lt;20)),"Simples",IF(OR(AND(OR(L264=1,L264=0),K264&gt;50),AND(L264&gt;1,L264&lt;6,K264&gt;19,K264&lt;51),AND(L264&gt;5,K264&gt;0,K264&lt;20)),"Médio",IF(OR(AND(L264&gt;1,L264&lt;6,K264&gt;50),AND(L264&gt;5,K264&gt;19,K264&lt;51),AND(L264&gt;5,K264&gt;50)),"Complexo",""))), IF(J264="AIE",IF(OR(AND(OR(L264=1, L264=0),K264&gt;0,K264&lt;20),AND(OR(L264=1, L264=0),K264&gt;19,K264&lt;51),AND(L264&gt;1,L264&lt;6,K264&gt;0,K264&lt;20)),"Simples",IF(OR(AND(OR(L264=1, L264=0),K264&gt;50),AND(L264&gt;1,L264&lt;6,K264&gt;19,K264&lt;51),AND(L264&gt;5,K264&gt;0,K264&lt;20)),"Médio",IF(OR(AND(L264&gt;1,L264&lt;6,K264&gt;50),AND(L264&gt;5,K264&gt;19,K264&lt;51),AND(L264&gt;5,K264&gt;50)),"Complexo",""))),""))</f>
        <v/>
      </c>
      <c r="P264" s="63" t="str">
        <f aca="false">IF(N264="",O264,IF(O264="",N264,""))</f>
        <v/>
      </c>
      <c r="Q264" s="64" t="n">
        <f aca="false">IF(AND(OR(J264="EE",J264="CE"),P264="Simples"),3, IF(AND(OR(J264="EE",J264="CE"),P264="Médio"),4, IF(AND(OR(J264="EE",J264="CE"),P264="Complexo"),6, IF(AND(J264="SE",P264="Simples"),4, IF(AND(J264="SE",P264="Médio"),5, IF(AND(J264="SE",P264="Complexo"),7,0))))))</f>
        <v>0</v>
      </c>
      <c r="R264" s="64" t="n">
        <f aca="false">IF(AND(J264="ALI",O264="Simples"),7, IF(AND(J264="ALI",O264="Médio"),10, IF(AND(J264="ALI",O264="Complexo"),15, IF(AND(J264="AIE",O264="Simples"),5, IF(AND(J264="AIE",O264="Médio"),7, IF(AND(J264="AIE",O264="Complexo"),10,0))))))</f>
        <v>0</v>
      </c>
      <c r="S264" s="63" t="n">
        <f aca="false">IF($M264="%",($Q264+$R264)*$C264,$C264*$I264)</f>
        <v>0</v>
      </c>
      <c r="T264" s="59"/>
      <c r="U264" s="55"/>
      <c r="V264" s="55"/>
      <c r="W264" s="55"/>
      <c r="X264" s="55"/>
      <c r="Y264" s="55"/>
      <c r="Z264" s="55"/>
      <c r="AA264" s="55"/>
      <c r="AB264" s="55"/>
      <c r="AC264" s="55"/>
      <c r="AD264" s="55"/>
      <c r="AE264" s="55"/>
      <c r="AF264" s="55"/>
      <c r="AG264" s="55"/>
      <c r="AH264" s="55"/>
      <c r="AI264" s="55"/>
      <c r="AJ264" s="55"/>
      <c r="AK264" s="55"/>
      <c r="AL264" s="55"/>
      <c r="AM264" s="55"/>
      <c r="AN264" s="55"/>
      <c r="AO264" s="55"/>
      <c r="AP264" s="55"/>
      <c r="AQ264" s="55"/>
      <c r="AR264" s="55"/>
      <c r="AS264" s="55"/>
      <c r="AT264" s="55"/>
      <c r="AU264" s="55"/>
      <c r="AV264" s="55"/>
      <c r="AW264" s="55"/>
      <c r="AX264" s="55"/>
      <c r="AY264" s="55"/>
      <c r="AZ264" s="55"/>
      <c r="BA264" s="55"/>
      <c r="BB264" s="55"/>
      <c r="BC264" s="55"/>
      <c r="BD264" s="55"/>
      <c r="BE264" s="55"/>
      <c r="BF264" s="55"/>
      <c r="BG264" s="55"/>
      <c r="BH264" s="55"/>
      <c r="BI264" s="55"/>
      <c r="BJ264" s="55"/>
      <c r="BK264" s="55"/>
      <c r="BL264" s="55"/>
    </row>
    <row r="265" customFormat="false" ht="13.8" hidden="false" customHeight="false" outlineLevel="0" collapsed="false">
      <c r="A265" s="56"/>
      <c r="B265" s="57"/>
      <c r="C265" s="58" t="n">
        <f aca="false">IF($B265&lt;&gt;"",VLOOKUP($B265,Matriz_INM,2,0),0)</f>
        <v>0</v>
      </c>
      <c r="D265" s="59"/>
      <c r="E265" s="59"/>
      <c r="F265" s="59"/>
      <c r="G265" s="59"/>
      <c r="H265" s="60"/>
      <c r="I265" s="61"/>
      <c r="J265" s="59"/>
      <c r="K265" s="61"/>
      <c r="L265" s="61"/>
      <c r="M265" s="62" t="str">
        <f aca="false">IFERROR(VLOOKUP($B265,Matriz_INM,3,0),"")</f>
        <v/>
      </c>
      <c r="N265" s="60" t="str">
        <f aca="false">IF(J265="EE",IF(OR(AND(OR(L265=1,L265=0),K265&gt;0,K265&lt;5),AND(OR(L265=1,L265=0),K265&gt;4,K265&lt;16),AND(L265=2,K265&gt;0,K265&lt;5)),"Simples",IF(OR(AND(OR(L265=1,L265=0),K265&gt;15),AND(L265=2,K265&gt;4,K265&lt;16),AND(L265&gt;2,K265&gt;0,K265&lt;5)),"Médio",IF(OR(AND(L265=2,K265&gt;15),AND(L265&gt;2,K265&gt;4,K265&lt;16),AND(L265&gt;2,K265&gt;15)),"Complexo",""))), IF(OR(J265="CE",J265="SE"),IF(OR(AND(OR(L265=1,L265=0),K265&gt;0,K265&lt;6),AND(OR(L265=1,L265=0),K265&gt;5,K265&lt;20),AND(L265&gt;1,L265&lt;4,K265&gt;0,K265&lt;6)),"Simples",IF(OR(AND(OR(L265=1,L265=0),K265&gt;19),AND(L265&gt;1,L265&lt;4,K265&gt;5,K265&lt;20),AND(L265&gt;3,K265&gt;0,K265&lt;6)),"Médio",IF(OR(AND(L265&gt;1,L265&lt;4,K265&gt;19),AND(L265&gt;3,K265&gt;5,K265&lt;20),AND(L265&gt;3,K265&gt;19)),"Complexo",""))),""))</f>
        <v/>
      </c>
      <c r="O265" s="60" t="str">
        <f aca="false">IF(J265="ALI",IF(OR(AND(OR(L265=1,L265=0),K265&gt;0,K265&lt;20),AND(OR(L265=1,L265=0),K265&gt;19,K265&lt;51),AND(L265&gt;1,L265&lt;6,K265&gt;0,K265&lt;20)),"Simples",IF(OR(AND(OR(L265=1,L265=0),K265&gt;50),AND(L265&gt;1,L265&lt;6,K265&gt;19,K265&lt;51),AND(L265&gt;5,K265&gt;0,K265&lt;20)),"Médio",IF(OR(AND(L265&gt;1,L265&lt;6,K265&gt;50),AND(L265&gt;5,K265&gt;19,K265&lt;51),AND(L265&gt;5,K265&gt;50)),"Complexo",""))), IF(J265="AIE",IF(OR(AND(OR(L265=1, L265=0),K265&gt;0,K265&lt;20),AND(OR(L265=1, L265=0),K265&gt;19,K265&lt;51),AND(L265&gt;1,L265&lt;6,K265&gt;0,K265&lt;20)),"Simples",IF(OR(AND(OR(L265=1, L265=0),K265&gt;50),AND(L265&gt;1,L265&lt;6,K265&gt;19,K265&lt;51),AND(L265&gt;5,K265&gt;0,K265&lt;20)),"Médio",IF(OR(AND(L265&gt;1,L265&lt;6,K265&gt;50),AND(L265&gt;5,K265&gt;19,K265&lt;51),AND(L265&gt;5,K265&gt;50)),"Complexo",""))),""))</f>
        <v/>
      </c>
      <c r="P265" s="63" t="str">
        <f aca="false">IF(N265="",O265,IF(O265="",N265,""))</f>
        <v/>
      </c>
      <c r="Q265" s="64" t="n">
        <f aca="false">IF(AND(OR(J265="EE",J265="CE"),P265="Simples"),3, IF(AND(OR(J265="EE",J265="CE"),P265="Médio"),4, IF(AND(OR(J265="EE",J265="CE"),P265="Complexo"),6, IF(AND(J265="SE",P265="Simples"),4, IF(AND(J265="SE",P265="Médio"),5, IF(AND(J265="SE",P265="Complexo"),7,0))))))</f>
        <v>0</v>
      </c>
      <c r="R265" s="64" t="n">
        <f aca="false">IF(AND(J265="ALI",O265="Simples"),7, IF(AND(J265="ALI",O265="Médio"),10, IF(AND(J265="ALI",O265="Complexo"),15, IF(AND(J265="AIE",O265="Simples"),5, IF(AND(J265="AIE",O265="Médio"),7, IF(AND(J265="AIE",O265="Complexo"),10,0))))))</f>
        <v>0</v>
      </c>
      <c r="S265" s="63" t="n">
        <f aca="false">IF($M265="%",($Q265+$R265)*$C265,$C265*$I265)</f>
        <v>0</v>
      </c>
      <c r="T265" s="59"/>
      <c r="U265" s="55"/>
      <c r="V265" s="55"/>
      <c r="W265" s="55"/>
      <c r="X265" s="55"/>
      <c r="Y265" s="55"/>
      <c r="Z265" s="55"/>
      <c r="AA265" s="55"/>
      <c r="AB265" s="55"/>
      <c r="AC265" s="55"/>
      <c r="AD265" s="55"/>
      <c r="AE265" s="55"/>
      <c r="AF265" s="55"/>
      <c r="AG265" s="55"/>
      <c r="AH265" s="55"/>
      <c r="AI265" s="55"/>
      <c r="AJ265" s="55"/>
      <c r="AK265" s="55"/>
      <c r="AL265" s="55"/>
      <c r="AM265" s="55"/>
      <c r="AN265" s="55"/>
      <c r="AO265" s="55"/>
      <c r="AP265" s="55"/>
      <c r="AQ265" s="55"/>
      <c r="AR265" s="55"/>
      <c r="AS265" s="55"/>
      <c r="AT265" s="55"/>
      <c r="AU265" s="55"/>
      <c r="AV265" s="55"/>
      <c r="AW265" s="55"/>
      <c r="AX265" s="55"/>
      <c r="AY265" s="55"/>
      <c r="AZ265" s="55"/>
      <c r="BA265" s="55"/>
      <c r="BB265" s="55"/>
      <c r="BC265" s="55"/>
      <c r="BD265" s="55"/>
      <c r="BE265" s="55"/>
      <c r="BF265" s="55"/>
      <c r="BG265" s="55"/>
      <c r="BH265" s="55"/>
      <c r="BI265" s="55"/>
      <c r="BJ265" s="55"/>
      <c r="BK265" s="55"/>
      <c r="BL265" s="55"/>
    </row>
    <row r="266" customFormat="false" ht="13.8" hidden="false" customHeight="false" outlineLevel="0" collapsed="false">
      <c r="A266" s="56"/>
      <c r="B266" s="57"/>
      <c r="C266" s="58" t="n">
        <f aca="false">IF($B266&lt;&gt;"",VLOOKUP($B266,Matriz_INM,2,0),0)</f>
        <v>0</v>
      </c>
      <c r="D266" s="59"/>
      <c r="E266" s="59"/>
      <c r="F266" s="59"/>
      <c r="G266" s="59"/>
      <c r="H266" s="60"/>
      <c r="I266" s="61"/>
      <c r="J266" s="59"/>
      <c r="K266" s="61"/>
      <c r="L266" s="61"/>
      <c r="M266" s="62" t="str">
        <f aca="false">IFERROR(VLOOKUP($B266,Matriz_INM,3,0),"")</f>
        <v/>
      </c>
      <c r="N266" s="60" t="str">
        <f aca="false">IF(J266="EE",IF(OR(AND(OR(L266=1,L266=0),K266&gt;0,K266&lt;5),AND(OR(L266=1,L266=0),K266&gt;4,K266&lt;16),AND(L266=2,K266&gt;0,K266&lt;5)),"Simples",IF(OR(AND(OR(L266=1,L266=0),K266&gt;15),AND(L266=2,K266&gt;4,K266&lt;16),AND(L266&gt;2,K266&gt;0,K266&lt;5)),"Médio",IF(OR(AND(L266=2,K266&gt;15),AND(L266&gt;2,K266&gt;4,K266&lt;16),AND(L266&gt;2,K266&gt;15)),"Complexo",""))), IF(OR(J266="CE",J266="SE"),IF(OR(AND(OR(L266=1,L266=0),K266&gt;0,K266&lt;6),AND(OR(L266=1,L266=0),K266&gt;5,K266&lt;20),AND(L266&gt;1,L266&lt;4,K266&gt;0,K266&lt;6)),"Simples",IF(OR(AND(OR(L266=1,L266=0),K266&gt;19),AND(L266&gt;1,L266&lt;4,K266&gt;5,K266&lt;20),AND(L266&gt;3,K266&gt;0,K266&lt;6)),"Médio",IF(OR(AND(L266&gt;1,L266&lt;4,K266&gt;19),AND(L266&gt;3,K266&gt;5,K266&lt;20),AND(L266&gt;3,K266&gt;19)),"Complexo",""))),""))</f>
        <v/>
      </c>
      <c r="O266" s="60" t="str">
        <f aca="false">IF(J266="ALI",IF(OR(AND(OR(L266=1,L266=0),K266&gt;0,K266&lt;20),AND(OR(L266=1,L266=0),K266&gt;19,K266&lt;51),AND(L266&gt;1,L266&lt;6,K266&gt;0,K266&lt;20)),"Simples",IF(OR(AND(OR(L266=1,L266=0),K266&gt;50),AND(L266&gt;1,L266&lt;6,K266&gt;19,K266&lt;51),AND(L266&gt;5,K266&gt;0,K266&lt;20)),"Médio",IF(OR(AND(L266&gt;1,L266&lt;6,K266&gt;50),AND(L266&gt;5,K266&gt;19,K266&lt;51),AND(L266&gt;5,K266&gt;50)),"Complexo",""))), IF(J266="AIE",IF(OR(AND(OR(L266=1, L266=0),K266&gt;0,K266&lt;20),AND(OR(L266=1, L266=0),K266&gt;19,K266&lt;51),AND(L266&gt;1,L266&lt;6,K266&gt;0,K266&lt;20)),"Simples",IF(OR(AND(OR(L266=1, L266=0),K266&gt;50),AND(L266&gt;1,L266&lt;6,K266&gt;19,K266&lt;51),AND(L266&gt;5,K266&gt;0,K266&lt;20)),"Médio",IF(OR(AND(L266&gt;1,L266&lt;6,K266&gt;50),AND(L266&gt;5,K266&gt;19,K266&lt;51),AND(L266&gt;5,K266&gt;50)),"Complexo",""))),""))</f>
        <v/>
      </c>
      <c r="P266" s="63" t="str">
        <f aca="false">IF(N266="",O266,IF(O266="",N266,""))</f>
        <v/>
      </c>
      <c r="Q266" s="64" t="n">
        <f aca="false">IF(AND(OR(J266="EE",J266="CE"),P266="Simples"),3, IF(AND(OR(J266="EE",J266="CE"),P266="Médio"),4, IF(AND(OR(J266="EE",J266="CE"),P266="Complexo"),6, IF(AND(J266="SE",P266="Simples"),4, IF(AND(J266="SE",P266="Médio"),5, IF(AND(J266="SE",P266="Complexo"),7,0))))))</f>
        <v>0</v>
      </c>
      <c r="R266" s="64" t="n">
        <f aca="false">IF(AND(J266="ALI",O266="Simples"),7, IF(AND(J266="ALI",O266="Médio"),10, IF(AND(J266="ALI",O266="Complexo"),15, IF(AND(J266="AIE",O266="Simples"),5, IF(AND(J266="AIE",O266="Médio"),7, IF(AND(J266="AIE",O266="Complexo"),10,0))))))</f>
        <v>0</v>
      </c>
      <c r="S266" s="63" t="n">
        <f aca="false">IF($M266="%",($Q266+$R266)*$C266,$C266*$I266)</f>
        <v>0</v>
      </c>
      <c r="T266" s="59"/>
      <c r="U266" s="55"/>
      <c r="V266" s="55"/>
      <c r="W266" s="55"/>
      <c r="X266" s="55"/>
      <c r="Y266" s="55"/>
      <c r="Z266" s="55"/>
      <c r="AA266" s="55"/>
      <c r="AB266" s="55"/>
      <c r="AC266" s="55"/>
      <c r="AD266" s="55"/>
      <c r="AE266" s="55"/>
      <c r="AF266" s="55"/>
      <c r="AG266" s="55"/>
      <c r="AH266" s="55"/>
      <c r="AI266" s="55"/>
      <c r="AJ266" s="55"/>
      <c r="AK266" s="55"/>
      <c r="AL266" s="55"/>
      <c r="AM266" s="55"/>
      <c r="AN266" s="55"/>
      <c r="AO266" s="55"/>
      <c r="AP266" s="55"/>
      <c r="AQ266" s="55"/>
      <c r="AR266" s="55"/>
      <c r="AS266" s="55"/>
      <c r="AT266" s="55"/>
      <c r="AU266" s="55"/>
      <c r="AV266" s="55"/>
      <c r="AW266" s="55"/>
      <c r="AX266" s="55"/>
      <c r="AY266" s="55"/>
      <c r="AZ266" s="55"/>
      <c r="BA266" s="55"/>
      <c r="BB266" s="55"/>
      <c r="BC266" s="55"/>
      <c r="BD266" s="55"/>
      <c r="BE266" s="55"/>
      <c r="BF266" s="55"/>
      <c r="BG266" s="55"/>
      <c r="BH266" s="55"/>
      <c r="BI266" s="55"/>
      <c r="BJ266" s="55"/>
      <c r="BK266" s="55"/>
      <c r="BL266" s="55"/>
    </row>
    <row r="267" customFormat="false" ht="13.8" hidden="false" customHeight="false" outlineLevel="0" collapsed="false">
      <c r="A267" s="56"/>
      <c r="B267" s="57"/>
      <c r="C267" s="58" t="n">
        <f aca="false">IF($B267&lt;&gt;"",VLOOKUP($B267,Matriz_INM,2,0),0)</f>
        <v>0</v>
      </c>
      <c r="D267" s="59"/>
      <c r="E267" s="59"/>
      <c r="F267" s="59"/>
      <c r="G267" s="59"/>
      <c r="H267" s="60"/>
      <c r="I267" s="61"/>
      <c r="J267" s="59"/>
      <c r="K267" s="61"/>
      <c r="L267" s="61"/>
      <c r="M267" s="62" t="str">
        <f aca="false">IFERROR(VLOOKUP($B267,Matriz_INM,3,0),"")</f>
        <v/>
      </c>
      <c r="N267" s="60" t="str">
        <f aca="false">IF(J267="EE",IF(OR(AND(OR(L267=1,L267=0),K267&gt;0,K267&lt;5),AND(OR(L267=1,L267=0),K267&gt;4,K267&lt;16),AND(L267=2,K267&gt;0,K267&lt;5)),"Simples",IF(OR(AND(OR(L267=1,L267=0),K267&gt;15),AND(L267=2,K267&gt;4,K267&lt;16),AND(L267&gt;2,K267&gt;0,K267&lt;5)),"Médio",IF(OR(AND(L267=2,K267&gt;15),AND(L267&gt;2,K267&gt;4,K267&lt;16),AND(L267&gt;2,K267&gt;15)),"Complexo",""))), IF(OR(J267="CE",J267="SE"),IF(OR(AND(OR(L267=1,L267=0),K267&gt;0,K267&lt;6),AND(OR(L267=1,L267=0),K267&gt;5,K267&lt;20),AND(L267&gt;1,L267&lt;4,K267&gt;0,K267&lt;6)),"Simples",IF(OR(AND(OR(L267=1,L267=0),K267&gt;19),AND(L267&gt;1,L267&lt;4,K267&gt;5,K267&lt;20),AND(L267&gt;3,K267&gt;0,K267&lt;6)),"Médio",IF(OR(AND(L267&gt;1,L267&lt;4,K267&gt;19),AND(L267&gt;3,K267&gt;5,K267&lt;20),AND(L267&gt;3,K267&gt;19)),"Complexo",""))),""))</f>
        <v/>
      </c>
      <c r="O267" s="60" t="str">
        <f aca="false">IF(J267="ALI",IF(OR(AND(OR(L267=1,L267=0),K267&gt;0,K267&lt;20),AND(OR(L267=1,L267=0),K267&gt;19,K267&lt;51),AND(L267&gt;1,L267&lt;6,K267&gt;0,K267&lt;20)),"Simples",IF(OR(AND(OR(L267=1,L267=0),K267&gt;50),AND(L267&gt;1,L267&lt;6,K267&gt;19,K267&lt;51),AND(L267&gt;5,K267&gt;0,K267&lt;20)),"Médio",IF(OR(AND(L267&gt;1,L267&lt;6,K267&gt;50),AND(L267&gt;5,K267&gt;19,K267&lt;51),AND(L267&gt;5,K267&gt;50)),"Complexo",""))), IF(J267="AIE",IF(OR(AND(OR(L267=1, L267=0),K267&gt;0,K267&lt;20),AND(OR(L267=1, L267=0),K267&gt;19,K267&lt;51),AND(L267&gt;1,L267&lt;6,K267&gt;0,K267&lt;20)),"Simples",IF(OR(AND(OR(L267=1, L267=0),K267&gt;50),AND(L267&gt;1,L267&lt;6,K267&gt;19,K267&lt;51),AND(L267&gt;5,K267&gt;0,K267&lt;20)),"Médio",IF(OR(AND(L267&gt;1,L267&lt;6,K267&gt;50),AND(L267&gt;5,K267&gt;19,K267&lt;51),AND(L267&gt;5,K267&gt;50)),"Complexo",""))),""))</f>
        <v/>
      </c>
      <c r="P267" s="63" t="str">
        <f aca="false">IF(N267="",O267,IF(O267="",N267,""))</f>
        <v/>
      </c>
      <c r="Q267" s="64" t="n">
        <f aca="false">IF(AND(OR(J267="EE",J267="CE"),P267="Simples"),3, IF(AND(OR(J267="EE",J267="CE"),P267="Médio"),4, IF(AND(OR(J267="EE",J267="CE"),P267="Complexo"),6, IF(AND(J267="SE",P267="Simples"),4, IF(AND(J267="SE",P267="Médio"),5, IF(AND(J267="SE",P267="Complexo"),7,0))))))</f>
        <v>0</v>
      </c>
      <c r="R267" s="64" t="n">
        <f aca="false">IF(AND(J267="ALI",O267="Simples"),7, IF(AND(J267="ALI",O267="Médio"),10, IF(AND(J267="ALI",O267="Complexo"),15, IF(AND(J267="AIE",O267="Simples"),5, IF(AND(J267="AIE",O267="Médio"),7, IF(AND(J267="AIE",O267="Complexo"),10,0))))))</f>
        <v>0</v>
      </c>
      <c r="S267" s="63" t="n">
        <f aca="false">IF($M267="%",($Q267+$R267)*$C267,$C267*$I267)</f>
        <v>0</v>
      </c>
      <c r="T267" s="59"/>
      <c r="U267" s="55"/>
      <c r="V267" s="55"/>
      <c r="W267" s="55"/>
      <c r="X267" s="55"/>
      <c r="Y267" s="55"/>
      <c r="Z267" s="55"/>
      <c r="AA267" s="55"/>
      <c r="AB267" s="55"/>
      <c r="AC267" s="55"/>
      <c r="AD267" s="55"/>
      <c r="AE267" s="55"/>
      <c r="AF267" s="55"/>
      <c r="AG267" s="55"/>
      <c r="AH267" s="55"/>
      <c r="AI267" s="55"/>
      <c r="AJ267" s="55"/>
      <c r="AK267" s="55"/>
      <c r="AL267" s="55"/>
      <c r="AM267" s="55"/>
      <c r="AN267" s="55"/>
      <c r="AO267" s="55"/>
      <c r="AP267" s="55"/>
      <c r="AQ267" s="55"/>
      <c r="AR267" s="55"/>
      <c r="AS267" s="55"/>
      <c r="AT267" s="55"/>
      <c r="AU267" s="55"/>
      <c r="AV267" s="55"/>
      <c r="AW267" s="55"/>
      <c r="AX267" s="55"/>
      <c r="AY267" s="55"/>
      <c r="AZ267" s="55"/>
      <c r="BA267" s="55"/>
      <c r="BB267" s="55"/>
      <c r="BC267" s="55"/>
      <c r="BD267" s="55"/>
      <c r="BE267" s="55"/>
      <c r="BF267" s="55"/>
      <c r="BG267" s="55"/>
      <c r="BH267" s="55"/>
      <c r="BI267" s="55"/>
      <c r="BJ267" s="55"/>
      <c r="BK267" s="55"/>
      <c r="BL267" s="55"/>
    </row>
    <row r="268" customFormat="false" ht="13.8" hidden="false" customHeight="false" outlineLevel="0" collapsed="false">
      <c r="A268" s="56"/>
      <c r="B268" s="57"/>
      <c r="C268" s="58" t="n">
        <f aca="false">IF($B268&lt;&gt;"",VLOOKUP($B268,Matriz_INM,2,0),0)</f>
        <v>0</v>
      </c>
      <c r="D268" s="59"/>
      <c r="E268" s="59"/>
      <c r="F268" s="59"/>
      <c r="G268" s="59"/>
      <c r="H268" s="60"/>
      <c r="I268" s="61"/>
      <c r="J268" s="59"/>
      <c r="K268" s="61"/>
      <c r="L268" s="61"/>
      <c r="M268" s="62" t="str">
        <f aca="false">IFERROR(VLOOKUP($B268,Matriz_INM,3,0),"")</f>
        <v/>
      </c>
      <c r="N268" s="60" t="str">
        <f aca="false">IF(J268="EE",IF(OR(AND(OR(L268=1,L268=0),K268&gt;0,K268&lt;5),AND(OR(L268=1,L268=0),K268&gt;4,K268&lt;16),AND(L268=2,K268&gt;0,K268&lt;5)),"Simples",IF(OR(AND(OR(L268=1,L268=0),K268&gt;15),AND(L268=2,K268&gt;4,K268&lt;16),AND(L268&gt;2,K268&gt;0,K268&lt;5)),"Médio",IF(OR(AND(L268=2,K268&gt;15),AND(L268&gt;2,K268&gt;4,K268&lt;16),AND(L268&gt;2,K268&gt;15)),"Complexo",""))), IF(OR(J268="CE",J268="SE"),IF(OR(AND(OR(L268=1,L268=0),K268&gt;0,K268&lt;6),AND(OR(L268=1,L268=0),K268&gt;5,K268&lt;20),AND(L268&gt;1,L268&lt;4,K268&gt;0,K268&lt;6)),"Simples",IF(OR(AND(OR(L268=1,L268=0),K268&gt;19),AND(L268&gt;1,L268&lt;4,K268&gt;5,K268&lt;20),AND(L268&gt;3,K268&gt;0,K268&lt;6)),"Médio",IF(OR(AND(L268&gt;1,L268&lt;4,K268&gt;19),AND(L268&gt;3,K268&gt;5,K268&lt;20),AND(L268&gt;3,K268&gt;19)),"Complexo",""))),""))</f>
        <v/>
      </c>
      <c r="O268" s="60" t="str">
        <f aca="false">IF(J268="ALI",IF(OR(AND(OR(L268=1,L268=0),K268&gt;0,K268&lt;20),AND(OR(L268=1,L268=0),K268&gt;19,K268&lt;51),AND(L268&gt;1,L268&lt;6,K268&gt;0,K268&lt;20)),"Simples",IF(OR(AND(OR(L268=1,L268=0),K268&gt;50),AND(L268&gt;1,L268&lt;6,K268&gt;19,K268&lt;51),AND(L268&gt;5,K268&gt;0,K268&lt;20)),"Médio",IF(OR(AND(L268&gt;1,L268&lt;6,K268&gt;50),AND(L268&gt;5,K268&gt;19,K268&lt;51),AND(L268&gt;5,K268&gt;50)),"Complexo",""))), IF(J268="AIE",IF(OR(AND(OR(L268=1, L268=0),K268&gt;0,K268&lt;20),AND(OR(L268=1, L268=0),K268&gt;19,K268&lt;51),AND(L268&gt;1,L268&lt;6,K268&gt;0,K268&lt;20)),"Simples",IF(OR(AND(OR(L268=1, L268=0),K268&gt;50),AND(L268&gt;1,L268&lt;6,K268&gt;19,K268&lt;51),AND(L268&gt;5,K268&gt;0,K268&lt;20)),"Médio",IF(OR(AND(L268&gt;1,L268&lt;6,K268&gt;50),AND(L268&gt;5,K268&gt;19,K268&lt;51),AND(L268&gt;5,K268&gt;50)),"Complexo",""))),""))</f>
        <v/>
      </c>
      <c r="P268" s="63" t="str">
        <f aca="false">IF(N268="",O268,IF(O268="",N268,""))</f>
        <v/>
      </c>
      <c r="Q268" s="64" t="n">
        <f aca="false">IF(AND(OR(J268="EE",J268="CE"),P268="Simples"),3, IF(AND(OR(J268="EE",J268="CE"),P268="Médio"),4, IF(AND(OR(J268="EE",J268="CE"),P268="Complexo"),6, IF(AND(J268="SE",P268="Simples"),4, IF(AND(J268="SE",P268="Médio"),5, IF(AND(J268="SE",P268="Complexo"),7,0))))))</f>
        <v>0</v>
      </c>
      <c r="R268" s="64" t="n">
        <f aca="false">IF(AND(J268="ALI",O268="Simples"),7, IF(AND(J268="ALI",O268="Médio"),10, IF(AND(J268="ALI",O268="Complexo"),15, IF(AND(J268="AIE",O268="Simples"),5, IF(AND(J268="AIE",O268="Médio"),7, IF(AND(J268="AIE",O268="Complexo"),10,0))))))</f>
        <v>0</v>
      </c>
      <c r="S268" s="63" t="n">
        <f aca="false">IF($M268="%",($Q268+$R268)*$C268,$C268*$I268)</f>
        <v>0</v>
      </c>
      <c r="T268" s="59"/>
      <c r="U268" s="55"/>
      <c r="V268" s="55"/>
      <c r="W268" s="55"/>
      <c r="X268" s="55"/>
      <c r="Y268" s="55"/>
      <c r="Z268" s="55"/>
      <c r="AA268" s="55"/>
      <c r="AB268" s="55"/>
      <c r="AC268" s="55"/>
      <c r="AD268" s="55"/>
      <c r="AE268" s="55"/>
      <c r="AF268" s="55"/>
      <c r="AG268" s="55"/>
      <c r="AH268" s="55"/>
      <c r="AI268" s="55"/>
      <c r="AJ268" s="55"/>
      <c r="AK268" s="55"/>
      <c r="AL268" s="55"/>
      <c r="AM268" s="55"/>
      <c r="AN268" s="55"/>
      <c r="AO268" s="55"/>
      <c r="AP268" s="55"/>
      <c r="AQ268" s="55"/>
      <c r="AR268" s="55"/>
      <c r="AS268" s="55"/>
      <c r="AT268" s="55"/>
      <c r="AU268" s="55"/>
      <c r="AV268" s="55"/>
      <c r="AW268" s="55"/>
      <c r="AX268" s="55"/>
      <c r="AY268" s="55"/>
      <c r="AZ268" s="55"/>
      <c r="BA268" s="55"/>
      <c r="BB268" s="55"/>
      <c r="BC268" s="55"/>
      <c r="BD268" s="55"/>
      <c r="BE268" s="55"/>
      <c r="BF268" s="55"/>
      <c r="BG268" s="55"/>
      <c r="BH268" s="55"/>
      <c r="BI268" s="55"/>
      <c r="BJ268" s="55"/>
      <c r="BK268" s="55"/>
      <c r="BL268" s="55"/>
    </row>
    <row r="269" customFormat="false" ht="13.8" hidden="false" customHeight="false" outlineLevel="0" collapsed="false">
      <c r="A269" s="56"/>
      <c r="B269" s="57"/>
      <c r="C269" s="58" t="n">
        <f aca="false">IF($B269&lt;&gt;"",VLOOKUP($B269,Matriz_INM,2,0),0)</f>
        <v>0</v>
      </c>
      <c r="D269" s="59"/>
      <c r="E269" s="59"/>
      <c r="F269" s="59"/>
      <c r="G269" s="59"/>
      <c r="H269" s="60"/>
      <c r="I269" s="61"/>
      <c r="J269" s="59"/>
      <c r="K269" s="61"/>
      <c r="L269" s="61"/>
      <c r="M269" s="62" t="str">
        <f aca="false">IFERROR(VLOOKUP($B269,Matriz_INM,3,0),"")</f>
        <v/>
      </c>
      <c r="N269" s="60" t="str">
        <f aca="false">IF(J269="EE",IF(OR(AND(OR(L269=1,L269=0),K269&gt;0,K269&lt;5),AND(OR(L269=1,L269=0),K269&gt;4,K269&lt;16),AND(L269=2,K269&gt;0,K269&lt;5)),"Simples",IF(OR(AND(OR(L269=1,L269=0),K269&gt;15),AND(L269=2,K269&gt;4,K269&lt;16),AND(L269&gt;2,K269&gt;0,K269&lt;5)),"Médio",IF(OR(AND(L269=2,K269&gt;15),AND(L269&gt;2,K269&gt;4,K269&lt;16),AND(L269&gt;2,K269&gt;15)),"Complexo",""))), IF(OR(J269="CE",J269="SE"),IF(OR(AND(OR(L269=1,L269=0),K269&gt;0,K269&lt;6),AND(OR(L269=1,L269=0),K269&gt;5,K269&lt;20),AND(L269&gt;1,L269&lt;4,K269&gt;0,K269&lt;6)),"Simples",IF(OR(AND(OR(L269=1,L269=0),K269&gt;19),AND(L269&gt;1,L269&lt;4,K269&gt;5,K269&lt;20),AND(L269&gt;3,K269&gt;0,K269&lt;6)),"Médio",IF(OR(AND(L269&gt;1,L269&lt;4,K269&gt;19),AND(L269&gt;3,K269&gt;5,K269&lt;20),AND(L269&gt;3,K269&gt;19)),"Complexo",""))),""))</f>
        <v/>
      </c>
      <c r="O269" s="60" t="str">
        <f aca="false">IF(J269="ALI",IF(OR(AND(OR(L269=1,L269=0),K269&gt;0,K269&lt;20),AND(OR(L269=1,L269=0),K269&gt;19,K269&lt;51),AND(L269&gt;1,L269&lt;6,K269&gt;0,K269&lt;20)),"Simples",IF(OR(AND(OR(L269=1,L269=0),K269&gt;50),AND(L269&gt;1,L269&lt;6,K269&gt;19,K269&lt;51),AND(L269&gt;5,K269&gt;0,K269&lt;20)),"Médio",IF(OR(AND(L269&gt;1,L269&lt;6,K269&gt;50),AND(L269&gt;5,K269&gt;19,K269&lt;51),AND(L269&gt;5,K269&gt;50)),"Complexo",""))), IF(J269="AIE",IF(OR(AND(OR(L269=1, L269=0),K269&gt;0,K269&lt;20),AND(OR(L269=1, L269=0),K269&gt;19,K269&lt;51),AND(L269&gt;1,L269&lt;6,K269&gt;0,K269&lt;20)),"Simples",IF(OR(AND(OR(L269=1, L269=0),K269&gt;50),AND(L269&gt;1,L269&lt;6,K269&gt;19,K269&lt;51),AND(L269&gt;5,K269&gt;0,K269&lt;20)),"Médio",IF(OR(AND(L269&gt;1,L269&lt;6,K269&gt;50),AND(L269&gt;5,K269&gt;19,K269&lt;51),AND(L269&gt;5,K269&gt;50)),"Complexo",""))),""))</f>
        <v/>
      </c>
      <c r="P269" s="63" t="str">
        <f aca="false">IF(N269="",O269,IF(O269="",N269,""))</f>
        <v/>
      </c>
      <c r="Q269" s="64" t="n">
        <f aca="false">IF(AND(OR(J269="EE",J269="CE"),P269="Simples"),3, IF(AND(OR(J269="EE",J269="CE"),P269="Médio"),4, IF(AND(OR(J269="EE",J269="CE"),P269="Complexo"),6, IF(AND(J269="SE",P269="Simples"),4, IF(AND(J269="SE",P269="Médio"),5, IF(AND(J269="SE",P269="Complexo"),7,0))))))</f>
        <v>0</v>
      </c>
      <c r="R269" s="64" t="n">
        <f aca="false">IF(AND(J269="ALI",O269="Simples"),7, IF(AND(J269="ALI",O269="Médio"),10, IF(AND(J269="ALI",O269="Complexo"),15, IF(AND(J269="AIE",O269="Simples"),5, IF(AND(J269="AIE",O269="Médio"),7, IF(AND(J269="AIE",O269="Complexo"),10,0))))))</f>
        <v>0</v>
      </c>
      <c r="S269" s="63" t="n">
        <f aca="false">IF($M269="%",($Q269+$R269)*$C269,$C269*$I269)</f>
        <v>0</v>
      </c>
      <c r="T269" s="59"/>
      <c r="U269" s="55"/>
      <c r="V269" s="55"/>
      <c r="W269" s="55"/>
      <c r="X269" s="55"/>
      <c r="Y269" s="55"/>
      <c r="Z269" s="55"/>
      <c r="AA269" s="55"/>
      <c r="AB269" s="55"/>
      <c r="AC269" s="55"/>
      <c r="AD269" s="55"/>
      <c r="AE269" s="55"/>
      <c r="AF269" s="55"/>
      <c r="AG269" s="55"/>
      <c r="AH269" s="55"/>
      <c r="AI269" s="55"/>
      <c r="AJ269" s="55"/>
      <c r="AK269" s="55"/>
      <c r="AL269" s="55"/>
      <c r="AM269" s="55"/>
      <c r="AN269" s="55"/>
      <c r="AO269" s="55"/>
      <c r="AP269" s="55"/>
      <c r="AQ269" s="55"/>
      <c r="AR269" s="55"/>
      <c r="AS269" s="55"/>
      <c r="AT269" s="55"/>
      <c r="AU269" s="55"/>
      <c r="AV269" s="55"/>
      <c r="AW269" s="55"/>
      <c r="AX269" s="55"/>
      <c r="AY269" s="55"/>
      <c r="AZ269" s="55"/>
      <c r="BA269" s="55"/>
      <c r="BB269" s="55"/>
      <c r="BC269" s="55"/>
      <c r="BD269" s="55"/>
      <c r="BE269" s="55"/>
      <c r="BF269" s="55"/>
      <c r="BG269" s="55"/>
      <c r="BH269" s="55"/>
      <c r="BI269" s="55"/>
      <c r="BJ269" s="55"/>
      <c r="BK269" s="55"/>
      <c r="BL269" s="55"/>
    </row>
    <row r="270" customFormat="false" ht="13.8" hidden="false" customHeight="false" outlineLevel="0" collapsed="false">
      <c r="A270" s="56"/>
      <c r="B270" s="57"/>
      <c r="C270" s="58" t="n">
        <f aca="false">IF($B270&lt;&gt;"",VLOOKUP($B270,Matriz_INM,2,0),0)</f>
        <v>0</v>
      </c>
      <c r="D270" s="59"/>
      <c r="E270" s="59"/>
      <c r="F270" s="59"/>
      <c r="G270" s="59"/>
      <c r="H270" s="60"/>
      <c r="I270" s="61"/>
      <c r="J270" s="59"/>
      <c r="K270" s="61"/>
      <c r="L270" s="61"/>
      <c r="M270" s="62" t="str">
        <f aca="false">IFERROR(VLOOKUP($B270,Matriz_INM,3,0),"")</f>
        <v/>
      </c>
      <c r="N270" s="60" t="str">
        <f aca="false">IF(J270="EE",IF(OR(AND(OR(L270=1,L270=0),K270&gt;0,K270&lt;5),AND(OR(L270=1,L270=0),K270&gt;4,K270&lt;16),AND(L270=2,K270&gt;0,K270&lt;5)),"Simples",IF(OR(AND(OR(L270=1,L270=0),K270&gt;15),AND(L270=2,K270&gt;4,K270&lt;16),AND(L270&gt;2,K270&gt;0,K270&lt;5)),"Médio",IF(OR(AND(L270=2,K270&gt;15),AND(L270&gt;2,K270&gt;4,K270&lt;16),AND(L270&gt;2,K270&gt;15)),"Complexo",""))), IF(OR(J270="CE",J270="SE"),IF(OR(AND(OR(L270=1,L270=0),K270&gt;0,K270&lt;6),AND(OR(L270=1,L270=0),K270&gt;5,K270&lt;20),AND(L270&gt;1,L270&lt;4,K270&gt;0,K270&lt;6)),"Simples",IF(OR(AND(OR(L270=1,L270=0),K270&gt;19),AND(L270&gt;1,L270&lt;4,K270&gt;5,K270&lt;20),AND(L270&gt;3,K270&gt;0,K270&lt;6)),"Médio",IF(OR(AND(L270&gt;1,L270&lt;4,K270&gt;19),AND(L270&gt;3,K270&gt;5,K270&lt;20),AND(L270&gt;3,K270&gt;19)),"Complexo",""))),""))</f>
        <v/>
      </c>
      <c r="O270" s="60" t="str">
        <f aca="false">IF(J270="ALI",IF(OR(AND(OR(L270=1,L270=0),K270&gt;0,K270&lt;20),AND(OR(L270=1,L270=0),K270&gt;19,K270&lt;51),AND(L270&gt;1,L270&lt;6,K270&gt;0,K270&lt;20)),"Simples",IF(OR(AND(OR(L270=1,L270=0),K270&gt;50),AND(L270&gt;1,L270&lt;6,K270&gt;19,K270&lt;51),AND(L270&gt;5,K270&gt;0,K270&lt;20)),"Médio",IF(OR(AND(L270&gt;1,L270&lt;6,K270&gt;50),AND(L270&gt;5,K270&gt;19,K270&lt;51),AND(L270&gt;5,K270&gt;50)),"Complexo",""))), IF(J270="AIE",IF(OR(AND(OR(L270=1, L270=0),K270&gt;0,K270&lt;20),AND(OR(L270=1, L270=0),K270&gt;19,K270&lt;51),AND(L270&gt;1,L270&lt;6,K270&gt;0,K270&lt;20)),"Simples",IF(OR(AND(OR(L270=1, L270=0),K270&gt;50),AND(L270&gt;1,L270&lt;6,K270&gt;19,K270&lt;51),AND(L270&gt;5,K270&gt;0,K270&lt;20)),"Médio",IF(OR(AND(L270&gt;1,L270&lt;6,K270&gt;50),AND(L270&gt;5,K270&gt;19,K270&lt;51),AND(L270&gt;5,K270&gt;50)),"Complexo",""))),""))</f>
        <v/>
      </c>
      <c r="P270" s="63" t="str">
        <f aca="false">IF(N270="",O270,IF(O270="",N270,""))</f>
        <v/>
      </c>
      <c r="Q270" s="64" t="n">
        <f aca="false">IF(AND(OR(J270="EE",J270="CE"),P270="Simples"),3, IF(AND(OR(J270="EE",J270="CE"),P270="Médio"),4, IF(AND(OR(J270="EE",J270="CE"),P270="Complexo"),6, IF(AND(J270="SE",P270="Simples"),4, IF(AND(J270="SE",P270="Médio"),5, IF(AND(J270="SE",P270="Complexo"),7,0))))))</f>
        <v>0</v>
      </c>
      <c r="R270" s="64" t="n">
        <f aca="false">IF(AND(J270="ALI",O270="Simples"),7, IF(AND(J270="ALI",O270="Médio"),10, IF(AND(J270="ALI",O270="Complexo"),15, IF(AND(J270="AIE",O270="Simples"),5, IF(AND(J270="AIE",O270="Médio"),7, IF(AND(J270="AIE",O270="Complexo"),10,0))))))</f>
        <v>0</v>
      </c>
      <c r="S270" s="63" t="n">
        <f aca="false">IF($M270="%",($Q270+$R270)*$C270,$C270*$I270)</f>
        <v>0</v>
      </c>
      <c r="T270" s="59"/>
      <c r="U270" s="55"/>
      <c r="V270" s="55"/>
      <c r="W270" s="55"/>
      <c r="X270" s="55"/>
      <c r="Y270" s="55"/>
      <c r="Z270" s="55"/>
      <c r="AA270" s="55"/>
      <c r="AB270" s="55"/>
      <c r="AC270" s="55"/>
      <c r="AD270" s="55"/>
      <c r="AE270" s="55"/>
      <c r="AF270" s="55"/>
      <c r="AG270" s="55"/>
      <c r="AH270" s="55"/>
      <c r="AI270" s="55"/>
      <c r="AJ270" s="55"/>
      <c r="AK270" s="55"/>
      <c r="AL270" s="55"/>
      <c r="AM270" s="55"/>
      <c r="AN270" s="55"/>
      <c r="AO270" s="55"/>
      <c r="AP270" s="55"/>
      <c r="AQ270" s="55"/>
      <c r="AR270" s="55"/>
      <c r="AS270" s="55"/>
      <c r="AT270" s="55"/>
      <c r="AU270" s="55"/>
      <c r="AV270" s="55"/>
      <c r="AW270" s="55"/>
      <c r="AX270" s="55"/>
      <c r="AY270" s="55"/>
      <c r="AZ270" s="55"/>
      <c r="BA270" s="55"/>
      <c r="BB270" s="55"/>
      <c r="BC270" s="55"/>
      <c r="BD270" s="55"/>
      <c r="BE270" s="55"/>
      <c r="BF270" s="55"/>
      <c r="BG270" s="55"/>
      <c r="BH270" s="55"/>
      <c r="BI270" s="55"/>
      <c r="BJ270" s="55"/>
      <c r="BK270" s="55"/>
      <c r="BL270" s="55"/>
    </row>
    <row r="271" customFormat="false" ht="13.8" hidden="false" customHeight="false" outlineLevel="0" collapsed="false">
      <c r="A271" s="56"/>
      <c r="B271" s="57"/>
      <c r="C271" s="58" t="n">
        <f aca="false">IF($B271&lt;&gt;"",VLOOKUP($B271,Matriz_INM,2,0),0)</f>
        <v>0</v>
      </c>
      <c r="D271" s="59"/>
      <c r="E271" s="59"/>
      <c r="F271" s="59"/>
      <c r="G271" s="59"/>
      <c r="H271" s="60"/>
      <c r="I271" s="61"/>
      <c r="J271" s="59"/>
      <c r="K271" s="61"/>
      <c r="L271" s="61"/>
      <c r="M271" s="62" t="str">
        <f aca="false">IFERROR(VLOOKUP($B271,Matriz_INM,3,0),"")</f>
        <v/>
      </c>
      <c r="N271" s="60" t="str">
        <f aca="false">IF(J271="EE",IF(OR(AND(OR(L271=1,L271=0),K271&gt;0,K271&lt;5),AND(OR(L271=1,L271=0),K271&gt;4,K271&lt;16),AND(L271=2,K271&gt;0,K271&lt;5)),"Simples",IF(OR(AND(OR(L271=1,L271=0),K271&gt;15),AND(L271=2,K271&gt;4,K271&lt;16),AND(L271&gt;2,K271&gt;0,K271&lt;5)),"Médio",IF(OR(AND(L271=2,K271&gt;15),AND(L271&gt;2,K271&gt;4,K271&lt;16),AND(L271&gt;2,K271&gt;15)),"Complexo",""))), IF(OR(J271="CE",J271="SE"),IF(OR(AND(OR(L271=1,L271=0),K271&gt;0,K271&lt;6),AND(OR(L271=1,L271=0),K271&gt;5,K271&lt;20),AND(L271&gt;1,L271&lt;4,K271&gt;0,K271&lt;6)),"Simples",IF(OR(AND(OR(L271=1,L271=0),K271&gt;19),AND(L271&gt;1,L271&lt;4,K271&gt;5,K271&lt;20),AND(L271&gt;3,K271&gt;0,K271&lt;6)),"Médio",IF(OR(AND(L271&gt;1,L271&lt;4,K271&gt;19),AND(L271&gt;3,K271&gt;5,K271&lt;20),AND(L271&gt;3,K271&gt;19)),"Complexo",""))),""))</f>
        <v/>
      </c>
      <c r="O271" s="60" t="str">
        <f aca="false">IF(J271="ALI",IF(OR(AND(OR(L271=1,L271=0),K271&gt;0,K271&lt;20),AND(OR(L271=1,L271=0),K271&gt;19,K271&lt;51),AND(L271&gt;1,L271&lt;6,K271&gt;0,K271&lt;20)),"Simples",IF(OR(AND(OR(L271=1,L271=0),K271&gt;50),AND(L271&gt;1,L271&lt;6,K271&gt;19,K271&lt;51),AND(L271&gt;5,K271&gt;0,K271&lt;20)),"Médio",IF(OR(AND(L271&gt;1,L271&lt;6,K271&gt;50),AND(L271&gt;5,K271&gt;19,K271&lt;51),AND(L271&gt;5,K271&gt;50)),"Complexo",""))), IF(J271="AIE",IF(OR(AND(OR(L271=1, L271=0),K271&gt;0,K271&lt;20),AND(OR(L271=1, L271=0),K271&gt;19,K271&lt;51),AND(L271&gt;1,L271&lt;6,K271&gt;0,K271&lt;20)),"Simples",IF(OR(AND(OR(L271=1, L271=0),K271&gt;50),AND(L271&gt;1,L271&lt;6,K271&gt;19,K271&lt;51),AND(L271&gt;5,K271&gt;0,K271&lt;20)),"Médio",IF(OR(AND(L271&gt;1,L271&lt;6,K271&gt;50),AND(L271&gt;5,K271&gt;19,K271&lt;51),AND(L271&gt;5,K271&gt;50)),"Complexo",""))),""))</f>
        <v/>
      </c>
      <c r="P271" s="63" t="str">
        <f aca="false">IF(N271="",O271,IF(O271="",N271,""))</f>
        <v/>
      </c>
      <c r="Q271" s="64" t="n">
        <f aca="false">IF(AND(OR(J271="EE",J271="CE"),P271="Simples"),3, IF(AND(OR(J271="EE",J271="CE"),P271="Médio"),4, IF(AND(OR(J271="EE",J271="CE"),P271="Complexo"),6, IF(AND(J271="SE",P271="Simples"),4, IF(AND(J271="SE",P271="Médio"),5, IF(AND(J271="SE",P271="Complexo"),7,0))))))</f>
        <v>0</v>
      </c>
      <c r="R271" s="64" t="n">
        <f aca="false">IF(AND(J271="ALI",O271="Simples"),7, IF(AND(J271="ALI",O271="Médio"),10, IF(AND(J271="ALI",O271="Complexo"),15, IF(AND(J271="AIE",O271="Simples"),5, IF(AND(J271="AIE",O271="Médio"),7, IF(AND(J271="AIE",O271="Complexo"),10,0))))))</f>
        <v>0</v>
      </c>
      <c r="S271" s="63" t="n">
        <f aca="false">IF($M271="%",($Q271+$R271)*$C271,$C271*$I271)</f>
        <v>0</v>
      </c>
      <c r="T271" s="59"/>
      <c r="U271" s="55"/>
      <c r="V271" s="55"/>
      <c r="W271" s="55"/>
      <c r="X271" s="55"/>
      <c r="Y271" s="55"/>
      <c r="Z271" s="55"/>
      <c r="AA271" s="55"/>
      <c r="AB271" s="55"/>
      <c r="AC271" s="55"/>
      <c r="AD271" s="55"/>
      <c r="AE271" s="55"/>
      <c r="AF271" s="55"/>
      <c r="AG271" s="55"/>
      <c r="AH271" s="55"/>
      <c r="AI271" s="55"/>
      <c r="AJ271" s="55"/>
      <c r="AK271" s="55"/>
      <c r="AL271" s="55"/>
      <c r="AM271" s="55"/>
      <c r="AN271" s="55"/>
      <c r="AO271" s="55"/>
      <c r="AP271" s="55"/>
      <c r="AQ271" s="55"/>
      <c r="AR271" s="55"/>
      <c r="AS271" s="55"/>
      <c r="AT271" s="55"/>
      <c r="AU271" s="55"/>
      <c r="AV271" s="55"/>
      <c r="AW271" s="55"/>
      <c r="AX271" s="55"/>
      <c r="AY271" s="55"/>
      <c r="AZ271" s="55"/>
      <c r="BA271" s="55"/>
      <c r="BB271" s="55"/>
      <c r="BC271" s="55"/>
      <c r="BD271" s="55"/>
      <c r="BE271" s="55"/>
      <c r="BF271" s="55"/>
      <c r="BG271" s="55"/>
      <c r="BH271" s="55"/>
      <c r="BI271" s="55"/>
      <c r="BJ271" s="55"/>
      <c r="BK271" s="55"/>
      <c r="BL271" s="55"/>
    </row>
    <row r="272" customFormat="false" ht="13.8" hidden="false" customHeight="false" outlineLevel="0" collapsed="false">
      <c r="A272" s="56"/>
      <c r="B272" s="57"/>
      <c r="C272" s="58" t="n">
        <f aca="false">IF($B272&lt;&gt;"",VLOOKUP($B272,Matriz_INM,2,0),0)</f>
        <v>0</v>
      </c>
      <c r="D272" s="59"/>
      <c r="E272" s="59"/>
      <c r="F272" s="59"/>
      <c r="G272" s="59"/>
      <c r="H272" s="60"/>
      <c r="I272" s="61"/>
      <c r="J272" s="59"/>
      <c r="K272" s="61"/>
      <c r="L272" s="61"/>
      <c r="M272" s="62" t="str">
        <f aca="false">IFERROR(VLOOKUP($B272,Matriz_INM,3,0),"")</f>
        <v/>
      </c>
      <c r="N272" s="60" t="str">
        <f aca="false">IF(J272="EE",IF(OR(AND(OR(L272=1,L272=0),K272&gt;0,K272&lt;5),AND(OR(L272=1,L272=0),K272&gt;4,K272&lt;16),AND(L272=2,K272&gt;0,K272&lt;5)),"Simples",IF(OR(AND(OR(L272=1,L272=0),K272&gt;15),AND(L272=2,K272&gt;4,K272&lt;16),AND(L272&gt;2,K272&gt;0,K272&lt;5)),"Médio",IF(OR(AND(L272=2,K272&gt;15),AND(L272&gt;2,K272&gt;4,K272&lt;16),AND(L272&gt;2,K272&gt;15)),"Complexo",""))), IF(OR(J272="CE",J272="SE"),IF(OR(AND(OR(L272=1,L272=0),K272&gt;0,K272&lt;6),AND(OR(L272=1,L272=0),K272&gt;5,K272&lt;20),AND(L272&gt;1,L272&lt;4,K272&gt;0,K272&lt;6)),"Simples",IF(OR(AND(OR(L272=1,L272=0),K272&gt;19),AND(L272&gt;1,L272&lt;4,K272&gt;5,K272&lt;20),AND(L272&gt;3,K272&gt;0,K272&lt;6)),"Médio",IF(OR(AND(L272&gt;1,L272&lt;4,K272&gt;19),AND(L272&gt;3,K272&gt;5,K272&lt;20),AND(L272&gt;3,K272&gt;19)),"Complexo",""))),""))</f>
        <v/>
      </c>
      <c r="O272" s="60" t="str">
        <f aca="false">IF(J272="ALI",IF(OR(AND(OR(L272=1,L272=0),K272&gt;0,K272&lt;20),AND(OR(L272=1,L272=0),K272&gt;19,K272&lt;51),AND(L272&gt;1,L272&lt;6,K272&gt;0,K272&lt;20)),"Simples",IF(OR(AND(OR(L272=1,L272=0),K272&gt;50),AND(L272&gt;1,L272&lt;6,K272&gt;19,K272&lt;51),AND(L272&gt;5,K272&gt;0,K272&lt;20)),"Médio",IF(OR(AND(L272&gt;1,L272&lt;6,K272&gt;50),AND(L272&gt;5,K272&gt;19,K272&lt;51),AND(L272&gt;5,K272&gt;50)),"Complexo",""))), IF(J272="AIE",IF(OR(AND(OR(L272=1, L272=0),K272&gt;0,K272&lt;20),AND(OR(L272=1, L272=0),K272&gt;19,K272&lt;51),AND(L272&gt;1,L272&lt;6,K272&gt;0,K272&lt;20)),"Simples",IF(OR(AND(OR(L272=1, L272=0),K272&gt;50),AND(L272&gt;1,L272&lt;6,K272&gt;19,K272&lt;51),AND(L272&gt;5,K272&gt;0,K272&lt;20)),"Médio",IF(OR(AND(L272&gt;1,L272&lt;6,K272&gt;50),AND(L272&gt;5,K272&gt;19,K272&lt;51),AND(L272&gt;5,K272&gt;50)),"Complexo",""))),""))</f>
        <v/>
      </c>
      <c r="P272" s="63" t="str">
        <f aca="false">IF(N272="",O272,IF(O272="",N272,""))</f>
        <v/>
      </c>
      <c r="Q272" s="64" t="n">
        <f aca="false">IF(AND(OR(J272="EE",J272="CE"),P272="Simples"),3, IF(AND(OR(J272="EE",J272="CE"),P272="Médio"),4, IF(AND(OR(J272="EE",J272="CE"),P272="Complexo"),6, IF(AND(J272="SE",P272="Simples"),4, IF(AND(J272="SE",P272="Médio"),5, IF(AND(J272="SE",P272="Complexo"),7,0))))))</f>
        <v>0</v>
      </c>
      <c r="R272" s="64" t="n">
        <f aca="false">IF(AND(J272="ALI",O272="Simples"),7, IF(AND(J272="ALI",O272="Médio"),10, IF(AND(J272="ALI",O272="Complexo"),15, IF(AND(J272="AIE",O272="Simples"),5, IF(AND(J272="AIE",O272="Médio"),7, IF(AND(J272="AIE",O272="Complexo"),10,0))))))</f>
        <v>0</v>
      </c>
      <c r="S272" s="63" t="n">
        <f aca="false">IF($M272="%",($Q272+$R272)*$C272,$C272*$I272)</f>
        <v>0</v>
      </c>
      <c r="T272" s="59"/>
      <c r="U272" s="55"/>
      <c r="V272" s="55"/>
      <c r="W272" s="55"/>
      <c r="X272" s="55"/>
      <c r="Y272" s="55"/>
      <c r="Z272" s="55"/>
      <c r="AA272" s="55"/>
      <c r="AB272" s="55"/>
      <c r="AC272" s="55"/>
      <c r="AD272" s="55"/>
      <c r="AE272" s="55"/>
      <c r="AF272" s="55"/>
      <c r="AG272" s="55"/>
      <c r="AH272" s="55"/>
      <c r="AI272" s="55"/>
      <c r="AJ272" s="55"/>
      <c r="AK272" s="55"/>
      <c r="AL272" s="55"/>
      <c r="AM272" s="55"/>
      <c r="AN272" s="55"/>
      <c r="AO272" s="55"/>
      <c r="AP272" s="55"/>
      <c r="AQ272" s="55"/>
      <c r="AR272" s="55"/>
      <c r="AS272" s="55"/>
      <c r="AT272" s="55"/>
      <c r="AU272" s="55"/>
      <c r="AV272" s="55"/>
      <c r="AW272" s="55"/>
      <c r="AX272" s="55"/>
      <c r="AY272" s="55"/>
      <c r="AZ272" s="55"/>
      <c r="BA272" s="55"/>
      <c r="BB272" s="55"/>
      <c r="BC272" s="55"/>
      <c r="BD272" s="55"/>
      <c r="BE272" s="55"/>
      <c r="BF272" s="55"/>
      <c r="BG272" s="55"/>
      <c r="BH272" s="55"/>
      <c r="BI272" s="55"/>
      <c r="BJ272" s="55"/>
      <c r="BK272" s="55"/>
      <c r="BL272" s="55"/>
    </row>
    <row r="273" customFormat="false" ht="13.8" hidden="false" customHeight="false" outlineLevel="0" collapsed="false">
      <c r="A273" s="56"/>
      <c r="B273" s="57"/>
      <c r="C273" s="58" t="n">
        <f aca="false">IF($B273&lt;&gt;"",VLOOKUP($B273,Matriz_INM,2,0),0)</f>
        <v>0</v>
      </c>
      <c r="D273" s="59"/>
      <c r="E273" s="59"/>
      <c r="F273" s="59"/>
      <c r="G273" s="59"/>
      <c r="H273" s="60"/>
      <c r="I273" s="61"/>
      <c r="J273" s="59"/>
      <c r="K273" s="61"/>
      <c r="L273" s="61"/>
      <c r="M273" s="62" t="str">
        <f aca="false">IFERROR(VLOOKUP($B273,Matriz_INM,3,0),"")</f>
        <v/>
      </c>
      <c r="N273" s="60" t="str">
        <f aca="false">IF(J273="EE",IF(OR(AND(OR(L273=1,L273=0),K273&gt;0,K273&lt;5),AND(OR(L273=1,L273=0),K273&gt;4,K273&lt;16),AND(L273=2,K273&gt;0,K273&lt;5)),"Simples",IF(OR(AND(OR(L273=1,L273=0),K273&gt;15),AND(L273=2,K273&gt;4,K273&lt;16),AND(L273&gt;2,K273&gt;0,K273&lt;5)),"Médio",IF(OR(AND(L273=2,K273&gt;15),AND(L273&gt;2,K273&gt;4,K273&lt;16),AND(L273&gt;2,K273&gt;15)),"Complexo",""))), IF(OR(J273="CE",J273="SE"),IF(OR(AND(OR(L273=1,L273=0),K273&gt;0,K273&lt;6),AND(OR(L273=1,L273=0),K273&gt;5,K273&lt;20),AND(L273&gt;1,L273&lt;4,K273&gt;0,K273&lt;6)),"Simples",IF(OR(AND(OR(L273=1,L273=0),K273&gt;19),AND(L273&gt;1,L273&lt;4,K273&gt;5,K273&lt;20),AND(L273&gt;3,K273&gt;0,K273&lt;6)),"Médio",IF(OR(AND(L273&gt;1,L273&lt;4,K273&gt;19),AND(L273&gt;3,K273&gt;5,K273&lt;20),AND(L273&gt;3,K273&gt;19)),"Complexo",""))),""))</f>
        <v/>
      </c>
      <c r="O273" s="60" t="str">
        <f aca="false">IF(J273="ALI",IF(OR(AND(OR(L273=1,L273=0),K273&gt;0,K273&lt;20),AND(OR(L273=1,L273=0),K273&gt;19,K273&lt;51),AND(L273&gt;1,L273&lt;6,K273&gt;0,K273&lt;20)),"Simples",IF(OR(AND(OR(L273=1,L273=0),K273&gt;50),AND(L273&gt;1,L273&lt;6,K273&gt;19,K273&lt;51),AND(L273&gt;5,K273&gt;0,K273&lt;20)),"Médio",IF(OR(AND(L273&gt;1,L273&lt;6,K273&gt;50),AND(L273&gt;5,K273&gt;19,K273&lt;51),AND(L273&gt;5,K273&gt;50)),"Complexo",""))), IF(J273="AIE",IF(OR(AND(OR(L273=1, L273=0),K273&gt;0,K273&lt;20),AND(OR(L273=1, L273=0),K273&gt;19,K273&lt;51),AND(L273&gt;1,L273&lt;6,K273&gt;0,K273&lt;20)),"Simples",IF(OR(AND(OR(L273=1, L273=0),K273&gt;50),AND(L273&gt;1,L273&lt;6,K273&gt;19,K273&lt;51),AND(L273&gt;5,K273&gt;0,K273&lt;20)),"Médio",IF(OR(AND(L273&gt;1,L273&lt;6,K273&gt;50),AND(L273&gt;5,K273&gt;19,K273&lt;51),AND(L273&gt;5,K273&gt;50)),"Complexo",""))),""))</f>
        <v/>
      </c>
      <c r="P273" s="63" t="str">
        <f aca="false">IF(N273="",O273,IF(O273="",N273,""))</f>
        <v/>
      </c>
      <c r="Q273" s="64" t="n">
        <f aca="false">IF(AND(OR(J273="EE",J273="CE"),P273="Simples"),3, IF(AND(OR(J273="EE",J273="CE"),P273="Médio"),4, IF(AND(OR(J273="EE",J273="CE"),P273="Complexo"),6, IF(AND(J273="SE",P273="Simples"),4, IF(AND(J273="SE",P273="Médio"),5, IF(AND(J273="SE",P273="Complexo"),7,0))))))</f>
        <v>0</v>
      </c>
      <c r="R273" s="64" t="n">
        <f aca="false">IF(AND(J273="ALI",O273="Simples"),7, IF(AND(J273="ALI",O273="Médio"),10, IF(AND(J273="ALI",O273="Complexo"),15, IF(AND(J273="AIE",O273="Simples"),5, IF(AND(J273="AIE",O273="Médio"),7, IF(AND(J273="AIE",O273="Complexo"),10,0))))))</f>
        <v>0</v>
      </c>
      <c r="S273" s="63" t="n">
        <f aca="false">IF($M273="%",($Q273+$R273)*$C273,$C273*$I273)</f>
        <v>0</v>
      </c>
      <c r="T273" s="59"/>
      <c r="U273" s="55"/>
      <c r="V273" s="55"/>
      <c r="W273" s="55"/>
      <c r="X273" s="55"/>
      <c r="Y273" s="55"/>
      <c r="Z273" s="55"/>
      <c r="AA273" s="55"/>
      <c r="AB273" s="55"/>
      <c r="AC273" s="55"/>
      <c r="AD273" s="55"/>
      <c r="AE273" s="55"/>
      <c r="AF273" s="55"/>
      <c r="AG273" s="55"/>
      <c r="AH273" s="55"/>
      <c r="AI273" s="55"/>
      <c r="AJ273" s="55"/>
      <c r="AK273" s="55"/>
      <c r="AL273" s="55"/>
      <c r="AM273" s="55"/>
      <c r="AN273" s="55"/>
      <c r="AO273" s="55"/>
      <c r="AP273" s="55"/>
      <c r="AQ273" s="55"/>
      <c r="AR273" s="55"/>
      <c r="AS273" s="55"/>
      <c r="AT273" s="55"/>
      <c r="AU273" s="55"/>
      <c r="AV273" s="55"/>
      <c r="AW273" s="55"/>
      <c r="AX273" s="55"/>
      <c r="AY273" s="55"/>
      <c r="AZ273" s="55"/>
      <c r="BA273" s="55"/>
      <c r="BB273" s="55"/>
      <c r="BC273" s="55"/>
      <c r="BD273" s="55"/>
      <c r="BE273" s="55"/>
      <c r="BF273" s="55"/>
      <c r="BG273" s="55"/>
      <c r="BH273" s="55"/>
      <c r="BI273" s="55"/>
      <c r="BJ273" s="55"/>
      <c r="BK273" s="55"/>
      <c r="BL273" s="55"/>
    </row>
    <row r="274" customFormat="false" ht="13.8" hidden="false" customHeight="false" outlineLevel="0" collapsed="false">
      <c r="A274" s="56"/>
      <c r="B274" s="57"/>
      <c r="C274" s="58" t="n">
        <f aca="false">IF($B274&lt;&gt;"",VLOOKUP($B274,Matriz_INM,2,0),0)</f>
        <v>0</v>
      </c>
      <c r="D274" s="59"/>
      <c r="E274" s="59"/>
      <c r="F274" s="59"/>
      <c r="G274" s="59"/>
      <c r="H274" s="60"/>
      <c r="I274" s="61"/>
      <c r="J274" s="59"/>
      <c r="K274" s="61"/>
      <c r="L274" s="61"/>
      <c r="M274" s="62" t="str">
        <f aca="false">IFERROR(VLOOKUP($B274,Matriz_INM,3,0),"")</f>
        <v/>
      </c>
      <c r="N274" s="60" t="str">
        <f aca="false">IF(J274="EE",IF(OR(AND(OR(L274=1,L274=0),K274&gt;0,K274&lt;5),AND(OR(L274=1,L274=0),K274&gt;4,K274&lt;16),AND(L274=2,K274&gt;0,K274&lt;5)),"Simples",IF(OR(AND(OR(L274=1,L274=0),K274&gt;15),AND(L274=2,K274&gt;4,K274&lt;16),AND(L274&gt;2,K274&gt;0,K274&lt;5)),"Médio",IF(OR(AND(L274=2,K274&gt;15),AND(L274&gt;2,K274&gt;4,K274&lt;16),AND(L274&gt;2,K274&gt;15)),"Complexo",""))), IF(OR(J274="CE",J274="SE"),IF(OR(AND(OR(L274=1,L274=0),K274&gt;0,K274&lt;6),AND(OR(L274=1,L274=0),K274&gt;5,K274&lt;20),AND(L274&gt;1,L274&lt;4,K274&gt;0,K274&lt;6)),"Simples",IF(OR(AND(OR(L274=1,L274=0),K274&gt;19),AND(L274&gt;1,L274&lt;4,K274&gt;5,K274&lt;20),AND(L274&gt;3,K274&gt;0,K274&lt;6)),"Médio",IF(OR(AND(L274&gt;1,L274&lt;4,K274&gt;19),AND(L274&gt;3,K274&gt;5,K274&lt;20),AND(L274&gt;3,K274&gt;19)),"Complexo",""))),""))</f>
        <v/>
      </c>
      <c r="O274" s="60" t="str">
        <f aca="false">IF(J274="ALI",IF(OR(AND(OR(L274=1,L274=0),K274&gt;0,K274&lt;20),AND(OR(L274=1,L274=0),K274&gt;19,K274&lt;51),AND(L274&gt;1,L274&lt;6,K274&gt;0,K274&lt;20)),"Simples",IF(OR(AND(OR(L274=1,L274=0),K274&gt;50),AND(L274&gt;1,L274&lt;6,K274&gt;19,K274&lt;51),AND(L274&gt;5,K274&gt;0,K274&lt;20)),"Médio",IF(OR(AND(L274&gt;1,L274&lt;6,K274&gt;50),AND(L274&gt;5,K274&gt;19,K274&lt;51),AND(L274&gt;5,K274&gt;50)),"Complexo",""))), IF(J274="AIE",IF(OR(AND(OR(L274=1, L274=0),K274&gt;0,K274&lt;20),AND(OR(L274=1, L274=0),K274&gt;19,K274&lt;51),AND(L274&gt;1,L274&lt;6,K274&gt;0,K274&lt;20)),"Simples",IF(OR(AND(OR(L274=1, L274=0),K274&gt;50),AND(L274&gt;1,L274&lt;6,K274&gt;19,K274&lt;51),AND(L274&gt;5,K274&gt;0,K274&lt;20)),"Médio",IF(OR(AND(L274&gt;1,L274&lt;6,K274&gt;50),AND(L274&gt;5,K274&gt;19,K274&lt;51),AND(L274&gt;5,K274&gt;50)),"Complexo",""))),""))</f>
        <v/>
      </c>
      <c r="P274" s="63" t="str">
        <f aca="false">IF(N274="",O274,IF(O274="",N274,""))</f>
        <v/>
      </c>
      <c r="Q274" s="64" t="n">
        <f aca="false">IF(AND(OR(J274="EE",J274="CE"),P274="Simples"),3, IF(AND(OR(J274="EE",J274="CE"),P274="Médio"),4, IF(AND(OR(J274="EE",J274="CE"),P274="Complexo"),6, IF(AND(J274="SE",P274="Simples"),4, IF(AND(J274="SE",P274="Médio"),5, IF(AND(J274="SE",P274="Complexo"),7,0))))))</f>
        <v>0</v>
      </c>
      <c r="R274" s="64" t="n">
        <f aca="false">IF(AND(J274="ALI",O274="Simples"),7, IF(AND(J274="ALI",O274="Médio"),10, IF(AND(J274="ALI",O274="Complexo"),15, IF(AND(J274="AIE",O274="Simples"),5, IF(AND(J274="AIE",O274="Médio"),7, IF(AND(J274="AIE",O274="Complexo"),10,0))))))</f>
        <v>0</v>
      </c>
      <c r="S274" s="63" t="n">
        <f aca="false">IF($M274="%",($Q274+$R274)*$C274,$C274*$I274)</f>
        <v>0</v>
      </c>
      <c r="T274" s="59"/>
      <c r="U274" s="55"/>
      <c r="V274" s="55"/>
      <c r="W274" s="55"/>
      <c r="X274" s="55"/>
      <c r="Y274" s="55"/>
      <c r="Z274" s="55"/>
      <c r="AA274" s="55"/>
      <c r="AB274" s="55"/>
      <c r="AC274" s="55"/>
      <c r="AD274" s="55"/>
      <c r="AE274" s="55"/>
      <c r="AF274" s="55"/>
      <c r="AG274" s="55"/>
      <c r="AH274" s="55"/>
      <c r="AI274" s="55"/>
      <c r="AJ274" s="55"/>
      <c r="AK274" s="55"/>
      <c r="AL274" s="55"/>
      <c r="AM274" s="55"/>
      <c r="AN274" s="55"/>
      <c r="AO274" s="55"/>
      <c r="AP274" s="55"/>
      <c r="AQ274" s="55"/>
      <c r="AR274" s="55"/>
      <c r="AS274" s="55"/>
      <c r="AT274" s="55"/>
      <c r="AU274" s="55"/>
      <c r="AV274" s="55"/>
      <c r="AW274" s="55"/>
      <c r="AX274" s="55"/>
      <c r="AY274" s="55"/>
      <c r="AZ274" s="55"/>
      <c r="BA274" s="55"/>
      <c r="BB274" s="55"/>
      <c r="BC274" s="55"/>
      <c r="BD274" s="55"/>
      <c r="BE274" s="55"/>
      <c r="BF274" s="55"/>
      <c r="BG274" s="55"/>
      <c r="BH274" s="55"/>
      <c r="BI274" s="55"/>
      <c r="BJ274" s="55"/>
      <c r="BK274" s="55"/>
      <c r="BL274" s="55"/>
    </row>
    <row r="275" customFormat="false" ht="13.8" hidden="false" customHeight="false" outlineLevel="0" collapsed="false">
      <c r="A275" s="56"/>
      <c r="B275" s="57"/>
      <c r="C275" s="58" t="n">
        <f aca="false">IF($B275&lt;&gt;"",VLOOKUP($B275,Matriz_INM,2,0),0)</f>
        <v>0</v>
      </c>
      <c r="D275" s="59"/>
      <c r="E275" s="59"/>
      <c r="F275" s="59"/>
      <c r="G275" s="59"/>
      <c r="H275" s="60"/>
      <c r="I275" s="61"/>
      <c r="J275" s="59"/>
      <c r="K275" s="61"/>
      <c r="L275" s="61"/>
      <c r="M275" s="62" t="str">
        <f aca="false">IFERROR(VLOOKUP($B275,Matriz_INM,3,0),"")</f>
        <v/>
      </c>
      <c r="N275" s="60" t="str">
        <f aca="false">IF(J275="EE",IF(OR(AND(OR(L275=1,L275=0),K275&gt;0,K275&lt;5),AND(OR(L275=1,L275=0),K275&gt;4,K275&lt;16),AND(L275=2,K275&gt;0,K275&lt;5)),"Simples",IF(OR(AND(OR(L275=1,L275=0),K275&gt;15),AND(L275=2,K275&gt;4,K275&lt;16),AND(L275&gt;2,K275&gt;0,K275&lt;5)),"Médio",IF(OR(AND(L275=2,K275&gt;15),AND(L275&gt;2,K275&gt;4,K275&lt;16),AND(L275&gt;2,K275&gt;15)),"Complexo",""))), IF(OR(J275="CE",J275="SE"),IF(OR(AND(OR(L275=1,L275=0),K275&gt;0,K275&lt;6),AND(OR(L275=1,L275=0),K275&gt;5,K275&lt;20),AND(L275&gt;1,L275&lt;4,K275&gt;0,K275&lt;6)),"Simples",IF(OR(AND(OR(L275=1,L275=0),K275&gt;19),AND(L275&gt;1,L275&lt;4,K275&gt;5,K275&lt;20),AND(L275&gt;3,K275&gt;0,K275&lt;6)),"Médio",IF(OR(AND(L275&gt;1,L275&lt;4,K275&gt;19),AND(L275&gt;3,K275&gt;5,K275&lt;20),AND(L275&gt;3,K275&gt;19)),"Complexo",""))),""))</f>
        <v/>
      </c>
      <c r="O275" s="60" t="str">
        <f aca="false">IF(J275="ALI",IF(OR(AND(OR(L275=1,L275=0),K275&gt;0,K275&lt;20),AND(OR(L275=1,L275=0),K275&gt;19,K275&lt;51),AND(L275&gt;1,L275&lt;6,K275&gt;0,K275&lt;20)),"Simples",IF(OR(AND(OR(L275=1,L275=0),K275&gt;50),AND(L275&gt;1,L275&lt;6,K275&gt;19,K275&lt;51),AND(L275&gt;5,K275&gt;0,K275&lt;20)),"Médio",IF(OR(AND(L275&gt;1,L275&lt;6,K275&gt;50),AND(L275&gt;5,K275&gt;19,K275&lt;51),AND(L275&gt;5,K275&gt;50)),"Complexo",""))), IF(J275="AIE",IF(OR(AND(OR(L275=1, L275=0),K275&gt;0,K275&lt;20),AND(OR(L275=1, L275=0),K275&gt;19,K275&lt;51),AND(L275&gt;1,L275&lt;6,K275&gt;0,K275&lt;20)),"Simples",IF(OR(AND(OR(L275=1, L275=0),K275&gt;50),AND(L275&gt;1,L275&lt;6,K275&gt;19,K275&lt;51),AND(L275&gt;5,K275&gt;0,K275&lt;20)),"Médio",IF(OR(AND(L275&gt;1,L275&lt;6,K275&gt;50),AND(L275&gt;5,K275&gt;19,K275&lt;51),AND(L275&gt;5,K275&gt;50)),"Complexo",""))),""))</f>
        <v/>
      </c>
      <c r="P275" s="63" t="str">
        <f aca="false">IF(N275="",O275,IF(O275="",N275,""))</f>
        <v/>
      </c>
      <c r="Q275" s="64" t="n">
        <f aca="false">IF(AND(OR(J275="EE",J275="CE"),P275="Simples"),3, IF(AND(OR(J275="EE",J275="CE"),P275="Médio"),4, IF(AND(OR(J275="EE",J275="CE"),P275="Complexo"),6, IF(AND(J275="SE",P275="Simples"),4, IF(AND(J275="SE",P275="Médio"),5, IF(AND(J275="SE",P275="Complexo"),7,0))))))</f>
        <v>0</v>
      </c>
      <c r="R275" s="64" t="n">
        <f aca="false">IF(AND(J275="ALI",O275="Simples"),7, IF(AND(J275="ALI",O275="Médio"),10, IF(AND(J275="ALI",O275="Complexo"),15, IF(AND(J275="AIE",O275="Simples"),5, IF(AND(J275="AIE",O275="Médio"),7, IF(AND(J275="AIE",O275="Complexo"),10,0))))))</f>
        <v>0</v>
      </c>
      <c r="S275" s="63" t="n">
        <f aca="false">IF($M275="%",($Q275+$R275)*$C275,$C275*$I275)</f>
        <v>0</v>
      </c>
      <c r="T275" s="59"/>
      <c r="U275" s="55"/>
      <c r="V275" s="55"/>
      <c r="W275" s="55"/>
      <c r="X275" s="55"/>
      <c r="Y275" s="55"/>
      <c r="Z275" s="55"/>
      <c r="AA275" s="55"/>
      <c r="AB275" s="55"/>
      <c r="AC275" s="55"/>
      <c r="AD275" s="55"/>
      <c r="AE275" s="55"/>
      <c r="AF275" s="55"/>
      <c r="AG275" s="55"/>
      <c r="AH275" s="55"/>
      <c r="AI275" s="55"/>
      <c r="AJ275" s="55"/>
      <c r="AK275" s="55"/>
      <c r="AL275" s="55"/>
      <c r="AM275" s="55"/>
      <c r="AN275" s="55"/>
      <c r="AO275" s="55"/>
      <c r="AP275" s="55"/>
      <c r="AQ275" s="55"/>
      <c r="AR275" s="55"/>
      <c r="AS275" s="55"/>
      <c r="AT275" s="55"/>
      <c r="AU275" s="55"/>
      <c r="AV275" s="55"/>
      <c r="AW275" s="55"/>
      <c r="AX275" s="55"/>
      <c r="AY275" s="55"/>
      <c r="AZ275" s="55"/>
      <c r="BA275" s="55"/>
      <c r="BB275" s="55"/>
      <c r="BC275" s="55"/>
      <c r="BD275" s="55"/>
      <c r="BE275" s="55"/>
      <c r="BF275" s="55"/>
      <c r="BG275" s="55"/>
      <c r="BH275" s="55"/>
      <c r="BI275" s="55"/>
      <c r="BJ275" s="55"/>
      <c r="BK275" s="55"/>
      <c r="BL275" s="55"/>
    </row>
    <row r="276" customFormat="false" ht="13.8" hidden="false" customHeight="false" outlineLevel="0" collapsed="false">
      <c r="A276" s="56"/>
      <c r="B276" s="57"/>
      <c r="C276" s="58" t="n">
        <f aca="false">IF($B276&lt;&gt;"",VLOOKUP($B276,Matriz_INM,2,0),0)</f>
        <v>0</v>
      </c>
      <c r="D276" s="59"/>
      <c r="E276" s="59"/>
      <c r="F276" s="59"/>
      <c r="G276" s="59"/>
      <c r="H276" s="60"/>
      <c r="I276" s="61"/>
      <c r="J276" s="59"/>
      <c r="K276" s="61"/>
      <c r="L276" s="61"/>
      <c r="M276" s="62" t="str">
        <f aca="false">IFERROR(VLOOKUP($B276,Matriz_INM,3,0),"")</f>
        <v/>
      </c>
      <c r="N276" s="60" t="str">
        <f aca="false">IF(J276="EE",IF(OR(AND(OR(L276=1,L276=0),K276&gt;0,K276&lt;5),AND(OR(L276=1,L276=0),K276&gt;4,K276&lt;16),AND(L276=2,K276&gt;0,K276&lt;5)),"Simples",IF(OR(AND(OR(L276=1,L276=0),K276&gt;15),AND(L276=2,K276&gt;4,K276&lt;16),AND(L276&gt;2,K276&gt;0,K276&lt;5)),"Médio",IF(OR(AND(L276=2,K276&gt;15),AND(L276&gt;2,K276&gt;4,K276&lt;16),AND(L276&gt;2,K276&gt;15)),"Complexo",""))), IF(OR(J276="CE",J276="SE"),IF(OR(AND(OR(L276=1,L276=0),K276&gt;0,K276&lt;6),AND(OR(L276=1,L276=0),K276&gt;5,K276&lt;20),AND(L276&gt;1,L276&lt;4,K276&gt;0,K276&lt;6)),"Simples",IF(OR(AND(OR(L276=1,L276=0),K276&gt;19),AND(L276&gt;1,L276&lt;4,K276&gt;5,K276&lt;20),AND(L276&gt;3,K276&gt;0,K276&lt;6)),"Médio",IF(OR(AND(L276&gt;1,L276&lt;4,K276&gt;19),AND(L276&gt;3,K276&gt;5,K276&lt;20),AND(L276&gt;3,K276&gt;19)),"Complexo",""))),""))</f>
        <v/>
      </c>
      <c r="O276" s="60" t="str">
        <f aca="false">IF(J276="ALI",IF(OR(AND(OR(L276=1,L276=0),K276&gt;0,K276&lt;20),AND(OR(L276=1,L276=0),K276&gt;19,K276&lt;51),AND(L276&gt;1,L276&lt;6,K276&gt;0,K276&lt;20)),"Simples",IF(OR(AND(OR(L276=1,L276=0),K276&gt;50),AND(L276&gt;1,L276&lt;6,K276&gt;19,K276&lt;51),AND(L276&gt;5,K276&gt;0,K276&lt;20)),"Médio",IF(OR(AND(L276&gt;1,L276&lt;6,K276&gt;50),AND(L276&gt;5,K276&gt;19,K276&lt;51),AND(L276&gt;5,K276&gt;50)),"Complexo",""))), IF(J276="AIE",IF(OR(AND(OR(L276=1, L276=0),K276&gt;0,K276&lt;20),AND(OR(L276=1, L276=0),K276&gt;19,K276&lt;51),AND(L276&gt;1,L276&lt;6,K276&gt;0,K276&lt;20)),"Simples",IF(OR(AND(OR(L276=1, L276=0),K276&gt;50),AND(L276&gt;1,L276&lt;6,K276&gt;19,K276&lt;51),AND(L276&gt;5,K276&gt;0,K276&lt;20)),"Médio",IF(OR(AND(L276&gt;1,L276&lt;6,K276&gt;50),AND(L276&gt;5,K276&gt;19,K276&lt;51),AND(L276&gt;5,K276&gt;50)),"Complexo",""))),""))</f>
        <v/>
      </c>
      <c r="P276" s="63" t="str">
        <f aca="false">IF(N276="",O276,IF(O276="",N276,""))</f>
        <v/>
      </c>
      <c r="Q276" s="64" t="n">
        <f aca="false">IF(AND(OR(J276="EE",J276="CE"),P276="Simples"),3, IF(AND(OR(J276="EE",J276="CE"),P276="Médio"),4, IF(AND(OR(J276="EE",J276="CE"),P276="Complexo"),6, IF(AND(J276="SE",P276="Simples"),4, IF(AND(J276="SE",P276="Médio"),5, IF(AND(J276="SE",P276="Complexo"),7,0))))))</f>
        <v>0</v>
      </c>
      <c r="R276" s="64" t="n">
        <f aca="false">IF(AND(J276="ALI",O276="Simples"),7, IF(AND(J276="ALI",O276="Médio"),10, IF(AND(J276="ALI",O276="Complexo"),15, IF(AND(J276="AIE",O276="Simples"),5, IF(AND(J276="AIE",O276="Médio"),7, IF(AND(J276="AIE",O276="Complexo"),10,0))))))</f>
        <v>0</v>
      </c>
      <c r="S276" s="63" t="n">
        <f aca="false">IF($M276="%",($Q276+$R276)*$C276,$C276*$I276)</f>
        <v>0</v>
      </c>
      <c r="T276" s="59"/>
      <c r="U276" s="55"/>
      <c r="V276" s="55"/>
      <c r="W276" s="55"/>
      <c r="X276" s="55"/>
      <c r="Y276" s="55"/>
      <c r="Z276" s="55"/>
      <c r="AA276" s="55"/>
      <c r="AB276" s="55"/>
      <c r="AC276" s="55"/>
      <c r="AD276" s="55"/>
      <c r="AE276" s="55"/>
      <c r="AF276" s="55"/>
      <c r="AG276" s="55"/>
      <c r="AH276" s="55"/>
      <c r="AI276" s="55"/>
      <c r="AJ276" s="55"/>
      <c r="AK276" s="55"/>
      <c r="AL276" s="55"/>
      <c r="AM276" s="55"/>
      <c r="AN276" s="55"/>
      <c r="AO276" s="55"/>
      <c r="AP276" s="55"/>
      <c r="AQ276" s="55"/>
      <c r="AR276" s="55"/>
      <c r="AS276" s="55"/>
      <c r="AT276" s="55"/>
      <c r="AU276" s="55"/>
      <c r="AV276" s="55"/>
      <c r="AW276" s="55"/>
      <c r="AX276" s="55"/>
      <c r="AY276" s="55"/>
      <c r="AZ276" s="55"/>
      <c r="BA276" s="55"/>
      <c r="BB276" s="55"/>
      <c r="BC276" s="55"/>
      <c r="BD276" s="55"/>
      <c r="BE276" s="55"/>
      <c r="BF276" s="55"/>
      <c r="BG276" s="55"/>
      <c r="BH276" s="55"/>
      <c r="BI276" s="55"/>
      <c r="BJ276" s="55"/>
      <c r="BK276" s="55"/>
      <c r="BL276" s="55"/>
    </row>
    <row r="277" customFormat="false" ht="13.8" hidden="false" customHeight="false" outlineLevel="0" collapsed="false">
      <c r="A277" s="56"/>
      <c r="B277" s="57"/>
      <c r="C277" s="58" t="n">
        <f aca="false">IF($B277&lt;&gt;"",VLOOKUP($B277,Matriz_INM,2,0),0)</f>
        <v>0</v>
      </c>
      <c r="D277" s="59"/>
      <c r="E277" s="59"/>
      <c r="F277" s="59"/>
      <c r="G277" s="59"/>
      <c r="H277" s="60"/>
      <c r="I277" s="61"/>
      <c r="J277" s="59"/>
      <c r="K277" s="61"/>
      <c r="L277" s="61"/>
      <c r="M277" s="62" t="str">
        <f aca="false">IFERROR(VLOOKUP($B277,Matriz_INM,3,0),"")</f>
        <v/>
      </c>
      <c r="N277" s="60" t="str">
        <f aca="false">IF(J277="EE",IF(OR(AND(OR(L277=1,L277=0),K277&gt;0,K277&lt;5),AND(OR(L277=1,L277=0),K277&gt;4,K277&lt;16),AND(L277=2,K277&gt;0,K277&lt;5)),"Simples",IF(OR(AND(OR(L277=1,L277=0),K277&gt;15),AND(L277=2,K277&gt;4,K277&lt;16),AND(L277&gt;2,K277&gt;0,K277&lt;5)),"Médio",IF(OR(AND(L277=2,K277&gt;15),AND(L277&gt;2,K277&gt;4,K277&lt;16),AND(L277&gt;2,K277&gt;15)),"Complexo",""))), IF(OR(J277="CE",J277="SE"),IF(OR(AND(OR(L277=1,L277=0),K277&gt;0,K277&lt;6),AND(OR(L277=1,L277=0),K277&gt;5,K277&lt;20),AND(L277&gt;1,L277&lt;4,K277&gt;0,K277&lt;6)),"Simples",IF(OR(AND(OR(L277=1,L277=0),K277&gt;19),AND(L277&gt;1,L277&lt;4,K277&gt;5,K277&lt;20),AND(L277&gt;3,K277&gt;0,K277&lt;6)),"Médio",IF(OR(AND(L277&gt;1,L277&lt;4,K277&gt;19),AND(L277&gt;3,K277&gt;5,K277&lt;20),AND(L277&gt;3,K277&gt;19)),"Complexo",""))),""))</f>
        <v/>
      </c>
      <c r="O277" s="60" t="str">
        <f aca="false">IF(J277="ALI",IF(OR(AND(OR(L277=1,L277=0),K277&gt;0,K277&lt;20),AND(OR(L277=1,L277=0),K277&gt;19,K277&lt;51),AND(L277&gt;1,L277&lt;6,K277&gt;0,K277&lt;20)),"Simples",IF(OR(AND(OR(L277=1,L277=0),K277&gt;50),AND(L277&gt;1,L277&lt;6,K277&gt;19,K277&lt;51),AND(L277&gt;5,K277&gt;0,K277&lt;20)),"Médio",IF(OR(AND(L277&gt;1,L277&lt;6,K277&gt;50),AND(L277&gt;5,K277&gt;19,K277&lt;51),AND(L277&gt;5,K277&gt;50)),"Complexo",""))), IF(J277="AIE",IF(OR(AND(OR(L277=1, L277=0),K277&gt;0,K277&lt;20),AND(OR(L277=1, L277=0),K277&gt;19,K277&lt;51),AND(L277&gt;1,L277&lt;6,K277&gt;0,K277&lt;20)),"Simples",IF(OR(AND(OR(L277=1, L277=0),K277&gt;50),AND(L277&gt;1,L277&lt;6,K277&gt;19,K277&lt;51),AND(L277&gt;5,K277&gt;0,K277&lt;20)),"Médio",IF(OR(AND(L277&gt;1,L277&lt;6,K277&gt;50),AND(L277&gt;5,K277&gt;19,K277&lt;51),AND(L277&gt;5,K277&gt;50)),"Complexo",""))),""))</f>
        <v/>
      </c>
      <c r="P277" s="63" t="str">
        <f aca="false">IF(N277="",O277,IF(O277="",N277,""))</f>
        <v/>
      </c>
      <c r="Q277" s="64" t="n">
        <f aca="false">IF(AND(OR(J277="EE",J277="CE"),P277="Simples"),3, IF(AND(OR(J277="EE",J277="CE"),P277="Médio"),4, IF(AND(OR(J277="EE",J277="CE"),P277="Complexo"),6, IF(AND(J277="SE",P277="Simples"),4, IF(AND(J277="SE",P277="Médio"),5, IF(AND(J277="SE",P277="Complexo"),7,0))))))</f>
        <v>0</v>
      </c>
      <c r="R277" s="64" t="n">
        <f aca="false">IF(AND(J277="ALI",O277="Simples"),7, IF(AND(J277="ALI",O277="Médio"),10, IF(AND(J277="ALI",O277="Complexo"),15, IF(AND(J277="AIE",O277="Simples"),5, IF(AND(J277="AIE",O277="Médio"),7, IF(AND(J277="AIE",O277="Complexo"),10,0))))))</f>
        <v>0</v>
      </c>
      <c r="S277" s="63" t="n">
        <f aca="false">IF($M277="%",($Q277+$R277)*$C277,$C277*$I277)</f>
        <v>0</v>
      </c>
      <c r="T277" s="59"/>
      <c r="U277" s="55"/>
      <c r="V277" s="55"/>
      <c r="W277" s="55"/>
      <c r="X277" s="55"/>
      <c r="Y277" s="55"/>
      <c r="Z277" s="55"/>
      <c r="AA277" s="55"/>
      <c r="AB277" s="55"/>
      <c r="AC277" s="55"/>
      <c r="AD277" s="55"/>
      <c r="AE277" s="55"/>
      <c r="AF277" s="55"/>
      <c r="AG277" s="55"/>
      <c r="AH277" s="55"/>
      <c r="AI277" s="55"/>
      <c r="AJ277" s="55"/>
      <c r="AK277" s="55"/>
      <c r="AL277" s="55"/>
      <c r="AM277" s="55"/>
      <c r="AN277" s="55"/>
      <c r="AO277" s="55"/>
      <c r="AP277" s="55"/>
      <c r="AQ277" s="55"/>
      <c r="AR277" s="55"/>
      <c r="AS277" s="55"/>
      <c r="AT277" s="55"/>
      <c r="AU277" s="55"/>
      <c r="AV277" s="55"/>
      <c r="AW277" s="55"/>
      <c r="AX277" s="55"/>
      <c r="AY277" s="55"/>
      <c r="AZ277" s="55"/>
      <c r="BA277" s="55"/>
      <c r="BB277" s="55"/>
      <c r="BC277" s="55"/>
      <c r="BD277" s="55"/>
      <c r="BE277" s="55"/>
      <c r="BF277" s="55"/>
      <c r="BG277" s="55"/>
      <c r="BH277" s="55"/>
      <c r="BI277" s="55"/>
      <c r="BJ277" s="55"/>
      <c r="BK277" s="55"/>
      <c r="BL277" s="55"/>
    </row>
    <row r="278" customFormat="false" ht="13.8" hidden="false" customHeight="false" outlineLevel="0" collapsed="false">
      <c r="A278" s="56"/>
      <c r="B278" s="57"/>
      <c r="C278" s="58" t="n">
        <f aca="false">IF($B278&lt;&gt;"",VLOOKUP($B278,Matriz_INM,2,0),0)</f>
        <v>0</v>
      </c>
      <c r="D278" s="59"/>
      <c r="E278" s="59"/>
      <c r="F278" s="59"/>
      <c r="G278" s="59"/>
      <c r="H278" s="60"/>
      <c r="I278" s="61"/>
      <c r="J278" s="59"/>
      <c r="K278" s="61"/>
      <c r="L278" s="61"/>
      <c r="M278" s="62" t="str">
        <f aca="false">IFERROR(VLOOKUP($B278,Matriz_INM,3,0),"")</f>
        <v/>
      </c>
      <c r="N278" s="60" t="str">
        <f aca="false">IF(J278="EE",IF(OR(AND(OR(L278=1,L278=0),K278&gt;0,K278&lt;5),AND(OR(L278=1,L278=0),K278&gt;4,K278&lt;16),AND(L278=2,K278&gt;0,K278&lt;5)),"Simples",IF(OR(AND(OR(L278=1,L278=0),K278&gt;15),AND(L278=2,K278&gt;4,K278&lt;16),AND(L278&gt;2,K278&gt;0,K278&lt;5)),"Médio",IF(OR(AND(L278=2,K278&gt;15),AND(L278&gt;2,K278&gt;4,K278&lt;16),AND(L278&gt;2,K278&gt;15)),"Complexo",""))), IF(OR(J278="CE",J278="SE"),IF(OR(AND(OR(L278=1,L278=0),K278&gt;0,K278&lt;6),AND(OR(L278=1,L278=0),K278&gt;5,K278&lt;20),AND(L278&gt;1,L278&lt;4,K278&gt;0,K278&lt;6)),"Simples",IF(OR(AND(OR(L278=1,L278=0),K278&gt;19),AND(L278&gt;1,L278&lt;4,K278&gt;5,K278&lt;20),AND(L278&gt;3,K278&gt;0,K278&lt;6)),"Médio",IF(OR(AND(L278&gt;1,L278&lt;4,K278&gt;19),AND(L278&gt;3,K278&gt;5,K278&lt;20),AND(L278&gt;3,K278&gt;19)),"Complexo",""))),""))</f>
        <v/>
      </c>
      <c r="O278" s="60" t="str">
        <f aca="false">IF(J278="ALI",IF(OR(AND(OR(L278=1,L278=0),K278&gt;0,K278&lt;20),AND(OR(L278=1,L278=0),K278&gt;19,K278&lt;51),AND(L278&gt;1,L278&lt;6,K278&gt;0,K278&lt;20)),"Simples",IF(OR(AND(OR(L278=1,L278=0),K278&gt;50),AND(L278&gt;1,L278&lt;6,K278&gt;19,K278&lt;51),AND(L278&gt;5,K278&gt;0,K278&lt;20)),"Médio",IF(OR(AND(L278&gt;1,L278&lt;6,K278&gt;50),AND(L278&gt;5,K278&gt;19,K278&lt;51),AND(L278&gt;5,K278&gt;50)),"Complexo",""))), IF(J278="AIE",IF(OR(AND(OR(L278=1, L278=0),K278&gt;0,K278&lt;20),AND(OR(L278=1, L278=0),K278&gt;19,K278&lt;51),AND(L278&gt;1,L278&lt;6,K278&gt;0,K278&lt;20)),"Simples",IF(OR(AND(OR(L278=1, L278=0),K278&gt;50),AND(L278&gt;1,L278&lt;6,K278&gt;19,K278&lt;51),AND(L278&gt;5,K278&gt;0,K278&lt;20)),"Médio",IF(OR(AND(L278&gt;1,L278&lt;6,K278&gt;50),AND(L278&gt;5,K278&gt;19,K278&lt;51),AND(L278&gt;5,K278&gt;50)),"Complexo",""))),""))</f>
        <v/>
      </c>
      <c r="P278" s="63" t="str">
        <f aca="false">IF(N278="",O278,IF(O278="",N278,""))</f>
        <v/>
      </c>
      <c r="Q278" s="64" t="n">
        <f aca="false">IF(AND(OR(J278="EE",J278="CE"),P278="Simples"),3, IF(AND(OR(J278="EE",J278="CE"),P278="Médio"),4, IF(AND(OR(J278="EE",J278="CE"),P278="Complexo"),6, IF(AND(J278="SE",P278="Simples"),4, IF(AND(J278="SE",P278="Médio"),5, IF(AND(J278="SE",P278="Complexo"),7,0))))))</f>
        <v>0</v>
      </c>
      <c r="R278" s="64" t="n">
        <f aca="false">IF(AND(J278="ALI",O278="Simples"),7, IF(AND(J278="ALI",O278="Médio"),10, IF(AND(J278="ALI",O278="Complexo"),15, IF(AND(J278="AIE",O278="Simples"),5, IF(AND(J278="AIE",O278="Médio"),7, IF(AND(J278="AIE",O278="Complexo"),10,0))))))</f>
        <v>0</v>
      </c>
      <c r="S278" s="63" t="n">
        <f aca="false">IF($M278="%",($Q278+$R278)*$C278,$C278*$I278)</f>
        <v>0</v>
      </c>
      <c r="T278" s="59"/>
      <c r="U278" s="55"/>
      <c r="V278" s="55"/>
      <c r="W278" s="55"/>
      <c r="X278" s="55"/>
      <c r="Y278" s="55"/>
      <c r="Z278" s="55"/>
      <c r="AA278" s="55"/>
      <c r="AB278" s="55"/>
      <c r="AC278" s="55"/>
      <c r="AD278" s="55"/>
      <c r="AE278" s="55"/>
      <c r="AF278" s="55"/>
      <c r="AG278" s="55"/>
      <c r="AH278" s="55"/>
      <c r="AI278" s="55"/>
      <c r="AJ278" s="55"/>
      <c r="AK278" s="55"/>
      <c r="AL278" s="55"/>
      <c r="AM278" s="55"/>
      <c r="AN278" s="55"/>
      <c r="AO278" s="55"/>
      <c r="AP278" s="55"/>
      <c r="AQ278" s="55"/>
      <c r="AR278" s="55"/>
      <c r="AS278" s="55"/>
      <c r="AT278" s="55"/>
      <c r="AU278" s="55"/>
      <c r="AV278" s="55"/>
      <c r="AW278" s="55"/>
      <c r="AX278" s="55"/>
      <c r="AY278" s="55"/>
      <c r="AZ278" s="55"/>
      <c r="BA278" s="55"/>
      <c r="BB278" s="55"/>
      <c r="BC278" s="55"/>
      <c r="BD278" s="55"/>
      <c r="BE278" s="55"/>
      <c r="BF278" s="55"/>
      <c r="BG278" s="55"/>
      <c r="BH278" s="55"/>
      <c r="BI278" s="55"/>
      <c r="BJ278" s="55"/>
      <c r="BK278" s="55"/>
      <c r="BL278" s="55"/>
    </row>
    <row r="279" customFormat="false" ht="13.8" hidden="false" customHeight="false" outlineLevel="0" collapsed="false">
      <c r="A279" s="56"/>
      <c r="B279" s="57"/>
      <c r="C279" s="58" t="n">
        <f aca="false">IF($B279&lt;&gt;"",VLOOKUP($B279,Matriz_INM,2,0),0)</f>
        <v>0</v>
      </c>
      <c r="D279" s="59"/>
      <c r="E279" s="59"/>
      <c r="F279" s="59"/>
      <c r="G279" s="59"/>
      <c r="H279" s="60"/>
      <c r="I279" s="61"/>
      <c r="J279" s="59"/>
      <c r="K279" s="61"/>
      <c r="L279" s="61"/>
      <c r="M279" s="62" t="str">
        <f aca="false">IFERROR(VLOOKUP($B279,Matriz_INM,3,0),"")</f>
        <v/>
      </c>
      <c r="N279" s="60" t="str">
        <f aca="false">IF(J279="EE",IF(OR(AND(OR(L279=1,L279=0),K279&gt;0,K279&lt;5),AND(OR(L279=1,L279=0),K279&gt;4,K279&lt;16),AND(L279=2,K279&gt;0,K279&lt;5)),"Simples",IF(OR(AND(OR(L279=1,L279=0),K279&gt;15),AND(L279=2,K279&gt;4,K279&lt;16),AND(L279&gt;2,K279&gt;0,K279&lt;5)),"Médio",IF(OR(AND(L279=2,K279&gt;15),AND(L279&gt;2,K279&gt;4,K279&lt;16),AND(L279&gt;2,K279&gt;15)),"Complexo",""))), IF(OR(J279="CE",J279="SE"),IF(OR(AND(OR(L279=1,L279=0),K279&gt;0,K279&lt;6),AND(OR(L279=1,L279=0),K279&gt;5,K279&lt;20),AND(L279&gt;1,L279&lt;4,K279&gt;0,K279&lt;6)),"Simples",IF(OR(AND(OR(L279=1,L279=0),K279&gt;19),AND(L279&gt;1,L279&lt;4,K279&gt;5,K279&lt;20),AND(L279&gt;3,K279&gt;0,K279&lt;6)),"Médio",IF(OR(AND(L279&gt;1,L279&lt;4,K279&gt;19),AND(L279&gt;3,K279&gt;5,K279&lt;20),AND(L279&gt;3,K279&gt;19)),"Complexo",""))),""))</f>
        <v/>
      </c>
      <c r="O279" s="60" t="str">
        <f aca="false">IF(J279="ALI",IF(OR(AND(OR(L279=1,L279=0),K279&gt;0,K279&lt;20),AND(OR(L279=1,L279=0),K279&gt;19,K279&lt;51),AND(L279&gt;1,L279&lt;6,K279&gt;0,K279&lt;20)),"Simples",IF(OR(AND(OR(L279=1,L279=0),K279&gt;50),AND(L279&gt;1,L279&lt;6,K279&gt;19,K279&lt;51),AND(L279&gt;5,K279&gt;0,K279&lt;20)),"Médio",IF(OR(AND(L279&gt;1,L279&lt;6,K279&gt;50),AND(L279&gt;5,K279&gt;19,K279&lt;51),AND(L279&gt;5,K279&gt;50)),"Complexo",""))), IF(J279="AIE",IF(OR(AND(OR(L279=1, L279=0),K279&gt;0,K279&lt;20),AND(OR(L279=1, L279=0),K279&gt;19,K279&lt;51),AND(L279&gt;1,L279&lt;6,K279&gt;0,K279&lt;20)),"Simples",IF(OR(AND(OR(L279=1, L279=0),K279&gt;50),AND(L279&gt;1,L279&lt;6,K279&gt;19,K279&lt;51),AND(L279&gt;5,K279&gt;0,K279&lt;20)),"Médio",IF(OR(AND(L279&gt;1,L279&lt;6,K279&gt;50),AND(L279&gt;5,K279&gt;19,K279&lt;51),AND(L279&gt;5,K279&gt;50)),"Complexo",""))),""))</f>
        <v/>
      </c>
      <c r="P279" s="63" t="str">
        <f aca="false">IF(N279="",O279,IF(O279="",N279,""))</f>
        <v/>
      </c>
      <c r="Q279" s="64" t="n">
        <f aca="false">IF(AND(OR(J279="EE",J279="CE"),P279="Simples"),3, IF(AND(OR(J279="EE",J279="CE"),P279="Médio"),4, IF(AND(OR(J279="EE",J279="CE"),P279="Complexo"),6, IF(AND(J279="SE",P279="Simples"),4, IF(AND(J279="SE",P279="Médio"),5, IF(AND(J279="SE",P279="Complexo"),7,0))))))</f>
        <v>0</v>
      </c>
      <c r="R279" s="64" t="n">
        <f aca="false">IF(AND(J279="ALI",O279="Simples"),7, IF(AND(J279="ALI",O279="Médio"),10, IF(AND(J279="ALI",O279="Complexo"),15, IF(AND(J279="AIE",O279="Simples"),5, IF(AND(J279="AIE",O279="Médio"),7, IF(AND(J279="AIE",O279="Complexo"),10,0))))))</f>
        <v>0</v>
      </c>
      <c r="S279" s="63" t="n">
        <f aca="false">IF($M279="%",($Q279+$R279)*$C279,$C279*$I279)</f>
        <v>0</v>
      </c>
      <c r="T279" s="59"/>
      <c r="U279" s="55"/>
      <c r="V279" s="55"/>
      <c r="W279" s="55"/>
      <c r="X279" s="55"/>
      <c r="Y279" s="55"/>
      <c r="Z279" s="55"/>
      <c r="AA279" s="55"/>
      <c r="AB279" s="55"/>
      <c r="AC279" s="55"/>
      <c r="AD279" s="55"/>
      <c r="AE279" s="55"/>
      <c r="AF279" s="55"/>
      <c r="AG279" s="55"/>
      <c r="AH279" s="55"/>
      <c r="AI279" s="55"/>
      <c r="AJ279" s="55"/>
      <c r="AK279" s="55"/>
      <c r="AL279" s="55"/>
      <c r="AM279" s="55"/>
      <c r="AN279" s="55"/>
      <c r="AO279" s="55"/>
      <c r="AP279" s="55"/>
      <c r="AQ279" s="55"/>
      <c r="AR279" s="55"/>
      <c r="AS279" s="55"/>
      <c r="AT279" s="55"/>
      <c r="AU279" s="55"/>
      <c r="AV279" s="55"/>
      <c r="AW279" s="55"/>
      <c r="AX279" s="55"/>
      <c r="AY279" s="55"/>
      <c r="AZ279" s="55"/>
      <c r="BA279" s="55"/>
      <c r="BB279" s="55"/>
      <c r="BC279" s="55"/>
      <c r="BD279" s="55"/>
      <c r="BE279" s="55"/>
      <c r="BF279" s="55"/>
      <c r="BG279" s="55"/>
      <c r="BH279" s="55"/>
      <c r="BI279" s="55"/>
      <c r="BJ279" s="55"/>
      <c r="BK279" s="55"/>
      <c r="BL279" s="55"/>
    </row>
    <row r="280" customFormat="false" ht="13.8" hidden="false" customHeight="false" outlineLevel="0" collapsed="false">
      <c r="A280" s="56"/>
      <c r="B280" s="57"/>
      <c r="C280" s="58" t="n">
        <f aca="false">IF($B280&lt;&gt;"",VLOOKUP($B280,Matriz_INM,2,0),0)</f>
        <v>0</v>
      </c>
      <c r="D280" s="59"/>
      <c r="E280" s="59"/>
      <c r="F280" s="59"/>
      <c r="G280" s="59"/>
      <c r="H280" s="60"/>
      <c r="I280" s="61"/>
      <c r="J280" s="59"/>
      <c r="K280" s="61"/>
      <c r="L280" s="61"/>
      <c r="M280" s="62" t="str">
        <f aca="false">IFERROR(VLOOKUP($B280,Matriz_INM,3,0),"")</f>
        <v/>
      </c>
      <c r="N280" s="60" t="str">
        <f aca="false">IF(J280="EE",IF(OR(AND(OR(L280=1,L280=0),K280&gt;0,K280&lt;5),AND(OR(L280=1,L280=0),K280&gt;4,K280&lt;16),AND(L280=2,K280&gt;0,K280&lt;5)),"Simples",IF(OR(AND(OR(L280=1,L280=0),K280&gt;15),AND(L280=2,K280&gt;4,K280&lt;16),AND(L280&gt;2,K280&gt;0,K280&lt;5)),"Médio",IF(OR(AND(L280=2,K280&gt;15),AND(L280&gt;2,K280&gt;4,K280&lt;16),AND(L280&gt;2,K280&gt;15)),"Complexo",""))), IF(OR(J280="CE",J280="SE"),IF(OR(AND(OR(L280=1,L280=0),K280&gt;0,K280&lt;6),AND(OR(L280=1,L280=0),K280&gt;5,K280&lt;20),AND(L280&gt;1,L280&lt;4,K280&gt;0,K280&lt;6)),"Simples",IF(OR(AND(OR(L280=1,L280=0),K280&gt;19),AND(L280&gt;1,L280&lt;4,K280&gt;5,K280&lt;20),AND(L280&gt;3,K280&gt;0,K280&lt;6)),"Médio",IF(OR(AND(L280&gt;1,L280&lt;4,K280&gt;19),AND(L280&gt;3,K280&gt;5,K280&lt;20),AND(L280&gt;3,K280&gt;19)),"Complexo",""))),""))</f>
        <v/>
      </c>
      <c r="O280" s="60" t="str">
        <f aca="false">IF(J280="ALI",IF(OR(AND(OR(L280=1,L280=0),K280&gt;0,K280&lt;20),AND(OR(L280=1,L280=0),K280&gt;19,K280&lt;51),AND(L280&gt;1,L280&lt;6,K280&gt;0,K280&lt;20)),"Simples",IF(OR(AND(OR(L280=1,L280=0),K280&gt;50),AND(L280&gt;1,L280&lt;6,K280&gt;19,K280&lt;51),AND(L280&gt;5,K280&gt;0,K280&lt;20)),"Médio",IF(OR(AND(L280&gt;1,L280&lt;6,K280&gt;50),AND(L280&gt;5,K280&gt;19,K280&lt;51),AND(L280&gt;5,K280&gt;50)),"Complexo",""))), IF(J280="AIE",IF(OR(AND(OR(L280=1, L280=0),K280&gt;0,K280&lt;20),AND(OR(L280=1, L280=0),K280&gt;19,K280&lt;51),AND(L280&gt;1,L280&lt;6,K280&gt;0,K280&lt;20)),"Simples",IF(OR(AND(OR(L280=1, L280=0),K280&gt;50),AND(L280&gt;1,L280&lt;6,K280&gt;19,K280&lt;51),AND(L280&gt;5,K280&gt;0,K280&lt;20)),"Médio",IF(OR(AND(L280&gt;1,L280&lt;6,K280&gt;50),AND(L280&gt;5,K280&gt;19,K280&lt;51),AND(L280&gt;5,K280&gt;50)),"Complexo",""))),""))</f>
        <v/>
      </c>
      <c r="P280" s="63" t="str">
        <f aca="false">IF(N280="",O280,IF(O280="",N280,""))</f>
        <v/>
      </c>
      <c r="Q280" s="64" t="n">
        <f aca="false">IF(AND(OR(J280="EE",J280="CE"),P280="Simples"),3, IF(AND(OR(J280="EE",J280="CE"),P280="Médio"),4, IF(AND(OR(J280="EE",J280="CE"),P280="Complexo"),6, IF(AND(J280="SE",P280="Simples"),4, IF(AND(J280="SE",P280="Médio"),5, IF(AND(J280="SE",P280="Complexo"),7,0))))))</f>
        <v>0</v>
      </c>
      <c r="R280" s="64" t="n">
        <f aca="false">IF(AND(J280="ALI",O280="Simples"),7, IF(AND(J280="ALI",O280="Médio"),10, IF(AND(J280="ALI",O280="Complexo"),15, IF(AND(J280="AIE",O280="Simples"),5, IF(AND(J280="AIE",O280="Médio"),7, IF(AND(J280="AIE",O280="Complexo"),10,0))))))</f>
        <v>0</v>
      </c>
      <c r="S280" s="63" t="n">
        <f aca="false">IF($M280="%",($Q280+$R280)*$C280,$C280*$I280)</f>
        <v>0</v>
      </c>
      <c r="T280" s="59"/>
      <c r="U280" s="55"/>
      <c r="V280" s="55"/>
      <c r="W280" s="55"/>
      <c r="X280" s="55"/>
      <c r="Y280" s="55"/>
      <c r="Z280" s="55"/>
      <c r="AA280" s="55"/>
      <c r="AB280" s="55"/>
      <c r="AC280" s="55"/>
      <c r="AD280" s="55"/>
      <c r="AE280" s="55"/>
      <c r="AF280" s="55"/>
      <c r="AG280" s="55"/>
      <c r="AH280" s="55"/>
      <c r="AI280" s="55"/>
      <c r="AJ280" s="55"/>
      <c r="AK280" s="55"/>
      <c r="AL280" s="55"/>
      <c r="AM280" s="55"/>
      <c r="AN280" s="55"/>
      <c r="AO280" s="55"/>
      <c r="AP280" s="55"/>
      <c r="AQ280" s="55"/>
      <c r="AR280" s="55"/>
      <c r="AS280" s="55"/>
      <c r="AT280" s="55"/>
      <c r="AU280" s="55"/>
      <c r="AV280" s="55"/>
      <c r="AW280" s="55"/>
      <c r="AX280" s="55"/>
      <c r="AY280" s="55"/>
      <c r="AZ280" s="55"/>
      <c r="BA280" s="55"/>
      <c r="BB280" s="55"/>
      <c r="BC280" s="55"/>
      <c r="BD280" s="55"/>
      <c r="BE280" s="55"/>
      <c r="BF280" s="55"/>
      <c r="BG280" s="55"/>
      <c r="BH280" s="55"/>
      <c r="BI280" s="55"/>
      <c r="BJ280" s="55"/>
      <c r="BK280" s="55"/>
      <c r="BL280" s="55"/>
    </row>
    <row r="281" customFormat="false" ht="13.8" hidden="false" customHeight="false" outlineLevel="0" collapsed="false">
      <c r="A281" s="56"/>
      <c r="B281" s="57"/>
      <c r="C281" s="58" t="n">
        <f aca="false">IF($B281&lt;&gt;"",VLOOKUP($B281,Matriz_INM,2,0),0)</f>
        <v>0</v>
      </c>
      <c r="D281" s="59"/>
      <c r="E281" s="59"/>
      <c r="F281" s="59"/>
      <c r="G281" s="59"/>
      <c r="H281" s="60"/>
      <c r="I281" s="61"/>
      <c r="J281" s="59"/>
      <c r="K281" s="61"/>
      <c r="L281" s="61"/>
      <c r="M281" s="62" t="str">
        <f aca="false">IFERROR(VLOOKUP($B281,Matriz_INM,3,0),"")</f>
        <v/>
      </c>
      <c r="N281" s="60" t="str">
        <f aca="false">IF(J281="EE",IF(OR(AND(OR(L281=1,L281=0),K281&gt;0,K281&lt;5),AND(OR(L281=1,L281=0),K281&gt;4,K281&lt;16),AND(L281=2,K281&gt;0,K281&lt;5)),"Simples",IF(OR(AND(OR(L281=1,L281=0),K281&gt;15),AND(L281=2,K281&gt;4,K281&lt;16),AND(L281&gt;2,K281&gt;0,K281&lt;5)),"Médio",IF(OR(AND(L281=2,K281&gt;15),AND(L281&gt;2,K281&gt;4,K281&lt;16),AND(L281&gt;2,K281&gt;15)),"Complexo",""))), IF(OR(J281="CE",J281="SE"),IF(OR(AND(OR(L281=1,L281=0),K281&gt;0,K281&lt;6),AND(OR(L281=1,L281=0),K281&gt;5,K281&lt;20),AND(L281&gt;1,L281&lt;4,K281&gt;0,K281&lt;6)),"Simples",IF(OR(AND(OR(L281=1,L281=0),K281&gt;19),AND(L281&gt;1,L281&lt;4,K281&gt;5,K281&lt;20),AND(L281&gt;3,K281&gt;0,K281&lt;6)),"Médio",IF(OR(AND(L281&gt;1,L281&lt;4,K281&gt;19),AND(L281&gt;3,K281&gt;5,K281&lt;20),AND(L281&gt;3,K281&gt;19)),"Complexo",""))),""))</f>
        <v/>
      </c>
      <c r="O281" s="60" t="str">
        <f aca="false">IF(J281="ALI",IF(OR(AND(OR(L281=1,L281=0),K281&gt;0,K281&lt;20),AND(OR(L281=1,L281=0),K281&gt;19,K281&lt;51),AND(L281&gt;1,L281&lt;6,K281&gt;0,K281&lt;20)),"Simples",IF(OR(AND(OR(L281=1,L281=0),K281&gt;50),AND(L281&gt;1,L281&lt;6,K281&gt;19,K281&lt;51),AND(L281&gt;5,K281&gt;0,K281&lt;20)),"Médio",IF(OR(AND(L281&gt;1,L281&lt;6,K281&gt;50),AND(L281&gt;5,K281&gt;19,K281&lt;51),AND(L281&gt;5,K281&gt;50)),"Complexo",""))), IF(J281="AIE",IF(OR(AND(OR(L281=1, L281=0),K281&gt;0,K281&lt;20),AND(OR(L281=1, L281=0),K281&gt;19,K281&lt;51),AND(L281&gt;1,L281&lt;6,K281&gt;0,K281&lt;20)),"Simples",IF(OR(AND(OR(L281=1, L281=0),K281&gt;50),AND(L281&gt;1,L281&lt;6,K281&gt;19,K281&lt;51),AND(L281&gt;5,K281&gt;0,K281&lt;20)),"Médio",IF(OR(AND(L281&gt;1,L281&lt;6,K281&gt;50),AND(L281&gt;5,K281&gt;19,K281&lt;51),AND(L281&gt;5,K281&gt;50)),"Complexo",""))),""))</f>
        <v/>
      </c>
      <c r="P281" s="63" t="str">
        <f aca="false">IF(N281="",O281,IF(O281="",N281,""))</f>
        <v/>
      </c>
      <c r="Q281" s="64" t="n">
        <f aca="false">IF(AND(OR(J281="EE",J281="CE"),P281="Simples"),3, IF(AND(OR(J281="EE",J281="CE"),P281="Médio"),4, IF(AND(OR(J281="EE",J281="CE"),P281="Complexo"),6, IF(AND(J281="SE",P281="Simples"),4, IF(AND(J281="SE",P281="Médio"),5, IF(AND(J281="SE",P281="Complexo"),7,0))))))</f>
        <v>0</v>
      </c>
      <c r="R281" s="64" t="n">
        <f aca="false">IF(AND(J281="ALI",O281="Simples"),7, IF(AND(J281="ALI",O281="Médio"),10, IF(AND(J281="ALI",O281="Complexo"),15, IF(AND(J281="AIE",O281="Simples"),5, IF(AND(J281="AIE",O281="Médio"),7, IF(AND(J281="AIE",O281="Complexo"),10,0))))))</f>
        <v>0</v>
      </c>
      <c r="S281" s="63" t="n">
        <f aca="false">IF($M281="%",($Q281+$R281)*$C281,$C281*$I281)</f>
        <v>0</v>
      </c>
      <c r="T281" s="59"/>
      <c r="U281" s="55"/>
      <c r="V281" s="55"/>
      <c r="W281" s="55"/>
      <c r="X281" s="55"/>
      <c r="Y281" s="55"/>
      <c r="Z281" s="55"/>
      <c r="AA281" s="55"/>
      <c r="AB281" s="55"/>
      <c r="AC281" s="55"/>
      <c r="AD281" s="55"/>
      <c r="AE281" s="55"/>
      <c r="AF281" s="55"/>
      <c r="AG281" s="55"/>
      <c r="AH281" s="55"/>
      <c r="AI281" s="55"/>
      <c r="AJ281" s="55"/>
      <c r="AK281" s="55"/>
      <c r="AL281" s="55"/>
      <c r="AM281" s="55"/>
      <c r="AN281" s="55"/>
      <c r="AO281" s="55"/>
      <c r="AP281" s="55"/>
      <c r="AQ281" s="55"/>
      <c r="AR281" s="55"/>
      <c r="AS281" s="55"/>
      <c r="AT281" s="55"/>
      <c r="AU281" s="55"/>
      <c r="AV281" s="55"/>
      <c r="AW281" s="55"/>
      <c r="AX281" s="55"/>
      <c r="AY281" s="55"/>
      <c r="AZ281" s="55"/>
      <c r="BA281" s="55"/>
      <c r="BB281" s="55"/>
      <c r="BC281" s="55"/>
      <c r="BD281" s="55"/>
      <c r="BE281" s="55"/>
      <c r="BF281" s="55"/>
      <c r="BG281" s="55"/>
      <c r="BH281" s="55"/>
      <c r="BI281" s="55"/>
      <c r="BJ281" s="55"/>
      <c r="BK281" s="55"/>
      <c r="BL281" s="55"/>
    </row>
    <row r="282" customFormat="false" ht="13.8" hidden="false" customHeight="false" outlineLevel="0" collapsed="false">
      <c r="A282" s="56"/>
      <c r="B282" s="57"/>
      <c r="C282" s="58" t="n">
        <f aca="false">IF($B282&lt;&gt;"",VLOOKUP($B282,Matriz_INM,2,0),0)</f>
        <v>0</v>
      </c>
      <c r="D282" s="59"/>
      <c r="E282" s="59"/>
      <c r="F282" s="59"/>
      <c r="G282" s="59"/>
      <c r="H282" s="60"/>
      <c r="I282" s="61"/>
      <c r="J282" s="59"/>
      <c r="K282" s="61"/>
      <c r="L282" s="61"/>
      <c r="M282" s="62" t="str">
        <f aca="false">IFERROR(VLOOKUP($B282,Matriz_INM,3,0),"")</f>
        <v/>
      </c>
      <c r="N282" s="60" t="str">
        <f aca="false">IF(J282="EE",IF(OR(AND(OR(L282=1,L282=0),K282&gt;0,K282&lt;5),AND(OR(L282=1,L282=0),K282&gt;4,K282&lt;16),AND(L282=2,K282&gt;0,K282&lt;5)),"Simples",IF(OR(AND(OR(L282=1,L282=0),K282&gt;15),AND(L282=2,K282&gt;4,K282&lt;16),AND(L282&gt;2,K282&gt;0,K282&lt;5)),"Médio",IF(OR(AND(L282=2,K282&gt;15),AND(L282&gt;2,K282&gt;4,K282&lt;16),AND(L282&gt;2,K282&gt;15)),"Complexo",""))), IF(OR(J282="CE",J282="SE"),IF(OR(AND(OR(L282=1,L282=0),K282&gt;0,K282&lt;6),AND(OR(L282=1,L282=0),K282&gt;5,K282&lt;20),AND(L282&gt;1,L282&lt;4,K282&gt;0,K282&lt;6)),"Simples",IF(OR(AND(OR(L282=1,L282=0),K282&gt;19),AND(L282&gt;1,L282&lt;4,K282&gt;5,K282&lt;20),AND(L282&gt;3,K282&gt;0,K282&lt;6)),"Médio",IF(OR(AND(L282&gt;1,L282&lt;4,K282&gt;19),AND(L282&gt;3,K282&gt;5,K282&lt;20),AND(L282&gt;3,K282&gt;19)),"Complexo",""))),""))</f>
        <v/>
      </c>
      <c r="O282" s="60" t="str">
        <f aca="false">IF(J282="ALI",IF(OR(AND(OR(L282=1,L282=0),K282&gt;0,K282&lt;20),AND(OR(L282=1,L282=0),K282&gt;19,K282&lt;51),AND(L282&gt;1,L282&lt;6,K282&gt;0,K282&lt;20)),"Simples",IF(OR(AND(OR(L282=1,L282=0),K282&gt;50),AND(L282&gt;1,L282&lt;6,K282&gt;19,K282&lt;51),AND(L282&gt;5,K282&gt;0,K282&lt;20)),"Médio",IF(OR(AND(L282&gt;1,L282&lt;6,K282&gt;50),AND(L282&gt;5,K282&gt;19,K282&lt;51),AND(L282&gt;5,K282&gt;50)),"Complexo",""))), IF(J282="AIE",IF(OR(AND(OR(L282=1, L282=0),K282&gt;0,K282&lt;20),AND(OR(L282=1, L282=0),K282&gt;19,K282&lt;51),AND(L282&gt;1,L282&lt;6,K282&gt;0,K282&lt;20)),"Simples",IF(OR(AND(OR(L282=1, L282=0),K282&gt;50),AND(L282&gt;1,L282&lt;6,K282&gt;19,K282&lt;51),AND(L282&gt;5,K282&gt;0,K282&lt;20)),"Médio",IF(OR(AND(L282&gt;1,L282&lt;6,K282&gt;50),AND(L282&gt;5,K282&gt;19,K282&lt;51),AND(L282&gt;5,K282&gt;50)),"Complexo",""))),""))</f>
        <v/>
      </c>
      <c r="P282" s="63" t="str">
        <f aca="false">IF(N282="",O282,IF(O282="",N282,""))</f>
        <v/>
      </c>
      <c r="Q282" s="64" t="n">
        <f aca="false">IF(AND(OR(J282="EE",J282="CE"),P282="Simples"),3, IF(AND(OR(J282="EE",J282="CE"),P282="Médio"),4, IF(AND(OR(J282="EE",J282="CE"),P282="Complexo"),6, IF(AND(J282="SE",P282="Simples"),4, IF(AND(J282="SE",P282="Médio"),5, IF(AND(J282="SE",P282="Complexo"),7,0))))))</f>
        <v>0</v>
      </c>
      <c r="R282" s="64" t="n">
        <f aca="false">IF(AND(J282="ALI",O282="Simples"),7, IF(AND(J282="ALI",O282="Médio"),10, IF(AND(J282="ALI",O282="Complexo"),15, IF(AND(J282="AIE",O282="Simples"),5, IF(AND(J282="AIE",O282="Médio"),7, IF(AND(J282="AIE",O282="Complexo"),10,0))))))</f>
        <v>0</v>
      </c>
      <c r="S282" s="63" t="n">
        <f aca="false">IF($M282="%",($Q282+$R282)*$C282,$C282*$I282)</f>
        <v>0</v>
      </c>
      <c r="T282" s="59"/>
      <c r="U282" s="55"/>
      <c r="V282" s="55"/>
      <c r="W282" s="55"/>
      <c r="X282" s="55"/>
      <c r="Y282" s="55"/>
      <c r="Z282" s="55"/>
      <c r="AA282" s="55"/>
      <c r="AB282" s="55"/>
      <c r="AC282" s="55"/>
      <c r="AD282" s="55"/>
      <c r="AE282" s="55"/>
      <c r="AF282" s="55"/>
      <c r="AG282" s="55"/>
      <c r="AH282" s="55"/>
      <c r="AI282" s="55"/>
      <c r="AJ282" s="55"/>
      <c r="AK282" s="55"/>
      <c r="AL282" s="55"/>
      <c r="AM282" s="55"/>
      <c r="AN282" s="55"/>
      <c r="AO282" s="55"/>
      <c r="AP282" s="55"/>
      <c r="AQ282" s="55"/>
      <c r="AR282" s="55"/>
      <c r="AS282" s="55"/>
      <c r="AT282" s="55"/>
      <c r="AU282" s="55"/>
      <c r="AV282" s="55"/>
      <c r="AW282" s="55"/>
      <c r="AX282" s="55"/>
      <c r="AY282" s="55"/>
      <c r="AZ282" s="55"/>
      <c r="BA282" s="55"/>
      <c r="BB282" s="55"/>
      <c r="BC282" s="55"/>
      <c r="BD282" s="55"/>
      <c r="BE282" s="55"/>
      <c r="BF282" s="55"/>
      <c r="BG282" s="55"/>
      <c r="BH282" s="55"/>
      <c r="BI282" s="55"/>
      <c r="BJ282" s="55"/>
      <c r="BK282" s="55"/>
      <c r="BL282" s="55"/>
    </row>
    <row r="283" customFormat="false" ht="13.8" hidden="false" customHeight="false" outlineLevel="0" collapsed="false">
      <c r="A283" s="56"/>
      <c r="B283" s="57"/>
      <c r="C283" s="58" t="n">
        <f aca="false">IF($B283&lt;&gt;"",VLOOKUP($B283,Matriz_INM,2,0),0)</f>
        <v>0</v>
      </c>
      <c r="D283" s="59"/>
      <c r="E283" s="59"/>
      <c r="F283" s="59"/>
      <c r="G283" s="59"/>
      <c r="H283" s="60"/>
      <c r="I283" s="61"/>
      <c r="J283" s="59"/>
      <c r="K283" s="61"/>
      <c r="L283" s="61"/>
      <c r="M283" s="62" t="str">
        <f aca="false">IFERROR(VLOOKUP($B283,Matriz_INM,3,0),"")</f>
        <v/>
      </c>
      <c r="N283" s="60" t="str">
        <f aca="false">IF(J283="EE",IF(OR(AND(OR(L283=1,L283=0),K283&gt;0,K283&lt;5),AND(OR(L283=1,L283=0),K283&gt;4,K283&lt;16),AND(L283=2,K283&gt;0,K283&lt;5)),"Simples",IF(OR(AND(OR(L283=1,L283=0),K283&gt;15),AND(L283=2,K283&gt;4,K283&lt;16),AND(L283&gt;2,K283&gt;0,K283&lt;5)),"Médio",IF(OR(AND(L283=2,K283&gt;15),AND(L283&gt;2,K283&gt;4,K283&lt;16),AND(L283&gt;2,K283&gt;15)),"Complexo",""))), IF(OR(J283="CE",J283="SE"),IF(OR(AND(OR(L283=1,L283=0),K283&gt;0,K283&lt;6),AND(OR(L283=1,L283=0),K283&gt;5,K283&lt;20),AND(L283&gt;1,L283&lt;4,K283&gt;0,K283&lt;6)),"Simples",IF(OR(AND(OR(L283=1,L283=0),K283&gt;19),AND(L283&gt;1,L283&lt;4,K283&gt;5,K283&lt;20),AND(L283&gt;3,K283&gt;0,K283&lt;6)),"Médio",IF(OR(AND(L283&gt;1,L283&lt;4,K283&gt;19),AND(L283&gt;3,K283&gt;5,K283&lt;20),AND(L283&gt;3,K283&gt;19)),"Complexo",""))),""))</f>
        <v/>
      </c>
      <c r="O283" s="60" t="str">
        <f aca="false">IF(J283="ALI",IF(OR(AND(OR(L283=1,L283=0),K283&gt;0,K283&lt;20),AND(OR(L283=1,L283=0),K283&gt;19,K283&lt;51),AND(L283&gt;1,L283&lt;6,K283&gt;0,K283&lt;20)),"Simples",IF(OR(AND(OR(L283=1,L283=0),K283&gt;50),AND(L283&gt;1,L283&lt;6,K283&gt;19,K283&lt;51),AND(L283&gt;5,K283&gt;0,K283&lt;20)),"Médio",IF(OR(AND(L283&gt;1,L283&lt;6,K283&gt;50),AND(L283&gt;5,K283&gt;19,K283&lt;51),AND(L283&gt;5,K283&gt;50)),"Complexo",""))), IF(J283="AIE",IF(OR(AND(OR(L283=1, L283=0),K283&gt;0,K283&lt;20),AND(OR(L283=1, L283=0),K283&gt;19,K283&lt;51),AND(L283&gt;1,L283&lt;6,K283&gt;0,K283&lt;20)),"Simples",IF(OR(AND(OR(L283=1, L283=0),K283&gt;50),AND(L283&gt;1,L283&lt;6,K283&gt;19,K283&lt;51),AND(L283&gt;5,K283&gt;0,K283&lt;20)),"Médio",IF(OR(AND(L283&gt;1,L283&lt;6,K283&gt;50),AND(L283&gt;5,K283&gt;19,K283&lt;51),AND(L283&gt;5,K283&gt;50)),"Complexo",""))),""))</f>
        <v/>
      </c>
      <c r="P283" s="63" t="str">
        <f aca="false">IF(N283="",O283,IF(O283="",N283,""))</f>
        <v/>
      </c>
      <c r="Q283" s="64" t="n">
        <f aca="false">IF(AND(OR(J283="EE",J283="CE"),P283="Simples"),3, IF(AND(OR(J283="EE",J283="CE"),P283="Médio"),4, IF(AND(OR(J283="EE",J283="CE"),P283="Complexo"),6, IF(AND(J283="SE",P283="Simples"),4, IF(AND(J283="SE",P283="Médio"),5, IF(AND(J283="SE",P283="Complexo"),7,0))))))</f>
        <v>0</v>
      </c>
      <c r="R283" s="64" t="n">
        <f aca="false">IF(AND(J283="ALI",O283="Simples"),7, IF(AND(J283="ALI",O283="Médio"),10, IF(AND(J283="ALI",O283="Complexo"),15, IF(AND(J283="AIE",O283="Simples"),5, IF(AND(J283="AIE",O283="Médio"),7, IF(AND(J283="AIE",O283="Complexo"),10,0))))))</f>
        <v>0</v>
      </c>
      <c r="S283" s="63" t="n">
        <f aca="false">IF($M283="%",($Q283+$R283)*$C283,$C283*$I283)</f>
        <v>0</v>
      </c>
      <c r="T283" s="59"/>
      <c r="U283" s="55"/>
      <c r="V283" s="55"/>
      <c r="W283" s="55"/>
      <c r="X283" s="55"/>
      <c r="Y283" s="55"/>
      <c r="Z283" s="55"/>
      <c r="AA283" s="55"/>
      <c r="AB283" s="55"/>
      <c r="AC283" s="55"/>
      <c r="AD283" s="55"/>
      <c r="AE283" s="55"/>
      <c r="AF283" s="55"/>
      <c r="AG283" s="55"/>
      <c r="AH283" s="55"/>
      <c r="AI283" s="55"/>
      <c r="AJ283" s="55"/>
      <c r="AK283" s="55"/>
      <c r="AL283" s="55"/>
      <c r="AM283" s="55"/>
      <c r="AN283" s="55"/>
      <c r="AO283" s="55"/>
      <c r="AP283" s="55"/>
      <c r="AQ283" s="55"/>
      <c r="AR283" s="55"/>
      <c r="AS283" s="55"/>
      <c r="AT283" s="55"/>
      <c r="AU283" s="55"/>
      <c r="AV283" s="55"/>
      <c r="AW283" s="55"/>
      <c r="AX283" s="55"/>
      <c r="AY283" s="55"/>
      <c r="AZ283" s="55"/>
      <c r="BA283" s="55"/>
      <c r="BB283" s="55"/>
      <c r="BC283" s="55"/>
      <c r="BD283" s="55"/>
      <c r="BE283" s="55"/>
      <c r="BF283" s="55"/>
      <c r="BG283" s="55"/>
      <c r="BH283" s="55"/>
      <c r="BI283" s="55"/>
      <c r="BJ283" s="55"/>
      <c r="BK283" s="55"/>
      <c r="BL283" s="55"/>
    </row>
    <row r="284" customFormat="false" ht="13.8" hidden="false" customHeight="false" outlineLevel="0" collapsed="false">
      <c r="A284" s="56"/>
      <c r="B284" s="57"/>
      <c r="C284" s="58" t="n">
        <f aca="false">IF($B284&lt;&gt;"",VLOOKUP($B284,Matriz_INM,2,0),0)</f>
        <v>0</v>
      </c>
      <c r="D284" s="59"/>
      <c r="E284" s="59"/>
      <c r="F284" s="59"/>
      <c r="G284" s="59"/>
      <c r="H284" s="60"/>
      <c r="I284" s="61"/>
      <c r="J284" s="59"/>
      <c r="K284" s="61"/>
      <c r="L284" s="61"/>
      <c r="M284" s="62" t="str">
        <f aca="false">IFERROR(VLOOKUP($B284,Matriz_INM,3,0),"")</f>
        <v/>
      </c>
      <c r="N284" s="60" t="str">
        <f aca="false">IF(J284="EE",IF(OR(AND(OR(L284=1,L284=0),K284&gt;0,K284&lt;5),AND(OR(L284=1,L284=0),K284&gt;4,K284&lt;16),AND(L284=2,K284&gt;0,K284&lt;5)),"Simples",IF(OR(AND(OR(L284=1,L284=0),K284&gt;15),AND(L284=2,K284&gt;4,K284&lt;16),AND(L284&gt;2,K284&gt;0,K284&lt;5)),"Médio",IF(OR(AND(L284=2,K284&gt;15),AND(L284&gt;2,K284&gt;4,K284&lt;16),AND(L284&gt;2,K284&gt;15)),"Complexo",""))), IF(OR(J284="CE",J284="SE"),IF(OR(AND(OR(L284=1,L284=0),K284&gt;0,K284&lt;6),AND(OR(L284=1,L284=0),K284&gt;5,K284&lt;20),AND(L284&gt;1,L284&lt;4,K284&gt;0,K284&lt;6)),"Simples",IF(OR(AND(OR(L284=1,L284=0),K284&gt;19),AND(L284&gt;1,L284&lt;4,K284&gt;5,K284&lt;20),AND(L284&gt;3,K284&gt;0,K284&lt;6)),"Médio",IF(OR(AND(L284&gt;1,L284&lt;4,K284&gt;19),AND(L284&gt;3,K284&gt;5,K284&lt;20),AND(L284&gt;3,K284&gt;19)),"Complexo",""))),""))</f>
        <v/>
      </c>
      <c r="O284" s="60" t="str">
        <f aca="false">IF(J284="ALI",IF(OR(AND(OR(L284=1,L284=0),K284&gt;0,K284&lt;20),AND(OR(L284=1,L284=0),K284&gt;19,K284&lt;51),AND(L284&gt;1,L284&lt;6,K284&gt;0,K284&lt;20)),"Simples",IF(OR(AND(OR(L284=1,L284=0),K284&gt;50),AND(L284&gt;1,L284&lt;6,K284&gt;19,K284&lt;51),AND(L284&gt;5,K284&gt;0,K284&lt;20)),"Médio",IF(OR(AND(L284&gt;1,L284&lt;6,K284&gt;50),AND(L284&gt;5,K284&gt;19,K284&lt;51),AND(L284&gt;5,K284&gt;50)),"Complexo",""))), IF(J284="AIE",IF(OR(AND(OR(L284=1, L284=0),K284&gt;0,K284&lt;20),AND(OR(L284=1, L284=0),K284&gt;19,K284&lt;51),AND(L284&gt;1,L284&lt;6,K284&gt;0,K284&lt;20)),"Simples",IF(OR(AND(OR(L284=1, L284=0),K284&gt;50),AND(L284&gt;1,L284&lt;6,K284&gt;19,K284&lt;51),AND(L284&gt;5,K284&gt;0,K284&lt;20)),"Médio",IF(OR(AND(L284&gt;1,L284&lt;6,K284&gt;50),AND(L284&gt;5,K284&gt;19,K284&lt;51),AND(L284&gt;5,K284&gt;50)),"Complexo",""))),""))</f>
        <v/>
      </c>
      <c r="P284" s="63" t="str">
        <f aca="false">IF(N284="",O284,IF(O284="",N284,""))</f>
        <v/>
      </c>
      <c r="Q284" s="64" t="n">
        <f aca="false">IF(AND(OR(J284="EE",J284="CE"),P284="Simples"),3, IF(AND(OR(J284="EE",J284="CE"),P284="Médio"),4, IF(AND(OR(J284="EE",J284="CE"),P284="Complexo"),6, IF(AND(J284="SE",P284="Simples"),4, IF(AND(J284="SE",P284="Médio"),5, IF(AND(J284="SE",P284="Complexo"),7,0))))))</f>
        <v>0</v>
      </c>
      <c r="R284" s="64" t="n">
        <f aca="false">IF(AND(J284="ALI",O284="Simples"),7, IF(AND(J284="ALI",O284="Médio"),10, IF(AND(J284="ALI",O284="Complexo"),15, IF(AND(J284="AIE",O284="Simples"),5, IF(AND(J284="AIE",O284="Médio"),7, IF(AND(J284="AIE",O284="Complexo"),10,0))))))</f>
        <v>0</v>
      </c>
      <c r="S284" s="63" t="n">
        <f aca="false">IF($M284="%",($Q284+$R284)*$C284,$C284*$I284)</f>
        <v>0</v>
      </c>
      <c r="T284" s="59"/>
      <c r="U284" s="55"/>
      <c r="V284" s="55"/>
      <c r="W284" s="55"/>
      <c r="X284" s="55"/>
      <c r="Y284" s="55"/>
      <c r="Z284" s="55"/>
      <c r="AA284" s="55"/>
      <c r="AB284" s="55"/>
      <c r="AC284" s="55"/>
      <c r="AD284" s="55"/>
      <c r="AE284" s="55"/>
      <c r="AF284" s="55"/>
      <c r="AG284" s="55"/>
      <c r="AH284" s="55"/>
      <c r="AI284" s="55"/>
      <c r="AJ284" s="55"/>
      <c r="AK284" s="55"/>
      <c r="AL284" s="55"/>
      <c r="AM284" s="55"/>
      <c r="AN284" s="55"/>
      <c r="AO284" s="55"/>
      <c r="AP284" s="55"/>
      <c r="AQ284" s="55"/>
      <c r="AR284" s="55"/>
      <c r="AS284" s="55"/>
      <c r="AT284" s="55"/>
      <c r="AU284" s="55"/>
      <c r="AV284" s="55"/>
      <c r="AW284" s="55"/>
      <c r="AX284" s="55"/>
      <c r="AY284" s="55"/>
      <c r="AZ284" s="55"/>
      <c r="BA284" s="55"/>
      <c r="BB284" s="55"/>
      <c r="BC284" s="55"/>
      <c r="BD284" s="55"/>
      <c r="BE284" s="55"/>
      <c r="BF284" s="55"/>
      <c r="BG284" s="55"/>
      <c r="BH284" s="55"/>
      <c r="BI284" s="55"/>
      <c r="BJ284" s="55"/>
      <c r="BK284" s="55"/>
      <c r="BL284" s="55"/>
    </row>
    <row r="285" customFormat="false" ht="13.8" hidden="false" customHeight="false" outlineLevel="0" collapsed="false">
      <c r="A285" s="56"/>
      <c r="B285" s="57"/>
      <c r="C285" s="58" t="n">
        <f aca="false">IF($B285&lt;&gt;"",VLOOKUP($B285,Matriz_INM,2,0),0)</f>
        <v>0</v>
      </c>
      <c r="D285" s="59"/>
      <c r="E285" s="59"/>
      <c r="F285" s="59"/>
      <c r="G285" s="59"/>
      <c r="H285" s="60"/>
      <c r="I285" s="61"/>
      <c r="J285" s="59"/>
      <c r="K285" s="61"/>
      <c r="L285" s="61"/>
      <c r="M285" s="62" t="str">
        <f aca="false">IFERROR(VLOOKUP($B285,Matriz_INM,3,0),"")</f>
        <v/>
      </c>
      <c r="N285" s="60" t="str">
        <f aca="false">IF(J285="EE",IF(OR(AND(OR(L285=1,L285=0),K285&gt;0,K285&lt;5),AND(OR(L285=1,L285=0),K285&gt;4,K285&lt;16),AND(L285=2,K285&gt;0,K285&lt;5)),"Simples",IF(OR(AND(OR(L285=1,L285=0),K285&gt;15),AND(L285=2,K285&gt;4,K285&lt;16),AND(L285&gt;2,K285&gt;0,K285&lt;5)),"Médio",IF(OR(AND(L285=2,K285&gt;15),AND(L285&gt;2,K285&gt;4,K285&lt;16),AND(L285&gt;2,K285&gt;15)),"Complexo",""))), IF(OR(J285="CE",J285="SE"),IF(OR(AND(OR(L285=1,L285=0),K285&gt;0,K285&lt;6),AND(OR(L285=1,L285=0),K285&gt;5,K285&lt;20),AND(L285&gt;1,L285&lt;4,K285&gt;0,K285&lt;6)),"Simples",IF(OR(AND(OR(L285=1,L285=0),K285&gt;19),AND(L285&gt;1,L285&lt;4,K285&gt;5,K285&lt;20),AND(L285&gt;3,K285&gt;0,K285&lt;6)),"Médio",IF(OR(AND(L285&gt;1,L285&lt;4,K285&gt;19),AND(L285&gt;3,K285&gt;5,K285&lt;20),AND(L285&gt;3,K285&gt;19)),"Complexo",""))),""))</f>
        <v/>
      </c>
      <c r="O285" s="60" t="str">
        <f aca="false">IF(J285="ALI",IF(OR(AND(OR(L285=1,L285=0),K285&gt;0,K285&lt;20),AND(OR(L285=1,L285=0),K285&gt;19,K285&lt;51),AND(L285&gt;1,L285&lt;6,K285&gt;0,K285&lt;20)),"Simples",IF(OR(AND(OR(L285=1,L285=0),K285&gt;50),AND(L285&gt;1,L285&lt;6,K285&gt;19,K285&lt;51),AND(L285&gt;5,K285&gt;0,K285&lt;20)),"Médio",IF(OR(AND(L285&gt;1,L285&lt;6,K285&gt;50),AND(L285&gt;5,K285&gt;19,K285&lt;51),AND(L285&gt;5,K285&gt;50)),"Complexo",""))), IF(J285="AIE",IF(OR(AND(OR(L285=1, L285=0),K285&gt;0,K285&lt;20),AND(OR(L285=1, L285=0),K285&gt;19,K285&lt;51),AND(L285&gt;1,L285&lt;6,K285&gt;0,K285&lt;20)),"Simples",IF(OR(AND(OR(L285=1, L285=0),K285&gt;50),AND(L285&gt;1,L285&lt;6,K285&gt;19,K285&lt;51),AND(L285&gt;5,K285&gt;0,K285&lt;20)),"Médio",IF(OR(AND(L285&gt;1,L285&lt;6,K285&gt;50),AND(L285&gt;5,K285&gt;19,K285&lt;51),AND(L285&gt;5,K285&gt;50)),"Complexo",""))),""))</f>
        <v/>
      </c>
      <c r="P285" s="63" t="str">
        <f aca="false">IF(N285="",O285,IF(O285="",N285,""))</f>
        <v/>
      </c>
      <c r="Q285" s="64" t="n">
        <f aca="false">IF(AND(OR(J285="EE",J285="CE"),P285="Simples"),3, IF(AND(OR(J285="EE",J285="CE"),P285="Médio"),4, IF(AND(OR(J285="EE",J285="CE"),P285="Complexo"),6, IF(AND(J285="SE",P285="Simples"),4, IF(AND(J285="SE",P285="Médio"),5, IF(AND(J285="SE",P285="Complexo"),7,0))))))</f>
        <v>0</v>
      </c>
      <c r="R285" s="64" t="n">
        <f aca="false">IF(AND(J285="ALI",O285="Simples"),7, IF(AND(J285="ALI",O285="Médio"),10, IF(AND(J285="ALI",O285="Complexo"),15, IF(AND(J285="AIE",O285="Simples"),5, IF(AND(J285="AIE",O285="Médio"),7, IF(AND(J285="AIE",O285="Complexo"),10,0))))))</f>
        <v>0</v>
      </c>
      <c r="S285" s="63" t="n">
        <f aca="false">IF($M285="%",($Q285+$R285)*$C285,$C285*$I285)</f>
        <v>0</v>
      </c>
      <c r="T285" s="59"/>
      <c r="U285" s="55"/>
      <c r="V285" s="55"/>
      <c r="W285" s="55"/>
      <c r="X285" s="55"/>
      <c r="Y285" s="55"/>
      <c r="Z285" s="55"/>
      <c r="AA285" s="55"/>
      <c r="AB285" s="55"/>
      <c r="AC285" s="55"/>
      <c r="AD285" s="55"/>
      <c r="AE285" s="55"/>
      <c r="AF285" s="55"/>
      <c r="AG285" s="55"/>
      <c r="AH285" s="55"/>
      <c r="AI285" s="55"/>
      <c r="AJ285" s="55"/>
      <c r="AK285" s="55"/>
      <c r="AL285" s="55"/>
      <c r="AM285" s="55"/>
      <c r="AN285" s="55"/>
      <c r="AO285" s="55"/>
      <c r="AP285" s="55"/>
      <c r="AQ285" s="55"/>
      <c r="AR285" s="55"/>
      <c r="AS285" s="55"/>
      <c r="AT285" s="55"/>
      <c r="AU285" s="55"/>
      <c r="AV285" s="55"/>
      <c r="AW285" s="55"/>
      <c r="AX285" s="55"/>
      <c r="AY285" s="55"/>
      <c r="AZ285" s="55"/>
      <c r="BA285" s="55"/>
      <c r="BB285" s="55"/>
      <c r="BC285" s="55"/>
      <c r="BD285" s="55"/>
      <c r="BE285" s="55"/>
      <c r="BF285" s="55"/>
      <c r="BG285" s="55"/>
      <c r="BH285" s="55"/>
      <c r="BI285" s="55"/>
      <c r="BJ285" s="55"/>
      <c r="BK285" s="55"/>
      <c r="BL285" s="55"/>
    </row>
    <row r="286" customFormat="false" ht="13.8" hidden="false" customHeight="false" outlineLevel="0" collapsed="false">
      <c r="A286" s="56"/>
      <c r="B286" s="57"/>
      <c r="C286" s="58" t="n">
        <f aca="false">IF($B286&lt;&gt;"",VLOOKUP($B286,Matriz_INM,2,0),0)</f>
        <v>0</v>
      </c>
      <c r="D286" s="59"/>
      <c r="E286" s="59"/>
      <c r="F286" s="59"/>
      <c r="G286" s="59"/>
      <c r="H286" s="60"/>
      <c r="I286" s="61"/>
      <c r="J286" s="59"/>
      <c r="K286" s="61"/>
      <c r="L286" s="61"/>
      <c r="M286" s="62" t="str">
        <f aca="false">IFERROR(VLOOKUP($B286,Matriz_INM,3,0),"")</f>
        <v/>
      </c>
      <c r="N286" s="60" t="str">
        <f aca="false">IF(J286="EE",IF(OR(AND(OR(L286=1,L286=0),K286&gt;0,K286&lt;5),AND(OR(L286=1,L286=0),K286&gt;4,K286&lt;16),AND(L286=2,K286&gt;0,K286&lt;5)),"Simples",IF(OR(AND(OR(L286=1,L286=0),K286&gt;15),AND(L286=2,K286&gt;4,K286&lt;16),AND(L286&gt;2,K286&gt;0,K286&lt;5)),"Médio",IF(OR(AND(L286=2,K286&gt;15),AND(L286&gt;2,K286&gt;4,K286&lt;16),AND(L286&gt;2,K286&gt;15)),"Complexo",""))), IF(OR(J286="CE",J286="SE"),IF(OR(AND(OR(L286=1,L286=0),K286&gt;0,K286&lt;6),AND(OR(L286=1,L286=0),K286&gt;5,K286&lt;20),AND(L286&gt;1,L286&lt;4,K286&gt;0,K286&lt;6)),"Simples",IF(OR(AND(OR(L286=1,L286=0),K286&gt;19),AND(L286&gt;1,L286&lt;4,K286&gt;5,K286&lt;20),AND(L286&gt;3,K286&gt;0,K286&lt;6)),"Médio",IF(OR(AND(L286&gt;1,L286&lt;4,K286&gt;19),AND(L286&gt;3,K286&gt;5,K286&lt;20),AND(L286&gt;3,K286&gt;19)),"Complexo",""))),""))</f>
        <v/>
      </c>
      <c r="O286" s="60" t="str">
        <f aca="false">IF(J286="ALI",IF(OR(AND(OR(L286=1,L286=0),K286&gt;0,K286&lt;20),AND(OR(L286=1,L286=0),K286&gt;19,K286&lt;51),AND(L286&gt;1,L286&lt;6,K286&gt;0,K286&lt;20)),"Simples",IF(OR(AND(OR(L286=1,L286=0),K286&gt;50),AND(L286&gt;1,L286&lt;6,K286&gt;19,K286&lt;51),AND(L286&gt;5,K286&gt;0,K286&lt;20)),"Médio",IF(OR(AND(L286&gt;1,L286&lt;6,K286&gt;50),AND(L286&gt;5,K286&gt;19,K286&lt;51),AND(L286&gt;5,K286&gt;50)),"Complexo",""))), IF(J286="AIE",IF(OR(AND(OR(L286=1, L286=0),K286&gt;0,K286&lt;20),AND(OR(L286=1, L286=0),K286&gt;19,K286&lt;51),AND(L286&gt;1,L286&lt;6,K286&gt;0,K286&lt;20)),"Simples",IF(OR(AND(OR(L286=1, L286=0),K286&gt;50),AND(L286&gt;1,L286&lt;6,K286&gt;19,K286&lt;51),AND(L286&gt;5,K286&gt;0,K286&lt;20)),"Médio",IF(OR(AND(L286&gt;1,L286&lt;6,K286&gt;50),AND(L286&gt;5,K286&gt;19,K286&lt;51),AND(L286&gt;5,K286&gt;50)),"Complexo",""))),""))</f>
        <v/>
      </c>
      <c r="P286" s="63" t="str">
        <f aca="false">IF(N286="",O286,IF(O286="",N286,""))</f>
        <v/>
      </c>
      <c r="Q286" s="64" t="n">
        <f aca="false">IF(AND(OR(J286="EE",J286="CE"),P286="Simples"),3, IF(AND(OR(J286="EE",J286="CE"),P286="Médio"),4, IF(AND(OR(J286="EE",J286="CE"),P286="Complexo"),6, IF(AND(J286="SE",P286="Simples"),4, IF(AND(J286="SE",P286="Médio"),5, IF(AND(J286="SE",P286="Complexo"),7,0))))))</f>
        <v>0</v>
      </c>
      <c r="R286" s="64" t="n">
        <f aca="false">IF(AND(J286="ALI",O286="Simples"),7, IF(AND(J286="ALI",O286="Médio"),10, IF(AND(J286="ALI",O286="Complexo"),15, IF(AND(J286="AIE",O286="Simples"),5, IF(AND(J286="AIE",O286="Médio"),7, IF(AND(J286="AIE",O286="Complexo"),10,0))))))</f>
        <v>0</v>
      </c>
      <c r="S286" s="63" t="n">
        <f aca="false">IF($M286="%",($Q286+$R286)*$C286,$C286*$I286)</f>
        <v>0</v>
      </c>
      <c r="T286" s="59"/>
      <c r="U286" s="55"/>
      <c r="V286" s="55"/>
      <c r="W286" s="55"/>
      <c r="X286" s="55"/>
      <c r="Y286" s="55"/>
      <c r="Z286" s="55"/>
      <c r="AA286" s="55"/>
      <c r="AB286" s="55"/>
      <c r="AC286" s="55"/>
      <c r="AD286" s="55"/>
      <c r="AE286" s="55"/>
      <c r="AF286" s="55"/>
      <c r="AG286" s="55"/>
      <c r="AH286" s="55"/>
      <c r="AI286" s="55"/>
      <c r="AJ286" s="55"/>
      <c r="AK286" s="55"/>
      <c r="AL286" s="55"/>
      <c r="AM286" s="55"/>
      <c r="AN286" s="55"/>
      <c r="AO286" s="55"/>
      <c r="AP286" s="55"/>
      <c r="AQ286" s="55"/>
      <c r="AR286" s="55"/>
      <c r="AS286" s="55"/>
      <c r="AT286" s="55"/>
      <c r="AU286" s="55"/>
      <c r="AV286" s="55"/>
      <c r="AW286" s="55"/>
      <c r="AX286" s="55"/>
      <c r="AY286" s="55"/>
      <c r="AZ286" s="55"/>
      <c r="BA286" s="55"/>
      <c r="BB286" s="55"/>
      <c r="BC286" s="55"/>
      <c r="BD286" s="55"/>
      <c r="BE286" s="55"/>
      <c r="BF286" s="55"/>
      <c r="BG286" s="55"/>
      <c r="BH286" s="55"/>
      <c r="BI286" s="55"/>
      <c r="BJ286" s="55"/>
      <c r="BK286" s="55"/>
      <c r="BL286" s="55"/>
    </row>
    <row r="287" customFormat="false" ht="13.8" hidden="false" customHeight="false" outlineLevel="0" collapsed="false">
      <c r="A287" s="56"/>
      <c r="B287" s="57"/>
      <c r="C287" s="58" t="n">
        <f aca="false">IF($B287&lt;&gt;"",VLOOKUP($B287,Matriz_INM,2,0),0)</f>
        <v>0</v>
      </c>
      <c r="D287" s="59"/>
      <c r="E287" s="59"/>
      <c r="F287" s="59"/>
      <c r="G287" s="59"/>
      <c r="H287" s="60"/>
      <c r="I287" s="61"/>
      <c r="J287" s="59"/>
      <c r="K287" s="61"/>
      <c r="L287" s="61"/>
      <c r="M287" s="62" t="str">
        <f aca="false">IFERROR(VLOOKUP($B287,Matriz_INM,3,0),"")</f>
        <v/>
      </c>
      <c r="N287" s="60" t="str">
        <f aca="false">IF(J287="EE",IF(OR(AND(OR(L287=1,L287=0),K287&gt;0,K287&lt;5),AND(OR(L287=1,L287=0),K287&gt;4,K287&lt;16),AND(L287=2,K287&gt;0,K287&lt;5)),"Simples",IF(OR(AND(OR(L287=1,L287=0),K287&gt;15),AND(L287=2,K287&gt;4,K287&lt;16),AND(L287&gt;2,K287&gt;0,K287&lt;5)),"Médio",IF(OR(AND(L287=2,K287&gt;15),AND(L287&gt;2,K287&gt;4,K287&lt;16),AND(L287&gt;2,K287&gt;15)),"Complexo",""))), IF(OR(J287="CE",J287="SE"),IF(OR(AND(OR(L287=1,L287=0),K287&gt;0,K287&lt;6),AND(OR(L287=1,L287=0),K287&gt;5,K287&lt;20),AND(L287&gt;1,L287&lt;4,K287&gt;0,K287&lt;6)),"Simples",IF(OR(AND(OR(L287=1,L287=0),K287&gt;19),AND(L287&gt;1,L287&lt;4,K287&gt;5,K287&lt;20),AND(L287&gt;3,K287&gt;0,K287&lt;6)),"Médio",IF(OR(AND(L287&gt;1,L287&lt;4,K287&gt;19),AND(L287&gt;3,K287&gt;5,K287&lt;20),AND(L287&gt;3,K287&gt;19)),"Complexo",""))),""))</f>
        <v/>
      </c>
      <c r="O287" s="60" t="str">
        <f aca="false">IF(J287="ALI",IF(OR(AND(OR(L287=1,L287=0),K287&gt;0,K287&lt;20),AND(OR(L287=1,L287=0),K287&gt;19,K287&lt;51),AND(L287&gt;1,L287&lt;6,K287&gt;0,K287&lt;20)),"Simples",IF(OR(AND(OR(L287=1,L287=0),K287&gt;50),AND(L287&gt;1,L287&lt;6,K287&gt;19,K287&lt;51),AND(L287&gt;5,K287&gt;0,K287&lt;20)),"Médio",IF(OR(AND(L287&gt;1,L287&lt;6,K287&gt;50),AND(L287&gt;5,K287&gt;19,K287&lt;51),AND(L287&gt;5,K287&gt;50)),"Complexo",""))), IF(J287="AIE",IF(OR(AND(OR(L287=1, L287=0),K287&gt;0,K287&lt;20),AND(OR(L287=1, L287=0),K287&gt;19,K287&lt;51),AND(L287&gt;1,L287&lt;6,K287&gt;0,K287&lt;20)),"Simples",IF(OR(AND(OR(L287=1, L287=0),K287&gt;50),AND(L287&gt;1,L287&lt;6,K287&gt;19,K287&lt;51),AND(L287&gt;5,K287&gt;0,K287&lt;20)),"Médio",IF(OR(AND(L287&gt;1,L287&lt;6,K287&gt;50),AND(L287&gt;5,K287&gt;19,K287&lt;51),AND(L287&gt;5,K287&gt;50)),"Complexo",""))),""))</f>
        <v/>
      </c>
      <c r="P287" s="63" t="str">
        <f aca="false">IF(N287="",O287,IF(O287="",N287,""))</f>
        <v/>
      </c>
      <c r="Q287" s="64" t="n">
        <f aca="false">IF(AND(OR(J287="EE",J287="CE"),P287="Simples"),3, IF(AND(OR(J287="EE",J287="CE"),P287="Médio"),4, IF(AND(OR(J287="EE",J287="CE"),P287="Complexo"),6, IF(AND(J287="SE",P287="Simples"),4, IF(AND(J287="SE",P287="Médio"),5, IF(AND(J287="SE",P287="Complexo"),7,0))))))</f>
        <v>0</v>
      </c>
      <c r="R287" s="64" t="n">
        <f aca="false">IF(AND(J287="ALI",O287="Simples"),7, IF(AND(J287="ALI",O287="Médio"),10, IF(AND(J287="ALI",O287="Complexo"),15, IF(AND(J287="AIE",O287="Simples"),5, IF(AND(J287="AIE",O287="Médio"),7, IF(AND(J287="AIE",O287="Complexo"),10,0))))))</f>
        <v>0</v>
      </c>
      <c r="S287" s="63" t="n">
        <f aca="false">IF($M287="%",($Q287+$R287)*$C287,$C287*$I287)</f>
        <v>0</v>
      </c>
      <c r="T287" s="59"/>
      <c r="U287" s="55"/>
      <c r="V287" s="55"/>
      <c r="W287" s="55"/>
      <c r="X287" s="55"/>
      <c r="Y287" s="55"/>
      <c r="Z287" s="55"/>
      <c r="AA287" s="55"/>
      <c r="AB287" s="55"/>
      <c r="AC287" s="55"/>
      <c r="AD287" s="55"/>
      <c r="AE287" s="55"/>
      <c r="AF287" s="55"/>
      <c r="AG287" s="55"/>
      <c r="AH287" s="55"/>
      <c r="AI287" s="55"/>
      <c r="AJ287" s="55"/>
      <c r="AK287" s="55"/>
      <c r="AL287" s="55"/>
      <c r="AM287" s="55"/>
      <c r="AN287" s="55"/>
      <c r="AO287" s="55"/>
      <c r="AP287" s="55"/>
      <c r="AQ287" s="55"/>
      <c r="AR287" s="55"/>
      <c r="AS287" s="55"/>
      <c r="AT287" s="55"/>
      <c r="AU287" s="55"/>
      <c r="AV287" s="55"/>
      <c r="AW287" s="55"/>
      <c r="AX287" s="55"/>
      <c r="AY287" s="55"/>
      <c r="AZ287" s="55"/>
      <c r="BA287" s="55"/>
      <c r="BB287" s="55"/>
      <c r="BC287" s="55"/>
      <c r="BD287" s="55"/>
      <c r="BE287" s="55"/>
      <c r="BF287" s="55"/>
      <c r="BG287" s="55"/>
      <c r="BH287" s="55"/>
      <c r="BI287" s="55"/>
      <c r="BJ287" s="55"/>
      <c r="BK287" s="55"/>
      <c r="BL287" s="55"/>
    </row>
    <row r="288" customFormat="false" ht="13.8" hidden="false" customHeight="false" outlineLevel="0" collapsed="false">
      <c r="A288" s="56"/>
      <c r="B288" s="57"/>
      <c r="C288" s="58" t="n">
        <f aca="false">IF($B288&lt;&gt;"",VLOOKUP($B288,Matriz_INM,2,0),0)</f>
        <v>0</v>
      </c>
      <c r="D288" s="59"/>
      <c r="E288" s="59"/>
      <c r="F288" s="59"/>
      <c r="G288" s="59"/>
      <c r="H288" s="60"/>
      <c r="I288" s="61"/>
      <c r="J288" s="59"/>
      <c r="K288" s="61"/>
      <c r="L288" s="61"/>
      <c r="M288" s="62" t="str">
        <f aca="false">IFERROR(VLOOKUP($B288,Matriz_INM,3,0),"")</f>
        <v/>
      </c>
      <c r="N288" s="60" t="str">
        <f aca="false">IF(J288="EE",IF(OR(AND(OR(L288=1,L288=0),K288&gt;0,K288&lt;5),AND(OR(L288=1,L288=0),K288&gt;4,K288&lt;16),AND(L288=2,K288&gt;0,K288&lt;5)),"Simples",IF(OR(AND(OR(L288=1,L288=0),K288&gt;15),AND(L288=2,K288&gt;4,K288&lt;16),AND(L288&gt;2,K288&gt;0,K288&lt;5)),"Médio",IF(OR(AND(L288=2,K288&gt;15),AND(L288&gt;2,K288&gt;4,K288&lt;16),AND(L288&gt;2,K288&gt;15)),"Complexo",""))), IF(OR(J288="CE",J288="SE"),IF(OR(AND(OR(L288=1,L288=0),K288&gt;0,K288&lt;6),AND(OR(L288=1,L288=0),K288&gt;5,K288&lt;20),AND(L288&gt;1,L288&lt;4,K288&gt;0,K288&lt;6)),"Simples",IF(OR(AND(OR(L288=1,L288=0),K288&gt;19),AND(L288&gt;1,L288&lt;4,K288&gt;5,K288&lt;20),AND(L288&gt;3,K288&gt;0,K288&lt;6)),"Médio",IF(OR(AND(L288&gt;1,L288&lt;4,K288&gt;19),AND(L288&gt;3,K288&gt;5,K288&lt;20),AND(L288&gt;3,K288&gt;19)),"Complexo",""))),""))</f>
        <v/>
      </c>
      <c r="O288" s="60" t="str">
        <f aca="false">IF(J288="ALI",IF(OR(AND(OR(L288=1,L288=0),K288&gt;0,K288&lt;20),AND(OR(L288=1,L288=0),K288&gt;19,K288&lt;51),AND(L288&gt;1,L288&lt;6,K288&gt;0,K288&lt;20)),"Simples",IF(OR(AND(OR(L288=1,L288=0),K288&gt;50),AND(L288&gt;1,L288&lt;6,K288&gt;19,K288&lt;51),AND(L288&gt;5,K288&gt;0,K288&lt;20)),"Médio",IF(OR(AND(L288&gt;1,L288&lt;6,K288&gt;50),AND(L288&gt;5,K288&gt;19,K288&lt;51),AND(L288&gt;5,K288&gt;50)),"Complexo",""))), IF(J288="AIE",IF(OR(AND(OR(L288=1, L288=0),K288&gt;0,K288&lt;20),AND(OR(L288=1, L288=0),K288&gt;19,K288&lt;51),AND(L288&gt;1,L288&lt;6,K288&gt;0,K288&lt;20)),"Simples",IF(OR(AND(OR(L288=1, L288=0),K288&gt;50),AND(L288&gt;1,L288&lt;6,K288&gt;19,K288&lt;51),AND(L288&gt;5,K288&gt;0,K288&lt;20)),"Médio",IF(OR(AND(L288&gt;1,L288&lt;6,K288&gt;50),AND(L288&gt;5,K288&gt;19,K288&lt;51),AND(L288&gt;5,K288&gt;50)),"Complexo",""))),""))</f>
        <v/>
      </c>
      <c r="P288" s="63" t="str">
        <f aca="false">IF(N288="",O288,IF(O288="",N288,""))</f>
        <v/>
      </c>
      <c r="Q288" s="64" t="n">
        <f aca="false">IF(AND(OR(J288="EE",J288="CE"),P288="Simples"),3, IF(AND(OR(J288="EE",J288="CE"),P288="Médio"),4, IF(AND(OR(J288="EE",J288="CE"),P288="Complexo"),6, IF(AND(J288="SE",P288="Simples"),4, IF(AND(J288="SE",P288="Médio"),5, IF(AND(J288="SE",P288="Complexo"),7,0))))))</f>
        <v>0</v>
      </c>
      <c r="R288" s="64" t="n">
        <f aca="false">IF(AND(J288="ALI",O288="Simples"),7, IF(AND(J288="ALI",O288="Médio"),10, IF(AND(J288="ALI",O288="Complexo"),15, IF(AND(J288="AIE",O288="Simples"),5, IF(AND(J288="AIE",O288="Médio"),7, IF(AND(J288="AIE",O288="Complexo"),10,0))))))</f>
        <v>0</v>
      </c>
      <c r="S288" s="63" t="n">
        <f aca="false">IF($M288="%",($Q288+$R288)*$C288,$C288*$I288)</f>
        <v>0</v>
      </c>
      <c r="T288" s="59"/>
      <c r="U288" s="55"/>
      <c r="V288" s="55"/>
      <c r="W288" s="55"/>
      <c r="X288" s="55"/>
      <c r="Y288" s="55"/>
      <c r="Z288" s="55"/>
      <c r="AA288" s="55"/>
      <c r="AB288" s="55"/>
      <c r="AC288" s="55"/>
      <c r="AD288" s="55"/>
      <c r="AE288" s="55"/>
      <c r="AF288" s="55"/>
      <c r="AG288" s="55"/>
      <c r="AH288" s="55"/>
      <c r="AI288" s="55"/>
      <c r="AJ288" s="55"/>
      <c r="AK288" s="55"/>
      <c r="AL288" s="55"/>
      <c r="AM288" s="55"/>
      <c r="AN288" s="55"/>
      <c r="AO288" s="55"/>
      <c r="AP288" s="55"/>
      <c r="AQ288" s="55"/>
      <c r="AR288" s="55"/>
      <c r="AS288" s="55"/>
      <c r="AT288" s="55"/>
      <c r="AU288" s="55"/>
      <c r="AV288" s="55"/>
      <c r="AW288" s="55"/>
      <c r="AX288" s="55"/>
      <c r="AY288" s="55"/>
      <c r="AZ288" s="55"/>
      <c r="BA288" s="55"/>
      <c r="BB288" s="55"/>
      <c r="BC288" s="55"/>
      <c r="BD288" s="55"/>
      <c r="BE288" s="55"/>
      <c r="BF288" s="55"/>
      <c r="BG288" s="55"/>
      <c r="BH288" s="55"/>
      <c r="BI288" s="55"/>
      <c r="BJ288" s="55"/>
      <c r="BK288" s="55"/>
      <c r="BL288" s="55"/>
    </row>
    <row r="289" customFormat="false" ht="13.8" hidden="false" customHeight="false" outlineLevel="0" collapsed="false">
      <c r="A289" s="56"/>
      <c r="B289" s="57"/>
      <c r="C289" s="58" t="n">
        <f aca="false">IF($B289&lt;&gt;"",VLOOKUP($B289,Matriz_INM,2,0),0)</f>
        <v>0</v>
      </c>
      <c r="D289" s="59"/>
      <c r="E289" s="59"/>
      <c r="F289" s="59"/>
      <c r="G289" s="59"/>
      <c r="H289" s="60"/>
      <c r="I289" s="61"/>
      <c r="J289" s="59"/>
      <c r="K289" s="61"/>
      <c r="L289" s="61"/>
      <c r="M289" s="62" t="str">
        <f aca="false">IFERROR(VLOOKUP($B289,Matriz_INM,3,0),"")</f>
        <v/>
      </c>
      <c r="N289" s="60" t="str">
        <f aca="false">IF(J289="EE",IF(OR(AND(OR(L289=1,L289=0),K289&gt;0,K289&lt;5),AND(OR(L289=1,L289=0),K289&gt;4,K289&lt;16),AND(L289=2,K289&gt;0,K289&lt;5)),"Simples",IF(OR(AND(OR(L289=1,L289=0),K289&gt;15),AND(L289=2,K289&gt;4,K289&lt;16),AND(L289&gt;2,K289&gt;0,K289&lt;5)),"Médio",IF(OR(AND(L289=2,K289&gt;15),AND(L289&gt;2,K289&gt;4,K289&lt;16),AND(L289&gt;2,K289&gt;15)),"Complexo",""))), IF(OR(J289="CE",J289="SE"),IF(OR(AND(OR(L289=1,L289=0),K289&gt;0,K289&lt;6),AND(OR(L289=1,L289=0),K289&gt;5,K289&lt;20),AND(L289&gt;1,L289&lt;4,K289&gt;0,K289&lt;6)),"Simples",IF(OR(AND(OR(L289=1,L289=0),K289&gt;19),AND(L289&gt;1,L289&lt;4,K289&gt;5,K289&lt;20),AND(L289&gt;3,K289&gt;0,K289&lt;6)),"Médio",IF(OR(AND(L289&gt;1,L289&lt;4,K289&gt;19),AND(L289&gt;3,K289&gt;5,K289&lt;20),AND(L289&gt;3,K289&gt;19)),"Complexo",""))),""))</f>
        <v/>
      </c>
      <c r="O289" s="60" t="str">
        <f aca="false">IF(J289="ALI",IF(OR(AND(OR(L289=1,L289=0),K289&gt;0,K289&lt;20),AND(OR(L289=1,L289=0),K289&gt;19,K289&lt;51),AND(L289&gt;1,L289&lt;6,K289&gt;0,K289&lt;20)),"Simples",IF(OR(AND(OR(L289=1,L289=0),K289&gt;50),AND(L289&gt;1,L289&lt;6,K289&gt;19,K289&lt;51),AND(L289&gt;5,K289&gt;0,K289&lt;20)),"Médio",IF(OR(AND(L289&gt;1,L289&lt;6,K289&gt;50),AND(L289&gt;5,K289&gt;19,K289&lt;51),AND(L289&gt;5,K289&gt;50)),"Complexo",""))), IF(J289="AIE",IF(OR(AND(OR(L289=1, L289=0),K289&gt;0,K289&lt;20),AND(OR(L289=1, L289=0),K289&gt;19,K289&lt;51),AND(L289&gt;1,L289&lt;6,K289&gt;0,K289&lt;20)),"Simples",IF(OR(AND(OR(L289=1, L289=0),K289&gt;50),AND(L289&gt;1,L289&lt;6,K289&gt;19,K289&lt;51),AND(L289&gt;5,K289&gt;0,K289&lt;20)),"Médio",IF(OR(AND(L289&gt;1,L289&lt;6,K289&gt;50),AND(L289&gt;5,K289&gt;19,K289&lt;51),AND(L289&gt;5,K289&gt;50)),"Complexo",""))),""))</f>
        <v/>
      </c>
      <c r="P289" s="63" t="str">
        <f aca="false">IF(N289="",O289,IF(O289="",N289,""))</f>
        <v/>
      </c>
      <c r="Q289" s="64" t="n">
        <f aca="false">IF(AND(OR(J289="EE",J289="CE"),P289="Simples"),3, IF(AND(OR(J289="EE",J289="CE"),P289="Médio"),4, IF(AND(OR(J289="EE",J289="CE"),P289="Complexo"),6, IF(AND(J289="SE",P289="Simples"),4, IF(AND(J289="SE",P289="Médio"),5, IF(AND(J289="SE",P289="Complexo"),7,0))))))</f>
        <v>0</v>
      </c>
      <c r="R289" s="64" t="n">
        <f aca="false">IF(AND(J289="ALI",O289="Simples"),7, IF(AND(J289="ALI",O289="Médio"),10, IF(AND(J289="ALI",O289="Complexo"),15, IF(AND(J289="AIE",O289="Simples"),5, IF(AND(J289="AIE",O289="Médio"),7, IF(AND(J289="AIE",O289="Complexo"),10,0))))))</f>
        <v>0</v>
      </c>
      <c r="S289" s="63" t="n">
        <f aca="false">IF($M289="%",($Q289+$R289)*$C289,$C289*$I289)</f>
        <v>0</v>
      </c>
      <c r="T289" s="59"/>
      <c r="U289" s="55"/>
      <c r="V289" s="55"/>
      <c r="W289" s="55"/>
      <c r="X289" s="55"/>
      <c r="Y289" s="55"/>
      <c r="Z289" s="55"/>
      <c r="AA289" s="55"/>
      <c r="AB289" s="55"/>
      <c r="AC289" s="55"/>
      <c r="AD289" s="55"/>
      <c r="AE289" s="55"/>
      <c r="AF289" s="55"/>
      <c r="AG289" s="55"/>
      <c r="AH289" s="55"/>
      <c r="AI289" s="55"/>
      <c r="AJ289" s="55"/>
      <c r="AK289" s="55"/>
      <c r="AL289" s="55"/>
      <c r="AM289" s="55"/>
      <c r="AN289" s="55"/>
      <c r="AO289" s="55"/>
      <c r="AP289" s="55"/>
      <c r="AQ289" s="55"/>
      <c r="AR289" s="55"/>
      <c r="AS289" s="55"/>
      <c r="AT289" s="55"/>
      <c r="AU289" s="55"/>
      <c r="AV289" s="55"/>
      <c r="AW289" s="55"/>
      <c r="AX289" s="55"/>
      <c r="AY289" s="55"/>
      <c r="AZ289" s="55"/>
      <c r="BA289" s="55"/>
      <c r="BB289" s="55"/>
      <c r="BC289" s="55"/>
      <c r="BD289" s="55"/>
      <c r="BE289" s="55"/>
      <c r="BF289" s="55"/>
      <c r="BG289" s="55"/>
      <c r="BH289" s="55"/>
      <c r="BI289" s="55"/>
      <c r="BJ289" s="55"/>
      <c r="BK289" s="55"/>
      <c r="BL289" s="55"/>
    </row>
    <row r="290" customFormat="false" ht="13.8" hidden="false" customHeight="false" outlineLevel="0" collapsed="false">
      <c r="A290" s="56"/>
      <c r="B290" s="57"/>
      <c r="C290" s="58" t="n">
        <f aca="false">IF($B290&lt;&gt;"",VLOOKUP($B290,Matriz_INM,2,0),0)</f>
        <v>0</v>
      </c>
      <c r="D290" s="59"/>
      <c r="E290" s="59"/>
      <c r="F290" s="59"/>
      <c r="G290" s="59"/>
      <c r="H290" s="60"/>
      <c r="I290" s="61"/>
      <c r="J290" s="59"/>
      <c r="K290" s="61"/>
      <c r="L290" s="61"/>
      <c r="M290" s="62" t="str">
        <f aca="false">IFERROR(VLOOKUP($B290,Matriz_INM,3,0),"")</f>
        <v/>
      </c>
      <c r="N290" s="60" t="str">
        <f aca="false">IF(J290="EE",IF(OR(AND(OR(L290=1,L290=0),K290&gt;0,K290&lt;5),AND(OR(L290=1,L290=0),K290&gt;4,K290&lt;16),AND(L290=2,K290&gt;0,K290&lt;5)),"Simples",IF(OR(AND(OR(L290=1,L290=0),K290&gt;15),AND(L290=2,K290&gt;4,K290&lt;16),AND(L290&gt;2,K290&gt;0,K290&lt;5)),"Médio",IF(OR(AND(L290=2,K290&gt;15),AND(L290&gt;2,K290&gt;4,K290&lt;16),AND(L290&gt;2,K290&gt;15)),"Complexo",""))), IF(OR(J290="CE",J290="SE"),IF(OR(AND(OR(L290=1,L290=0),K290&gt;0,K290&lt;6),AND(OR(L290=1,L290=0),K290&gt;5,K290&lt;20),AND(L290&gt;1,L290&lt;4,K290&gt;0,K290&lt;6)),"Simples",IF(OR(AND(OR(L290=1,L290=0),K290&gt;19),AND(L290&gt;1,L290&lt;4,K290&gt;5,K290&lt;20),AND(L290&gt;3,K290&gt;0,K290&lt;6)),"Médio",IF(OR(AND(L290&gt;1,L290&lt;4,K290&gt;19),AND(L290&gt;3,K290&gt;5,K290&lt;20),AND(L290&gt;3,K290&gt;19)),"Complexo",""))),""))</f>
        <v/>
      </c>
      <c r="O290" s="60" t="str">
        <f aca="false">IF(J290="ALI",IF(OR(AND(OR(L290=1,L290=0),K290&gt;0,K290&lt;20),AND(OR(L290=1,L290=0),K290&gt;19,K290&lt;51),AND(L290&gt;1,L290&lt;6,K290&gt;0,K290&lt;20)),"Simples",IF(OR(AND(OR(L290=1,L290=0),K290&gt;50),AND(L290&gt;1,L290&lt;6,K290&gt;19,K290&lt;51),AND(L290&gt;5,K290&gt;0,K290&lt;20)),"Médio",IF(OR(AND(L290&gt;1,L290&lt;6,K290&gt;50),AND(L290&gt;5,K290&gt;19,K290&lt;51),AND(L290&gt;5,K290&gt;50)),"Complexo",""))), IF(J290="AIE",IF(OR(AND(OR(L290=1, L290=0),K290&gt;0,K290&lt;20),AND(OR(L290=1, L290=0),K290&gt;19,K290&lt;51),AND(L290&gt;1,L290&lt;6,K290&gt;0,K290&lt;20)),"Simples",IF(OR(AND(OR(L290=1, L290=0),K290&gt;50),AND(L290&gt;1,L290&lt;6,K290&gt;19,K290&lt;51),AND(L290&gt;5,K290&gt;0,K290&lt;20)),"Médio",IF(OR(AND(L290&gt;1,L290&lt;6,K290&gt;50),AND(L290&gt;5,K290&gt;19,K290&lt;51),AND(L290&gt;5,K290&gt;50)),"Complexo",""))),""))</f>
        <v/>
      </c>
      <c r="P290" s="63" t="str">
        <f aca="false">IF(N290="",O290,IF(O290="",N290,""))</f>
        <v/>
      </c>
      <c r="Q290" s="64" t="n">
        <f aca="false">IF(AND(OR(J290="EE",J290="CE"),P290="Simples"),3, IF(AND(OR(J290="EE",J290="CE"),P290="Médio"),4, IF(AND(OR(J290="EE",J290="CE"),P290="Complexo"),6, IF(AND(J290="SE",P290="Simples"),4, IF(AND(J290="SE",P290="Médio"),5, IF(AND(J290="SE",P290="Complexo"),7,0))))))</f>
        <v>0</v>
      </c>
      <c r="R290" s="64" t="n">
        <f aca="false">IF(AND(J290="ALI",O290="Simples"),7, IF(AND(J290="ALI",O290="Médio"),10, IF(AND(J290="ALI",O290="Complexo"),15, IF(AND(J290="AIE",O290="Simples"),5, IF(AND(J290="AIE",O290="Médio"),7, IF(AND(J290="AIE",O290="Complexo"),10,0))))))</f>
        <v>0</v>
      </c>
      <c r="S290" s="63" t="n">
        <f aca="false">IF($M290="%",($Q290+$R290)*$C290,$C290*$I290)</f>
        <v>0</v>
      </c>
      <c r="T290" s="59"/>
      <c r="U290" s="55"/>
      <c r="V290" s="55"/>
      <c r="W290" s="55"/>
      <c r="X290" s="55"/>
      <c r="Y290" s="55"/>
      <c r="Z290" s="55"/>
      <c r="AA290" s="55"/>
      <c r="AB290" s="55"/>
      <c r="AC290" s="55"/>
      <c r="AD290" s="55"/>
      <c r="AE290" s="55"/>
      <c r="AF290" s="55"/>
      <c r="AG290" s="55"/>
      <c r="AH290" s="55"/>
      <c r="AI290" s="55"/>
      <c r="AJ290" s="55"/>
      <c r="AK290" s="55"/>
      <c r="AL290" s="55"/>
      <c r="AM290" s="55"/>
      <c r="AN290" s="55"/>
      <c r="AO290" s="55"/>
      <c r="AP290" s="55"/>
      <c r="AQ290" s="55"/>
      <c r="AR290" s="55"/>
      <c r="AS290" s="55"/>
      <c r="AT290" s="55"/>
      <c r="AU290" s="55"/>
      <c r="AV290" s="55"/>
      <c r="AW290" s="55"/>
      <c r="AX290" s="55"/>
      <c r="AY290" s="55"/>
      <c r="AZ290" s="55"/>
      <c r="BA290" s="55"/>
      <c r="BB290" s="55"/>
      <c r="BC290" s="55"/>
      <c r="BD290" s="55"/>
      <c r="BE290" s="55"/>
      <c r="BF290" s="55"/>
      <c r="BG290" s="55"/>
      <c r="BH290" s="55"/>
      <c r="BI290" s="55"/>
      <c r="BJ290" s="55"/>
      <c r="BK290" s="55"/>
      <c r="BL290" s="55"/>
    </row>
    <row r="291" customFormat="false" ht="13.8" hidden="false" customHeight="false" outlineLevel="0" collapsed="false">
      <c r="A291" s="56"/>
      <c r="B291" s="57"/>
      <c r="C291" s="58" t="n">
        <f aca="false">IF($B291&lt;&gt;"",VLOOKUP($B291,Matriz_INM,2,0),0)</f>
        <v>0</v>
      </c>
      <c r="D291" s="59"/>
      <c r="E291" s="59"/>
      <c r="F291" s="59"/>
      <c r="G291" s="59"/>
      <c r="H291" s="60"/>
      <c r="I291" s="61"/>
      <c r="J291" s="59"/>
      <c r="K291" s="61"/>
      <c r="L291" s="61"/>
      <c r="M291" s="62" t="str">
        <f aca="false">IFERROR(VLOOKUP($B291,Matriz_INM,3,0),"")</f>
        <v/>
      </c>
      <c r="N291" s="60" t="str">
        <f aca="false">IF(J291="EE",IF(OR(AND(OR(L291=1,L291=0),K291&gt;0,K291&lt;5),AND(OR(L291=1,L291=0),K291&gt;4,K291&lt;16),AND(L291=2,K291&gt;0,K291&lt;5)),"Simples",IF(OR(AND(OR(L291=1,L291=0),K291&gt;15),AND(L291=2,K291&gt;4,K291&lt;16),AND(L291&gt;2,K291&gt;0,K291&lt;5)),"Médio",IF(OR(AND(L291=2,K291&gt;15),AND(L291&gt;2,K291&gt;4,K291&lt;16),AND(L291&gt;2,K291&gt;15)),"Complexo",""))), IF(OR(J291="CE",J291="SE"),IF(OR(AND(OR(L291=1,L291=0),K291&gt;0,K291&lt;6),AND(OR(L291=1,L291=0),K291&gt;5,K291&lt;20),AND(L291&gt;1,L291&lt;4,K291&gt;0,K291&lt;6)),"Simples",IF(OR(AND(OR(L291=1,L291=0),K291&gt;19),AND(L291&gt;1,L291&lt;4,K291&gt;5,K291&lt;20),AND(L291&gt;3,K291&gt;0,K291&lt;6)),"Médio",IF(OR(AND(L291&gt;1,L291&lt;4,K291&gt;19),AND(L291&gt;3,K291&gt;5,K291&lt;20),AND(L291&gt;3,K291&gt;19)),"Complexo",""))),""))</f>
        <v/>
      </c>
      <c r="O291" s="60" t="str">
        <f aca="false">IF(J291="ALI",IF(OR(AND(OR(L291=1,L291=0),K291&gt;0,K291&lt;20),AND(OR(L291=1,L291=0),K291&gt;19,K291&lt;51),AND(L291&gt;1,L291&lt;6,K291&gt;0,K291&lt;20)),"Simples",IF(OR(AND(OR(L291=1,L291=0),K291&gt;50),AND(L291&gt;1,L291&lt;6,K291&gt;19,K291&lt;51),AND(L291&gt;5,K291&gt;0,K291&lt;20)),"Médio",IF(OR(AND(L291&gt;1,L291&lt;6,K291&gt;50),AND(L291&gt;5,K291&gt;19,K291&lt;51),AND(L291&gt;5,K291&gt;50)),"Complexo",""))), IF(J291="AIE",IF(OR(AND(OR(L291=1, L291=0),K291&gt;0,K291&lt;20),AND(OR(L291=1, L291=0),K291&gt;19,K291&lt;51),AND(L291&gt;1,L291&lt;6,K291&gt;0,K291&lt;20)),"Simples",IF(OR(AND(OR(L291=1, L291=0),K291&gt;50),AND(L291&gt;1,L291&lt;6,K291&gt;19,K291&lt;51),AND(L291&gt;5,K291&gt;0,K291&lt;20)),"Médio",IF(OR(AND(L291&gt;1,L291&lt;6,K291&gt;50),AND(L291&gt;5,K291&gt;19,K291&lt;51),AND(L291&gt;5,K291&gt;50)),"Complexo",""))),""))</f>
        <v/>
      </c>
      <c r="P291" s="63" t="str">
        <f aca="false">IF(N291="",O291,IF(O291="",N291,""))</f>
        <v/>
      </c>
      <c r="Q291" s="64" t="n">
        <f aca="false">IF(AND(OR(J291="EE",J291="CE"),P291="Simples"),3, IF(AND(OR(J291="EE",J291="CE"),P291="Médio"),4, IF(AND(OR(J291="EE",J291="CE"),P291="Complexo"),6, IF(AND(J291="SE",P291="Simples"),4, IF(AND(J291="SE",P291="Médio"),5, IF(AND(J291="SE",P291="Complexo"),7,0))))))</f>
        <v>0</v>
      </c>
      <c r="R291" s="64" t="n">
        <f aca="false">IF(AND(J291="ALI",O291="Simples"),7, IF(AND(J291="ALI",O291="Médio"),10, IF(AND(J291="ALI",O291="Complexo"),15, IF(AND(J291="AIE",O291="Simples"),5, IF(AND(J291="AIE",O291="Médio"),7, IF(AND(J291="AIE",O291="Complexo"),10,0))))))</f>
        <v>0</v>
      </c>
      <c r="S291" s="63" t="n">
        <f aca="false">IF($M291="%",($Q291+$R291)*$C291,$C291*$I291)</f>
        <v>0</v>
      </c>
      <c r="T291" s="59"/>
      <c r="U291" s="55"/>
      <c r="V291" s="55"/>
      <c r="W291" s="55"/>
      <c r="X291" s="55"/>
      <c r="Y291" s="55"/>
      <c r="Z291" s="55"/>
      <c r="AA291" s="55"/>
      <c r="AB291" s="55"/>
      <c r="AC291" s="55"/>
      <c r="AD291" s="55"/>
      <c r="AE291" s="55"/>
      <c r="AF291" s="55"/>
      <c r="AG291" s="55"/>
      <c r="AH291" s="55"/>
      <c r="AI291" s="55"/>
      <c r="AJ291" s="55"/>
      <c r="AK291" s="55"/>
      <c r="AL291" s="55"/>
      <c r="AM291" s="55"/>
      <c r="AN291" s="55"/>
      <c r="AO291" s="55"/>
      <c r="AP291" s="55"/>
      <c r="AQ291" s="55"/>
      <c r="AR291" s="55"/>
      <c r="AS291" s="55"/>
      <c r="AT291" s="55"/>
      <c r="AU291" s="55"/>
      <c r="AV291" s="55"/>
      <c r="AW291" s="55"/>
      <c r="AX291" s="55"/>
      <c r="AY291" s="55"/>
      <c r="AZ291" s="55"/>
      <c r="BA291" s="55"/>
      <c r="BB291" s="55"/>
      <c r="BC291" s="55"/>
      <c r="BD291" s="55"/>
      <c r="BE291" s="55"/>
      <c r="BF291" s="55"/>
      <c r="BG291" s="55"/>
      <c r="BH291" s="55"/>
      <c r="BI291" s="55"/>
      <c r="BJ291" s="55"/>
      <c r="BK291" s="55"/>
      <c r="BL291" s="55"/>
    </row>
    <row r="292" customFormat="false" ht="13.8" hidden="false" customHeight="false" outlineLevel="0" collapsed="false">
      <c r="A292" s="56"/>
      <c r="B292" s="57"/>
      <c r="C292" s="58" t="n">
        <f aca="false">IF($B292&lt;&gt;"",VLOOKUP($B292,Matriz_INM,2,0),0)</f>
        <v>0</v>
      </c>
      <c r="D292" s="59"/>
      <c r="E292" s="59"/>
      <c r="F292" s="59"/>
      <c r="G292" s="59"/>
      <c r="H292" s="60"/>
      <c r="I292" s="61"/>
      <c r="J292" s="59"/>
      <c r="K292" s="61"/>
      <c r="L292" s="61"/>
      <c r="M292" s="62" t="str">
        <f aca="false">IFERROR(VLOOKUP($B292,Matriz_INM,3,0),"")</f>
        <v/>
      </c>
      <c r="N292" s="60" t="str">
        <f aca="false">IF(J292="EE",IF(OR(AND(OR(L292=1,L292=0),K292&gt;0,K292&lt;5),AND(OR(L292=1,L292=0),K292&gt;4,K292&lt;16),AND(L292=2,K292&gt;0,K292&lt;5)),"Simples",IF(OR(AND(OR(L292=1,L292=0),K292&gt;15),AND(L292=2,K292&gt;4,K292&lt;16),AND(L292&gt;2,K292&gt;0,K292&lt;5)),"Médio",IF(OR(AND(L292=2,K292&gt;15),AND(L292&gt;2,K292&gt;4,K292&lt;16),AND(L292&gt;2,K292&gt;15)),"Complexo",""))), IF(OR(J292="CE",J292="SE"),IF(OR(AND(OR(L292=1,L292=0),K292&gt;0,K292&lt;6),AND(OR(L292=1,L292=0),K292&gt;5,K292&lt;20),AND(L292&gt;1,L292&lt;4,K292&gt;0,K292&lt;6)),"Simples",IF(OR(AND(OR(L292=1,L292=0),K292&gt;19),AND(L292&gt;1,L292&lt;4,K292&gt;5,K292&lt;20),AND(L292&gt;3,K292&gt;0,K292&lt;6)),"Médio",IF(OR(AND(L292&gt;1,L292&lt;4,K292&gt;19),AND(L292&gt;3,K292&gt;5,K292&lt;20),AND(L292&gt;3,K292&gt;19)),"Complexo",""))),""))</f>
        <v/>
      </c>
      <c r="O292" s="60" t="str">
        <f aca="false">IF(J292="ALI",IF(OR(AND(OR(L292=1,L292=0),K292&gt;0,K292&lt;20),AND(OR(L292=1,L292=0),K292&gt;19,K292&lt;51),AND(L292&gt;1,L292&lt;6,K292&gt;0,K292&lt;20)),"Simples",IF(OR(AND(OR(L292=1,L292=0),K292&gt;50),AND(L292&gt;1,L292&lt;6,K292&gt;19,K292&lt;51),AND(L292&gt;5,K292&gt;0,K292&lt;20)),"Médio",IF(OR(AND(L292&gt;1,L292&lt;6,K292&gt;50),AND(L292&gt;5,K292&gt;19,K292&lt;51),AND(L292&gt;5,K292&gt;50)),"Complexo",""))), IF(J292="AIE",IF(OR(AND(OR(L292=1, L292=0),K292&gt;0,K292&lt;20),AND(OR(L292=1, L292=0),K292&gt;19,K292&lt;51),AND(L292&gt;1,L292&lt;6,K292&gt;0,K292&lt;20)),"Simples",IF(OR(AND(OR(L292=1, L292=0),K292&gt;50),AND(L292&gt;1,L292&lt;6,K292&gt;19,K292&lt;51),AND(L292&gt;5,K292&gt;0,K292&lt;20)),"Médio",IF(OR(AND(L292&gt;1,L292&lt;6,K292&gt;50),AND(L292&gt;5,K292&gt;19,K292&lt;51),AND(L292&gt;5,K292&gt;50)),"Complexo",""))),""))</f>
        <v/>
      </c>
      <c r="P292" s="63" t="str">
        <f aca="false">IF(N292="",O292,IF(O292="",N292,""))</f>
        <v/>
      </c>
      <c r="Q292" s="64" t="n">
        <f aca="false">IF(AND(OR(J292="EE",J292="CE"),P292="Simples"),3, IF(AND(OR(J292="EE",J292="CE"),P292="Médio"),4, IF(AND(OR(J292="EE",J292="CE"),P292="Complexo"),6, IF(AND(J292="SE",P292="Simples"),4, IF(AND(J292="SE",P292="Médio"),5, IF(AND(J292="SE",P292="Complexo"),7,0))))))</f>
        <v>0</v>
      </c>
      <c r="R292" s="64" t="n">
        <f aca="false">IF(AND(J292="ALI",O292="Simples"),7, IF(AND(J292="ALI",O292="Médio"),10, IF(AND(J292="ALI",O292="Complexo"),15, IF(AND(J292="AIE",O292="Simples"),5, IF(AND(J292="AIE",O292="Médio"),7, IF(AND(J292="AIE",O292="Complexo"),10,0))))))</f>
        <v>0</v>
      </c>
      <c r="S292" s="63" t="n">
        <f aca="false">IF($M292="%",($Q292+$R292)*$C292,$C292*$I292)</f>
        <v>0</v>
      </c>
      <c r="T292" s="59"/>
      <c r="U292" s="55"/>
      <c r="V292" s="55"/>
      <c r="W292" s="55"/>
      <c r="X292" s="55"/>
      <c r="Y292" s="55"/>
      <c r="Z292" s="55"/>
      <c r="AA292" s="55"/>
      <c r="AB292" s="55"/>
      <c r="AC292" s="55"/>
      <c r="AD292" s="55"/>
      <c r="AE292" s="55"/>
      <c r="AF292" s="55"/>
      <c r="AG292" s="55"/>
      <c r="AH292" s="55"/>
      <c r="AI292" s="55"/>
      <c r="AJ292" s="55"/>
      <c r="AK292" s="55"/>
      <c r="AL292" s="55"/>
      <c r="AM292" s="55"/>
      <c r="AN292" s="55"/>
      <c r="AO292" s="55"/>
      <c r="AP292" s="55"/>
      <c r="AQ292" s="55"/>
      <c r="AR292" s="55"/>
      <c r="AS292" s="55"/>
      <c r="AT292" s="55"/>
      <c r="AU292" s="55"/>
      <c r="AV292" s="55"/>
      <c r="AW292" s="55"/>
      <c r="AX292" s="55"/>
      <c r="AY292" s="55"/>
      <c r="AZ292" s="55"/>
      <c r="BA292" s="55"/>
      <c r="BB292" s="55"/>
      <c r="BC292" s="55"/>
      <c r="BD292" s="55"/>
      <c r="BE292" s="55"/>
      <c r="BF292" s="55"/>
      <c r="BG292" s="55"/>
      <c r="BH292" s="55"/>
      <c r="BI292" s="55"/>
      <c r="BJ292" s="55"/>
      <c r="BK292" s="55"/>
      <c r="BL292" s="55"/>
    </row>
    <row r="293" customFormat="false" ht="13.8" hidden="false" customHeight="false" outlineLevel="0" collapsed="false">
      <c r="A293" s="56"/>
      <c r="B293" s="57"/>
      <c r="C293" s="58" t="n">
        <f aca="false">IF($B293&lt;&gt;"",VLOOKUP($B293,Matriz_INM,2,0),0)</f>
        <v>0</v>
      </c>
      <c r="D293" s="59"/>
      <c r="E293" s="59"/>
      <c r="F293" s="59"/>
      <c r="G293" s="59"/>
      <c r="H293" s="60"/>
      <c r="I293" s="61"/>
      <c r="J293" s="59"/>
      <c r="K293" s="61"/>
      <c r="L293" s="61"/>
      <c r="M293" s="62" t="str">
        <f aca="false">IFERROR(VLOOKUP($B293,Matriz_INM,3,0),"")</f>
        <v/>
      </c>
      <c r="N293" s="60" t="str">
        <f aca="false">IF(J293="EE",IF(OR(AND(OR(L293=1,L293=0),K293&gt;0,K293&lt;5),AND(OR(L293=1,L293=0),K293&gt;4,K293&lt;16),AND(L293=2,K293&gt;0,K293&lt;5)),"Simples",IF(OR(AND(OR(L293=1,L293=0),K293&gt;15),AND(L293=2,K293&gt;4,K293&lt;16),AND(L293&gt;2,K293&gt;0,K293&lt;5)),"Médio",IF(OR(AND(L293=2,K293&gt;15),AND(L293&gt;2,K293&gt;4,K293&lt;16),AND(L293&gt;2,K293&gt;15)),"Complexo",""))), IF(OR(J293="CE",J293="SE"),IF(OR(AND(OR(L293=1,L293=0),K293&gt;0,K293&lt;6),AND(OR(L293=1,L293=0),K293&gt;5,K293&lt;20),AND(L293&gt;1,L293&lt;4,K293&gt;0,K293&lt;6)),"Simples",IF(OR(AND(OR(L293=1,L293=0),K293&gt;19),AND(L293&gt;1,L293&lt;4,K293&gt;5,K293&lt;20),AND(L293&gt;3,K293&gt;0,K293&lt;6)),"Médio",IF(OR(AND(L293&gt;1,L293&lt;4,K293&gt;19),AND(L293&gt;3,K293&gt;5,K293&lt;20),AND(L293&gt;3,K293&gt;19)),"Complexo",""))),""))</f>
        <v/>
      </c>
      <c r="O293" s="60" t="str">
        <f aca="false">IF(J293="ALI",IF(OR(AND(OR(L293=1,L293=0),K293&gt;0,K293&lt;20),AND(OR(L293=1,L293=0),K293&gt;19,K293&lt;51),AND(L293&gt;1,L293&lt;6,K293&gt;0,K293&lt;20)),"Simples",IF(OR(AND(OR(L293=1,L293=0),K293&gt;50),AND(L293&gt;1,L293&lt;6,K293&gt;19,K293&lt;51),AND(L293&gt;5,K293&gt;0,K293&lt;20)),"Médio",IF(OR(AND(L293&gt;1,L293&lt;6,K293&gt;50),AND(L293&gt;5,K293&gt;19,K293&lt;51),AND(L293&gt;5,K293&gt;50)),"Complexo",""))), IF(J293="AIE",IF(OR(AND(OR(L293=1, L293=0),K293&gt;0,K293&lt;20),AND(OR(L293=1, L293=0),K293&gt;19,K293&lt;51),AND(L293&gt;1,L293&lt;6,K293&gt;0,K293&lt;20)),"Simples",IF(OR(AND(OR(L293=1, L293=0),K293&gt;50),AND(L293&gt;1,L293&lt;6,K293&gt;19,K293&lt;51),AND(L293&gt;5,K293&gt;0,K293&lt;20)),"Médio",IF(OR(AND(L293&gt;1,L293&lt;6,K293&gt;50),AND(L293&gt;5,K293&gt;19,K293&lt;51),AND(L293&gt;5,K293&gt;50)),"Complexo",""))),""))</f>
        <v/>
      </c>
      <c r="P293" s="63" t="str">
        <f aca="false">IF(N293="",O293,IF(O293="",N293,""))</f>
        <v/>
      </c>
      <c r="Q293" s="64" t="n">
        <f aca="false">IF(AND(OR(J293="EE",J293="CE"),P293="Simples"),3, IF(AND(OR(J293="EE",J293="CE"),P293="Médio"),4, IF(AND(OR(J293="EE",J293="CE"),P293="Complexo"),6, IF(AND(J293="SE",P293="Simples"),4, IF(AND(J293="SE",P293="Médio"),5, IF(AND(J293="SE",P293="Complexo"),7,0))))))</f>
        <v>0</v>
      </c>
      <c r="R293" s="64" t="n">
        <f aca="false">IF(AND(J293="ALI",O293="Simples"),7, IF(AND(J293="ALI",O293="Médio"),10, IF(AND(J293="ALI",O293="Complexo"),15, IF(AND(J293="AIE",O293="Simples"),5, IF(AND(J293="AIE",O293="Médio"),7, IF(AND(J293="AIE",O293="Complexo"),10,0))))))</f>
        <v>0</v>
      </c>
      <c r="S293" s="63" t="n">
        <f aca="false">IF($M293="%",($Q293+$R293)*$C293,$C293*$I293)</f>
        <v>0</v>
      </c>
      <c r="T293" s="59"/>
      <c r="U293" s="55"/>
      <c r="V293" s="55"/>
      <c r="W293" s="55"/>
      <c r="X293" s="55"/>
      <c r="Y293" s="55"/>
      <c r="Z293" s="55"/>
      <c r="AA293" s="55"/>
      <c r="AB293" s="55"/>
      <c r="AC293" s="55"/>
      <c r="AD293" s="55"/>
      <c r="AE293" s="55"/>
      <c r="AF293" s="55"/>
      <c r="AG293" s="55"/>
      <c r="AH293" s="55"/>
      <c r="AI293" s="55"/>
      <c r="AJ293" s="55"/>
      <c r="AK293" s="55"/>
      <c r="AL293" s="55"/>
      <c r="AM293" s="55"/>
      <c r="AN293" s="55"/>
      <c r="AO293" s="55"/>
      <c r="AP293" s="55"/>
      <c r="AQ293" s="55"/>
      <c r="AR293" s="55"/>
      <c r="AS293" s="55"/>
      <c r="AT293" s="55"/>
      <c r="AU293" s="55"/>
      <c r="AV293" s="55"/>
      <c r="AW293" s="55"/>
      <c r="AX293" s="55"/>
      <c r="AY293" s="55"/>
      <c r="AZ293" s="55"/>
      <c r="BA293" s="55"/>
      <c r="BB293" s="55"/>
      <c r="BC293" s="55"/>
      <c r="BD293" s="55"/>
      <c r="BE293" s="55"/>
      <c r="BF293" s="55"/>
      <c r="BG293" s="55"/>
      <c r="BH293" s="55"/>
      <c r="BI293" s="55"/>
      <c r="BJ293" s="55"/>
      <c r="BK293" s="55"/>
      <c r="BL293" s="55"/>
    </row>
    <row r="294" customFormat="false" ht="13.8" hidden="false" customHeight="false" outlineLevel="0" collapsed="false">
      <c r="A294" s="56"/>
      <c r="B294" s="57"/>
      <c r="C294" s="58" t="n">
        <f aca="false">IF($B294&lt;&gt;"",VLOOKUP($B294,Matriz_INM,2,0),0)</f>
        <v>0</v>
      </c>
      <c r="D294" s="59"/>
      <c r="E294" s="59"/>
      <c r="F294" s="59"/>
      <c r="G294" s="59"/>
      <c r="H294" s="60"/>
      <c r="I294" s="61"/>
      <c r="J294" s="59"/>
      <c r="K294" s="61"/>
      <c r="L294" s="61"/>
      <c r="M294" s="62" t="str">
        <f aca="false">IFERROR(VLOOKUP($B294,Matriz_INM,3,0),"")</f>
        <v/>
      </c>
      <c r="N294" s="60" t="str">
        <f aca="false">IF(J294="EE",IF(OR(AND(OR(L294=1,L294=0),K294&gt;0,K294&lt;5),AND(OR(L294=1,L294=0),K294&gt;4,K294&lt;16),AND(L294=2,K294&gt;0,K294&lt;5)),"Simples",IF(OR(AND(OR(L294=1,L294=0),K294&gt;15),AND(L294=2,K294&gt;4,K294&lt;16),AND(L294&gt;2,K294&gt;0,K294&lt;5)),"Médio",IF(OR(AND(L294=2,K294&gt;15),AND(L294&gt;2,K294&gt;4,K294&lt;16),AND(L294&gt;2,K294&gt;15)),"Complexo",""))), IF(OR(J294="CE",J294="SE"),IF(OR(AND(OR(L294=1,L294=0),K294&gt;0,K294&lt;6),AND(OR(L294=1,L294=0),K294&gt;5,K294&lt;20),AND(L294&gt;1,L294&lt;4,K294&gt;0,K294&lt;6)),"Simples",IF(OR(AND(OR(L294=1,L294=0),K294&gt;19),AND(L294&gt;1,L294&lt;4,K294&gt;5,K294&lt;20),AND(L294&gt;3,K294&gt;0,K294&lt;6)),"Médio",IF(OR(AND(L294&gt;1,L294&lt;4,K294&gt;19),AND(L294&gt;3,K294&gt;5,K294&lt;20),AND(L294&gt;3,K294&gt;19)),"Complexo",""))),""))</f>
        <v/>
      </c>
      <c r="O294" s="60" t="str">
        <f aca="false">IF(J294="ALI",IF(OR(AND(OR(L294=1,L294=0),K294&gt;0,K294&lt;20),AND(OR(L294=1,L294=0),K294&gt;19,K294&lt;51),AND(L294&gt;1,L294&lt;6,K294&gt;0,K294&lt;20)),"Simples",IF(OR(AND(OR(L294=1,L294=0),K294&gt;50),AND(L294&gt;1,L294&lt;6,K294&gt;19,K294&lt;51),AND(L294&gt;5,K294&gt;0,K294&lt;20)),"Médio",IF(OR(AND(L294&gt;1,L294&lt;6,K294&gt;50),AND(L294&gt;5,K294&gt;19,K294&lt;51),AND(L294&gt;5,K294&gt;50)),"Complexo",""))), IF(J294="AIE",IF(OR(AND(OR(L294=1, L294=0),K294&gt;0,K294&lt;20),AND(OR(L294=1, L294=0),K294&gt;19,K294&lt;51),AND(L294&gt;1,L294&lt;6,K294&gt;0,K294&lt;20)),"Simples",IF(OR(AND(OR(L294=1, L294=0),K294&gt;50),AND(L294&gt;1,L294&lt;6,K294&gt;19,K294&lt;51),AND(L294&gt;5,K294&gt;0,K294&lt;20)),"Médio",IF(OR(AND(L294&gt;1,L294&lt;6,K294&gt;50),AND(L294&gt;5,K294&gt;19,K294&lt;51),AND(L294&gt;5,K294&gt;50)),"Complexo",""))),""))</f>
        <v/>
      </c>
      <c r="P294" s="63" t="str">
        <f aca="false">IF(N294="",O294,IF(O294="",N294,""))</f>
        <v/>
      </c>
      <c r="Q294" s="64" t="n">
        <f aca="false">IF(AND(OR(J294="EE",J294="CE"),P294="Simples"),3, IF(AND(OR(J294="EE",J294="CE"),P294="Médio"),4, IF(AND(OR(J294="EE",J294="CE"),P294="Complexo"),6, IF(AND(J294="SE",P294="Simples"),4, IF(AND(J294="SE",P294="Médio"),5, IF(AND(J294="SE",P294="Complexo"),7,0))))))</f>
        <v>0</v>
      </c>
      <c r="R294" s="64" t="n">
        <f aca="false">IF(AND(J294="ALI",O294="Simples"),7, IF(AND(J294="ALI",O294="Médio"),10, IF(AND(J294="ALI",O294="Complexo"),15, IF(AND(J294="AIE",O294="Simples"),5, IF(AND(J294="AIE",O294="Médio"),7, IF(AND(J294="AIE",O294="Complexo"),10,0))))))</f>
        <v>0</v>
      </c>
      <c r="S294" s="63" t="n">
        <f aca="false">IF($M294="%",($Q294+$R294)*$C294,$C294*$I294)</f>
        <v>0</v>
      </c>
      <c r="T294" s="59"/>
      <c r="U294" s="55"/>
      <c r="V294" s="55"/>
      <c r="W294" s="55"/>
      <c r="X294" s="55"/>
      <c r="Y294" s="55"/>
      <c r="Z294" s="55"/>
      <c r="AA294" s="55"/>
      <c r="AB294" s="55"/>
      <c r="AC294" s="55"/>
      <c r="AD294" s="55"/>
      <c r="AE294" s="55"/>
      <c r="AF294" s="55"/>
      <c r="AG294" s="55"/>
      <c r="AH294" s="55"/>
      <c r="AI294" s="55"/>
      <c r="AJ294" s="55"/>
      <c r="AK294" s="55"/>
      <c r="AL294" s="55"/>
      <c r="AM294" s="55"/>
      <c r="AN294" s="55"/>
      <c r="AO294" s="55"/>
      <c r="AP294" s="55"/>
      <c r="AQ294" s="55"/>
      <c r="AR294" s="55"/>
      <c r="AS294" s="55"/>
      <c r="AT294" s="55"/>
      <c r="AU294" s="55"/>
      <c r="AV294" s="55"/>
      <c r="AW294" s="55"/>
      <c r="AX294" s="55"/>
      <c r="AY294" s="55"/>
      <c r="AZ294" s="55"/>
      <c r="BA294" s="55"/>
      <c r="BB294" s="55"/>
      <c r="BC294" s="55"/>
      <c r="BD294" s="55"/>
      <c r="BE294" s="55"/>
      <c r="BF294" s="55"/>
      <c r="BG294" s="55"/>
      <c r="BH294" s="55"/>
      <c r="BI294" s="55"/>
      <c r="BJ294" s="55"/>
      <c r="BK294" s="55"/>
      <c r="BL294" s="55"/>
    </row>
    <row r="295" customFormat="false" ht="13.8" hidden="false" customHeight="false" outlineLevel="0" collapsed="false">
      <c r="A295" s="56"/>
      <c r="B295" s="57"/>
      <c r="C295" s="58" t="n">
        <f aca="false">IF($B295&lt;&gt;"",VLOOKUP($B295,Matriz_INM,2,0),0)</f>
        <v>0</v>
      </c>
      <c r="D295" s="59"/>
      <c r="E295" s="59"/>
      <c r="F295" s="59"/>
      <c r="G295" s="59"/>
      <c r="H295" s="60"/>
      <c r="I295" s="61"/>
      <c r="J295" s="59"/>
      <c r="K295" s="61"/>
      <c r="L295" s="61"/>
      <c r="M295" s="62" t="str">
        <f aca="false">IFERROR(VLOOKUP($B295,Matriz_INM,3,0),"")</f>
        <v/>
      </c>
      <c r="N295" s="60" t="str">
        <f aca="false">IF(J295="EE",IF(OR(AND(OR(L295=1,L295=0),K295&gt;0,K295&lt;5),AND(OR(L295=1,L295=0),K295&gt;4,K295&lt;16),AND(L295=2,K295&gt;0,K295&lt;5)),"Simples",IF(OR(AND(OR(L295=1,L295=0),K295&gt;15),AND(L295=2,K295&gt;4,K295&lt;16),AND(L295&gt;2,K295&gt;0,K295&lt;5)),"Médio",IF(OR(AND(L295=2,K295&gt;15),AND(L295&gt;2,K295&gt;4,K295&lt;16),AND(L295&gt;2,K295&gt;15)),"Complexo",""))), IF(OR(J295="CE",J295="SE"),IF(OR(AND(OR(L295=1,L295=0),K295&gt;0,K295&lt;6),AND(OR(L295=1,L295=0),K295&gt;5,K295&lt;20),AND(L295&gt;1,L295&lt;4,K295&gt;0,K295&lt;6)),"Simples",IF(OR(AND(OR(L295=1,L295=0),K295&gt;19),AND(L295&gt;1,L295&lt;4,K295&gt;5,K295&lt;20),AND(L295&gt;3,K295&gt;0,K295&lt;6)),"Médio",IF(OR(AND(L295&gt;1,L295&lt;4,K295&gt;19),AND(L295&gt;3,K295&gt;5,K295&lt;20),AND(L295&gt;3,K295&gt;19)),"Complexo",""))),""))</f>
        <v/>
      </c>
      <c r="O295" s="60" t="str">
        <f aca="false">IF(J295="ALI",IF(OR(AND(OR(L295=1,L295=0),K295&gt;0,K295&lt;20),AND(OR(L295=1,L295=0),K295&gt;19,K295&lt;51),AND(L295&gt;1,L295&lt;6,K295&gt;0,K295&lt;20)),"Simples",IF(OR(AND(OR(L295=1,L295=0),K295&gt;50),AND(L295&gt;1,L295&lt;6,K295&gt;19,K295&lt;51),AND(L295&gt;5,K295&gt;0,K295&lt;20)),"Médio",IF(OR(AND(L295&gt;1,L295&lt;6,K295&gt;50),AND(L295&gt;5,K295&gt;19,K295&lt;51),AND(L295&gt;5,K295&gt;50)),"Complexo",""))), IF(J295="AIE",IF(OR(AND(OR(L295=1, L295=0),K295&gt;0,K295&lt;20),AND(OR(L295=1, L295=0),K295&gt;19,K295&lt;51),AND(L295&gt;1,L295&lt;6,K295&gt;0,K295&lt;20)),"Simples",IF(OR(AND(OR(L295=1, L295=0),K295&gt;50),AND(L295&gt;1,L295&lt;6,K295&gt;19,K295&lt;51),AND(L295&gt;5,K295&gt;0,K295&lt;20)),"Médio",IF(OR(AND(L295&gt;1,L295&lt;6,K295&gt;50),AND(L295&gt;5,K295&gt;19,K295&lt;51),AND(L295&gt;5,K295&gt;50)),"Complexo",""))),""))</f>
        <v/>
      </c>
      <c r="P295" s="63" t="str">
        <f aca="false">IF(N295="",O295,IF(O295="",N295,""))</f>
        <v/>
      </c>
      <c r="Q295" s="64" t="n">
        <f aca="false">IF(AND(OR(J295="EE",J295="CE"),P295="Simples"),3, IF(AND(OR(J295="EE",J295="CE"),P295="Médio"),4, IF(AND(OR(J295="EE",J295="CE"),P295="Complexo"),6, IF(AND(J295="SE",P295="Simples"),4, IF(AND(J295="SE",P295="Médio"),5, IF(AND(J295="SE",P295="Complexo"),7,0))))))</f>
        <v>0</v>
      </c>
      <c r="R295" s="64" t="n">
        <f aca="false">IF(AND(J295="ALI",O295="Simples"),7, IF(AND(J295="ALI",O295="Médio"),10, IF(AND(J295="ALI",O295="Complexo"),15, IF(AND(J295="AIE",O295="Simples"),5, IF(AND(J295="AIE",O295="Médio"),7, IF(AND(J295="AIE",O295="Complexo"),10,0))))))</f>
        <v>0</v>
      </c>
      <c r="S295" s="63" t="n">
        <f aca="false">IF($M295="%",($Q295+$R295)*$C295,$C295*$I295)</f>
        <v>0</v>
      </c>
      <c r="T295" s="59"/>
      <c r="U295" s="55"/>
      <c r="V295" s="55"/>
      <c r="W295" s="55"/>
      <c r="X295" s="55"/>
      <c r="Y295" s="55"/>
      <c r="Z295" s="55"/>
      <c r="AA295" s="55"/>
      <c r="AB295" s="55"/>
      <c r="AC295" s="55"/>
      <c r="AD295" s="55"/>
      <c r="AE295" s="55"/>
      <c r="AF295" s="55"/>
      <c r="AG295" s="55"/>
      <c r="AH295" s="55"/>
      <c r="AI295" s="55"/>
      <c r="AJ295" s="55"/>
      <c r="AK295" s="55"/>
      <c r="AL295" s="55"/>
      <c r="AM295" s="55"/>
      <c r="AN295" s="55"/>
      <c r="AO295" s="55"/>
      <c r="AP295" s="55"/>
      <c r="AQ295" s="55"/>
      <c r="AR295" s="55"/>
      <c r="AS295" s="55"/>
      <c r="AT295" s="55"/>
      <c r="AU295" s="55"/>
      <c r="AV295" s="55"/>
      <c r="AW295" s="55"/>
      <c r="AX295" s="55"/>
      <c r="AY295" s="55"/>
      <c r="AZ295" s="55"/>
      <c r="BA295" s="55"/>
      <c r="BB295" s="55"/>
      <c r="BC295" s="55"/>
      <c r="BD295" s="55"/>
      <c r="BE295" s="55"/>
      <c r="BF295" s="55"/>
      <c r="BG295" s="55"/>
      <c r="BH295" s="55"/>
      <c r="BI295" s="55"/>
      <c r="BJ295" s="55"/>
      <c r="BK295" s="55"/>
      <c r="BL295" s="55"/>
    </row>
    <row r="296" customFormat="false" ht="13.8" hidden="false" customHeight="false" outlineLevel="0" collapsed="false">
      <c r="A296" s="56"/>
      <c r="B296" s="57"/>
      <c r="C296" s="58" t="n">
        <f aca="false">IF($B296&lt;&gt;"",VLOOKUP($B296,Matriz_INM,2,0),0)</f>
        <v>0</v>
      </c>
      <c r="D296" s="59"/>
      <c r="E296" s="59"/>
      <c r="F296" s="59"/>
      <c r="G296" s="59"/>
      <c r="H296" s="60"/>
      <c r="I296" s="61"/>
      <c r="J296" s="59"/>
      <c r="K296" s="61"/>
      <c r="L296" s="61"/>
      <c r="M296" s="62" t="str">
        <f aca="false">IFERROR(VLOOKUP($B296,Matriz_INM,3,0),"")</f>
        <v/>
      </c>
      <c r="N296" s="60" t="str">
        <f aca="false">IF(J296="EE",IF(OR(AND(OR(L296=1,L296=0),K296&gt;0,K296&lt;5),AND(OR(L296=1,L296=0),K296&gt;4,K296&lt;16),AND(L296=2,K296&gt;0,K296&lt;5)),"Simples",IF(OR(AND(OR(L296=1,L296=0),K296&gt;15),AND(L296=2,K296&gt;4,K296&lt;16),AND(L296&gt;2,K296&gt;0,K296&lt;5)),"Médio",IF(OR(AND(L296=2,K296&gt;15),AND(L296&gt;2,K296&gt;4,K296&lt;16),AND(L296&gt;2,K296&gt;15)),"Complexo",""))), IF(OR(J296="CE",J296="SE"),IF(OR(AND(OR(L296=1,L296=0),K296&gt;0,K296&lt;6),AND(OR(L296=1,L296=0),K296&gt;5,K296&lt;20),AND(L296&gt;1,L296&lt;4,K296&gt;0,K296&lt;6)),"Simples",IF(OR(AND(OR(L296=1,L296=0),K296&gt;19),AND(L296&gt;1,L296&lt;4,K296&gt;5,K296&lt;20),AND(L296&gt;3,K296&gt;0,K296&lt;6)),"Médio",IF(OR(AND(L296&gt;1,L296&lt;4,K296&gt;19),AND(L296&gt;3,K296&gt;5,K296&lt;20),AND(L296&gt;3,K296&gt;19)),"Complexo",""))),""))</f>
        <v/>
      </c>
      <c r="O296" s="60" t="str">
        <f aca="false">IF(J296="ALI",IF(OR(AND(OR(L296=1,L296=0),K296&gt;0,K296&lt;20),AND(OR(L296=1,L296=0),K296&gt;19,K296&lt;51),AND(L296&gt;1,L296&lt;6,K296&gt;0,K296&lt;20)),"Simples",IF(OR(AND(OR(L296=1,L296=0),K296&gt;50),AND(L296&gt;1,L296&lt;6,K296&gt;19,K296&lt;51),AND(L296&gt;5,K296&gt;0,K296&lt;20)),"Médio",IF(OR(AND(L296&gt;1,L296&lt;6,K296&gt;50),AND(L296&gt;5,K296&gt;19,K296&lt;51),AND(L296&gt;5,K296&gt;50)),"Complexo",""))), IF(J296="AIE",IF(OR(AND(OR(L296=1, L296=0),K296&gt;0,K296&lt;20),AND(OR(L296=1, L296=0),K296&gt;19,K296&lt;51),AND(L296&gt;1,L296&lt;6,K296&gt;0,K296&lt;20)),"Simples",IF(OR(AND(OR(L296=1, L296=0),K296&gt;50),AND(L296&gt;1,L296&lt;6,K296&gt;19,K296&lt;51),AND(L296&gt;5,K296&gt;0,K296&lt;20)),"Médio",IF(OR(AND(L296&gt;1,L296&lt;6,K296&gt;50),AND(L296&gt;5,K296&gt;19,K296&lt;51),AND(L296&gt;5,K296&gt;50)),"Complexo",""))),""))</f>
        <v/>
      </c>
      <c r="P296" s="63" t="str">
        <f aca="false">IF(N296="",O296,IF(O296="",N296,""))</f>
        <v/>
      </c>
      <c r="Q296" s="64" t="n">
        <f aca="false">IF(AND(OR(J296="EE",J296="CE"),P296="Simples"),3, IF(AND(OR(J296="EE",J296="CE"),P296="Médio"),4, IF(AND(OR(J296="EE",J296="CE"),P296="Complexo"),6, IF(AND(J296="SE",P296="Simples"),4, IF(AND(J296="SE",P296="Médio"),5, IF(AND(J296="SE",P296="Complexo"),7,0))))))</f>
        <v>0</v>
      </c>
      <c r="R296" s="64" t="n">
        <f aca="false">IF(AND(J296="ALI",O296="Simples"),7, IF(AND(J296="ALI",O296="Médio"),10, IF(AND(J296="ALI",O296="Complexo"),15, IF(AND(J296="AIE",O296="Simples"),5, IF(AND(J296="AIE",O296="Médio"),7, IF(AND(J296="AIE",O296="Complexo"),10,0))))))</f>
        <v>0</v>
      </c>
      <c r="S296" s="63" t="n">
        <f aca="false">IF($M296="%",($Q296+$R296)*$C296,$C296*$I296)</f>
        <v>0</v>
      </c>
      <c r="T296" s="59"/>
      <c r="U296" s="55"/>
      <c r="V296" s="55"/>
      <c r="W296" s="55"/>
      <c r="X296" s="55"/>
      <c r="Y296" s="55"/>
      <c r="Z296" s="55"/>
      <c r="AA296" s="55"/>
      <c r="AB296" s="55"/>
      <c r="AC296" s="55"/>
      <c r="AD296" s="55"/>
      <c r="AE296" s="55"/>
      <c r="AF296" s="55"/>
      <c r="AG296" s="55"/>
      <c r="AH296" s="55"/>
      <c r="AI296" s="55"/>
      <c r="AJ296" s="55"/>
      <c r="AK296" s="55"/>
      <c r="AL296" s="55"/>
      <c r="AM296" s="55"/>
      <c r="AN296" s="55"/>
      <c r="AO296" s="55"/>
      <c r="AP296" s="55"/>
      <c r="AQ296" s="55"/>
      <c r="AR296" s="55"/>
      <c r="AS296" s="55"/>
      <c r="AT296" s="55"/>
      <c r="AU296" s="55"/>
      <c r="AV296" s="55"/>
      <c r="AW296" s="55"/>
      <c r="AX296" s="55"/>
      <c r="AY296" s="55"/>
      <c r="AZ296" s="55"/>
      <c r="BA296" s="55"/>
      <c r="BB296" s="55"/>
      <c r="BC296" s="55"/>
      <c r="BD296" s="55"/>
      <c r="BE296" s="55"/>
      <c r="BF296" s="55"/>
      <c r="BG296" s="55"/>
      <c r="BH296" s="55"/>
      <c r="BI296" s="55"/>
      <c r="BJ296" s="55"/>
      <c r="BK296" s="55"/>
      <c r="BL296" s="55"/>
    </row>
    <row r="297" customFormat="false" ht="13.8" hidden="false" customHeight="false" outlineLevel="0" collapsed="false">
      <c r="A297" s="56"/>
      <c r="B297" s="57"/>
      <c r="C297" s="58" t="n">
        <f aca="false">IF($B297&lt;&gt;"",VLOOKUP($B297,Matriz_INM,2,0),0)</f>
        <v>0</v>
      </c>
      <c r="D297" s="59"/>
      <c r="E297" s="59"/>
      <c r="F297" s="59"/>
      <c r="G297" s="59"/>
      <c r="H297" s="60"/>
      <c r="I297" s="61"/>
      <c r="J297" s="59"/>
      <c r="K297" s="61"/>
      <c r="L297" s="61"/>
      <c r="M297" s="62" t="str">
        <f aca="false">IFERROR(VLOOKUP($B297,Matriz_INM,3,0),"")</f>
        <v/>
      </c>
      <c r="N297" s="60" t="str">
        <f aca="false">IF(J297="EE",IF(OR(AND(OR(L297=1,L297=0),K297&gt;0,K297&lt;5),AND(OR(L297=1,L297=0),K297&gt;4,K297&lt;16),AND(L297=2,K297&gt;0,K297&lt;5)),"Simples",IF(OR(AND(OR(L297=1,L297=0),K297&gt;15),AND(L297=2,K297&gt;4,K297&lt;16),AND(L297&gt;2,K297&gt;0,K297&lt;5)),"Médio",IF(OR(AND(L297=2,K297&gt;15),AND(L297&gt;2,K297&gt;4,K297&lt;16),AND(L297&gt;2,K297&gt;15)),"Complexo",""))), IF(OR(J297="CE",J297="SE"),IF(OR(AND(OR(L297=1,L297=0),K297&gt;0,K297&lt;6),AND(OR(L297=1,L297=0),K297&gt;5,K297&lt;20),AND(L297&gt;1,L297&lt;4,K297&gt;0,K297&lt;6)),"Simples",IF(OR(AND(OR(L297=1,L297=0),K297&gt;19),AND(L297&gt;1,L297&lt;4,K297&gt;5,K297&lt;20),AND(L297&gt;3,K297&gt;0,K297&lt;6)),"Médio",IF(OR(AND(L297&gt;1,L297&lt;4,K297&gt;19),AND(L297&gt;3,K297&gt;5,K297&lt;20),AND(L297&gt;3,K297&gt;19)),"Complexo",""))),""))</f>
        <v/>
      </c>
      <c r="O297" s="60" t="str">
        <f aca="false">IF(J297="ALI",IF(OR(AND(OR(L297=1,L297=0),K297&gt;0,K297&lt;20),AND(OR(L297=1,L297=0),K297&gt;19,K297&lt;51),AND(L297&gt;1,L297&lt;6,K297&gt;0,K297&lt;20)),"Simples",IF(OR(AND(OR(L297=1,L297=0),K297&gt;50),AND(L297&gt;1,L297&lt;6,K297&gt;19,K297&lt;51),AND(L297&gt;5,K297&gt;0,K297&lt;20)),"Médio",IF(OR(AND(L297&gt;1,L297&lt;6,K297&gt;50),AND(L297&gt;5,K297&gt;19,K297&lt;51),AND(L297&gt;5,K297&gt;50)),"Complexo",""))), IF(J297="AIE",IF(OR(AND(OR(L297=1, L297=0),K297&gt;0,K297&lt;20),AND(OR(L297=1, L297=0),K297&gt;19,K297&lt;51),AND(L297&gt;1,L297&lt;6,K297&gt;0,K297&lt;20)),"Simples",IF(OR(AND(OR(L297=1, L297=0),K297&gt;50),AND(L297&gt;1,L297&lt;6,K297&gt;19,K297&lt;51),AND(L297&gt;5,K297&gt;0,K297&lt;20)),"Médio",IF(OR(AND(L297&gt;1,L297&lt;6,K297&gt;50),AND(L297&gt;5,K297&gt;19,K297&lt;51),AND(L297&gt;5,K297&gt;50)),"Complexo",""))),""))</f>
        <v/>
      </c>
      <c r="P297" s="63" t="str">
        <f aca="false">IF(N297="",O297,IF(O297="",N297,""))</f>
        <v/>
      </c>
      <c r="Q297" s="64" t="n">
        <f aca="false">IF(AND(OR(J297="EE",J297="CE"),P297="Simples"),3, IF(AND(OR(J297="EE",J297="CE"),P297="Médio"),4, IF(AND(OR(J297="EE",J297="CE"),P297="Complexo"),6, IF(AND(J297="SE",P297="Simples"),4, IF(AND(J297="SE",P297="Médio"),5, IF(AND(J297="SE",P297="Complexo"),7,0))))))</f>
        <v>0</v>
      </c>
      <c r="R297" s="64" t="n">
        <f aca="false">IF(AND(J297="ALI",O297="Simples"),7, IF(AND(J297="ALI",O297="Médio"),10, IF(AND(J297="ALI",O297="Complexo"),15, IF(AND(J297="AIE",O297="Simples"),5, IF(AND(J297="AIE",O297="Médio"),7, IF(AND(J297="AIE",O297="Complexo"),10,0))))))</f>
        <v>0</v>
      </c>
      <c r="S297" s="63" t="n">
        <f aca="false">IF($M297="%",($Q297+$R297)*$C297,$C297*$I297)</f>
        <v>0</v>
      </c>
      <c r="T297" s="59"/>
      <c r="U297" s="55"/>
      <c r="V297" s="55"/>
      <c r="W297" s="55"/>
      <c r="X297" s="55"/>
      <c r="Y297" s="55"/>
      <c r="Z297" s="55"/>
      <c r="AA297" s="55"/>
      <c r="AB297" s="55"/>
      <c r="AC297" s="55"/>
      <c r="AD297" s="55"/>
      <c r="AE297" s="55"/>
      <c r="AF297" s="55"/>
      <c r="AG297" s="55"/>
      <c r="AH297" s="55"/>
      <c r="AI297" s="55"/>
      <c r="AJ297" s="55"/>
      <c r="AK297" s="55"/>
      <c r="AL297" s="55"/>
      <c r="AM297" s="55"/>
      <c r="AN297" s="55"/>
      <c r="AO297" s="55"/>
      <c r="AP297" s="55"/>
      <c r="AQ297" s="55"/>
      <c r="AR297" s="55"/>
      <c r="AS297" s="55"/>
      <c r="AT297" s="55"/>
      <c r="AU297" s="55"/>
      <c r="AV297" s="55"/>
      <c r="AW297" s="55"/>
      <c r="AX297" s="55"/>
      <c r="AY297" s="55"/>
      <c r="AZ297" s="55"/>
      <c r="BA297" s="55"/>
      <c r="BB297" s="55"/>
      <c r="BC297" s="55"/>
      <c r="BD297" s="55"/>
      <c r="BE297" s="55"/>
      <c r="BF297" s="55"/>
      <c r="BG297" s="55"/>
      <c r="BH297" s="55"/>
      <c r="BI297" s="55"/>
      <c r="BJ297" s="55"/>
      <c r="BK297" s="55"/>
      <c r="BL297" s="55"/>
    </row>
    <row r="298" customFormat="false" ht="13.8" hidden="false" customHeight="false" outlineLevel="0" collapsed="false">
      <c r="A298" s="56"/>
      <c r="B298" s="57"/>
      <c r="C298" s="58" t="n">
        <f aca="false">IF($B298&lt;&gt;"",VLOOKUP($B298,Matriz_INM,2,0),0)</f>
        <v>0</v>
      </c>
      <c r="D298" s="59"/>
      <c r="E298" s="59"/>
      <c r="F298" s="59"/>
      <c r="G298" s="59"/>
      <c r="H298" s="60"/>
      <c r="I298" s="61"/>
      <c r="J298" s="59"/>
      <c r="K298" s="61"/>
      <c r="L298" s="61"/>
      <c r="M298" s="62" t="str">
        <f aca="false">IFERROR(VLOOKUP($B298,Matriz_INM,3,0),"")</f>
        <v/>
      </c>
      <c r="N298" s="60" t="str">
        <f aca="false">IF(J298="EE",IF(OR(AND(OR(L298=1,L298=0),K298&gt;0,K298&lt;5),AND(OR(L298=1,L298=0),K298&gt;4,K298&lt;16),AND(L298=2,K298&gt;0,K298&lt;5)),"Simples",IF(OR(AND(OR(L298=1,L298=0),K298&gt;15),AND(L298=2,K298&gt;4,K298&lt;16),AND(L298&gt;2,K298&gt;0,K298&lt;5)),"Médio",IF(OR(AND(L298=2,K298&gt;15),AND(L298&gt;2,K298&gt;4,K298&lt;16),AND(L298&gt;2,K298&gt;15)),"Complexo",""))), IF(OR(J298="CE",J298="SE"),IF(OR(AND(OR(L298=1,L298=0),K298&gt;0,K298&lt;6),AND(OR(L298=1,L298=0),K298&gt;5,K298&lt;20),AND(L298&gt;1,L298&lt;4,K298&gt;0,K298&lt;6)),"Simples",IF(OR(AND(OR(L298=1,L298=0),K298&gt;19),AND(L298&gt;1,L298&lt;4,K298&gt;5,K298&lt;20),AND(L298&gt;3,K298&gt;0,K298&lt;6)),"Médio",IF(OR(AND(L298&gt;1,L298&lt;4,K298&gt;19),AND(L298&gt;3,K298&gt;5,K298&lt;20),AND(L298&gt;3,K298&gt;19)),"Complexo",""))),""))</f>
        <v/>
      </c>
      <c r="O298" s="60" t="str">
        <f aca="false">IF(J298="ALI",IF(OR(AND(OR(L298=1,L298=0),K298&gt;0,K298&lt;20),AND(OR(L298=1,L298=0),K298&gt;19,K298&lt;51),AND(L298&gt;1,L298&lt;6,K298&gt;0,K298&lt;20)),"Simples",IF(OR(AND(OR(L298=1,L298=0),K298&gt;50),AND(L298&gt;1,L298&lt;6,K298&gt;19,K298&lt;51),AND(L298&gt;5,K298&gt;0,K298&lt;20)),"Médio",IF(OR(AND(L298&gt;1,L298&lt;6,K298&gt;50),AND(L298&gt;5,K298&gt;19,K298&lt;51),AND(L298&gt;5,K298&gt;50)),"Complexo",""))), IF(J298="AIE",IF(OR(AND(OR(L298=1, L298=0),K298&gt;0,K298&lt;20),AND(OR(L298=1, L298=0),K298&gt;19,K298&lt;51),AND(L298&gt;1,L298&lt;6,K298&gt;0,K298&lt;20)),"Simples",IF(OR(AND(OR(L298=1, L298=0),K298&gt;50),AND(L298&gt;1,L298&lt;6,K298&gt;19,K298&lt;51),AND(L298&gt;5,K298&gt;0,K298&lt;20)),"Médio",IF(OR(AND(L298&gt;1,L298&lt;6,K298&gt;50),AND(L298&gt;5,K298&gt;19,K298&lt;51),AND(L298&gt;5,K298&gt;50)),"Complexo",""))),""))</f>
        <v/>
      </c>
      <c r="P298" s="63" t="str">
        <f aca="false">IF(N298="",O298,IF(O298="",N298,""))</f>
        <v/>
      </c>
      <c r="Q298" s="64" t="n">
        <f aca="false">IF(AND(OR(J298="EE",J298="CE"),P298="Simples"),3, IF(AND(OR(J298="EE",J298="CE"),P298="Médio"),4, IF(AND(OR(J298="EE",J298="CE"),P298="Complexo"),6, IF(AND(J298="SE",P298="Simples"),4, IF(AND(J298="SE",P298="Médio"),5, IF(AND(J298="SE",P298="Complexo"),7,0))))))</f>
        <v>0</v>
      </c>
      <c r="R298" s="64" t="n">
        <f aca="false">IF(AND(J298="ALI",O298="Simples"),7, IF(AND(J298="ALI",O298="Médio"),10, IF(AND(J298="ALI",O298="Complexo"),15, IF(AND(J298="AIE",O298="Simples"),5, IF(AND(J298="AIE",O298="Médio"),7, IF(AND(J298="AIE",O298="Complexo"),10,0))))))</f>
        <v>0</v>
      </c>
      <c r="S298" s="63" t="n">
        <f aca="false">IF($M298="%",($Q298+$R298)*$C298,$C298*$I298)</f>
        <v>0</v>
      </c>
      <c r="T298" s="59"/>
      <c r="U298" s="55"/>
      <c r="V298" s="55"/>
      <c r="W298" s="55"/>
      <c r="X298" s="55"/>
      <c r="Y298" s="55"/>
      <c r="Z298" s="55"/>
      <c r="AA298" s="55"/>
      <c r="AB298" s="55"/>
      <c r="AC298" s="55"/>
      <c r="AD298" s="55"/>
      <c r="AE298" s="55"/>
      <c r="AF298" s="55"/>
      <c r="AG298" s="55"/>
      <c r="AH298" s="55"/>
      <c r="AI298" s="55"/>
      <c r="AJ298" s="55"/>
      <c r="AK298" s="55"/>
      <c r="AL298" s="55"/>
      <c r="AM298" s="55"/>
      <c r="AN298" s="55"/>
      <c r="AO298" s="55"/>
      <c r="AP298" s="55"/>
      <c r="AQ298" s="55"/>
      <c r="AR298" s="55"/>
      <c r="AS298" s="55"/>
      <c r="AT298" s="55"/>
      <c r="AU298" s="55"/>
      <c r="AV298" s="55"/>
      <c r="AW298" s="55"/>
      <c r="AX298" s="55"/>
      <c r="AY298" s="55"/>
      <c r="AZ298" s="55"/>
      <c r="BA298" s="55"/>
      <c r="BB298" s="55"/>
      <c r="BC298" s="55"/>
      <c r="BD298" s="55"/>
      <c r="BE298" s="55"/>
      <c r="BF298" s="55"/>
      <c r="BG298" s="55"/>
      <c r="BH298" s="55"/>
      <c r="BI298" s="55"/>
      <c r="BJ298" s="55"/>
      <c r="BK298" s="55"/>
      <c r="BL298" s="55"/>
    </row>
    <row r="299" customFormat="false" ht="13.8" hidden="false" customHeight="false" outlineLevel="0" collapsed="false">
      <c r="A299" s="56"/>
      <c r="B299" s="57"/>
      <c r="C299" s="58" t="n">
        <f aca="false">IF($B299&lt;&gt;"",VLOOKUP($B299,Matriz_INM,2,0),0)</f>
        <v>0</v>
      </c>
      <c r="D299" s="59"/>
      <c r="E299" s="59"/>
      <c r="F299" s="59"/>
      <c r="G299" s="59"/>
      <c r="H299" s="60"/>
      <c r="I299" s="61"/>
      <c r="J299" s="59"/>
      <c r="K299" s="61"/>
      <c r="L299" s="61"/>
      <c r="M299" s="62" t="str">
        <f aca="false">IFERROR(VLOOKUP($B299,Matriz_INM,3,0),"")</f>
        <v/>
      </c>
      <c r="N299" s="60" t="str">
        <f aca="false">IF(J299="EE",IF(OR(AND(OR(L299=1,L299=0),K299&gt;0,K299&lt;5),AND(OR(L299=1,L299=0),K299&gt;4,K299&lt;16),AND(L299=2,K299&gt;0,K299&lt;5)),"Simples",IF(OR(AND(OR(L299=1,L299=0),K299&gt;15),AND(L299=2,K299&gt;4,K299&lt;16),AND(L299&gt;2,K299&gt;0,K299&lt;5)),"Médio",IF(OR(AND(L299=2,K299&gt;15),AND(L299&gt;2,K299&gt;4,K299&lt;16),AND(L299&gt;2,K299&gt;15)),"Complexo",""))), IF(OR(J299="CE",J299="SE"),IF(OR(AND(OR(L299=1,L299=0),K299&gt;0,K299&lt;6),AND(OR(L299=1,L299=0),K299&gt;5,K299&lt;20),AND(L299&gt;1,L299&lt;4,K299&gt;0,K299&lt;6)),"Simples",IF(OR(AND(OR(L299=1,L299=0),K299&gt;19),AND(L299&gt;1,L299&lt;4,K299&gt;5,K299&lt;20),AND(L299&gt;3,K299&gt;0,K299&lt;6)),"Médio",IF(OR(AND(L299&gt;1,L299&lt;4,K299&gt;19),AND(L299&gt;3,K299&gt;5,K299&lt;20),AND(L299&gt;3,K299&gt;19)),"Complexo",""))),""))</f>
        <v/>
      </c>
      <c r="O299" s="60" t="str">
        <f aca="false">IF(J299="ALI",IF(OR(AND(OR(L299=1,L299=0),K299&gt;0,K299&lt;20),AND(OR(L299=1,L299=0),K299&gt;19,K299&lt;51),AND(L299&gt;1,L299&lt;6,K299&gt;0,K299&lt;20)),"Simples",IF(OR(AND(OR(L299=1,L299=0),K299&gt;50),AND(L299&gt;1,L299&lt;6,K299&gt;19,K299&lt;51),AND(L299&gt;5,K299&gt;0,K299&lt;20)),"Médio",IF(OR(AND(L299&gt;1,L299&lt;6,K299&gt;50),AND(L299&gt;5,K299&gt;19,K299&lt;51),AND(L299&gt;5,K299&gt;50)),"Complexo",""))), IF(J299="AIE",IF(OR(AND(OR(L299=1, L299=0),K299&gt;0,K299&lt;20),AND(OR(L299=1, L299=0),K299&gt;19,K299&lt;51),AND(L299&gt;1,L299&lt;6,K299&gt;0,K299&lt;20)),"Simples",IF(OR(AND(OR(L299=1, L299=0),K299&gt;50),AND(L299&gt;1,L299&lt;6,K299&gt;19,K299&lt;51),AND(L299&gt;5,K299&gt;0,K299&lt;20)),"Médio",IF(OR(AND(L299&gt;1,L299&lt;6,K299&gt;50),AND(L299&gt;5,K299&gt;19,K299&lt;51),AND(L299&gt;5,K299&gt;50)),"Complexo",""))),""))</f>
        <v/>
      </c>
      <c r="P299" s="63" t="str">
        <f aca="false">IF(N299="",O299,IF(O299="",N299,""))</f>
        <v/>
      </c>
      <c r="Q299" s="64" t="n">
        <f aca="false">IF(AND(OR(J299="EE",J299="CE"),P299="Simples"),3, IF(AND(OR(J299="EE",J299="CE"),P299="Médio"),4, IF(AND(OR(J299="EE",J299="CE"),P299="Complexo"),6, IF(AND(J299="SE",P299="Simples"),4, IF(AND(J299="SE",P299="Médio"),5, IF(AND(J299="SE",P299="Complexo"),7,0))))))</f>
        <v>0</v>
      </c>
      <c r="R299" s="64" t="n">
        <f aca="false">IF(AND(J299="ALI",O299="Simples"),7, IF(AND(J299="ALI",O299="Médio"),10, IF(AND(J299="ALI",O299="Complexo"),15, IF(AND(J299="AIE",O299="Simples"),5, IF(AND(J299="AIE",O299="Médio"),7, IF(AND(J299="AIE",O299="Complexo"),10,0))))))</f>
        <v>0</v>
      </c>
      <c r="S299" s="63" t="n">
        <f aca="false">IF($M299="%",($Q299+$R299)*$C299,$C299*$I299)</f>
        <v>0</v>
      </c>
      <c r="T299" s="59"/>
      <c r="U299" s="55"/>
      <c r="V299" s="55"/>
      <c r="W299" s="55"/>
      <c r="X299" s="55"/>
      <c r="Y299" s="55"/>
      <c r="Z299" s="55"/>
      <c r="AA299" s="55"/>
      <c r="AB299" s="55"/>
      <c r="AC299" s="55"/>
      <c r="AD299" s="55"/>
      <c r="AE299" s="55"/>
      <c r="AF299" s="55"/>
      <c r="AG299" s="55"/>
      <c r="AH299" s="55"/>
      <c r="AI299" s="55"/>
      <c r="AJ299" s="55"/>
      <c r="AK299" s="55"/>
      <c r="AL299" s="55"/>
      <c r="AM299" s="55"/>
      <c r="AN299" s="55"/>
      <c r="AO299" s="55"/>
      <c r="AP299" s="55"/>
      <c r="AQ299" s="55"/>
      <c r="AR299" s="55"/>
      <c r="AS299" s="55"/>
      <c r="AT299" s="55"/>
      <c r="AU299" s="55"/>
      <c r="AV299" s="55"/>
      <c r="AW299" s="55"/>
      <c r="AX299" s="55"/>
      <c r="AY299" s="55"/>
      <c r="AZ299" s="55"/>
      <c r="BA299" s="55"/>
      <c r="BB299" s="55"/>
      <c r="BC299" s="55"/>
      <c r="BD299" s="55"/>
      <c r="BE299" s="55"/>
      <c r="BF299" s="55"/>
      <c r="BG299" s="55"/>
      <c r="BH299" s="55"/>
      <c r="BI299" s="55"/>
      <c r="BJ299" s="55"/>
      <c r="BK299" s="55"/>
      <c r="BL299" s="55"/>
    </row>
    <row r="300" customFormat="false" ht="13.8" hidden="false" customHeight="false" outlineLevel="0" collapsed="false">
      <c r="A300" s="56"/>
      <c r="B300" s="57"/>
      <c r="C300" s="58" t="n">
        <f aca="false">IF($B300&lt;&gt;"",VLOOKUP($B300,Matriz_INM,2,0),0)</f>
        <v>0</v>
      </c>
      <c r="D300" s="59"/>
      <c r="E300" s="59"/>
      <c r="F300" s="59"/>
      <c r="G300" s="59"/>
      <c r="H300" s="60"/>
      <c r="I300" s="61"/>
      <c r="J300" s="59"/>
      <c r="K300" s="61"/>
      <c r="L300" s="61"/>
      <c r="M300" s="62" t="str">
        <f aca="false">IFERROR(VLOOKUP($B300,Matriz_INM,3,0),"")</f>
        <v/>
      </c>
      <c r="N300" s="60" t="str">
        <f aca="false">IF(J300="EE",IF(OR(AND(OR(L300=1,L300=0),K300&gt;0,K300&lt;5),AND(OR(L300=1,L300=0),K300&gt;4,K300&lt;16),AND(L300=2,K300&gt;0,K300&lt;5)),"Simples",IF(OR(AND(OR(L300=1,L300=0),K300&gt;15),AND(L300=2,K300&gt;4,K300&lt;16),AND(L300&gt;2,K300&gt;0,K300&lt;5)),"Médio",IF(OR(AND(L300=2,K300&gt;15),AND(L300&gt;2,K300&gt;4,K300&lt;16),AND(L300&gt;2,K300&gt;15)),"Complexo",""))), IF(OR(J300="CE",J300="SE"),IF(OR(AND(OR(L300=1,L300=0),K300&gt;0,K300&lt;6),AND(OR(L300=1,L300=0),K300&gt;5,K300&lt;20),AND(L300&gt;1,L300&lt;4,K300&gt;0,K300&lt;6)),"Simples",IF(OR(AND(OR(L300=1,L300=0),K300&gt;19),AND(L300&gt;1,L300&lt;4,K300&gt;5,K300&lt;20),AND(L300&gt;3,K300&gt;0,K300&lt;6)),"Médio",IF(OR(AND(L300&gt;1,L300&lt;4,K300&gt;19),AND(L300&gt;3,K300&gt;5,K300&lt;20),AND(L300&gt;3,K300&gt;19)),"Complexo",""))),""))</f>
        <v/>
      </c>
      <c r="O300" s="60" t="str">
        <f aca="false">IF(J300="ALI",IF(OR(AND(OR(L300=1,L300=0),K300&gt;0,K300&lt;20),AND(OR(L300=1,L300=0),K300&gt;19,K300&lt;51),AND(L300&gt;1,L300&lt;6,K300&gt;0,K300&lt;20)),"Simples",IF(OR(AND(OR(L300=1,L300=0),K300&gt;50),AND(L300&gt;1,L300&lt;6,K300&gt;19,K300&lt;51),AND(L300&gt;5,K300&gt;0,K300&lt;20)),"Médio",IF(OR(AND(L300&gt;1,L300&lt;6,K300&gt;50),AND(L300&gt;5,K300&gt;19,K300&lt;51),AND(L300&gt;5,K300&gt;50)),"Complexo",""))), IF(J300="AIE",IF(OR(AND(OR(L300=1, L300=0),K300&gt;0,K300&lt;20),AND(OR(L300=1, L300=0),K300&gt;19,K300&lt;51),AND(L300&gt;1,L300&lt;6,K300&gt;0,K300&lt;20)),"Simples",IF(OR(AND(OR(L300=1, L300=0),K300&gt;50),AND(L300&gt;1,L300&lt;6,K300&gt;19,K300&lt;51),AND(L300&gt;5,K300&gt;0,K300&lt;20)),"Médio",IF(OR(AND(L300&gt;1,L300&lt;6,K300&gt;50),AND(L300&gt;5,K300&gt;19,K300&lt;51),AND(L300&gt;5,K300&gt;50)),"Complexo",""))),""))</f>
        <v/>
      </c>
      <c r="P300" s="63" t="str">
        <f aca="false">IF(N300="",O300,IF(O300="",N300,""))</f>
        <v/>
      </c>
      <c r="Q300" s="64" t="n">
        <f aca="false">IF(AND(OR(J300="EE",J300="CE"),P300="Simples"),3, IF(AND(OR(J300="EE",J300="CE"),P300="Médio"),4, IF(AND(OR(J300="EE",J300="CE"),P300="Complexo"),6, IF(AND(J300="SE",P300="Simples"),4, IF(AND(J300="SE",P300="Médio"),5, IF(AND(J300="SE",P300="Complexo"),7,0))))))</f>
        <v>0</v>
      </c>
      <c r="R300" s="64" t="n">
        <f aca="false">IF(AND(J300="ALI",O300="Simples"),7, IF(AND(J300="ALI",O300="Médio"),10, IF(AND(J300="ALI",O300="Complexo"),15, IF(AND(J300="AIE",O300="Simples"),5, IF(AND(J300="AIE",O300="Médio"),7, IF(AND(J300="AIE",O300="Complexo"),10,0))))))</f>
        <v>0</v>
      </c>
      <c r="S300" s="63" t="n">
        <f aca="false">IF($M300="%",($Q300+$R300)*$C300,$C300*$I300)</f>
        <v>0</v>
      </c>
      <c r="T300" s="59"/>
      <c r="U300" s="55"/>
      <c r="V300" s="55"/>
      <c r="W300" s="55"/>
      <c r="X300" s="55"/>
      <c r="Y300" s="55"/>
      <c r="Z300" s="55"/>
      <c r="AA300" s="55"/>
      <c r="AB300" s="55"/>
      <c r="AC300" s="55"/>
      <c r="AD300" s="55"/>
      <c r="AE300" s="55"/>
      <c r="AF300" s="55"/>
      <c r="AG300" s="55"/>
      <c r="AH300" s="55"/>
      <c r="AI300" s="55"/>
      <c r="AJ300" s="55"/>
      <c r="AK300" s="55"/>
      <c r="AL300" s="55"/>
      <c r="AM300" s="55"/>
      <c r="AN300" s="55"/>
      <c r="AO300" s="55"/>
      <c r="AP300" s="55"/>
      <c r="AQ300" s="55"/>
      <c r="AR300" s="55"/>
      <c r="AS300" s="55"/>
      <c r="AT300" s="55"/>
      <c r="AU300" s="55"/>
      <c r="AV300" s="55"/>
      <c r="AW300" s="55"/>
      <c r="AX300" s="55"/>
      <c r="AY300" s="55"/>
      <c r="AZ300" s="55"/>
      <c r="BA300" s="55"/>
      <c r="BB300" s="55"/>
      <c r="BC300" s="55"/>
      <c r="BD300" s="55"/>
      <c r="BE300" s="55"/>
      <c r="BF300" s="55"/>
      <c r="BG300" s="55"/>
      <c r="BH300" s="55"/>
      <c r="BI300" s="55"/>
      <c r="BJ300" s="55"/>
      <c r="BK300" s="55"/>
      <c r="BL300" s="55"/>
    </row>
    <row r="301" customFormat="false" ht="13.8" hidden="false" customHeight="false" outlineLevel="0" collapsed="false">
      <c r="A301" s="56"/>
      <c r="B301" s="57"/>
      <c r="C301" s="58" t="n">
        <f aca="false">IF($B301&lt;&gt;"",VLOOKUP($B301,Matriz_INM,2,0),0)</f>
        <v>0</v>
      </c>
      <c r="D301" s="59"/>
      <c r="E301" s="59"/>
      <c r="F301" s="59"/>
      <c r="G301" s="59"/>
      <c r="H301" s="60"/>
      <c r="I301" s="61"/>
      <c r="J301" s="59"/>
      <c r="K301" s="61"/>
      <c r="L301" s="61"/>
      <c r="M301" s="62" t="str">
        <f aca="false">IFERROR(VLOOKUP($B301,Matriz_INM,3,0),"")</f>
        <v/>
      </c>
      <c r="N301" s="60" t="str">
        <f aca="false">IF(J301="EE",IF(OR(AND(OR(L301=1,L301=0),K301&gt;0,K301&lt;5),AND(OR(L301=1,L301=0),K301&gt;4,K301&lt;16),AND(L301=2,K301&gt;0,K301&lt;5)),"Simples",IF(OR(AND(OR(L301=1,L301=0),K301&gt;15),AND(L301=2,K301&gt;4,K301&lt;16),AND(L301&gt;2,K301&gt;0,K301&lt;5)),"Médio",IF(OR(AND(L301=2,K301&gt;15),AND(L301&gt;2,K301&gt;4,K301&lt;16),AND(L301&gt;2,K301&gt;15)),"Complexo",""))), IF(OR(J301="CE",J301="SE"),IF(OR(AND(OR(L301=1,L301=0),K301&gt;0,K301&lt;6),AND(OR(L301=1,L301=0),K301&gt;5,K301&lt;20),AND(L301&gt;1,L301&lt;4,K301&gt;0,K301&lt;6)),"Simples",IF(OR(AND(OR(L301=1,L301=0),K301&gt;19),AND(L301&gt;1,L301&lt;4,K301&gt;5,K301&lt;20),AND(L301&gt;3,K301&gt;0,K301&lt;6)),"Médio",IF(OR(AND(L301&gt;1,L301&lt;4,K301&gt;19),AND(L301&gt;3,K301&gt;5,K301&lt;20),AND(L301&gt;3,K301&gt;19)),"Complexo",""))),""))</f>
        <v/>
      </c>
      <c r="O301" s="60" t="str">
        <f aca="false">IF(J301="ALI",IF(OR(AND(OR(L301=1,L301=0),K301&gt;0,K301&lt;20),AND(OR(L301=1,L301=0),K301&gt;19,K301&lt;51),AND(L301&gt;1,L301&lt;6,K301&gt;0,K301&lt;20)),"Simples",IF(OR(AND(OR(L301=1,L301=0),K301&gt;50),AND(L301&gt;1,L301&lt;6,K301&gt;19,K301&lt;51),AND(L301&gt;5,K301&gt;0,K301&lt;20)),"Médio",IF(OR(AND(L301&gt;1,L301&lt;6,K301&gt;50),AND(L301&gt;5,K301&gt;19,K301&lt;51),AND(L301&gt;5,K301&gt;50)),"Complexo",""))), IF(J301="AIE",IF(OR(AND(OR(L301=1, L301=0),K301&gt;0,K301&lt;20),AND(OR(L301=1, L301=0),K301&gt;19,K301&lt;51),AND(L301&gt;1,L301&lt;6,K301&gt;0,K301&lt;20)),"Simples",IF(OR(AND(OR(L301=1, L301=0),K301&gt;50),AND(L301&gt;1,L301&lt;6,K301&gt;19,K301&lt;51),AND(L301&gt;5,K301&gt;0,K301&lt;20)),"Médio",IF(OR(AND(L301&gt;1,L301&lt;6,K301&gt;50),AND(L301&gt;5,K301&gt;19,K301&lt;51),AND(L301&gt;5,K301&gt;50)),"Complexo",""))),""))</f>
        <v/>
      </c>
      <c r="P301" s="63" t="str">
        <f aca="false">IF(N301="",O301,IF(O301="",N301,""))</f>
        <v/>
      </c>
      <c r="Q301" s="64" t="n">
        <f aca="false">IF(AND(OR(J301="EE",J301="CE"),P301="Simples"),3, IF(AND(OR(J301="EE",J301="CE"),P301="Médio"),4, IF(AND(OR(J301="EE",J301="CE"),P301="Complexo"),6, IF(AND(J301="SE",P301="Simples"),4, IF(AND(J301="SE",P301="Médio"),5, IF(AND(J301="SE",P301="Complexo"),7,0))))))</f>
        <v>0</v>
      </c>
      <c r="R301" s="64" t="n">
        <f aca="false">IF(AND(J301="ALI",O301="Simples"),7, IF(AND(J301="ALI",O301="Médio"),10, IF(AND(J301="ALI",O301="Complexo"),15, IF(AND(J301="AIE",O301="Simples"),5, IF(AND(J301="AIE",O301="Médio"),7, IF(AND(J301="AIE",O301="Complexo"),10,0))))))</f>
        <v>0</v>
      </c>
      <c r="S301" s="63" t="n">
        <f aca="false">IF($M301="%",($Q301+$R301)*$C301,$C301*$I301)</f>
        <v>0</v>
      </c>
      <c r="T301" s="59"/>
      <c r="U301" s="55"/>
      <c r="V301" s="55"/>
      <c r="W301" s="55"/>
      <c r="X301" s="55"/>
      <c r="Y301" s="55"/>
      <c r="Z301" s="55"/>
      <c r="AA301" s="55"/>
      <c r="AB301" s="55"/>
      <c r="AC301" s="55"/>
      <c r="AD301" s="55"/>
      <c r="AE301" s="55"/>
      <c r="AF301" s="55"/>
      <c r="AG301" s="55"/>
      <c r="AH301" s="55"/>
      <c r="AI301" s="55"/>
      <c r="AJ301" s="55"/>
      <c r="AK301" s="55"/>
      <c r="AL301" s="55"/>
      <c r="AM301" s="55"/>
      <c r="AN301" s="55"/>
      <c r="AO301" s="55"/>
      <c r="AP301" s="55"/>
      <c r="AQ301" s="55"/>
      <c r="AR301" s="55"/>
      <c r="AS301" s="55"/>
      <c r="AT301" s="55"/>
      <c r="AU301" s="55"/>
      <c r="AV301" s="55"/>
      <c r="AW301" s="55"/>
      <c r="AX301" s="55"/>
      <c r="AY301" s="55"/>
      <c r="AZ301" s="55"/>
      <c r="BA301" s="55"/>
      <c r="BB301" s="55"/>
      <c r="BC301" s="55"/>
      <c r="BD301" s="55"/>
      <c r="BE301" s="55"/>
      <c r="BF301" s="55"/>
      <c r="BG301" s="55"/>
      <c r="BH301" s="55"/>
      <c r="BI301" s="55"/>
      <c r="BJ301" s="55"/>
      <c r="BK301" s="55"/>
      <c r="BL301" s="55"/>
    </row>
    <row r="302" customFormat="false" ht="13.8" hidden="false" customHeight="false" outlineLevel="0" collapsed="false">
      <c r="A302" s="56"/>
      <c r="B302" s="57"/>
      <c r="C302" s="58" t="n">
        <f aca="false">IF($B302&lt;&gt;"",VLOOKUP($B302,Matriz_INM,2,0),0)</f>
        <v>0</v>
      </c>
      <c r="D302" s="59"/>
      <c r="E302" s="59"/>
      <c r="F302" s="59"/>
      <c r="G302" s="59"/>
      <c r="H302" s="60"/>
      <c r="I302" s="61"/>
      <c r="J302" s="59"/>
      <c r="K302" s="61"/>
      <c r="L302" s="61"/>
      <c r="M302" s="62" t="str">
        <f aca="false">IFERROR(VLOOKUP($B302,Matriz_INM,3,0),"")</f>
        <v/>
      </c>
      <c r="N302" s="60" t="str">
        <f aca="false">IF(J302="EE",IF(OR(AND(OR(L302=1,L302=0),K302&gt;0,K302&lt;5),AND(OR(L302=1,L302=0),K302&gt;4,K302&lt;16),AND(L302=2,K302&gt;0,K302&lt;5)),"Simples",IF(OR(AND(OR(L302=1,L302=0),K302&gt;15),AND(L302=2,K302&gt;4,K302&lt;16),AND(L302&gt;2,K302&gt;0,K302&lt;5)),"Médio",IF(OR(AND(L302=2,K302&gt;15),AND(L302&gt;2,K302&gt;4,K302&lt;16),AND(L302&gt;2,K302&gt;15)),"Complexo",""))), IF(OR(J302="CE",J302="SE"),IF(OR(AND(OR(L302=1,L302=0),K302&gt;0,K302&lt;6),AND(OR(L302=1,L302=0),K302&gt;5,K302&lt;20),AND(L302&gt;1,L302&lt;4,K302&gt;0,K302&lt;6)),"Simples",IF(OR(AND(OR(L302=1,L302=0),K302&gt;19),AND(L302&gt;1,L302&lt;4,K302&gt;5,K302&lt;20),AND(L302&gt;3,K302&gt;0,K302&lt;6)),"Médio",IF(OR(AND(L302&gt;1,L302&lt;4,K302&gt;19),AND(L302&gt;3,K302&gt;5,K302&lt;20),AND(L302&gt;3,K302&gt;19)),"Complexo",""))),""))</f>
        <v/>
      </c>
      <c r="O302" s="60" t="str">
        <f aca="false">IF(J302="ALI",IF(OR(AND(OR(L302=1,L302=0),K302&gt;0,K302&lt;20),AND(OR(L302=1,L302=0),K302&gt;19,K302&lt;51),AND(L302&gt;1,L302&lt;6,K302&gt;0,K302&lt;20)),"Simples",IF(OR(AND(OR(L302=1,L302=0),K302&gt;50),AND(L302&gt;1,L302&lt;6,K302&gt;19,K302&lt;51),AND(L302&gt;5,K302&gt;0,K302&lt;20)),"Médio",IF(OR(AND(L302&gt;1,L302&lt;6,K302&gt;50),AND(L302&gt;5,K302&gt;19,K302&lt;51),AND(L302&gt;5,K302&gt;50)),"Complexo",""))), IF(J302="AIE",IF(OR(AND(OR(L302=1, L302=0),K302&gt;0,K302&lt;20),AND(OR(L302=1, L302=0),K302&gt;19,K302&lt;51),AND(L302&gt;1,L302&lt;6,K302&gt;0,K302&lt;20)),"Simples",IF(OR(AND(OR(L302=1, L302=0),K302&gt;50),AND(L302&gt;1,L302&lt;6,K302&gt;19,K302&lt;51),AND(L302&gt;5,K302&gt;0,K302&lt;20)),"Médio",IF(OR(AND(L302&gt;1,L302&lt;6,K302&gt;50),AND(L302&gt;5,K302&gt;19,K302&lt;51),AND(L302&gt;5,K302&gt;50)),"Complexo",""))),""))</f>
        <v/>
      </c>
      <c r="P302" s="63" t="str">
        <f aca="false">IF(N302="",O302,IF(O302="",N302,""))</f>
        <v/>
      </c>
      <c r="Q302" s="64" t="n">
        <f aca="false">IF(AND(OR(J302="EE",J302="CE"),P302="Simples"),3, IF(AND(OR(J302="EE",J302="CE"),P302="Médio"),4, IF(AND(OR(J302="EE",J302="CE"),P302="Complexo"),6, IF(AND(J302="SE",P302="Simples"),4, IF(AND(J302="SE",P302="Médio"),5, IF(AND(J302="SE",P302="Complexo"),7,0))))))</f>
        <v>0</v>
      </c>
      <c r="R302" s="64" t="n">
        <f aca="false">IF(AND(J302="ALI",O302="Simples"),7, IF(AND(J302="ALI",O302="Médio"),10, IF(AND(J302="ALI",O302="Complexo"),15, IF(AND(J302="AIE",O302="Simples"),5, IF(AND(J302="AIE",O302="Médio"),7, IF(AND(J302="AIE",O302="Complexo"),10,0))))))</f>
        <v>0</v>
      </c>
      <c r="S302" s="63" t="n">
        <f aca="false">IF($M302="%",($Q302+$R302)*$C302,$C302*$I302)</f>
        <v>0</v>
      </c>
      <c r="T302" s="59"/>
      <c r="U302" s="55"/>
      <c r="V302" s="55"/>
      <c r="W302" s="55"/>
      <c r="X302" s="55"/>
      <c r="Y302" s="55"/>
      <c r="Z302" s="55"/>
      <c r="AA302" s="55"/>
      <c r="AB302" s="55"/>
      <c r="AC302" s="55"/>
      <c r="AD302" s="55"/>
      <c r="AE302" s="55"/>
      <c r="AF302" s="55"/>
      <c r="AG302" s="55"/>
      <c r="AH302" s="55"/>
      <c r="AI302" s="55"/>
      <c r="AJ302" s="55"/>
      <c r="AK302" s="55"/>
      <c r="AL302" s="55"/>
      <c r="AM302" s="55"/>
      <c r="AN302" s="55"/>
      <c r="AO302" s="55"/>
      <c r="AP302" s="55"/>
      <c r="AQ302" s="55"/>
      <c r="AR302" s="55"/>
      <c r="AS302" s="55"/>
      <c r="AT302" s="55"/>
      <c r="AU302" s="55"/>
      <c r="AV302" s="55"/>
      <c r="AW302" s="55"/>
      <c r="AX302" s="55"/>
      <c r="AY302" s="55"/>
      <c r="AZ302" s="55"/>
      <c r="BA302" s="55"/>
      <c r="BB302" s="55"/>
      <c r="BC302" s="55"/>
      <c r="BD302" s="55"/>
      <c r="BE302" s="55"/>
      <c r="BF302" s="55"/>
      <c r="BG302" s="55"/>
      <c r="BH302" s="55"/>
      <c r="BI302" s="55"/>
      <c r="BJ302" s="55"/>
      <c r="BK302" s="55"/>
      <c r="BL302" s="55"/>
    </row>
    <row r="303" customFormat="false" ht="13.8" hidden="false" customHeight="false" outlineLevel="0" collapsed="false">
      <c r="A303" s="56"/>
      <c r="B303" s="57"/>
      <c r="C303" s="58" t="n">
        <f aca="false">IF($B303&lt;&gt;"",VLOOKUP($B303,Matriz_INM,2,0),0)</f>
        <v>0</v>
      </c>
      <c r="D303" s="59"/>
      <c r="E303" s="59"/>
      <c r="F303" s="59"/>
      <c r="G303" s="59"/>
      <c r="H303" s="60"/>
      <c r="I303" s="61"/>
      <c r="J303" s="59"/>
      <c r="K303" s="61"/>
      <c r="L303" s="61"/>
      <c r="M303" s="62" t="str">
        <f aca="false">IFERROR(VLOOKUP($B303,Matriz_INM,3,0),"")</f>
        <v/>
      </c>
      <c r="N303" s="60" t="str">
        <f aca="false">IF(J303="EE",IF(OR(AND(OR(L303=1,L303=0),K303&gt;0,K303&lt;5),AND(OR(L303=1,L303=0),K303&gt;4,K303&lt;16),AND(L303=2,K303&gt;0,K303&lt;5)),"Simples",IF(OR(AND(OR(L303=1,L303=0),K303&gt;15),AND(L303=2,K303&gt;4,K303&lt;16),AND(L303&gt;2,K303&gt;0,K303&lt;5)),"Médio",IF(OR(AND(L303=2,K303&gt;15),AND(L303&gt;2,K303&gt;4,K303&lt;16),AND(L303&gt;2,K303&gt;15)),"Complexo",""))), IF(OR(J303="CE",J303="SE"),IF(OR(AND(OR(L303=1,L303=0),K303&gt;0,K303&lt;6),AND(OR(L303=1,L303=0),K303&gt;5,K303&lt;20),AND(L303&gt;1,L303&lt;4,K303&gt;0,K303&lt;6)),"Simples",IF(OR(AND(OR(L303=1,L303=0),K303&gt;19),AND(L303&gt;1,L303&lt;4,K303&gt;5,K303&lt;20),AND(L303&gt;3,K303&gt;0,K303&lt;6)),"Médio",IF(OR(AND(L303&gt;1,L303&lt;4,K303&gt;19),AND(L303&gt;3,K303&gt;5,K303&lt;20),AND(L303&gt;3,K303&gt;19)),"Complexo",""))),""))</f>
        <v/>
      </c>
      <c r="O303" s="60" t="str">
        <f aca="false">IF(J303="ALI",IF(OR(AND(OR(L303=1,L303=0),K303&gt;0,K303&lt;20),AND(OR(L303=1,L303=0),K303&gt;19,K303&lt;51),AND(L303&gt;1,L303&lt;6,K303&gt;0,K303&lt;20)),"Simples",IF(OR(AND(OR(L303=1,L303=0),K303&gt;50),AND(L303&gt;1,L303&lt;6,K303&gt;19,K303&lt;51),AND(L303&gt;5,K303&gt;0,K303&lt;20)),"Médio",IF(OR(AND(L303&gt;1,L303&lt;6,K303&gt;50),AND(L303&gt;5,K303&gt;19,K303&lt;51),AND(L303&gt;5,K303&gt;50)),"Complexo",""))), IF(J303="AIE",IF(OR(AND(OR(L303=1, L303=0),K303&gt;0,K303&lt;20),AND(OR(L303=1, L303=0),K303&gt;19,K303&lt;51),AND(L303&gt;1,L303&lt;6,K303&gt;0,K303&lt;20)),"Simples",IF(OR(AND(OR(L303=1, L303=0),K303&gt;50),AND(L303&gt;1,L303&lt;6,K303&gt;19,K303&lt;51),AND(L303&gt;5,K303&gt;0,K303&lt;20)),"Médio",IF(OR(AND(L303&gt;1,L303&lt;6,K303&gt;50),AND(L303&gt;5,K303&gt;19,K303&lt;51),AND(L303&gt;5,K303&gt;50)),"Complexo",""))),""))</f>
        <v/>
      </c>
      <c r="P303" s="63" t="str">
        <f aca="false">IF(N303="",O303,IF(O303="",N303,""))</f>
        <v/>
      </c>
      <c r="Q303" s="64" t="n">
        <f aca="false">IF(AND(OR(J303="EE",J303="CE"),P303="Simples"),3, IF(AND(OR(J303="EE",J303="CE"),P303="Médio"),4, IF(AND(OR(J303="EE",J303="CE"),P303="Complexo"),6, IF(AND(J303="SE",P303="Simples"),4, IF(AND(J303="SE",P303="Médio"),5, IF(AND(J303="SE",P303="Complexo"),7,0))))))</f>
        <v>0</v>
      </c>
      <c r="R303" s="64" t="n">
        <f aca="false">IF(AND(J303="ALI",O303="Simples"),7, IF(AND(J303="ALI",O303="Médio"),10, IF(AND(J303="ALI",O303="Complexo"),15, IF(AND(J303="AIE",O303="Simples"),5, IF(AND(J303="AIE",O303="Médio"),7, IF(AND(J303="AIE",O303="Complexo"),10,0))))))</f>
        <v>0</v>
      </c>
      <c r="S303" s="63" t="n">
        <f aca="false">IF($M303="%",($Q303+$R303)*$C303,$C303*$I303)</f>
        <v>0</v>
      </c>
      <c r="T303" s="59"/>
      <c r="U303" s="55"/>
      <c r="V303" s="55"/>
      <c r="W303" s="55"/>
      <c r="X303" s="55"/>
      <c r="Y303" s="55"/>
      <c r="Z303" s="55"/>
      <c r="AA303" s="55"/>
      <c r="AB303" s="55"/>
      <c r="AC303" s="55"/>
      <c r="AD303" s="55"/>
      <c r="AE303" s="55"/>
      <c r="AF303" s="55"/>
      <c r="AG303" s="55"/>
      <c r="AH303" s="55"/>
      <c r="AI303" s="55"/>
      <c r="AJ303" s="55"/>
      <c r="AK303" s="55"/>
      <c r="AL303" s="55"/>
      <c r="AM303" s="55"/>
      <c r="AN303" s="55"/>
      <c r="AO303" s="55"/>
      <c r="AP303" s="55"/>
      <c r="AQ303" s="55"/>
      <c r="AR303" s="55"/>
      <c r="AS303" s="55"/>
      <c r="AT303" s="55"/>
      <c r="AU303" s="55"/>
      <c r="AV303" s="55"/>
      <c r="AW303" s="55"/>
      <c r="AX303" s="55"/>
      <c r="AY303" s="55"/>
      <c r="AZ303" s="55"/>
      <c r="BA303" s="55"/>
      <c r="BB303" s="55"/>
      <c r="BC303" s="55"/>
      <c r="BD303" s="55"/>
      <c r="BE303" s="55"/>
      <c r="BF303" s="55"/>
      <c r="BG303" s="55"/>
      <c r="BH303" s="55"/>
      <c r="BI303" s="55"/>
      <c r="BJ303" s="55"/>
      <c r="BK303" s="55"/>
      <c r="BL303" s="55"/>
    </row>
    <row r="304" customFormat="false" ht="13.8" hidden="false" customHeight="false" outlineLevel="0" collapsed="false">
      <c r="A304" s="56"/>
      <c r="B304" s="57"/>
      <c r="C304" s="58" t="n">
        <f aca="false">IF($B304&lt;&gt;"",VLOOKUP($B304,Matriz_INM,2,0),0)</f>
        <v>0</v>
      </c>
      <c r="D304" s="59"/>
      <c r="E304" s="59"/>
      <c r="F304" s="59"/>
      <c r="G304" s="59"/>
      <c r="H304" s="60"/>
      <c r="I304" s="61"/>
      <c r="J304" s="59"/>
      <c r="K304" s="61"/>
      <c r="L304" s="61"/>
      <c r="M304" s="62" t="str">
        <f aca="false">IFERROR(VLOOKUP($B304,Matriz_INM,3,0),"")</f>
        <v/>
      </c>
      <c r="N304" s="60" t="str">
        <f aca="false">IF(J304="EE",IF(OR(AND(OR(L304=1,L304=0),K304&gt;0,K304&lt;5),AND(OR(L304=1,L304=0),K304&gt;4,K304&lt;16),AND(L304=2,K304&gt;0,K304&lt;5)),"Simples",IF(OR(AND(OR(L304=1,L304=0),K304&gt;15),AND(L304=2,K304&gt;4,K304&lt;16),AND(L304&gt;2,K304&gt;0,K304&lt;5)),"Médio",IF(OR(AND(L304=2,K304&gt;15),AND(L304&gt;2,K304&gt;4,K304&lt;16),AND(L304&gt;2,K304&gt;15)),"Complexo",""))), IF(OR(J304="CE",J304="SE"),IF(OR(AND(OR(L304=1,L304=0),K304&gt;0,K304&lt;6),AND(OR(L304=1,L304=0),K304&gt;5,K304&lt;20),AND(L304&gt;1,L304&lt;4,K304&gt;0,K304&lt;6)),"Simples",IF(OR(AND(OR(L304=1,L304=0),K304&gt;19),AND(L304&gt;1,L304&lt;4,K304&gt;5,K304&lt;20),AND(L304&gt;3,K304&gt;0,K304&lt;6)),"Médio",IF(OR(AND(L304&gt;1,L304&lt;4,K304&gt;19),AND(L304&gt;3,K304&gt;5,K304&lt;20),AND(L304&gt;3,K304&gt;19)),"Complexo",""))),""))</f>
        <v/>
      </c>
      <c r="O304" s="60" t="str">
        <f aca="false">IF(J304="ALI",IF(OR(AND(OR(L304=1,L304=0),K304&gt;0,K304&lt;20),AND(OR(L304=1,L304=0),K304&gt;19,K304&lt;51),AND(L304&gt;1,L304&lt;6,K304&gt;0,K304&lt;20)),"Simples",IF(OR(AND(OR(L304=1,L304=0),K304&gt;50),AND(L304&gt;1,L304&lt;6,K304&gt;19,K304&lt;51),AND(L304&gt;5,K304&gt;0,K304&lt;20)),"Médio",IF(OR(AND(L304&gt;1,L304&lt;6,K304&gt;50),AND(L304&gt;5,K304&gt;19,K304&lt;51),AND(L304&gt;5,K304&gt;50)),"Complexo",""))), IF(J304="AIE",IF(OR(AND(OR(L304=1, L304=0),K304&gt;0,K304&lt;20),AND(OR(L304=1, L304=0),K304&gt;19,K304&lt;51),AND(L304&gt;1,L304&lt;6,K304&gt;0,K304&lt;20)),"Simples",IF(OR(AND(OR(L304=1, L304=0),K304&gt;50),AND(L304&gt;1,L304&lt;6,K304&gt;19,K304&lt;51),AND(L304&gt;5,K304&gt;0,K304&lt;20)),"Médio",IF(OR(AND(L304&gt;1,L304&lt;6,K304&gt;50),AND(L304&gt;5,K304&gt;19,K304&lt;51),AND(L304&gt;5,K304&gt;50)),"Complexo",""))),""))</f>
        <v/>
      </c>
      <c r="P304" s="63" t="str">
        <f aca="false">IF(N304="",O304,IF(O304="",N304,""))</f>
        <v/>
      </c>
      <c r="Q304" s="64" t="n">
        <f aca="false">IF(AND(OR(J304="EE",J304="CE"),P304="Simples"),3, IF(AND(OR(J304="EE",J304="CE"),P304="Médio"),4, IF(AND(OR(J304="EE",J304="CE"),P304="Complexo"),6, IF(AND(J304="SE",P304="Simples"),4, IF(AND(J304="SE",P304="Médio"),5, IF(AND(J304="SE",P304="Complexo"),7,0))))))</f>
        <v>0</v>
      </c>
      <c r="R304" s="64" t="n">
        <f aca="false">IF(AND(J304="ALI",O304="Simples"),7, IF(AND(J304="ALI",O304="Médio"),10, IF(AND(J304="ALI",O304="Complexo"),15, IF(AND(J304="AIE",O304="Simples"),5, IF(AND(J304="AIE",O304="Médio"),7, IF(AND(J304="AIE",O304="Complexo"),10,0))))))</f>
        <v>0</v>
      </c>
      <c r="S304" s="63" t="n">
        <f aca="false">IF($M304="%",($Q304+$R304)*$C304,$C304*$I304)</f>
        <v>0</v>
      </c>
      <c r="T304" s="59"/>
      <c r="U304" s="55"/>
      <c r="V304" s="55"/>
      <c r="W304" s="55"/>
      <c r="X304" s="55"/>
      <c r="Y304" s="55"/>
      <c r="Z304" s="55"/>
      <c r="AA304" s="55"/>
      <c r="AB304" s="55"/>
      <c r="AC304" s="55"/>
      <c r="AD304" s="55"/>
      <c r="AE304" s="55"/>
      <c r="AF304" s="55"/>
      <c r="AG304" s="55"/>
      <c r="AH304" s="55"/>
      <c r="AI304" s="55"/>
      <c r="AJ304" s="55"/>
      <c r="AK304" s="55"/>
      <c r="AL304" s="55"/>
      <c r="AM304" s="55"/>
      <c r="AN304" s="55"/>
      <c r="AO304" s="55"/>
      <c r="AP304" s="55"/>
      <c r="AQ304" s="55"/>
      <c r="AR304" s="55"/>
      <c r="AS304" s="55"/>
      <c r="AT304" s="55"/>
      <c r="AU304" s="55"/>
      <c r="AV304" s="55"/>
      <c r="AW304" s="55"/>
      <c r="AX304" s="55"/>
      <c r="AY304" s="55"/>
      <c r="AZ304" s="55"/>
      <c r="BA304" s="55"/>
      <c r="BB304" s="55"/>
      <c r="BC304" s="55"/>
      <c r="BD304" s="55"/>
      <c r="BE304" s="55"/>
      <c r="BF304" s="55"/>
      <c r="BG304" s="55"/>
      <c r="BH304" s="55"/>
      <c r="BI304" s="55"/>
      <c r="BJ304" s="55"/>
      <c r="BK304" s="55"/>
      <c r="BL304" s="55"/>
    </row>
    <row r="305" customFormat="false" ht="13.8" hidden="false" customHeight="false" outlineLevel="0" collapsed="false">
      <c r="A305" s="56"/>
      <c r="B305" s="57"/>
      <c r="C305" s="58" t="n">
        <f aca="false">IF($B305&lt;&gt;"",VLOOKUP($B305,Matriz_INM,2,0),0)</f>
        <v>0</v>
      </c>
      <c r="D305" s="59"/>
      <c r="E305" s="59"/>
      <c r="F305" s="59"/>
      <c r="G305" s="59"/>
      <c r="H305" s="60"/>
      <c r="I305" s="61"/>
      <c r="J305" s="59"/>
      <c r="K305" s="61"/>
      <c r="L305" s="61"/>
      <c r="M305" s="62" t="str">
        <f aca="false">IFERROR(VLOOKUP($B305,Matriz_INM,3,0),"")</f>
        <v/>
      </c>
      <c r="N305" s="60" t="str">
        <f aca="false">IF(J305="EE",IF(OR(AND(OR(L305=1,L305=0),K305&gt;0,K305&lt;5),AND(OR(L305=1,L305=0),K305&gt;4,K305&lt;16),AND(L305=2,K305&gt;0,K305&lt;5)),"Simples",IF(OR(AND(OR(L305=1,L305=0),K305&gt;15),AND(L305=2,K305&gt;4,K305&lt;16),AND(L305&gt;2,K305&gt;0,K305&lt;5)),"Médio",IF(OR(AND(L305=2,K305&gt;15),AND(L305&gt;2,K305&gt;4,K305&lt;16),AND(L305&gt;2,K305&gt;15)),"Complexo",""))), IF(OR(J305="CE",J305="SE"),IF(OR(AND(OR(L305=1,L305=0),K305&gt;0,K305&lt;6),AND(OR(L305=1,L305=0),K305&gt;5,K305&lt;20),AND(L305&gt;1,L305&lt;4,K305&gt;0,K305&lt;6)),"Simples",IF(OR(AND(OR(L305=1,L305=0),K305&gt;19),AND(L305&gt;1,L305&lt;4,K305&gt;5,K305&lt;20),AND(L305&gt;3,K305&gt;0,K305&lt;6)),"Médio",IF(OR(AND(L305&gt;1,L305&lt;4,K305&gt;19),AND(L305&gt;3,K305&gt;5,K305&lt;20),AND(L305&gt;3,K305&gt;19)),"Complexo",""))),""))</f>
        <v/>
      </c>
      <c r="O305" s="60" t="str">
        <f aca="false">IF(J305="ALI",IF(OR(AND(OR(L305=1,L305=0),K305&gt;0,K305&lt;20),AND(OR(L305=1,L305=0),K305&gt;19,K305&lt;51),AND(L305&gt;1,L305&lt;6,K305&gt;0,K305&lt;20)),"Simples",IF(OR(AND(OR(L305=1,L305=0),K305&gt;50),AND(L305&gt;1,L305&lt;6,K305&gt;19,K305&lt;51),AND(L305&gt;5,K305&gt;0,K305&lt;20)),"Médio",IF(OR(AND(L305&gt;1,L305&lt;6,K305&gt;50),AND(L305&gt;5,K305&gt;19,K305&lt;51),AND(L305&gt;5,K305&gt;50)),"Complexo",""))), IF(J305="AIE",IF(OR(AND(OR(L305=1, L305=0),K305&gt;0,K305&lt;20),AND(OR(L305=1, L305=0),K305&gt;19,K305&lt;51),AND(L305&gt;1,L305&lt;6,K305&gt;0,K305&lt;20)),"Simples",IF(OR(AND(OR(L305=1, L305=0),K305&gt;50),AND(L305&gt;1,L305&lt;6,K305&gt;19,K305&lt;51),AND(L305&gt;5,K305&gt;0,K305&lt;20)),"Médio",IF(OR(AND(L305&gt;1,L305&lt;6,K305&gt;50),AND(L305&gt;5,K305&gt;19,K305&lt;51),AND(L305&gt;5,K305&gt;50)),"Complexo",""))),""))</f>
        <v/>
      </c>
      <c r="P305" s="63" t="str">
        <f aca="false">IF(N305="",O305,IF(O305="",N305,""))</f>
        <v/>
      </c>
      <c r="Q305" s="64" t="n">
        <f aca="false">IF(AND(OR(J305="EE",J305="CE"),P305="Simples"),3, IF(AND(OR(J305="EE",J305="CE"),P305="Médio"),4, IF(AND(OR(J305="EE",J305="CE"),P305="Complexo"),6, IF(AND(J305="SE",P305="Simples"),4, IF(AND(J305="SE",P305="Médio"),5, IF(AND(J305="SE",P305="Complexo"),7,0))))))</f>
        <v>0</v>
      </c>
      <c r="R305" s="64" t="n">
        <f aca="false">IF(AND(J305="ALI",O305="Simples"),7, IF(AND(J305="ALI",O305="Médio"),10, IF(AND(J305="ALI",O305="Complexo"),15, IF(AND(J305="AIE",O305="Simples"),5, IF(AND(J305="AIE",O305="Médio"),7, IF(AND(J305="AIE",O305="Complexo"),10,0))))))</f>
        <v>0</v>
      </c>
      <c r="S305" s="63" t="n">
        <f aca="false">IF($M305="%",($Q305+$R305)*$C305,$C305*$I305)</f>
        <v>0</v>
      </c>
      <c r="T305" s="59"/>
      <c r="U305" s="55"/>
      <c r="V305" s="55"/>
      <c r="W305" s="55"/>
      <c r="X305" s="55"/>
      <c r="Y305" s="55"/>
      <c r="Z305" s="55"/>
      <c r="AA305" s="55"/>
      <c r="AB305" s="55"/>
      <c r="AC305" s="55"/>
      <c r="AD305" s="55"/>
      <c r="AE305" s="55"/>
      <c r="AF305" s="55"/>
      <c r="AG305" s="55"/>
      <c r="AH305" s="55"/>
      <c r="AI305" s="55"/>
      <c r="AJ305" s="55"/>
      <c r="AK305" s="55"/>
      <c r="AL305" s="55"/>
      <c r="AM305" s="55"/>
      <c r="AN305" s="55"/>
      <c r="AO305" s="55"/>
      <c r="AP305" s="55"/>
      <c r="AQ305" s="55"/>
      <c r="AR305" s="55"/>
      <c r="AS305" s="55"/>
      <c r="AT305" s="55"/>
      <c r="AU305" s="55"/>
      <c r="AV305" s="55"/>
      <c r="AW305" s="55"/>
      <c r="AX305" s="55"/>
      <c r="AY305" s="55"/>
      <c r="AZ305" s="55"/>
      <c r="BA305" s="55"/>
      <c r="BB305" s="55"/>
      <c r="BC305" s="55"/>
      <c r="BD305" s="55"/>
      <c r="BE305" s="55"/>
      <c r="BF305" s="55"/>
      <c r="BG305" s="55"/>
      <c r="BH305" s="55"/>
      <c r="BI305" s="55"/>
      <c r="BJ305" s="55"/>
      <c r="BK305" s="55"/>
      <c r="BL305" s="55"/>
    </row>
    <row r="306" customFormat="false" ht="13.8" hidden="false" customHeight="false" outlineLevel="0" collapsed="false">
      <c r="A306" s="56"/>
      <c r="B306" s="57"/>
      <c r="C306" s="58" t="n">
        <f aca="false">IF($B306&lt;&gt;"",VLOOKUP($B306,Matriz_INM,2,0),0)</f>
        <v>0</v>
      </c>
      <c r="D306" s="59"/>
      <c r="E306" s="59"/>
      <c r="F306" s="59"/>
      <c r="G306" s="59"/>
      <c r="H306" s="60"/>
      <c r="I306" s="61"/>
      <c r="J306" s="59"/>
      <c r="K306" s="61"/>
      <c r="L306" s="61"/>
      <c r="M306" s="62" t="str">
        <f aca="false">IFERROR(VLOOKUP($B306,Matriz_INM,3,0),"")</f>
        <v/>
      </c>
      <c r="N306" s="60" t="str">
        <f aca="false">IF(J306="EE",IF(OR(AND(OR(L306=1,L306=0),K306&gt;0,K306&lt;5),AND(OR(L306=1,L306=0),K306&gt;4,K306&lt;16),AND(L306=2,K306&gt;0,K306&lt;5)),"Simples",IF(OR(AND(OR(L306=1,L306=0),K306&gt;15),AND(L306=2,K306&gt;4,K306&lt;16),AND(L306&gt;2,K306&gt;0,K306&lt;5)),"Médio",IF(OR(AND(L306=2,K306&gt;15),AND(L306&gt;2,K306&gt;4,K306&lt;16),AND(L306&gt;2,K306&gt;15)),"Complexo",""))), IF(OR(J306="CE",J306="SE"),IF(OR(AND(OR(L306=1,L306=0),K306&gt;0,K306&lt;6),AND(OR(L306=1,L306=0),K306&gt;5,K306&lt;20),AND(L306&gt;1,L306&lt;4,K306&gt;0,K306&lt;6)),"Simples",IF(OR(AND(OR(L306=1,L306=0),K306&gt;19),AND(L306&gt;1,L306&lt;4,K306&gt;5,K306&lt;20),AND(L306&gt;3,K306&gt;0,K306&lt;6)),"Médio",IF(OR(AND(L306&gt;1,L306&lt;4,K306&gt;19),AND(L306&gt;3,K306&gt;5,K306&lt;20),AND(L306&gt;3,K306&gt;19)),"Complexo",""))),""))</f>
        <v/>
      </c>
      <c r="O306" s="60" t="str">
        <f aca="false">IF(J306="ALI",IF(OR(AND(OR(L306=1,L306=0),K306&gt;0,K306&lt;20),AND(OR(L306=1,L306=0),K306&gt;19,K306&lt;51),AND(L306&gt;1,L306&lt;6,K306&gt;0,K306&lt;20)),"Simples",IF(OR(AND(OR(L306=1,L306=0),K306&gt;50),AND(L306&gt;1,L306&lt;6,K306&gt;19,K306&lt;51),AND(L306&gt;5,K306&gt;0,K306&lt;20)),"Médio",IF(OR(AND(L306&gt;1,L306&lt;6,K306&gt;50),AND(L306&gt;5,K306&gt;19,K306&lt;51),AND(L306&gt;5,K306&gt;50)),"Complexo",""))), IF(J306="AIE",IF(OR(AND(OR(L306=1, L306=0),K306&gt;0,K306&lt;20),AND(OR(L306=1, L306=0),K306&gt;19,K306&lt;51),AND(L306&gt;1,L306&lt;6,K306&gt;0,K306&lt;20)),"Simples",IF(OR(AND(OR(L306=1, L306=0),K306&gt;50),AND(L306&gt;1,L306&lt;6,K306&gt;19,K306&lt;51),AND(L306&gt;5,K306&gt;0,K306&lt;20)),"Médio",IF(OR(AND(L306&gt;1,L306&lt;6,K306&gt;50),AND(L306&gt;5,K306&gt;19,K306&lt;51),AND(L306&gt;5,K306&gt;50)),"Complexo",""))),""))</f>
        <v/>
      </c>
      <c r="P306" s="63" t="str">
        <f aca="false">IF(N306="",O306,IF(O306="",N306,""))</f>
        <v/>
      </c>
      <c r="Q306" s="64" t="n">
        <f aca="false">IF(AND(OR(J306="EE",J306="CE"),P306="Simples"),3, IF(AND(OR(J306="EE",J306="CE"),P306="Médio"),4, IF(AND(OR(J306="EE",J306="CE"),P306="Complexo"),6, IF(AND(J306="SE",P306="Simples"),4, IF(AND(J306="SE",P306="Médio"),5, IF(AND(J306="SE",P306="Complexo"),7,0))))))</f>
        <v>0</v>
      </c>
      <c r="R306" s="64" t="n">
        <f aca="false">IF(AND(J306="ALI",O306="Simples"),7, IF(AND(J306="ALI",O306="Médio"),10, IF(AND(J306="ALI",O306="Complexo"),15, IF(AND(J306="AIE",O306="Simples"),5, IF(AND(J306="AIE",O306="Médio"),7, IF(AND(J306="AIE",O306="Complexo"),10,0))))))</f>
        <v>0</v>
      </c>
      <c r="S306" s="63" t="n">
        <f aca="false">IF($M306="%",($Q306+$R306)*$C306,$C306*$I306)</f>
        <v>0</v>
      </c>
      <c r="T306" s="59"/>
      <c r="U306" s="55"/>
      <c r="V306" s="55"/>
      <c r="W306" s="55"/>
      <c r="X306" s="55"/>
      <c r="Y306" s="55"/>
      <c r="Z306" s="55"/>
      <c r="AA306" s="55"/>
      <c r="AB306" s="55"/>
      <c r="AC306" s="55"/>
      <c r="AD306" s="55"/>
      <c r="AE306" s="55"/>
      <c r="AF306" s="55"/>
      <c r="AG306" s="55"/>
      <c r="AH306" s="55"/>
      <c r="AI306" s="55"/>
      <c r="AJ306" s="55"/>
      <c r="AK306" s="55"/>
      <c r="AL306" s="55"/>
      <c r="AM306" s="55"/>
      <c r="AN306" s="55"/>
      <c r="AO306" s="55"/>
      <c r="AP306" s="55"/>
      <c r="AQ306" s="55"/>
      <c r="AR306" s="55"/>
      <c r="AS306" s="55"/>
      <c r="AT306" s="55"/>
      <c r="AU306" s="55"/>
      <c r="AV306" s="55"/>
      <c r="AW306" s="55"/>
      <c r="AX306" s="55"/>
      <c r="AY306" s="55"/>
      <c r="AZ306" s="55"/>
      <c r="BA306" s="55"/>
      <c r="BB306" s="55"/>
      <c r="BC306" s="55"/>
      <c r="BD306" s="55"/>
      <c r="BE306" s="55"/>
      <c r="BF306" s="55"/>
      <c r="BG306" s="55"/>
      <c r="BH306" s="55"/>
      <c r="BI306" s="55"/>
      <c r="BJ306" s="55"/>
      <c r="BK306" s="55"/>
      <c r="BL306" s="55"/>
    </row>
    <row r="307" customFormat="false" ht="13.8" hidden="false" customHeight="false" outlineLevel="0" collapsed="false">
      <c r="A307" s="56"/>
      <c r="B307" s="57"/>
      <c r="C307" s="58" t="n">
        <f aca="false">IF($B307&lt;&gt;"",VLOOKUP($B307,Matriz_INM,2,0),0)</f>
        <v>0</v>
      </c>
      <c r="D307" s="59"/>
      <c r="E307" s="59"/>
      <c r="F307" s="59"/>
      <c r="G307" s="59"/>
      <c r="H307" s="60"/>
      <c r="I307" s="61"/>
      <c r="J307" s="59"/>
      <c r="K307" s="61"/>
      <c r="L307" s="61"/>
      <c r="M307" s="62" t="str">
        <f aca="false">IFERROR(VLOOKUP($B307,Matriz_INM,3,0),"")</f>
        <v/>
      </c>
      <c r="N307" s="60" t="str">
        <f aca="false">IF(J307="EE",IF(OR(AND(OR(L307=1,L307=0),K307&gt;0,K307&lt;5),AND(OR(L307=1,L307=0),K307&gt;4,K307&lt;16),AND(L307=2,K307&gt;0,K307&lt;5)),"Simples",IF(OR(AND(OR(L307=1,L307=0),K307&gt;15),AND(L307=2,K307&gt;4,K307&lt;16),AND(L307&gt;2,K307&gt;0,K307&lt;5)),"Médio",IF(OR(AND(L307=2,K307&gt;15),AND(L307&gt;2,K307&gt;4,K307&lt;16),AND(L307&gt;2,K307&gt;15)),"Complexo",""))), IF(OR(J307="CE",J307="SE"),IF(OR(AND(OR(L307=1,L307=0),K307&gt;0,K307&lt;6),AND(OR(L307=1,L307=0),K307&gt;5,K307&lt;20),AND(L307&gt;1,L307&lt;4,K307&gt;0,K307&lt;6)),"Simples",IF(OR(AND(OR(L307=1,L307=0),K307&gt;19),AND(L307&gt;1,L307&lt;4,K307&gt;5,K307&lt;20),AND(L307&gt;3,K307&gt;0,K307&lt;6)),"Médio",IF(OR(AND(L307&gt;1,L307&lt;4,K307&gt;19),AND(L307&gt;3,K307&gt;5,K307&lt;20),AND(L307&gt;3,K307&gt;19)),"Complexo",""))),""))</f>
        <v/>
      </c>
      <c r="O307" s="60" t="str">
        <f aca="false">IF(J307="ALI",IF(OR(AND(OR(L307=1,L307=0),K307&gt;0,K307&lt;20),AND(OR(L307=1,L307=0),K307&gt;19,K307&lt;51),AND(L307&gt;1,L307&lt;6,K307&gt;0,K307&lt;20)),"Simples",IF(OR(AND(OR(L307=1,L307=0),K307&gt;50),AND(L307&gt;1,L307&lt;6,K307&gt;19,K307&lt;51),AND(L307&gt;5,K307&gt;0,K307&lt;20)),"Médio",IF(OR(AND(L307&gt;1,L307&lt;6,K307&gt;50),AND(L307&gt;5,K307&gt;19,K307&lt;51),AND(L307&gt;5,K307&gt;50)),"Complexo",""))), IF(J307="AIE",IF(OR(AND(OR(L307=1, L307=0),K307&gt;0,K307&lt;20),AND(OR(L307=1, L307=0),K307&gt;19,K307&lt;51),AND(L307&gt;1,L307&lt;6,K307&gt;0,K307&lt;20)),"Simples",IF(OR(AND(OR(L307=1, L307=0),K307&gt;50),AND(L307&gt;1,L307&lt;6,K307&gt;19,K307&lt;51),AND(L307&gt;5,K307&gt;0,K307&lt;20)),"Médio",IF(OR(AND(L307&gt;1,L307&lt;6,K307&gt;50),AND(L307&gt;5,K307&gt;19,K307&lt;51),AND(L307&gt;5,K307&gt;50)),"Complexo",""))),""))</f>
        <v/>
      </c>
      <c r="P307" s="63" t="str">
        <f aca="false">IF(N307="",O307,IF(O307="",N307,""))</f>
        <v/>
      </c>
      <c r="Q307" s="64" t="n">
        <f aca="false">IF(AND(OR(J307="EE",J307="CE"),P307="Simples"),3, IF(AND(OR(J307="EE",J307="CE"),P307="Médio"),4, IF(AND(OR(J307="EE",J307="CE"),P307="Complexo"),6, IF(AND(J307="SE",P307="Simples"),4, IF(AND(J307="SE",P307="Médio"),5, IF(AND(J307="SE",P307="Complexo"),7,0))))))</f>
        <v>0</v>
      </c>
      <c r="R307" s="64" t="n">
        <f aca="false">IF(AND(J307="ALI",O307="Simples"),7, IF(AND(J307="ALI",O307="Médio"),10, IF(AND(J307="ALI",O307="Complexo"),15, IF(AND(J307="AIE",O307="Simples"),5, IF(AND(J307="AIE",O307="Médio"),7, IF(AND(J307="AIE",O307="Complexo"),10,0))))))</f>
        <v>0</v>
      </c>
      <c r="S307" s="63" t="n">
        <f aca="false">IF($M307="%",($Q307+$R307)*$C307,$C307*$I307)</f>
        <v>0</v>
      </c>
      <c r="T307" s="59"/>
      <c r="U307" s="55"/>
      <c r="V307" s="55"/>
      <c r="W307" s="55"/>
      <c r="X307" s="55"/>
      <c r="Y307" s="55"/>
      <c r="Z307" s="55"/>
      <c r="AA307" s="55"/>
      <c r="AB307" s="55"/>
      <c r="AC307" s="55"/>
      <c r="AD307" s="55"/>
      <c r="AE307" s="55"/>
      <c r="AF307" s="55"/>
      <c r="AG307" s="55"/>
      <c r="AH307" s="55"/>
      <c r="AI307" s="55"/>
      <c r="AJ307" s="55"/>
      <c r="AK307" s="55"/>
      <c r="AL307" s="55"/>
      <c r="AM307" s="55"/>
      <c r="AN307" s="55"/>
      <c r="AO307" s="55"/>
      <c r="AP307" s="55"/>
      <c r="AQ307" s="55"/>
      <c r="AR307" s="55"/>
      <c r="AS307" s="55"/>
      <c r="AT307" s="55"/>
      <c r="AU307" s="55"/>
      <c r="AV307" s="55"/>
      <c r="AW307" s="55"/>
      <c r="AX307" s="55"/>
      <c r="AY307" s="55"/>
      <c r="AZ307" s="55"/>
      <c r="BA307" s="55"/>
      <c r="BB307" s="55"/>
      <c r="BC307" s="55"/>
      <c r="BD307" s="55"/>
      <c r="BE307" s="55"/>
      <c r="BF307" s="55"/>
      <c r="BG307" s="55"/>
      <c r="BH307" s="55"/>
      <c r="BI307" s="55"/>
      <c r="BJ307" s="55"/>
      <c r="BK307" s="55"/>
      <c r="BL307" s="55"/>
    </row>
    <row r="308" customFormat="false" ht="13.8" hidden="false" customHeight="false" outlineLevel="0" collapsed="false">
      <c r="A308" s="56"/>
      <c r="B308" s="57"/>
      <c r="C308" s="58" t="n">
        <f aca="false">IF($B308&lt;&gt;"",VLOOKUP($B308,Matriz_INM,2,0),0)</f>
        <v>0</v>
      </c>
      <c r="D308" s="59"/>
      <c r="E308" s="59"/>
      <c r="F308" s="59"/>
      <c r="G308" s="59"/>
      <c r="H308" s="60"/>
      <c r="I308" s="61"/>
      <c r="J308" s="59"/>
      <c r="K308" s="61"/>
      <c r="L308" s="61"/>
      <c r="M308" s="62" t="str">
        <f aca="false">IFERROR(VLOOKUP($B308,Matriz_INM,3,0),"")</f>
        <v/>
      </c>
      <c r="N308" s="60" t="str">
        <f aca="false">IF(J308="EE",IF(OR(AND(OR(L308=1,L308=0),K308&gt;0,K308&lt;5),AND(OR(L308=1,L308=0),K308&gt;4,K308&lt;16),AND(L308=2,K308&gt;0,K308&lt;5)),"Simples",IF(OR(AND(OR(L308=1,L308=0),K308&gt;15),AND(L308=2,K308&gt;4,K308&lt;16),AND(L308&gt;2,K308&gt;0,K308&lt;5)),"Médio",IF(OR(AND(L308=2,K308&gt;15),AND(L308&gt;2,K308&gt;4,K308&lt;16),AND(L308&gt;2,K308&gt;15)),"Complexo",""))), IF(OR(J308="CE",J308="SE"),IF(OR(AND(OR(L308=1,L308=0),K308&gt;0,K308&lt;6),AND(OR(L308=1,L308=0),K308&gt;5,K308&lt;20),AND(L308&gt;1,L308&lt;4,K308&gt;0,K308&lt;6)),"Simples",IF(OR(AND(OR(L308=1,L308=0),K308&gt;19),AND(L308&gt;1,L308&lt;4,K308&gt;5,K308&lt;20),AND(L308&gt;3,K308&gt;0,K308&lt;6)),"Médio",IF(OR(AND(L308&gt;1,L308&lt;4,K308&gt;19),AND(L308&gt;3,K308&gt;5,K308&lt;20),AND(L308&gt;3,K308&gt;19)),"Complexo",""))),""))</f>
        <v/>
      </c>
      <c r="O308" s="60" t="str">
        <f aca="false">IF(J308="ALI",IF(OR(AND(OR(L308=1,L308=0),K308&gt;0,K308&lt;20),AND(OR(L308=1,L308=0),K308&gt;19,K308&lt;51),AND(L308&gt;1,L308&lt;6,K308&gt;0,K308&lt;20)),"Simples",IF(OR(AND(OR(L308=1,L308=0),K308&gt;50),AND(L308&gt;1,L308&lt;6,K308&gt;19,K308&lt;51),AND(L308&gt;5,K308&gt;0,K308&lt;20)),"Médio",IF(OR(AND(L308&gt;1,L308&lt;6,K308&gt;50),AND(L308&gt;5,K308&gt;19,K308&lt;51),AND(L308&gt;5,K308&gt;50)),"Complexo",""))), IF(J308="AIE",IF(OR(AND(OR(L308=1, L308=0),K308&gt;0,K308&lt;20),AND(OR(L308=1, L308=0),K308&gt;19,K308&lt;51),AND(L308&gt;1,L308&lt;6,K308&gt;0,K308&lt;20)),"Simples",IF(OR(AND(OR(L308=1, L308=0),K308&gt;50),AND(L308&gt;1,L308&lt;6,K308&gt;19,K308&lt;51),AND(L308&gt;5,K308&gt;0,K308&lt;20)),"Médio",IF(OR(AND(L308&gt;1,L308&lt;6,K308&gt;50),AND(L308&gt;5,K308&gt;19,K308&lt;51),AND(L308&gt;5,K308&gt;50)),"Complexo",""))),""))</f>
        <v/>
      </c>
      <c r="P308" s="63" t="str">
        <f aca="false">IF(N308="",O308,IF(O308="",N308,""))</f>
        <v/>
      </c>
      <c r="Q308" s="64" t="n">
        <f aca="false">IF(AND(OR(J308="EE",J308="CE"),P308="Simples"),3, IF(AND(OR(J308="EE",J308="CE"),P308="Médio"),4, IF(AND(OR(J308="EE",J308="CE"),P308="Complexo"),6, IF(AND(J308="SE",P308="Simples"),4, IF(AND(J308="SE",P308="Médio"),5, IF(AND(J308="SE",P308="Complexo"),7,0))))))</f>
        <v>0</v>
      </c>
      <c r="R308" s="64" t="n">
        <f aca="false">IF(AND(J308="ALI",O308="Simples"),7, IF(AND(J308="ALI",O308="Médio"),10, IF(AND(J308="ALI",O308="Complexo"),15, IF(AND(J308="AIE",O308="Simples"),5, IF(AND(J308="AIE",O308="Médio"),7, IF(AND(J308="AIE",O308="Complexo"),10,0))))))</f>
        <v>0</v>
      </c>
      <c r="S308" s="63" t="n">
        <f aca="false">IF($M308="%",($Q308+$R308)*$C308,$C308*$I308)</f>
        <v>0</v>
      </c>
      <c r="T308" s="59"/>
      <c r="U308" s="55"/>
      <c r="V308" s="55"/>
      <c r="W308" s="55"/>
      <c r="X308" s="55"/>
      <c r="Y308" s="55"/>
      <c r="Z308" s="55"/>
      <c r="AA308" s="55"/>
      <c r="AB308" s="55"/>
      <c r="AC308" s="55"/>
      <c r="AD308" s="55"/>
      <c r="AE308" s="55"/>
      <c r="AF308" s="55"/>
      <c r="AG308" s="55"/>
      <c r="AH308" s="55"/>
      <c r="AI308" s="55"/>
      <c r="AJ308" s="55"/>
      <c r="AK308" s="55"/>
      <c r="AL308" s="55"/>
      <c r="AM308" s="55"/>
      <c r="AN308" s="55"/>
      <c r="AO308" s="55"/>
      <c r="AP308" s="55"/>
      <c r="AQ308" s="55"/>
      <c r="AR308" s="55"/>
      <c r="AS308" s="55"/>
      <c r="AT308" s="55"/>
      <c r="AU308" s="55"/>
      <c r="AV308" s="55"/>
      <c r="AW308" s="55"/>
      <c r="AX308" s="55"/>
      <c r="AY308" s="55"/>
      <c r="AZ308" s="55"/>
      <c r="BA308" s="55"/>
      <c r="BB308" s="55"/>
      <c r="BC308" s="55"/>
      <c r="BD308" s="55"/>
      <c r="BE308" s="55"/>
      <c r="BF308" s="55"/>
      <c r="BG308" s="55"/>
      <c r="BH308" s="55"/>
      <c r="BI308" s="55"/>
      <c r="BJ308" s="55"/>
      <c r="BK308" s="55"/>
      <c r="BL308" s="55"/>
    </row>
    <row r="309" customFormat="false" ht="13.8" hidden="false" customHeight="false" outlineLevel="0" collapsed="false">
      <c r="A309" s="56"/>
      <c r="B309" s="57"/>
      <c r="C309" s="58" t="n">
        <f aca="false">IF($B309&lt;&gt;"",VLOOKUP($B309,Matriz_INM,2,0),0)</f>
        <v>0</v>
      </c>
      <c r="D309" s="59"/>
      <c r="E309" s="59"/>
      <c r="F309" s="59"/>
      <c r="G309" s="59"/>
      <c r="H309" s="60"/>
      <c r="I309" s="61"/>
      <c r="J309" s="59"/>
      <c r="K309" s="61"/>
      <c r="L309" s="61"/>
      <c r="M309" s="62" t="str">
        <f aca="false">IFERROR(VLOOKUP($B309,Matriz_INM,3,0),"")</f>
        <v/>
      </c>
      <c r="N309" s="60" t="str">
        <f aca="false">IF(J309="EE",IF(OR(AND(OR(L309=1,L309=0),K309&gt;0,K309&lt;5),AND(OR(L309=1,L309=0),K309&gt;4,K309&lt;16),AND(L309=2,K309&gt;0,K309&lt;5)),"Simples",IF(OR(AND(OR(L309=1,L309=0),K309&gt;15),AND(L309=2,K309&gt;4,K309&lt;16),AND(L309&gt;2,K309&gt;0,K309&lt;5)),"Médio",IF(OR(AND(L309=2,K309&gt;15),AND(L309&gt;2,K309&gt;4,K309&lt;16),AND(L309&gt;2,K309&gt;15)),"Complexo",""))), IF(OR(J309="CE",J309="SE"),IF(OR(AND(OR(L309=1,L309=0),K309&gt;0,K309&lt;6),AND(OR(L309=1,L309=0),K309&gt;5,K309&lt;20),AND(L309&gt;1,L309&lt;4,K309&gt;0,K309&lt;6)),"Simples",IF(OR(AND(OR(L309=1,L309=0),K309&gt;19),AND(L309&gt;1,L309&lt;4,K309&gt;5,K309&lt;20),AND(L309&gt;3,K309&gt;0,K309&lt;6)),"Médio",IF(OR(AND(L309&gt;1,L309&lt;4,K309&gt;19),AND(L309&gt;3,K309&gt;5,K309&lt;20),AND(L309&gt;3,K309&gt;19)),"Complexo",""))),""))</f>
        <v/>
      </c>
      <c r="O309" s="60" t="str">
        <f aca="false">IF(J309="ALI",IF(OR(AND(OR(L309=1,L309=0),K309&gt;0,K309&lt;20),AND(OR(L309=1,L309=0),K309&gt;19,K309&lt;51),AND(L309&gt;1,L309&lt;6,K309&gt;0,K309&lt;20)),"Simples",IF(OR(AND(OR(L309=1,L309=0),K309&gt;50),AND(L309&gt;1,L309&lt;6,K309&gt;19,K309&lt;51),AND(L309&gt;5,K309&gt;0,K309&lt;20)),"Médio",IF(OR(AND(L309&gt;1,L309&lt;6,K309&gt;50),AND(L309&gt;5,K309&gt;19,K309&lt;51),AND(L309&gt;5,K309&gt;50)),"Complexo",""))), IF(J309="AIE",IF(OR(AND(OR(L309=1, L309=0),K309&gt;0,K309&lt;20),AND(OR(L309=1, L309=0),K309&gt;19,K309&lt;51),AND(L309&gt;1,L309&lt;6,K309&gt;0,K309&lt;20)),"Simples",IF(OR(AND(OR(L309=1, L309=0),K309&gt;50),AND(L309&gt;1,L309&lt;6,K309&gt;19,K309&lt;51),AND(L309&gt;5,K309&gt;0,K309&lt;20)),"Médio",IF(OR(AND(L309&gt;1,L309&lt;6,K309&gt;50),AND(L309&gt;5,K309&gt;19,K309&lt;51),AND(L309&gt;5,K309&gt;50)),"Complexo",""))),""))</f>
        <v/>
      </c>
      <c r="P309" s="63" t="str">
        <f aca="false">IF(N309="",O309,IF(O309="",N309,""))</f>
        <v/>
      </c>
      <c r="Q309" s="64" t="n">
        <f aca="false">IF(AND(OR(J309="EE",J309="CE"),P309="Simples"),3, IF(AND(OR(J309="EE",J309="CE"),P309="Médio"),4, IF(AND(OR(J309="EE",J309="CE"),P309="Complexo"),6, IF(AND(J309="SE",P309="Simples"),4, IF(AND(J309="SE",P309="Médio"),5, IF(AND(J309="SE",P309="Complexo"),7,0))))))</f>
        <v>0</v>
      </c>
      <c r="R309" s="64" t="n">
        <f aca="false">IF(AND(J309="ALI",O309="Simples"),7, IF(AND(J309="ALI",O309="Médio"),10, IF(AND(J309="ALI",O309="Complexo"),15, IF(AND(J309="AIE",O309="Simples"),5, IF(AND(J309="AIE",O309="Médio"),7, IF(AND(J309="AIE",O309="Complexo"),10,0))))))</f>
        <v>0</v>
      </c>
      <c r="S309" s="63" t="n">
        <f aca="false">IF($M309="%",($Q309+$R309)*$C309,$C309*$I309)</f>
        <v>0</v>
      </c>
      <c r="T309" s="59"/>
      <c r="U309" s="55"/>
      <c r="V309" s="55"/>
      <c r="W309" s="55"/>
      <c r="X309" s="55"/>
      <c r="Y309" s="55"/>
      <c r="Z309" s="55"/>
      <c r="AA309" s="55"/>
      <c r="AB309" s="55"/>
      <c r="AC309" s="55"/>
      <c r="AD309" s="55"/>
      <c r="AE309" s="55"/>
      <c r="AF309" s="55"/>
      <c r="AG309" s="55"/>
      <c r="AH309" s="55"/>
      <c r="AI309" s="55"/>
      <c r="AJ309" s="55"/>
      <c r="AK309" s="55"/>
      <c r="AL309" s="55"/>
      <c r="AM309" s="55"/>
      <c r="AN309" s="55"/>
      <c r="AO309" s="55"/>
      <c r="AP309" s="55"/>
      <c r="AQ309" s="55"/>
      <c r="AR309" s="55"/>
      <c r="AS309" s="55"/>
      <c r="AT309" s="55"/>
      <c r="AU309" s="55"/>
      <c r="AV309" s="55"/>
      <c r="AW309" s="55"/>
      <c r="AX309" s="55"/>
      <c r="AY309" s="55"/>
      <c r="AZ309" s="55"/>
      <c r="BA309" s="55"/>
      <c r="BB309" s="55"/>
      <c r="BC309" s="55"/>
      <c r="BD309" s="55"/>
      <c r="BE309" s="55"/>
      <c r="BF309" s="55"/>
      <c r="BG309" s="55"/>
      <c r="BH309" s="55"/>
      <c r="BI309" s="55"/>
      <c r="BJ309" s="55"/>
      <c r="BK309" s="55"/>
      <c r="BL309" s="55"/>
    </row>
    <row r="310" customFormat="false" ht="13.8" hidden="false" customHeight="false" outlineLevel="0" collapsed="false">
      <c r="A310" s="56"/>
      <c r="B310" s="57"/>
      <c r="C310" s="58" t="n">
        <f aca="false">IF($B310&lt;&gt;"",VLOOKUP($B310,Matriz_INM,2,0),0)</f>
        <v>0</v>
      </c>
      <c r="D310" s="59"/>
      <c r="E310" s="59"/>
      <c r="F310" s="59"/>
      <c r="G310" s="59"/>
      <c r="H310" s="60"/>
      <c r="I310" s="61"/>
      <c r="J310" s="59"/>
      <c r="K310" s="61"/>
      <c r="L310" s="61"/>
      <c r="M310" s="62" t="str">
        <f aca="false">IFERROR(VLOOKUP($B310,Matriz_INM,3,0),"")</f>
        <v/>
      </c>
      <c r="N310" s="60" t="str">
        <f aca="false">IF(J310="EE",IF(OR(AND(OR(L310=1,L310=0),K310&gt;0,K310&lt;5),AND(OR(L310=1,L310=0),K310&gt;4,K310&lt;16),AND(L310=2,K310&gt;0,K310&lt;5)),"Simples",IF(OR(AND(OR(L310=1,L310=0),K310&gt;15),AND(L310=2,K310&gt;4,K310&lt;16),AND(L310&gt;2,K310&gt;0,K310&lt;5)),"Médio",IF(OR(AND(L310=2,K310&gt;15),AND(L310&gt;2,K310&gt;4,K310&lt;16),AND(L310&gt;2,K310&gt;15)),"Complexo",""))), IF(OR(J310="CE",J310="SE"),IF(OR(AND(OR(L310=1,L310=0),K310&gt;0,K310&lt;6),AND(OR(L310=1,L310=0),K310&gt;5,K310&lt;20),AND(L310&gt;1,L310&lt;4,K310&gt;0,K310&lt;6)),"Simples",IF(OR(AND(OR(L310=1,L310=0),K310&gt;19),AND(L310&gt;1,L310&lt;4,K310&gt;5,K310&lt;20),AND(L310&gt;3,K310&gt;0,K310&lt;6)),"Médio",IF(OR(AND(L310&gt;1,L310&lt;4,K310&gt;19),AND(L310&gt;3,K310&gt;5,K310&lt;20),AND(L310&gt;3,K310&gt;19)),"Complexo",""))),""))</f>
        <v/>
      </c>
      <c r="O310" s="60" t="str">
        <f aca="false">IF(J310="ALI",IF(OR(AND(OR(L310=1,L310=0),K310&gt;0,K310&lt;20),AND(OR(L310=1,L310=0),K310&gt;19,K310&lt;51),AND(L310&gt;1,L310&lt;6,K310&gt;0,K310&lt;20)),"Simples",IF(OR(AND(OR(L310=1,L310=0),K310&gt;50),AND(L310&gt;1,L310&lt;6,K310&gt;19,K310&lt;51),AND(L310&gt;5,K310&gt;0,K310&lt;20)),"Médio",IF(OR(AND(L310&gt;1,L310&lt;6,K310&gt;50),AND(L310&gt;5,K310&gt;19,K310&lt;51),AND(L310&gt;5,K310&gt;50)),"Complexo",""))), IF(J310="AIE",IF(OR(AND(OR(L310=1, L310=0),K310&gt;0,K310&lt;20),AND(OR(L310=1, L310=0),K310&gt;19,K310&lt;51),AND(L310&gt;1,L310&lt;6,K310&gt;0,K310&lt;20)),"Simples",IF(OR(AND(OR(L310=1, L310=0),K310&gt;50),AND(L310&gt;1,L310&lt;6,K310&gt;19,K310&lt;51),AND(L310&gt;5,K310&gt;0,K310&lt;20)),"Médio",IF(OR(AND(L310&gt;1,L310&lt;6,K310&gt;50),AND(L310&gt;5,K310&gt;19,K310&lt;51),AND(L310&gt;5,K310&gt;50)),"Complexo",""))),""))</f>
        <v/>
      </c>
      <c r="P310" s="63" t="str">
        <f aca="false">IF(N310="",O310,IF(O310="",N310,""))</f>
        <v/>
      </c>
      <c r="Q310" s="64" t="n">
        <f aca="false">IF(AND(OR(J310="EE",J310="CE"),P310="Simples"),3, IF(AND(OR(J310="EE",J310="CE"),P310="Médio"),4, IF(AND(OR(J310="EE",J310="CE"),P310="Complexo"),6, IF(AND(J310="SE",P310="Simples"),4, IF(AND(J310="SE",P310="Médio"),5, IF(AND(J310="SE",P310="Complexo"),7,0))))))</f>
        <v>0</v>
      </c>
      <c r="R310" s="64" t="n">
        <f aca="false">IF(AND(J310="ALI",O310="Simples"),7, IF(AND(J310="ALI",O310="Médio"),10, IF(AND(J310="ALI",O310="Complexo"),15, IF(AND(J310="AIE",O310="Simples"),5, IF(AND(J310="AIE",O310="Médio"),7, IF(AND(J310="AIE",O310="Complexo"),10,0))))))</f>
        <v>0</v>
      </c>
      <c r="S310" s="63" t="n">
        <f aca="false">IF($M310="%",($Q310+$R310)*$C310,$C310*$I310)</f>
        <v>0</v>
      </c>
      <c r="T310" s="59"/>
      <c r="U310" s="55"/>
      <c r="V310" s="55"/>
      <c r="W310" s="55"/>
      <c r="X310" s="55"/>
      <c r="Y310" s="55"/>
      <c r="Z310" s="55"/>
      <c r="AA310" s="55"/>
      <c r="AB310" s="55"/>
      <c r="AC310" s="55"/>
      <c r="AD310" s="55"/>
      <c r="AE310" s="55"/>
      <c r="AF310" s="55"/>
      <c r="AG310" s="55"/>
      <c r="AH310" s="55"/>
      <c r="AI310" s="55"/>
      <c r="AJ310" s="55"/>
      <c r="AK310" s="55"/>
      <c r="AL310" s="55"/>
      <c r="AM310" s="55"/>
      <c r="AN310" s="55"/>
      <c r="AO310" s="55"/>
      <c r="AP310" s="55"/>
      <c r="AQ310" s="55"/>
      <c r="AR310" s="55"/>
      <c r="AS310" s="55"/>
      <c r="AT310" s="55"/>
      <c r="AU310" s="55"/>
      <c r="AV310" s="55"/>
      <c r="AW310" s="55"/>
      <c r="AX310" s="55"/>
      <c r="AY310" s="55"/>
      <c r="AZ310" s="55"/>
      <c r="BA310" s="55"/>
      <c r="BB310" s="55"/>
      <c r="BC310" s="55"/>
      <c r="BD310" s="55"/>
      <c r="BE310" s="55"/>
      <c r="BF310" s="55"/>
      <c r="BG310" s="55"/>
      <c r="BH310" s="55"/>
      <c r="BI310" s="55"/>
      <c r="BJ310" s="55"/>
      <c r="BK310" s="55"/>
      <c r="BL310" s="55"/>
    </row>
    <row r="311" customFormat="false" ht="13.8" hidden="false" customHeight="false" outlineLevel="0" collapsed="false">
      <c r="A311" s="56"/>
      <c r="B311" s="57"/>
      <c r="C311" s="58" t="n">
        <f aca="false">IF($B311&lt;&gt;"",VLOOKUP($B311,Matriz_INM,2,0),0)</f>
        <v>0</v>
      </c>
      <c r="D311" s="59"/>
      <c r="E311" s="59"/>
      <c r="F311" s="59"/>
      <c r="G311" s="59"/>
      <c r="H311" s="60"/>
      <c r="I311" s="61"/>
      <c r="J311" s="59"/>
      <c r="K311" s="61"/>
      <c r="L311" s="61"/>
      <c r="M311" s="62" t="str">
        <f aca="false">IFERROR(VLOOKUP($B311,Matriz_INM,3,0),"")</f>
        <v/>
      </c>
      <c r="N311" s="60" t="str">
        <f aca="false">IF(J311="EE",IF(OR(AND(OR(L311=1,L311=0),K311&gt;0,K311&lt;5),AND(OR(L311=1,L311=0),K311&gt;4,K311&lt;16),AND(L311=2,K311&gt;0,K311&lt;5)),"Simples",IF(OR(AND(OR(L311=1,L311=0),K311&gt;15),AND(L311=2,K311&gt;4,K311&lt;16),AND(L311&gt;2,K311&gt;0,K311&lt;5)),"Médio",IF(OR(AND(L311=2,K311&gt;15),AND(L311&gt;2,K311&gt;4,K311&lt;16),AND(L311&gt;2,K311&gt;15)),"Complexo",""))), IF(OR(J311="CE",J311="SE"),IF(OR(AND(OR(L311=1,L311=0),K311&gt;0,K311&lt;6),AND(OR(L311=1,L311=0),K311&gt;5,K311&lt;20),AND(L311&gt;1,L311&lt;4,K311&gt;0,K311&lt;6)),"Simples",IF(OR(AND(OR(L311=1,L311=0),K311&gt;19),AND(L311&gt;1,L311&lt;4,K311&gt;5,K311&lt;20),AND(L311&gt;3,K311&gt;0,K311&lt;6)),"Médio",IF(OR(AND(L311&gt;1,L311&lt;4,K311&gt;19),AND(L311&gt;3,K311&gt;5,K311&lt;20),AND(L311&gt;3,K311&gt;19)),"Complexo",""))),""))</f>
        <v/>
      </c>
      <c r="O311" s="60" t="str">
        <f aca="false">IF(J311="ALI",IF(OR(AND(OR(L311=1,L311=0),K311&gt;0,K311&lt;20),AND(OR(L311=1,L311=0),K311&gt;19,K311&lt;51),AND(L311&gt;1,L311&lt;6,K311&gt;0,K311&lt;20)),"Simples",IF(OR(AND(OR(L311=1,L311=0),K311&gt;50),AND(L311&gt;1,L311&lt;6,K311&gt;19,K311&lt;51),AND(L311&gt;5,K311&gt;0,K311&lt;20)),"Médio",IF(OR(AND(L311&gt;1,L311&lt;6,K311&gt;50),AND(L311&gt;5,K311&gt;19,K311&lt;51),AND(L311&gt;5,K311&gt;50)),"Complexo",""))), IF(J311="AIE",IF(OR(AND(OR(L311=1, L311=0),K311&gt;0,K311&lt;20),AND(OR(L311=1, L311=0),K311&gt;19,K311&lt;51),AND(L311&gt;1,L311&lt;6,K311&gt;0,K311&lt;20)),"Simples",IF(OR(AND(OR(L311=1, L311=0),K311&gt;50),AND(L311&gt;1,L311&lt;6,K311&gt;19,K311&lt;51),AND(L311&gt;5,K311&gt;0,K311&lt;20)),"Médio",IF(OR(AND(L311&gt;1,L311&lt;6,K311&gt;50),AND(L311&gt;5,K311&gt;19,K311&lt;51),AND(L311&gt;5,K311&gt;50)),"Complexo",""))),""))</f>
        <v/>
      </c>
      <c r="P311" s="63" t="str">
        <f aca="false">IF(N311="",O311,IF(O311="",N311,""))</f>
        <v/>
      </c>
      <c r="Q311" s="64" t="n">
        <f aca="false">IF(AND(OR(J311="EE",J311="CE"),P311="Simples"),3, IF(AND(OR(J311="EE",J311="CE"),P311="Médio"),4, IF(AND(OR(J311="EE",J311="CE"),P311="Complexo"),6, IF(AND(J311="SE",P311="Simples"),4, IF(AND(J311="SE",P311="Médio"),5, IF(AND(J311="SE",P311="Complexo"),7,0))))))</f>
        <v>0</v>
      </c>
      <c r="R311" s="64" t="n">
        <f aca="false">IF(AND(J311="ALI",O311="Simples"),7, IF(AND(J311="ALI",O311="Médio"),10, IF(AND(J311="ALI",O311="Complexo"),15, IF(AND(J311="AIE",O311="Simples"),5, IF(AND(J311="AIE",O311="Médio"),7, IF(AND(J311="AIE",O311="Complexo"),10,0))))))</f>
        <v>0</v>
      </c>
      <c r="S311" s="63" t="n">
        <f aca="false">IF($M311="%",($Q311+$R311)*$C311,$C311*$I311)</f>
        <v>0</v>
      </c>
      <c r="T311" s="59"/>
      <c r="U311" s="55"/>
      <c r="V311" s="55"/>
      <c r="W311" s="55"/>
      <c r="X311" s="55"/>
      <c r="Y311" s="55"/>
      <c r="Z311" s="55"/>
      <c r="AA311" s="55"/>
      <c r="AB311" s="55"/>
      <c r="AC311" s="55"/>
      <c r="AD311" s="55"/>
      <c r="AE311" s="55"/>
      <c r="AF311" s="55"/>
      <c r="AG311" s="55"/>
      <c r="AH311" s="55"/>
      <c r="AI311" s="55"/>
      <c r="AJ311" s="55"/>
      <c r="AK311" s="55"/>
      <c r="AL311" s="55"/>
      <c r="AM311" s="55"/>
      <c r="AN311" s="55"/>
      <c r="AO311" s="55"/>
      <c r="AP311" s="55"/>
      <c r="AQ311" s="55"/>
      <c r="AR311" s="55"/>
      <c r="AS311" s="55"/>
      <c r="AT311" s="55"/>
      <c r="AU311" s="55"/>
      <c r="AV311" s="55"/>
      <c r="AW311" s="55"/>
      <c r="AX311" s="55"/>
      <c r="AY311" s="55"/>
      <c r="AZ311" s="55"/>
      <c r="BA311" s="55"/>
      <c r="BB311" s="55"/>
      <c r="BC311" s="55"/>
      <c r="BD311" s="55"/>
      <c r="BE311" s="55"/>
      <c r="BF311" s="55"/>
      <c r="BG311" s="55"/>
      <c r="BH311" s="55"/>
      <c r="BI311" s="55"/>
      <c r="BJ311" s="55"/>
      <c r="BK311" s="55"/>
      <c r="BL311" s="55"/>
    </row>
    <row r="312" customFormat="false" ht="13.8" hidden="false" customHeight="false" outlineLevel="0" collapsed="false">
      <c r="A312" s="56"/>
      <c r="B312" s="57"/>
      <c r="C312" s="58" t="n">
        <f aca="false">IF($B312&lt;&gt;"",VLOOKUP($B312,Matriz_INM,2,0),0)</f>
        <v>0</v>
      </c>
      <c r="D312" s="59"/>
      <c r="E312" s="59"/>
      <c r="F312" s="59"/>
      <c r="G312" s="59"/>
      <c r="H312" s="60"/>
      <c r="I312" s="61"/>
      <c r="J312" s="59"/>
      <c r="K312" s="61"/>
      <c r="L312" s="61"/>
      <c r="M312" s="62" t="str">
        <f aca="false">IFERROR(VLOOKUP($B312,Matriz_INM,3,0),"")</f>
        <v/>
      </c>
      <c r="N312" s="60" t="str">
        <f aca="false">IF(J312="EE",IF(OR(AND(OR(L312=1,L312=0),K312&gt;0,K312&lt;5),AND(OR(L312=1,L312=0),K312&gt;4,K312&lt;16),AND(L312=2,K312&gt;0,K312&lt;5)),"Simples",IF(OR(AND(OR(L312=1,L312=0),K312&gt;15),AND(L312=2,K312&gt;4,K312&lt;16),AND(L312&gt;2,K312&gt;0,K312&lt;5)),"Médio",IF(OR(AND(L312=2,K312&gt;15),AND(L312&gt;2,K312&gt;4,K312&lt;16),AND(L312&gt;2,K312&gt;15)),"Complexo",""))), IF(OR(J312="CE",J312="SE"),IF(OR(AND(OR(L312=1,L312=0),K312&gt;0,K312&lt;6),AND(OR(L312=1,L312=0),K312&gt;5,K312&lt;20),AND(L312&gt;1,L312&lt;4,K312&gt;0,K312&lt;6)),"Simples",IF(OR(AND(OR(L312=1,L312=0),K312&gt;19),AND(L312&gt;1,L312&lt;4,K312&gt;5,K312&lt;20),AND(L312&gt;3,K312&gt;0,K312&lt;6)),"Médio",IF(OR(AND(L312&gt;1,L312&lt;4,K312&gt;19),AND(L312&gt;3,K312&gt;5,K312&lt;20),AND(L312&gt;3,K312&gt;19)),"Complexo",""))),""))</f>
        <v/>
      </c>
      <c r="O312" s="60" t="str">
        <f aca="false">IF(J312="ALI",IF(OR(AND(OR(L312=1,L312=0),K312&gt;0,K312&lt;20),AND(OR(L312=1,L312=0),K312&gt;19,K312&lt;51),AND(L312&gt;1,L312&lt;6,K312&gt;0,K312&lt;20)),"Simples",IF(OR(AND(OR(L312=1,L312=0),K312&gt;50),AND(L312&gt;1,L312&lt;6,K312&gt;19,K312&lt;51),AND(L312&gt;5,K312&gt;0,K312&lt;20)),"Médio",IF(OR(AND(L312&gt;1,L312&lt;6,K312&gt;50),AND(L312&gt;5,K312&gt;19,K312&lt;51),AND(L312&gt;5,K312&gt;50)),"Complexo",""))), IF(J312="AIE",IF(OR(AND(OR(L312=1, L312=0),K312&gt;0,K312&lt;20),AND(OR(L312=1, L312=0),K312&gt;19,K312&lt;51),AND(L312&gt;1,L312&lt;6,K312&gt;0,K312&lt;20)),"Simples",IF(OR(AND(OR(L312=1, L312=0),K312&gt;50),AND(L312&gt;1,L312&lt;6,K312&gt;19,K312&lt;51),AND(L312&gt;5,K312&gt;0,K312&lt;20)),"Médio",IF(OR(AND(L312&gt;1,L312&lt;6,K312&gt;50),AND(L312&gt;5,K312&gt;19,K312&lt;51),AND(L312&gt;5,K312&gt;50)),"Complexo",""))),""))</f>
        <v/>
      </c>
      <c r="P312" s="63" t="str">
        <f aca="false">IF(N312="",O312,IF(O312="",N312,""))</f>
        <v/>
      </c>
      <c r="Q312" s="64" t="n">
        <f aca="false">IF(AND(OR(J312="EE",J312="CE"),P312="Simples"),3, IF(AND(OR(J312="EE",J312="CE"),P312="Médio"),4, IF(AND(OR(J312="EE",J312="CE"),P312="Complexo"),6, IF(AND(J312="SE",P312="Simples"),4, IF(AND(J312="SE",P312="Médio"),5, IF(AND(J312="SE",P312="Complexo"),7,0))))))</f>
        <v>0</v>
      </c>
      <c r="R312" s="64" t="n">
        <f aca="false">IF(AND(J312="ALI",O312="Simples"),7, IF(AND(J312="ALI",O312="Médio"),10, IF(AND(J312="ALI",O312="Complexo"),15, IF(AND(J312="AIE",O312="Simples"),5, IF(AND(J312="AIE",O312="Médio"),7, IF(AND(J312="AIE",O312="Complexo"),10,0))))))</f>
        <v>0</v>
      </c>
      <c r="S312" s="63" t="n">
        <f aca="false">IF($M312="%",($Q312+$R312)*$C312,$C312*$I312)</f>
        <v>0</v>
      </c>
      <c r="T312" s="59"/>
      <c r="U312" s="55"/>
      <c r="V312" s="55"/>
      <c r="W312" s="55"/>
      <c r="X312" s="55"/>
      <c r="Y312" s="55"/>
      <c r="Z312" s="55"/>
      <c r="AA312" s="55"/>
      <c r="AB312" s="55"/>
      <c r="AC312" s="55"/>
      <c r="AD312" s="55"/>
      <c r="AE312" s="55"/>
      <c r="AF312" s="55"/>
      <c r="AG312" s="55"/>
      <c r="AH312" s="55"/>
      <c r="AI312" s="55"/>
      <c r="AJ312" s="55"/>
      <c r="AK312" s="55"/>
      <c r="AL312" s="55"/>
      <c r="AM312" s="55"/>
      <c r="AN312" s="55"/>
      <c r="AO312" s="55"/>
      <c r="AP312" s="55"/>
      <c r="AQ312" s="55"/>
      <c r="AR312" s="55"/>
      <c r="AS312" s="55"/>
      <c r="AT312" s="55"/>
      <c r="AU312" s="55"/>
      <c r="AV312" s="55"/>
      <c r="AW312" s="55"/>
      <c r="AX312" s="55"/>
      <c r="AY312" s="55"/>
      <c r="AZ312" s="55"/>
      <c r="BA312" s="55"/>
      <c r="BB312" s="55"/>
      <c r="BC312" s="55"/>
      <c r="BD312" s="55"/>
      <c r="BE312" s="55"/>
      <c r="BF312" s="55"/>
      <c r="BG312" s="55"/>
      <c r="BH312" s="55"/>
      <c r="BI312" s="55"/>
      <c r="BJ312" s="55"/>
      <c r="BK312" s="55"/>
      <c r="BL312" s="55"/>
    </row>
    <row r="313" customFormat="false" ht="13.8" hidden="false" customHeight="false" outlineLevel="0" collapsed="false">
      <c r="A313" s="56"/>
      <c r="B313" s="57"/>
      <c r="C313" s="58" t="n">
        <f aca="false">IF($B313&lt;&gt;"",VLOOKUP($B313,Matriz_INM,2,0),0)</f>
        <v>0</v>
      </c>
      <c r="D313" s="59"/>
      <c r="E313" s="59"/>
      <c r="F313" s="59"/>
      <c r="G313" s="59"/>
      <c r="H313" s="60"/>
      <c r="I313" s="61"/>
      <c r="J313" s="59"/>
      <c r="K313" s="61"/>
      <c r="L313" s="61"/>
      <c r="M313" s="62" t="str">
        <f aca="false">IFERROR(VLOOKUP($B313,Matriz_INM,3,0),"")</f>
        <v/>
      </c>
      <c r="N313" s="60" t="str">
        <f aca="false">IF(J313="EE",IF(OR(AND(OR(L313=1,L313=0),K313&gt;0,K313&lt;5),AND(OR(L313=1,L313=0),K313&gt;4,K313&lt;16),AND(L313=2,K313&gt;0,K313&lt;5)),"Simples",IF(OR(AND(OR(L313=1,L313=0),K313&gt;15),AND(L313=2,K313&gt;4,K313&lt;16),AND(L313&gt;2,K313&gt;0,K313&lt;5)),"Médio",IF(OR(AND(L313=2,K313&gt;15),AND(L313&gt;2,K313&gt;4,K313&lt;16),AND(L313&gt;2,K313&gt;15)),"Complexo",""))), IF(OR(J313="CE",J313="SE"),IF(OR(AND(OR(L313=1,L313=0),K313&gt;0,K313&lt;6),AND(OR(L313=1,L313=0),K313&gt;5,K313&lt;20),AND(L313&gt;1,L313&lt;4,K313&gt;0,K313&lt;6)),"Simples",IF(OR(AND(OR(L313=1,L313=0),K313&gt;19),AND(L313&gt;1,L313&lt;4,K313&gt;5,K313&lt;20),AND(L313&gt;3,K313&gt;0,K313&lt;6)),"Médio",IF(OR(AND(L313&gt;1,L313&lt;4,K313&gt;19),AND(L313&gt;3,K313&gt;5,K313&lt;20),AND(L313&gt;3,K313&gt;19)),"Complexo",""))),""))</f>
        <v/>
      </c>
      <c r="O313" s="60" t="str">
        <f aca="false">IF(J313="ALI",IF(OR(AND(OR(L313=1,L313=0),K313&gt;0,K313&lt;20),AND(OR(L313=1,L313=0),K313&gt;19,K313&lt;51),AND(L313&gt;1,L313&lt;6,K313&gt;0,K313&lt;20)),"Simples",IF(OR(AND(OR(L313=1,L313=0),K313&gt;50),AND(L313&gt;1,L313&lt;6,K313&gt;19,K313&lt;51),AND(L313&gt;5,K313&gt;0,K313&lt;20)),"Médio",IF(OR(AND(L313&gt;1,L313&lt;6,K313&gt;50),AND(L313&gt;5,K313&gt;19,K313&lt;51),AND(L313&gt;5,K313&gt;50)),"Complexo",""))), IF(J313="AIE",IF(OR(AND(OR(L313=1, L313=0),K313&gt;0,K313&lt;20),AND(OR(L313=1, L313=0),K313&gt;19,K313&lt;51),AND(L313&gt;1,L313&lt;6,K313&gt;0,K313&lt;20)),"Simples",IF(OR(AND(OR(L313=1, L313=0),K313&gt;50),AND(L313&gt;1,L313&lt;6,K313&gt;19,K313&lt;51),AND(L313&gt;5,K313&gt;0,K313&lt;20)),"Médio",IF(OR(AND(L313&gt;1,L313&lt;6,K313&gt;50),AND(L313&gt;5,K313&gt;19,K313&lt;51),AND(L313&gt;5,K313&gt;50)),"Complexo",""))),""))</f>
        <v/>
      </c>
      <c r="P313" s="63" t="str">
        <f aca="false">IF(N313="",O313,IF(O313="",N313,""))</f>
        <v/>
      </c>
      <c r="Q313" s="64" t="n">
        <f aca="false">IF(AND(OR(J313="EE",J313="CE"),P313="Simples"),3, IF(AND(OR(J313="EE",J313="CE"),P313="Médio"),4, IF(AND(OR(J313="EE",J313="CE"),P313="Complexo"),6, IF(AND(J313="SE",P313="Simples"),4, IF(AND(J313="SE",P313="Médio"),5, IF(AND(J313="SE",P313="Complexo"),7,0))))))</f>
        <v>0</v>
      </c>
      <c r="R313" s="64" t="n">
        <f aca="false">IF(AND(J313="ALI",O313="Simples"),7, IF(AND(J313="ALI",O313="Médio"),10, IF(AND(J313="ALI",O313="Complexo"),15, IF(AND(J313="AIE",O313="Simples"),5, IF(AND(J313="AIE",O313="Médio"),7, IF(AND(J313="AIE",O313="Complexo"),10,0))))))</f>
        <v>0</v>
      </c>
      <c r="S313" s="63" t="n">
        <f aca="false">IF($M313="%",($Q313+$R313)*$C313,$C313*$I313)</f>
        <v>0</v>
      </c>
      <c r="T313" s="59"/>
      <c r="U313" s="55"/>
      <c r="V313" s="55"/>
      <c r="W313" s="55"/>
      <c r="X313" s="55"/>
      <c r="Y313" s="55"/>
      <c r="Z313" s="55"/>
      <c r="AA313" s="55"/>
      <c r="AB313" s="55"/>
      <c r="AC313" s="55"/>
      <c r="AD313" s="55"/>
      <c r="AE313" s="55"/>
      <c r="AF313" s="55"/>
      <c r="AG313" s="55"/>
      <c r="AH313" s="55"/>
      <c r="AI313" s="55"/>
      <c r="AJ313" s="55"/>
      <c r="AK313" s="55"/>
      <c r="AL313" s="55"/>
      <c r="AM313" s="55"/>
      <c r="AN313" s="55"/>
      <c r="AO313" s="55"/>
      <c r="AP313" s="55"/>
      <c r="AQ313" s="55"/>
      <c r="AR313" s="55"/>
      <c r="AS313" s="55"/>
      <c r="AT313" s="55"/>
      <c r="AU313" s="55"/>
      <c r="AV313" s="55"/>
      <c r="AW313" s="55"/>
      <c r="AX313" s="55"/>
      <c r="AY313" s="55"/>
      <c r="AZ313" s="55"/>
      <c r="BA313" s="55"/>
      <c r="BB313" s="55"/>
      <c r="BC313" s="55"/>
      <c r="BD313" s="55"/>
      <c r="BE313" s="55"/>
      <c r="BF313" s="55"/>
      <c r="BG313" s="55"/>
      <c r="BH313" s="55"/>
      <c r="BI313" s="55"/>
      <c r="BJ313" s="55"/>
      <c r="BK313" s="55"/>
      <c r="BL313" s="55"/>
    </row>
    <row r="314" customFormat="false" ht="13.8" hidden="false" customHeight="false" outlineLevel="0" collapsed="false">
      <c r="A314" s="56"/>
      <c r="B314" s="57"/>
      <c r="C314" s="58" t="n">
        <f aca="false">IF($B314&lt;&gt;"",VLOOKUP($B314,Matriz_INM,2,0),0)</f>
        <v>0</v>
      </c>
      <c r="D314" s="59"/>
      <c r="E314" s="59"/>
      <c r="F314" s="59"/>
      <c r="G314" s="59"/>
      <c r="H314" s="60"/>
      <c r="I314" s="61"/>
      <c r="J314" s="59"/>
      <c r="K314" s="61"/>
      <c r="L314" s="61"/>
      <c r="M314" s="62" t="str">
        <f aca="false">IFERROR(VLOOKUP($B314,Matriz_INM,3,0),"")</f>
        <v/>
      </c>
      <c r="N314" s="60" t="str">
        <f aca="false">IF(J314="EE",IF(OR(AND(OR(L314=1,L314=0),K314&gt;0,K314&lt;5),AND(OR(L314=1,L314=0),K314&gt;4,K314&lt;16),AND(L314=2,K314&gt;0,K314&lt;5)),"Simples",IF(OR(AND(OR(L314=1,L314=0),K314&gt;15),AND(L314=2,K314&gt;4,K314&lt;16),AND(L314&gt;2,K314&gt;0,K314&lt;5)),"Médio",IF(OR(AND(L314=2,K314&gt;15),AND(L314&gt;2,K314&gt;4,K314&lt;16),AND(L314&gt;2,K314&gt;15)),"Complexo",""))), IF(OR(J314="CE",J314="SE"),IF(OR(AND(OR(L314=1,L314=0),K314&gt;0,K314&lt;6),AND(OR(L314=1,L314=0),K314&gt;5,K314&lt;20),AND(L314&gt;1,L314&lt;4,K314&gt;0,K314&lt;6)),"Simples",IF(OR(AND(OR(L314=1,L314=0),K314&gt;19),AND(L314&gt;1,L314&lt;4,K314&gt;5,K314&lt;20),AND(L314&gt;3,K314&gt;0,K314&lt;6)),"Médio",IF(OR(AND(L314&gt;1,L314&lt;4,K314&gt;19),AND(L314&gt;3,K314&gt;5,K314&lt;20),AND(L314&gt;3,K314&gt;19)),"Complexo",""))),""))</f>
        <v/>
      </c>
      <c r="O314" s="60" t="str">
        <f aca="false">IF(J314="ALI",IF(OR(AND(OR(L314=1,L314=0),K314&gt;0,K314&lt;20),AND(OR(L314=1,L314=0),K314&gt;19,K314&lt;51),AND(L314&gt;1,L314&lt;6,K314&gt;0,K314&lt;20)),"Simples",IF(OR(AND(OR(L314=1,L314=0),K314&gt;50),AND(L314&gt;1,L314&lt;6,K314&gt;19,K314&lt;51),AND(L314&gt;5,K314&gt;0,K314&lt;20)),"Médio",IF(OR(AND(L314&gt;1,L314&lt;6,K314&gt;50),AND(L314&gt;5,K314&gt;19,K314&lt;51),AND(L314&gt;5,K314&gt;50)),"Complexo",""))), IF(J314="AIE",IF(OR(AND(OR(L314=1, L314=0),K314&gt;0,K314&lt;20),AND(OR(L314=1, L314=0),K314&gt;19,K314&lt;51),AND(L314&gt;1,L314&lt;6,K314&gt;0,K314&lt;20)),"Simples",IF(OR(AND(OR(L314=1, L314=0),K314&gt;50),AND(L314&gt;1,L314&lt;6,K314&gt;19,K314&lt;51),AND(L314&gt;5,K314&gt;0,K314&lt;20)),"Médio",IF(OR(AND(L314&gt;1,L314&lt;6,K314&gt;50),AND(L314&gt;5,K314&gt;19,K314&lt;51),AND(L314&gt;5,K314&gt;50)),"Complexo",""))),""))</f>
        <v/>
      </c>
      <c r="P314" s="63" t="str">
        <f aca="false">IF(N314="",O314,IF(O314="",N314,""))</f>
        <v/>
      </c>
      <c r="Q314" s="64" t="n">
        <f aca="false">IF(AND(OR(J314="EE",J314="CE"),P314="Simples"),3, IF(AND(OR(J314="EE",J314="CE"),P314="Médio"),4, IF(AND(OR(J314="EE",J314="CE"),P314="Complexo"),6, IF(AND(J314="SE",P314="Simples"),4, IF(AND(J314="SE",P314="Médio"),5, IF(AND(J314="SE",P314="Complexo"),7,0))))))</f>
        <v>0</v>
      </c>
      <c r="R314" s="64" t="n">
        <f aca="false">IF(AND(J314="ALI",O314="Simples"),7, IF(AND(J314="ALI",O314="Médio"),10, IF(AND(J314="ALI",O314="Complexo"),15, IF(AND(J314="AIE",O314="Simples"),5, IF(AND(J314="AIE",O314="Médio"),7, IF(AND(J314="AIE",O314="Complexo"),10,0))))))</f>
        <v>0</v>
      </c>
      <c r="S314" s="63" t="n">
        <f aca="false">IF($M314="%",($Q314+$R314)*$C314,$C314*$I314)</f>
        <v>0</v>
      </c>
      <c r="T314" s="59"/>
      <c r="U314" s="55"/>
      <c r="V314" s="55"/>
      <c r="W314" s="55"/>
      <c r="X314" s="55"/>
      <c r="Y314" s="55"/>
      <c r="Z314" s="55"/>
      <c r="AA314" s="55"/>
      <c r="AB314" s="55"/>
      <c r="AC314" s="55"/>
      <c r="AD314" s="55"/>
      <c r="AE314" s="55"/>
      <c r="AF314" s="55"/>
      <c r="AG314" s="55"/>
      <c r="AH314" s="55"/>
      <c r="AI314" s="55"/>
      <c r="AJ314" s="55"/>
      <c r="AK314" s="55"/>
      <c r="AL314" s="55"/>
      <c r="AM314" s="55"/>
      <c r="AN314" s="55"/>
      <c r="AO314" s="55"/>
      <c r="AP314" s="55"/>
      <c r="AQ314" s="55"/>
      <c r="AR314" s="55"/>
      <c r="AS314" s="55"/>
      <c r="AT314" s="55"/>
      <c r="AU314" s="55"/>
      <c r="AV314" s="55"/>
      <c r="AW314" s="55"/>
      <c r="AX314" s="55"/>
      <c r="AY314" s="55"/>
      <c r="AZ314" s="55"/>
      <c r="BA314" s="55"/>
      <c r="BB314" s="55"/>
      <c r="BC314" s="55"/>
      <c r="BD314" s="55"/>
      <c r="BE314" s="55"/>
      <c r="BF314" s="55"/>
      <c r="BG314" s="55"/>
      <c r="BH314" s="55"/>
      <c r="BI314" s="55"/>
      <c r="BJ314" s="55"/>
      <c r="BK314" s="55"/>
      <c r="BL314" s="55"/>
    </row>
    <row r="315" customFormat="false" ht="13.8" hidden="false" customHeight="false" outlineLevel="0" collapsed="false">
      <c r="A315" s="56"/>
      <c r="B315" s="57"/>
      <c r="C315" s="58" t="n">
        <f aca="false">IF($B315&lt;&gt;"",VLOOKUP($B315,Matriz_INM,2,0),0)</f>
        <v>0</v>
      </c>
      <c r="D315" s="59"/>
      <c r="E315" s="59"/>
      <c r="F315" s="59"/>
      <c r="G315" s="59"/>
      <c r="H315" s="60"/>
      <c r="I315" s="61"/>
      <c r="J315" s="59"/>
      <c r="K315" s="61"/>
      <c r="L315" s="61"/>
      <c r="M315" s="62" t="str">
        <f aca="false">IFERROR(VLOOKUP($B315,Matriz_INM,3,0),"")</f>
        <v/>
      </c>
      <c r="N315" s="60" t="str">
        <f aca="false">IF(J315="EE",IF(OR(AND(OR(L315=1,L315=0),K315&gt;0,K315&lt;5),AND(OR(L315=1,L315=0),K315&gt;4,K315&lt;16),AND(L315=2,K315&gt;0,K315&lt;5)),"Simples",IF(OR(AND(OR(L315=1,L315=0),K315&gt;15),AND(L315=2,K315&gt;4,K315&lt;16),AND(L315&gt;2,K315&gt;0,K315&lt;5)),"Médio",IF(OR(AND(L315=2,K315&gt;15),AND(L315&gt;2,K315&gt;4,K315&lt;16),AND(L315&gt;2,K315&gt;15)),"Complexo",""))), IF(OR(J315="CE",J315="SE"),IF(OR(AND(OR(L315=1,L315=0),K315&gt;0,K315&lt;6),AND(OR(L315=1,L315=0),K315&gt;5,K315&lt;20),AND(L315&gt;1,L315&lt;4,K315&gt;0,K315&lt;6)),"Simples",IF(OR(AND(OR(L315=1,L315=0),K315&gt;19),AND(L315&gt;1,L315&lt;4,K315&gt;5,K315&lt;20),AND(L315&gt;3,K315&gt;0,K315&lt;6)),"Médio",IF(OR(AND(L315&gt;1,L315&lt;4,K315&gt;19),AND(L315&gt;3,K315&gt;5,K315&lt;20),AND(L315&gt;3,K315&gt;19)),"Complexo",""))),""))</f>
        <v/>
      </c>
      <c r="O315" s="60" t="str">
        <f aca="false">IF(J315="ALI",IF(OR(AND(OR(L315=1,L315=0),K315&gt;0,K315&lt;20),AND(OR(L315=1,L315=0),K315&gt;19,K315&lt;51),AND(L315&gt;1,L315&lt;6,K315&gt;0,K315&lt;20)),"Simples",IF(OR(AND(OR(L315=1,L315=0),K315&gt;50),AND(L315&gt;1,L315&lt;6,K315&gt;19,K315&lt;51),AND(L315&gt;5,K315&gt;0,K315&lt;20)),"Médio",IF(OR(AND(L315&gt;1,L315&lt;6,K315&gt;50),AND(L315&gt;5,K315&gt;19,K315&lt;51),AND(L315&gt;5,K315&gt;50)),"Complexo",""))), IF(J315="AIE",IF(OR(AND(OR(L315=1, L315=0),K315&gt;0,K315&lt;20),AND(OR(L315=1, L315=0),K315&gt;19,K315&lt;51),AND(L315&gt;1,L315&lt;6,K315&gt;0,K315&lt;20)),"Simples",IF(OR(AND(OR(L315=1, L315=0),K315&gt;50),AND(L315&gt;1,L315&lt;6,K315&gt;19,K315&lt;51),AND(L315&gt;5,K315&gt;0,K315&lt;20)),"Médio",IF(OR(AND(L315&gt;1,L315&lt;6,K315&gt;50),AND(L315&gt;5,K315&gt;19,K315&lt;51),AND(L315&gt;5,K315&gt;50)),"Complexo",""))),""))</f>
        <v/>
      </c>
      <c r="P315" s="63" t="str">
        <f aca="false">IF(N315="",O315,IF(O315="",N315,""))</f>
        <v/>
      </c>
      <c r="Q315" s="64" t="n">
        <f aca="false">IF(AND(OR(J315="EE",J315="CE"),P315="Simples"),3, IF(AND(OR(J315="EE",J315="CE"),P315="Médio"),4, IF(AND(OR(J315="EE",J315="CE"),P315="Complexo"),6, IF(AND(J315="SE",P315="Simples"),4, IF(AND(J315="SE",P315="Médio"),5, IF(AND(J315="SE",P315="Complexo"),7,0))))))</f>
        <v>0</v>
      </c>
      <c r="R315" s="64" t="n">
        <f aca="false">IF(AND(J315="ALI",O315="Simples"),7, IF(AND(J315="ALI",O315="Médio"),10, IF(AND(J315="ALI",O315="Complexo"),15, IF(AND(J315="AIE",O315="Simples"),5, IF(AND(J315="AIE",O315="Médio"),7, IF(AND(J315="AIE",O315="Complexo"),10,0))))))</f>
        <v>0</v>
      </c>
      <c r="S315" s="63" t="n">
        <f aca="false">IF($M315="%",($Q315+$R315)*$C315,$C315*$I315)</f>
        <v>0</v>
      </c>
      <c r="T315" s="59"/>
      <c r="U315" s="55"/>
      <c r="V315" s="55"/>
      <c r="W315" s="55"/>
      <c r="X315" s="55"/>
      <c r="Y315" s="55"/>
      <c r="Z315" s="55"/>
      <c r="AA315" s="55"/>
      <c r="AB315" s="55"/>
      <c r="AC315" s="55"/>
      <c r="AD315" s="55"/>
      <c r="AE315" s="55"/>
      <c r="AF315" s="55"/>
      <c r="AG315" s="55"/>
      <c r="AH315" s="55"/>
      <c r="AI315" s="55"/>
      <c r="AJ315" s="55"/>
      <c r="AK315" s="55"/>
      <c r="AL315" s="55"/>
      <c r="AM315" s="55"/>
      <c r="AN315" s="55"/>
      <c r="AO315" s="55"/>
      <c r="AP315" s="55"/>
      <c r="AQ315" s="55"/>
      <c r="AR315" s="55"/>
      <c r="AS315" s="55"/>
      <c r="AT315" s="55"/>
      <c r="AU315" s="55"/>
      <c r="AV315" s="55"/>
      <c r="AW315" s="55"/>
      <c r="AX315" s="55"/>
      <c r="AY315" s="55"/>
      <c r="AZ315" s="55"/>
      <c r="BA315" s="55"/>
      <c r="BB315" s="55"/>
      <c r="BC315" s="55"/>
      <c r="BD315" s="55"/>
      <c r="BE315" s="55"/>
      <c r="BF315" s="55"/>
      <c r="BG315" s="55"/>
      <c r="BH315" s="55"/>
      <c r="BI315" s="55"/>
      <c r="BJ315" s="55"/>
      <c r="BK315" s="55"/>
      <c r="BL315" s="55"/>
    </row>
    <row r="316" customFormat="false" ht="13.8" hidden="false" customHeight="false" outlineLevel="0" collapsed="false">
      <c r="A316" s="56"/>
      <c r="B316" s="57"/>
      <c r="C316" s="58" t="n">
        <f aca="false">IF($B316&lt;&gt;"",VLOOKUP($B316,Matriz_INM,2,0),0)</f>
        <v>0</v>
      </c>
      <c r="D316" s="59"/>
      <c r="E316" s="59"/>
      <c r="F316" s="59"/>
      <c r="G316" s="59"/>
      <c r="H316" s="60"/>
      <c r="I316" s="61"/>
      <c r="J316" s="59"/>
      <c r="K316" s="61"/>
      <c r="L316" s="61"/>
      <c r="M316" s="62" t="str">
        <f aca="false">IFERROR(VLOOKUP($B316,Matriz_INM,3,0),"")</f>
        <v/>
      </c>
      <c r="N316" s="60" t="str">
        <f aca="false">IF(J316="EE",IF(OR(AND(OR(L316=1,L316=0),K316&gt;0,K316&lt;5),AND(OR(L316=1,L316=0),K316&gt;4,K316&lt;16),AND(L316=2,K316&gt;0,K316&lt;5)),"Simples",IF(OR(AND(OR(L316=1,L316=0),K316&gt;15),AND(L316=2,K316&gt;4,K316&lt;16),AND(L316&gt;2,K316&gt;0,K316&lt;5)),"Médio",IF(OR(AND(L316=2,K316&gt;15),AND(L316&gt;2,K316&gt;4,K316&lt;16),AND(L316&gt;2,K316&gt;15)),"Complexo",""))), IF(OR(J316="CE",J316="SE"),IF(OR(AND(OR(L316=1,L316=0),K316&gt;0,K316&lt;6),AND(OR(L316=1,L316=0),K316&gt;5,K316&lt;20),AND(L316&gt;1,L316&lt;4,K316&gt;0,K316&lt;6)),"Simples",IF(OR(AND(OR(L316=1,L316=0),K316&gt;19),AND(L316&gt;1,L316&lt;4,K316&gt;5,K316&lt;20),AND(L316&gt;3,K316&gt;0,K316&lt;6)),"Médio",IF(OR(AND(L316&gt;1,L316&lt;4,K316&gt;19),AND(L316&gt;3,K316&gt;5,K316&lt;20),AND(L316&gt;3,K316&gt;19)),"Complexo",""))),""))</f>
        <v/>
      </c>
      <c r="O316" s="60" t="str">
        <f aca="false">IF(J316="ALI",IF(OR(AND(OR(L316=1,L316=0),K316&gt;0,K316&lt;20),AND(OR(L316=1,L316=0),K316&gt;19,K316&lt;51),AND(L316&gt;1,L316&lt;6,K316&gt;0,K316&lt;20)),"Simples",IF(OR(AND(OR(L316=1,L316=0),K316&gt;50),AND(L316&gt;1,L316&lt;6,K316&gt;19,K316&lt;51),AND(L316&gt;5,K316&gt;0,K316&lt;20)),"Médio",IF(OR(AND(L316&gt;1,L316&lt;6,K316&gt;50),AND(L316&gt;5,K316&gt;19,K316&lt;51),AND(L316&gt;5,K316&gt;50)),"Complexo",""))), IF(J316="AIE",IF(OR(AND(OR(L316=1, L316=0),K316&gt;0,K316&lt;20),AND(OR(L316=1, L316=0),K316&gt;19,K316&lt;51),AND(L316&gt;1,L316&lt;6,K316&gt;0,K316&lt;20)),"Simples",IF(OR(AND(OR(L316=1, L316=0),K316&gt;50),AND(L316&gt;1,L316&lt;6,K316&gt;19,K316&lt;51),AND(L316&gt;5,K316&gt;0,K316&lt;20)),"Médio",IF(OR(AND(L316&gt;1,L316&lt;6,K316&gt;50),AND(L316&gt;5,K316&gt;19,K316&lt;51),AND(L316&gt;5,K316&gt;50)),"Complexo",""))),""))</f>
        <v/>
      </c>
      <c r="P316" s="63" t="str">
        <f aca="false">IF(N316="",O316,IF(O316="",N316,""))</f>
        <v/>
      </c>
      <c r="Q316" s="64" t="n">
        <f aca="false">IF(AND(OR(J316="EE",J316="CE"),P316="Simples"),3, IF(AND(OR(J316="EE",J316="CE"),P316="Médio"),4, IF(AND(OR(J316="EE",J316="CE"),P316="Complexo"),6, IF(AND(J316="SE",P316="Simples"),4, IF(AND(J316="SE",P316="Médio"),5, IF(AND(J316="SE",P316="Complexo"),7,0))))))</f>
        <v>0</v>
      </c>
      <c r="R316" s="64" t="n">
        <f aca="false">IF(AND(J316="ALI",O316="Simples"),7, IF(AND(J316="ALI",O316="Médio"),10, IF(AND(J316="ALI",O316="Complexo"),15, IF(AND(J316="AIE",O316="Simples"),5, IF(AND(J316="AIE",O316="Médio"),7, IF(AND(J316="AIE",O316="Complexo"),10,0))))))</f>
        <v>0</v>
      </c>
      <c r="S316" s="63" t="n">
        <f aca="false">IF($M316="%",($Q316+$R316)*$C316,$C316*$I316)</f>
        <v>0</v>
      </c>
      <c r="T316" s="59"/>
      <c r="U316" s="55"/>
      <c r="V316" s="55"/>
      <c r="W316" s="55"/>
      <c r="X316" s="55"/>
      <c r="Y316" s="55"/>
      <c r="Z316" s="55"/>
      <c r="AA316" s="55"/>
      <c r="AB316" s="55"/>
      <c r="AC316" s="55"/>
      <c r="AD316" s="55"/>
      <c r="AE316" s="55"/>
      <c r="AF316" s="55"/>
      <c r="AG316" s="55"/>
      <c r="AH316" s="55"/>
      <c r="AI316" s="55"/>
      <c r="AJ316" s="55"/>
      <c r="AK316" s="55"/>
      <c r="AL316" s="55"/>
      <c r="AM316" s="55"/>
      <c r="AN316" s="55"/>
      <c r="AO316" s="55"/>
      <c r="AP316" s="55"/>
      <c r="AQ316" s="55"/>
      <c r="AR316" s="55"/>
      <c r="AS316" s="55"/>
      <c r="AT316" s="55"/>
      <c r="AU316" s="55"/>
      <c r="AV316" s="55"/>
      <c r="AW316" s="55"/>
      <c r="AX316" s="55"/>
      <c r="AY316" s="55"/>
      <c r="AZ316" s="55"/>
      <c r="BA316" s="55"/>
      <c r="BB316" s="55"/>
      <c r="BC316" s="55"/>
      <c r="BD316" s="55"/>
      <c r="BE316" s="55"/>
      <c r="BF316" s="55"/>
      <c r="BG316" s="55"/>
      <c r="BH316" s="55"/>
      <c r="BI316" s="55"/>
      <c r="BJ316" s="55"/>
      <c r="BK316" s="55"/>
      <c r="BL316" s="55"/>
    </row>
    <row r="317" customFormat="false" ht="13.8" hidden="false" customHeight="false" outlineLevel="0" collapsed="false">
      <c r="A317" s="56"/>
      <c r="B317" s="57"/>
      <c r="C317" s="58" t="n">
        <f aca="false">IF($B317&lt;&gt;"",VLOOKUP($B317,Matriz_INM,2,0),0)</f>
        <v>0</v>
      </c>
      <c r="D317" s="59"/>
      <c r="E317" s="59"/>
      <c r="F317" s="59"/>
      <c r="G317" s="59"/>
      <c r="H317" s="60"/>
      <c r="I317" s="61"/>
      <c r="J317" s="59"/>
      <c r="K317" s="61"/>
      <c r="L317" s="61"/>
      <c r="M317" s="62" t="str">
        <f aca="false">IFERROR(VLOOKUP($B317,Matriz_INM,3,0),"")</f>
        <v/>
      </c>
      <c r="N317" s="60" t="str">
        <f aca="false">IF(J317="EE",IF(OR(AND(OR(L317=1,L317=0),K317&gt;0,K317&lt;5),AND(OR(L317=1,L317=0),K317&gt;4,K317&lt;16),AND(L317=2,K317&gt;0,K317&lt;5)),"Simples",IF(OR(AND(OR(L317=1,L317=0),K317&gt;15),AND(L317=2,K317&gt;4,K317&lt;16),AND(L317&gt;2,K317&gt;0,K317&lt;5)),"Médio",IF(OR(AND(L317=2,K317&gt;15),AND(L317&gt;2,K317&gt;4,K317&lt;16),AND(L317&gt;2,K317&gt;15)),"Complexo",""))), IF(OR(J317="CE",J317="SE"),IF(OR(AND(OR(L317=1,L317=0),K317&gt;0,K317&lt;6),AND(OR(L317=1,L317=0),K317&gt;5,K317&lt;20),AND(L317&gt;1,L317&lt;4,K317&gt;0,K317&lt;6)),"Simples",IF(OR(AND(OR(L317=1,L317=0),K317&gt;19),AND(L317&gt;1,L317&lt;4,K317&gt;5,K317&lt;20),AND(L317&gt;3,K317&gt;0,K317&lt;6)),"Médio",IF(OR(AND(L317&gt;1,L317&lt;4,K317&gt;19),AND(L317&gt;3,K317&gt;5,K317&lt;20),AND(L317&gt;3,K317&gt;19)),"Complexo",""))),""))</f>
        <v/>
      </c>
      <c r="O317" s="60" t="str">
        <f aca="false">IF(J317="ALI",IF(OR(AND(OR(L317=1,L317=0),K317&gt;0,K317&lt;20),AND(OR(L317=1,L317=0),K317&gt;19,K317&lt;51),AND(L317&gt;1,L317&lt;6,K317&gt;0,K317&lt;20)),"Simples",IF(OR(AND(OR(L317=1,L317=0),K317&gt;50),AND(L317&gt;1,L317&lt;6,K317&gt;19,K317&lt;51),AND(L317&gt;5,K317&gt;0,K317&lt;20)),"Médio",IF(OR(AND(L317&gt;1,L317&lt;6,K317&gt;50),AND(L317&gt;5,K317&gt;19,K317&lt;51),AND(L317&gt;5,K317&gt;50)),"Complexo",""))), IF(J317="AIE",IF(OR(AND(OR(L317=1, L317=0),K317&gt;0,K317&lt;20),AND(OR(L317=1, L317=0),K317&gt;19,K317&lt;51),AND(L317&gt;1,L317&lt;6,K317&gt;0,K317&lt;20)),"Simples",IF(OR(AND(OR(L317=1, L317=0),K317&gt;50),AND(L317&gt;1,L317&lt;6,K317&gt;19,K317&lt;51),AND(L317&gt;5,K317&gt;0,K317&lt;20)),"Médio",IF(OR(AND(L317&gt;1,L317&lt;6,K317&gt;50),AND(L317&gt;5,K317&gt;19,K317&lt;51),AND(L317&gt;5,K317&gt;50)),"Complexo",""))),""))</f>
        <v/>
      </c>
      <c r="P317" s="63" t="str">
        <f aca="false">IF(N317="",O317,IF(O317="",N317,""))</f>
        <v/>
      </c>
      <c r="Q317" s="64" t="n">
        <f aca="false">IF(AND(OR(J317="EE",J317="CE"),P317="Simples"),3, IF(AND(OR(J317="EE",J317="CE"),P317="Médio"),4, IF(AND(OR(J317="EE",J317="CE"),P317="Complexo"),6, IF(AND(J317="SE",P317="Simples"),4, IF(AND(J317="SE",P317="Médio"),5, IF(AND(J317="SE",P317="Complexo"),7,0))))))</f>
        <v>0</v>
      </c>
      <c r="R317" s="64" t="n">
        <f aca="false">IF(AND(J317="ALI",O317="Simples"),7, IF(AND(J317="ALI",O317="Médio"),10, IF(AND(J317="ALI",O317="Complexo"),15, IF(AND(J317="AIE",O317="Simples"),5, IF(AND(J317="AIE",O317="Médio"),7, IF(AND(J317="AIE",O317="Complexo"),10,0))))))</f>
        <v>0</v>
      </c>
      <c r="S317" s="63" t="n">
        <f aca="false">IF($M317="%",($Q317+$R317)*$C317,$C317*$I317)</f>
        <v>0</v>
      </c>
      <c r="T317" s="59"/>
      <c r="U317" s="55"/>
      <c r="V317" s="55"/>
      <c r="W317" s="55"/>
      <c r="X317" s="55"/>
      <c r="Y317" s="55"/>
      <c r="Z317" s="55"/>
      <c r="AA317" s="55"/>
      <c r="AB317" s="55"/>
      <c r="AC317" s="55"/>
      <c r="AD317" s="55"/>
      <c r="AE317" s="55"/>
      <c r="AF317" s="55"/>
      <c r="AG317" s="55"/>
      <c r="AH317" s="55"/>
      <c r="AI317" s="55"/>
      <c r="AJ317" s="55"/>
      <c r="AK317" s="55"/>
      <c r="AL317" s="55"/>
      <c r="AM317" s="55"/>
      <c r="AN317" s="55"/>
      <c r="AO317" s="55"/>
      <c r="AP317" s="55"/>
      <c r="AQ317" s="55"/>
      <c r="AR317" s="55"/>
      <c r="AS317" s="55"/>
      <c r="AT317" s="55"/>
      <c r="AU317" s="55"/>
      <c r="AV317" s="55"/>
      <c r="AW317" s="55"/>
      <c r="AX317" s="55"/>
      <c r="AY317" s="55"/>
      <c r="AZ317" s="55"/>
      <c r="BA317" s="55"/>
      <c r="BB317" s="55"/>
      <c r="BC317" s="55"/>
      <c r="BD317" s="55"/>
      <c r="BE317" s="55"/>
      <c r="BF317" s="55"/>
      <c r="BG317" s="55"/>
      <c r="BH317" s="55"/>
      <c r="BI317" s="55"/>
      <c r="BJ317" s="55"/>
      <c r="BK317" s="55"/>
      <c r="BL317" s="55"/>
    </row>
    <row r="318" customFormat="false" ht="13.8" hidden="false" customHeight="false" outlineLevel="0" collapsed="false">
      <c r="A318" s="56"/>
      <c r="B318" s="57"/>
      <c r="C318" s="58" t="n">
        <f aca="false">IF($B318&lt;&gt;"",VLOOKUP($B318,Matriz_INM,2,0),0)</f>
        <v>0</v>
      </c>
      <c r="D318" s="59"/>
      <c r="E318" s="59"/>
      <c r="F318" s="59"/>
      <c r="G318" s="59"/>
      <c r="H318" s="60"/>
      <c r="I318" s="61"/>
      <c r="J318" s="59"/>
      <c r="K318" s="61"/>
      <c r="L318" s="61"/>
      <c r="M318" s="62" t="str">
        <f aca="false">IFERROR(VLOOKUP($B318,Matriz_INM,3,0),"")</f>
        <v/>
      </c>
      <c r="N318" s="60" t="str">
        <f aca="false">IF(J318="EE",IF(OR(AND(OR(L318=1,L318=0),K318&gt;0,K318&lt;5),AND(OR(L318=1,L318=0),K318&gt;4,K318&lt;16),AND(L318=2,K318&gt;0,K318&lt;5)),"Simples",IF(OR(AND(OR(L318=1,L318=0),K318&gt;15),AND(L318=2,K318&gt;4,K318&lt;16),AND(L318&gt;2,K318&gt;0,K318&lt;5)),"Médio",IF(OR(AND(L318=2,K318&gt;15),AND(L318&gt;2,K318&gt;4,K318&lt;16),AND(L318&gt;2,K318&gt;15)),"Complexo",""))), IF(OR(J318="CE",J318="SE"),IF(OR(AND(OR(L318=1,L318=0),K318&gt;0,K318&lt;6),AND(OR(L318=1,L318=0),K318&gt;5,K318&lt;20),AND(L318&gt;1,L318&lt;4,K318&gt;0,K318&lt;6)),"Simples",IF(OR(AND(OR(L318=1,L318=0),K318&gt;19),AND(L318&gt;1,L318&lt;4,K318&gt;5,K318&lt;20),AND(L318&gt;3,K318&gt;0,K318&lt;6)),"Médio",IF(OR(AND(L318&gt;1,L318&lt;4,K318&gt;19),AND(L318&gt;3,K318&gt;5,K318&lt;20),AND(L318&gt;3,K318&gt;19)),"Complexo",""))),""))</f>
        <v/>
      </c>
      <c r="O318" s="60" t="str">
        <f aca="false">IF(J318="ALI",IF(OR(AND(OR(L318=1,L318=0),K318&gt;0,K318&lt;20),AND(OR(L318=1,L318=0),K318&gt;19,K318&lt;51),AND(L318&gt;1,L318&lt;6,K318&gt;0,K318&lt;20)),"Simples",IF(OR(AND(OR(L318=1,L318=0),K318&gt;50),AND(L318&gt;1,L318&lt;6,K318&gt;19,K318&lt;51),AND(L318&gt;5,K318&gt;0,K318&lt;20)),"Médio",IF(OR(AND(L318&gt;1,L318&lt;6,K318&gt;50),AND(L318&gt;5,K318&gt;19,K318&lt;51),AND(L318&gt;5,K318&gt;50)),"Complexo",""))), IF(J318="AIE",IF(OR(AND(OR(L318=1, L318=0),K318&gt;0,K318&lt;20),AND(OR(L318=1, L318=0),K318&gt;19,K318&lt;51),AND(L318&gt;1,L318&lt;6,K318&gt;0,K318&lt;20)),"Simples",IF(OR(AND(OR(L318=1, L318=0),K318&gt;50),AND(L318&gt;1,L318&lt;6,K318&gt;19,K318&lt;51),AND(L318&gt;5,K318&gt;0,K318&lt;20)),"Médio",IF(OR(AND(L318&gt;1,L318&lt;6,K318&gt;50),AND(L318&gt;5,K318&gt;19,K318&lt;51),AND(L318&gt;5,K318&gt;50)),"Complexo",""))),""))</f>
        <v/>
      </c>
      <c r="P318" s="63" t="str">
        <f aca="false">IF(N318="",O318,IF(O318="",N318,""))</f>
        <v/>
      </c>
      <c r="Q318" s="64" t="n">
        <f aca="false">IF(AND(OR(J318="EE",J318="CE"),P318="Simples"),3, IF(AND(OR(J318="EE",J318="CE"),P318="Médio"),4, IF(AND(OR(J318="EE",J318="CE"),P318="Complexo"),6, IF(AND(J318="SE",P318="Simples"),4, IF(AND(J318="SE",P318="Médio"),5, IF(AND(J318="SE",P318="Complexo"),7,0))))))</f>
        <v>0</v>
      </c>
      <c r="R318" s="64" t="n">
        <f aca="false">IF(AND(J318="ALI",O318="Simples"),7, IF(AND(J318="ALI",O318="Médio"),10, IF(AND(J318="ALI",O318="Complexo"),15, IF(AND(J318="AIE",O318="Simples"),5, IF(AND(J318="AIE",O318="Médio"),7, IF(AND(J318="AIE",O318="Complexo"),10,0))))))</f>
        <v>0</v>
      </c>
      <c r="S318" s="63" t="n">
        <f aca="false">IF($M318="%",($Q318+$R318)*$C318,$C318*$I318)</f>
        <v>0</v>
      </c>
      <c r="T318" s="59"/>
      <c r="U318" s="55"/>
      <c r="V318" s="55"/>
      <c r="W318" s="55"/>
      <c r="X318" s="55"/>
      <c r="Y318" s="55"/>
      <c r="Z318" s="55"/>
      <c r="AA318" s="55"/>
      <c r="AB318" s="55"/>
      <c r="AC318" s="55"/>
      <c r="AD318" s="55"/>
      <c r="AE318" s="55"/>
      <c r="AF318" s="55"/>
      <c r="AG318" s="55"/>
      <c r="AH318" s="55"/>
      <c r="AI318" s="55"/>
      <c r="AJ318" s="55"/>
      <c r="AK318" s="55"/>
      <c r="AL318" s="55"/>
      <c r="AM318" s="55"/>
      <c r="AN318" s="55"/>
      <c r="AO318" s="55"/>
      <c r="AP318" s="55"/>
      <c r="AQ318" s="55"/>
      <c r="AR318" s="55"/>
      <c r="AS318" s="55"/>
      <c r="AT318" s="55"/>
      <c r="AU318" s="55"/>
      <c r="AV318" s="55"/>
      <c r="AW318" s="55"/>
      <c r="AX318" s="55"/>
      <c r="AY318" s="55"/>
      <c r="AZ318" s="55"/>
      <c r="BA318" s="55"/>
      <c r="BB318" s="55"/>
      <c r="BC318" s="55"/>
      <c r="BD318" s="55"/>
      <c r="BE318" s="55"/>
      <c r="BF318" s="55"/>
      <c r="BG318" s="55"/>
      <c r="BH318" s="55"/>
      <c r="BI318" s="55"/>
      <c r="BJ318" s="55"/>
      <c r="BK318" s="55"/>
      <c r="BL318" s="55"/>
    </row>
    <row r="319" customFormat="false" ht="13.8" hidden="false" customHeight="false" outlineLevel="0" collapsed="false">
      <c r="A319" s="56"/>
      <c r="B319" s="57"/>
      <c r="C319" s="58" t="n">
        <f aca="false">IF($B319&lt;&gt;"",VLOOKUP($B319,Matriz_INM,2,0),0)</f>
        <v>0</v>
      </c>
      <c r="D319" s="59"/>
      <c r="E319" s="59"/>
      <c r="F319" s="59"/>
      <c r="G319" s="59"/>
      <c r="H319" s="60"/>
      <c r="I319" s="61"/>
      <c r="J319" s="59"/>
      <c r="K319" s="61"/>
      <c r="L319" s="61"/>
      <c r="M319" s="62" t="str">
        <f aca="false">IFERROR(VLOOKUP($B319,Matriz_INM,3,0),"")</f>
        <v/>
      </c>
      <c r="N319" s="60" t="str">
        <f aca="false">IF(J319="EE",IF(OR(AND(OR(L319=1,L319=0),K319&gt;0,K319&lt;5),AND(OR(L319=1,L319=0),K319&gt;4,K319&lt;16),AND(L319=2,K319&gt;0,K319&lt;5)),"Simples",IF(OR(AND(OR(L319=1,L319=0),K319&gt;15),AND(L319=2,K319&gt;4,K319&lt;16),AND(L319&gt;2,K319&gt;0,K319&lt;5)),"Médio",IF(OR(AND(L319=2,K319&gt;15),AND(L319&gt;2,K319&gt;4,K319&lt;16),AND(L319&gt;2,K319&gt;15)),"Complexo",""))), IF(OR(J319="CE",J319="SE"),IF(OR(AND(OR(L319=1,L319=0),K319&gt;0,K319&lt;6),AND(OR(L319=1,L319=0),K319&gt;5,K319&lt;20),AND(L319&gt;1,L319&lt;4,K319&gt;0,K319&lt;6)),"Simples",IF(OR(AND(OR(L319=1,L319=0),K319&gt;19),AND(L319&gt;1,L319&lt;4,K319&gt;5,K319&lt;20),AND(L319&gt;3,K319&gt;0,K319&lt;6)),"Médio",IF(OR(AND(L319&gt;1,L319&lt;4,K319&gt;19),AND(L319&gt;3,K319&gt;5,K319&lt;20),AND(L319&gt;3,K319&gt;19)),"Complexo",""))),""))</f>
        <v/>
      </c>
      <c r="O319" s="60" t="str">
        <f aca="false">IF(J319="ALI",IF(OR(AND(OR(L319=1,L319=0),K319&gt;0,K319&lt;20),AND(OR(L319=1,L319=0),K319&gt;19,K319&lt;51),AND(L319&gt;1,L319&lt;6,K319&gt;0,K319&lt;20)),"Simples",IF(OR(AND(OR(L319=1,L319=0),K319&gt;50),AND(L319&gt;1,L319&lt;6,K319&gt;19,K319&lt;51),AND(L319&gt;5,K319&gt;0,K319&lt;20)),"Médio",IF(OR(AND(L319&gt;1,L319&lt;6,K319&gt;50),AND(L319&gt;5,K319&gt;19,K319&lt;51),AND(L319&gt;5,K319&gt;50)),"Complexo",""))), IF(J319="AIE",IF(OR(AND(OR(L319=1, L319=0),K319&gt;0,K319&lt;20),AND(OR(L319=1, L319=0),K319&gt;19,K319&lt;51),AND(L319&gt;1,L319&lt;6,K319&gt;0,K319&lt;20)),"Simples",IF(OR(AND(OR(L319=1, L319=0),K319&gt;50),AND(L319&gt;1,L319&lt;6,K319&gt;19,K319&lt;51),AND(L319&gt;5,K319&gt;0,K319&lt;20)),"Médio",IF(OR(AND(L319&gt;1,L319&lt;6,K319&gt;50),AND(L319&gt;5,K319&gt;19,K319&lt;51),AND(L319&gt;5,K319&gt;50)),"Complexo",""))),""))</f>
        <v/>
      </c>
      <c r="P319" s="63" t="str">
        <f aca="false">IF(N319="",O319,IF(O319="",N319,""))</f>
        <v/>
      </c>
      <c r="Q319" s="64" t="n">
        <f aca="false">IF(AND(OR(J319="EE",J319="CE"),P319="Simples"),3, IF(AND(OR(J319="EE",J319="CE"),P319="Médio"),4, IF(AND(OR(J319="EE",J319="CE"),P319="Complexo"),6, IF(AND(J319="SE",P319="Simples"),4, IF(AND(J319="SE",P319="Médio"),5, IF(AND(J319="SE",P319="Complexo"),7,0))))))</f>
        <v>0</v>
      </c>
      <c r="R319" s="64" t="n">
        <f aca="false">IF(AND(J319="ALI",O319="Simples"),7, IF(AND(J319="ALI",O319="Médio"),10, IF(AND(J319="ALI",O319="Complexo"),15, IF(AND(J319="AIE",O319="Simples"),5, IF(AND(J319="AIE",O319="Médio"),7, IF(AND(J319="AIE",O319="Complexo"),10,0))))))</f>
        <v>0</v>
      </c>
      <c r="S319" s="63" t="n">
        <f aca="false">IF($M319="%",($Q319+$R319)*$C319,$C319*$I319)</f>
        <v>0</v>
      </c>
      <c r="T319" s="59"/>
      <c r="U319" s="55"/>
      <c r="V319" s="55"/>
      <c r="W319" s="55"/>
      <c r="X319" s="55"/>
      <c r="Y319" s="55"/>
      <c r="Z319" s="55"/>
      <c r="AA319" s="55"/>
      <c r="AB319" s="55"/>
      <c r="AC319" s="55"/>
      <c r="AD319" s="55"/>
      <c r="AE319" s="55"/>
      <c r="AF319" s="55"/>
      <c r="AG319" s="55"/>
      <c r="AH319" s="55"/>
      <c r="AI319" s="55"/>
      <c r="AJ319" s="55"/>
      <c r="AK319" s="55"/>
      <c r="AL319" s="55"/>
      <c r="AM319" s="55"/>
      <c r="AN319" s="55"/>
      <c r="AO319" s="55"/>
      <c r="AP319" s="55"/>
      <c r="AQ319" s="55"/>
      <c r="AR319" s="55"/>
      <c r="AS319" s="55"/>
      <c r="AT319" s="55"/>
      <c r="AU319" s="55"/>
      <c r="AV319" s="55"/>
      <c r="AW319" s="55"/>
      <c r="AX319" s="55"/>
      <c r="AY319" s="55"/>
      <c r="AZ319" s="55"/>
      <c r="BA319" s="55"/>
      <c r="BB319" s="55"/>
      <c r="BC319" s="55"/>
      <c r="BD319" s="55"/>
      <c r="BE319" s="55"/>
      <c r="BF319" s="55"/>
      <c r="BG319" s="55"/>
      <c r="BH319" s="55"/>
      <c r="BI319" s="55"/>
      <c r="BJ319" s="55"/>
      <c r="BK319" s="55"/>
      <c r="BL319" s="55"/>
    </row>
    <row r="320" customFormat="false" ht="13.8" hidden="false" customHeight="false" outlineLevel="0" collapsed="false">
      <c r="A320" s="56"/>
      <c r="B320" s="57"/>
      <c r="C320" s="58" t="n">
        <f aca="false">IF($B320&lt;&gt;"",VLOOKUP($B320,Matriz_INM,2,0),0)</f>
        <v>0</v>
      </c>
      <c r="D320" s="59"/>
      <c r="E320" s="59"/>
      <c r="F320" s="59"/>
      <c r="G320" s="59"/>
      <c r="H320" s="60"/>
      <c r="I320" s="61"/>
      <c r="J320" s="59"/>
      <c r="K320" s="61"/>
      <c r="L320" s="61"/>
      <c r="M320" s="62" t="str">
        <f aca="false">IFERROR(VLOOKUP($B320,Matriz_INM,3,0),"")</f>
        <v/>
      </c>
      <c r="N320" s="60" t="str">
        <f aca="false">IF(J320="EE",IF(OR(AND(OR(L320=1,L320=0),K320&gt;0,K320&lt;5),AND(OR(L320=1,L320=0),K320&gt;4,K320&lt;16),AND(L320=2,K320&gt;0,K320&lt;5)),"Simples",IF(OR(AND(OR(L320=1,L320=0),K320&gt;15),AND(L320=2,K320&gt;4,K320&lt;16),AND(L320&gt;2,K320&gt;0,K320&lt;5)),"Médio",IF(OR(AND(L320=2,K320&gt;15),AND(L320&gt;2,K320&gt;4,K320&lt;16),AND(L320&gt;2,K320&gt;15)),"Complexo",""))), IF(OR(J320="CE",J320="SE"),IF(OR(AND(OR(L320=1,L320=0),K320&gt;0,K320&lt;6),AND(OR(L320=1,L320=0),K320&gt;5,K320&lt;20),AND(L320&gt;1,L320&lt;4,K320&gt;0,K320&lt;6)),"Simples",IF(OR(AND(OR(L320=1,L320=0),K320&gt;19),AND(L320&gt;1,L320&lt;4,K320&gt;5,K320&lt;20),AND(L320&gt;3,K320&gt;0,K320&lt;6)),"Médio",IF(OR(AND(L320&gt;1,L320&lt;4,K320&gt;19),AND(L320&gt;3,K320&gt;5,K320&lt;20),AND(L320&gt;3,K320&gt;19)),"Complexo",""))),""))</f>
        <v/>
      </c>
      <c r="O320" s="60" t="str">
        <f aca="false">IF(J320="ALI",IF(OR(AND(OR(L320=1,L320=0),K320&gt;0,K320&lt;20),AND(OR(L320=1,L320=0),K320&gt;19,K320&lt;51),AND(L320&gt;1,L320&lt;6,K320&gt;0,K320&lt;20)),"Simples",IF(OR(AND(OR(L320=1,L320=0),K320&gt;50),AND(L320&gt;1,L320&lt;6,K320&gt;19,K320&lt;51),AND(L320&gt;5,K320&gt;0,K320&lt;20)),"Médio",IF(OR(AND(L320&gt;1,L320&lt;6,K320&gt;50),AND(L320&gt;5,K320&gt;19,K320&lt;51),AND(L320&gt;5,K320&gt;50)),"Complexo",""))), IF(J320="AIE",IF(OR(AND(OR(L320=1, L320=0),K320&gt;0,K320&lt;20),AND(OR(L320=1, L320=0),K320&gt;19,K320&lt;51),AND(L320&gt;1,L320&lt;6,K320&gt;0,K320&lt;20)),"Simples",IF(OR(AND(OR(L320=1, L320=0),K320&gt;50),AND(L320&gt;1,L320&lt;6,K320&gt;19,K320&lt;51),AND(L320&gt;5,K320&gt;0,K320&lt;20)),"Médio",IF(OR(AND(L320&gt;1,L320&lt;6,K320&gt;50),AND(L320&gt;5,K320&gt;19,K320&lt;51),AND(L320&gt;5,K320&gt;50)),"Complexo",""))),""))</f>
        <v/>
      </c>
      <c r="P320" s="63" t="str">
        <f aca="false">IF(N320="",O320,IF(O320="",N320,""))</f>
        <v/>
      </c>
      <c r="Q320" s="64" t="n">
        <f aca="false">IF(AND(OR(J320="EE",J320="CE"),P320="Simples"),3, IF(AND(OR(J320="EE",J320="CE"),P320="Médio"),4, IF(AND(OR(J320="EE",J320="CE"),P320="Complexo"),6, IF(AND(J320="SE",P320="Simples"),4, IF(AND(J320="SE",P320="Médio"),5, IF(AND(J320="SE",P320="Complexo"),7,0))))))</f>
        <v>0</v>
      </c>
      <c r="R320" s="64" t="n">
        <f aca="false">IF(AND(J320="ALI",O320="Simples"),7, IF(AND(J320="ALI",O320="Médio"),10, IF(AND(J320="ALI",O320="Complexo"),15, IF(AND(J320="AIE",O320="Simples"),5, IF(AND(J320="AIE",O320="Médio"),7, IF(AND(J320="AIE",O320="Complexo"),10,0))))))</f>
        <v>0</v>
      </c>
      <c r="S320" s="63" t="n">
        <f aca="false">IF($M320="%",($Q320+$R320)*$C320,$C320*$I320)</f>
        <v>0</v>
      </c>
      <c r="T320" s="59"/>
      <c r="U320" s="55"/>
      <c r="V320" s="55"/>
      <c r="W320" s="55"/>
      <c r="X320" s="55"/>
      <c r="Y320" s="55"/>
      <c r="Z320" s="55"/>
      <c r="AA320" s="55"/>
      <c r="AB320" s="55"/>
      <c r="AC320" s="55"/>
      <c r="AD320" s="55"/>
      <c r="AE320" s="55"/>
      <c r="AF320" s="55"/>
      <c r="AG320" s="55"/>
      <c r="AH320" s="55"/>
      <c r="AI320" s="55"/>
      <c r="AJ320" s="55"/>
      <c r="AK320" s="55"/>
      <c r="AL320" s="55"/>
      <c r="AM320" s="55"/>
      <c r="AN320" s="55"/>
      <c r="AO320" s="55"/>
      <c r="AP320" s="55"/>
      <c r="AQ320" s="55"/>
      <c r="AR320" s="55"/>
      <c r="AS320" s="55"/>
      <c r="AT320" s="55"/>
      <c r="AU320" s="55"/>
      <c r="AV320" s="55"/>
      <c r="AW320" s="55"/>
      <c r="AX320" s="55"/>
      <c r="AY320" s="55"/>
      <c r="AZ320" s="55"/>
      <c r="BA320" s="55"/>
      <c r="BB320" s="55"/>
      <c r="BC320" s="55"/>
      <c r="BD320" s="55"/>
      <c r="BE320" s="55"/>
      <c r="BF320" s="55"/>
      <c r="BG320" s="55"/>
      <c r="BH320" s="55"/>
      <c r="BI320" s="55"/>
      <c r="BJ320" s="55"/>
      <c r="BK320" s="55"/>
      <c r="BL320" s="55"/>
    </row>
    <row r="321" customFormat="false" ht="13.8" hidden="false" customHeight="false" outlineLevel="0" collapsed="false">
      <c r="A321" s="56"/>
      <c r="B321" s="57"/>
      <c r="C321" s="58" t="n">
        <f aca="false">IF($B321&lt;&gt;"",VLOOKUP($B321,Matriz_INM,2,0),0)</f>
        <v>0</v>
      </c>
      <c r="D321" s="59"/>
      <c r="E321" s="59"/>
      <c r="F321" s="59"/>
      <c r="G321" s="59"/>
      <c r="H321" s="60"/>
      <c r="I321" s="61"/>
      <c r="J321" s="59"/>
      <c r="K321" s="61"/>
      <c r="L321" s="61"/>
      <c r="M321" s="62" t="str">
        <f aca="false">IFERROR(VLOOKUP($B321,Matriz_INM,3,0),"")</f>
        <v/>
      </c>
      <c r="N321" s="60" t="str">
        <f aca="false">IF(J321="EE",IF(OR(AND(OR(L321=1,L321=0),K321&gt;0,K321&lt;5),AND(OR(L321=1,L321=0),K321&gt;4,K321&lt;16),AND(L321=2,K321&gt;0,K321&lt;5)),"Simples",IF(OR(AND(OR(L321=1,L321=0),K321&gt;15),AND(L321=2,K321&gt;4,K321&lt;16),AND(L321&gt;2,K321&gt;0,K321&lt;5)),"Médio",IF(OR(AND(L321=2,K321&gt;15),AND(L321&gt;2,K321&gt;4,K321&lt;16),AND(L321&gt;2,K321&gt;15)),"Complexo",""))), IF(OR(J321="CE",J321="SE"),IF(OR(AND(OR(L321=1,L321=0),K321&gt;0,K321&lt;6),AND(OR(L321=1,L321=0),K321&gt;5,K321&lt;20),AND(L321&gt;1,L321&lt;4,K321&gt;0,K321&lt;6)),"Simples",IF(OR(AND(OR(L321=1,L321=0),K321&gt;19),AND(L321&gt;1,L321&lt;4,K321&gt;5,K321&lt;20),AND(L321&gt;3,K321&gt;0,K321&lt;6)),"Médio",IF(OR(AND(L321&gt;1,L321&lt;4,K321&gt;19),AND(L321&gt;3,K321&gt;5,K321&lt;20),AND(L321&gt;3,K321&gt;19)),"Complexo",""))),""))</f>
        <v/>
      </c>
      <c r="O321" s="60" t="str">
        <f aca="false">IF(J321="ALI",IF(OR(AND(OR(L321=1,L321=0),K321&gt;0,K321&lt;20),AND(OR(L321=1,L321=0),K321&gt;19,K321&lt;51),AND(L321&gt;1,L321&lt;6,K321&gt;0,K321&lt;20)),"Simples",IF(OR(AND(OR(L321=1,L321=0),K321&gt;50),AND(L321&gt;1,L321&lt;6,K321&gt;19,K321&lt;51),AND(L321&gt;5,K321&gt;0,K321&lt;20)),"Médio",IF(OR(AND(L321&gt;1,L321&lt;6,K321&gt;50),AND(L321&gt;5,K321&gt;19,K321&lt;51),AND(L321&gt;5,K321&gt;50)),"Complexo",""))), IF(J321="AIE",IF(OR(AND(OR(L321=1, L321=0),K321&gt;0,K321&lt;20),AND(OR(L321=1, L321=0),K321&gt;19,K321&lt;51),AND(L321&gt;1,L321&lt;6,K321&gt;0,K321&lt;20)),"Simples",IF(OR(AND(OR(L321=1, L321=0),K321&gt;50),AND(L321&gt;1,L321&lt;6,K321&gt;19,K321&lt;51),AND(L321&gt;5,K321&gt;0,K321&lt;20)),"Médio",IF(OR(AND(L321&gt;1,L321&lt;6,K321&gt;50),AND(L321&gt;5,K321&gt;19,K321&lt;51),AND(L321&gt;5,K321&gt;50)),"Complexo",""))),""))</f>
        <v/>
      </c>
      <c r="P321" s="63" t="str">
        <f aca="false">IF(N321="",O321,IF(O321="",N321,""))</f>
        <v/>
      </c>
      <c r="Q321" s="64" t="n">
        <f aca="false">IF(AND(OR(J321="EE",J321="CE"),P321="Simples"),3, IF(AND(OR(J321="EE",J321="CE"),P321="Médio"),4, IF(AND(OR(J321="EE",J321="CE"),P321="Complexo"),6, IF(AND(J321="SE",P321="Simples"),4, IF(AND(J321="SE",P321="Médio"),5, IF(AND(J321="SE",P321="Complexo"),7,0))))))</f>
        <v>0</v>
      </c>
      <c r="R321" s="64" t="n">
        <f aca="false">IF(AND(J321="ALI",O321="Simples"),7, IF(AND(J321="ALI",O321="Médio"),10, IF(AND(J321="ALI",O321="Complexo"),15, IF(AND(J321="AIE",O321="Simples"),5, IF(AND(J321="AIE",O321="Médio"),7, IF(AND(J321="AIE",O321="Complexo"),10,0))))))</f>
        <v>0</v>
      </c>
      <c r="S321" s="63" t="n">
        <f aca="false">IF($M321="%",($Q321+$R321)*$C321,$C321*$I321)</f>
        <v>0</v>
      </c>
      <c r="T321" s="59"/>
      <c r="U321" s="55"/>
      <c r="V321" s="55"/>
      <c r="W321" s="55"/>
      <c r="X321" s="55"/>
      <c r="Y321" s="55"/>
      <c r="Z321" s="55"/>
      <c r="AA321" s="55"/>
      <c r="AB321" s="55"/>
      <c r="AC321" s="55"/>
      <c r="AD321" s="55"/>
      <c r="AE321" s="55"/>
      <c r="AF321" s="55"/>
      <c r="AG321" s="55"/>
      <c r="AH321" s="55"/>
      <c r="AI321" s="55"/>
      <c r="AJ321" s="55"/>
      <c r="AK321" s="55"/>
      <c r="AL321" s="55"/>
      <c r="AM321" s="55"/>
      <c r="AN321" s="55"/>
      <c r="AO321" s="55"/>
      <c r="AP321" s="55"/>
      <c r="AQ321" s="55"/>
      <c r="AR321" s="55"/>
      <c r="AS321" s="55"/>
      <c r="AT321" s="55"/>
      <c r="AU321" s="55"/>
      <c r="AV321" s="55"/>
      <c r="AW321" s="55"/>
      <c r="AX321" s="55"/>
      <c r="AY321" s="55"/>
      <c r="AZ321" s="55"/>
      <c r="BA321" s="55"/>
      <c r="BB321" s="55"/>
      <c r="BC321" s="55"/>
      <c r="BD321" s="55"/>
      <c r="BE321" s="55"/>
      <c r="BF321" s="55"/>
      <c r="BG321" s="55"/>
      <c r="BH321" s="55"/>
      <c r="BI321" s="55"/>
      <c r="BJ321" s="55"/>
      <c r="BK321" s="55"/>
      <c r="BL321" s="55"/>
    </row>
    <row r="322" customFormat="false" ht="13.8" hidden="false" customHeight="false" outlineLevel="0" collapsed="false">
      <c r="A322" s="56"/>
      <c r="B322" s="57"/>
      <c r="C322" s="58" t="n">
        <f aca="false">IF($B322&lt;&gt;"",VLOOKUP($B322,Matriz_INM,2,0),0)</f>
        <v>0</v>
      </c>
      <c r="D322" s="59"/>
      <c r="E322" s="59"/>
      <c r="F322" s="59"/>
      <c r="G322" s="59"/>
      <c r="H322" s="60"/>
      <c r="I322" s="61"/>
      <c r="J322" s="59"/>
      <c r="K322" s="61"/>
      <c r="L322" s="61"/>
      <c r="M322" s="62" t="str">
        <f aca="false">IFERROR(VLOOKUP($B322,Matriz_INM,3,0),"")</f>
        <v/>
      </c>
      <c r="N322" s="60" t="str">
        <f aca="false">IF(J322="EE",IF(OR(AND(OR(L322=1,L322=0),K322&gt;0,K322&lt;5),AND(OR(L322=1,L322=0),K322&gt;4,K322&lt;16),AND(L322=2,K322&gt;0,K322&lt;5)),"Simples",IF(OR(AND(OR(L322=1,L322=0),K322&gt;15),AND(L322=2,K322&gt;4,K322&lt;16),AND(L322&gt;2,K322&gt;0,K322&lt;5)),"Médio",IF(OR(AND(L322=2,K322&gt;15),AND(L322&gt;2,K322&gt;4,K322&lt;16),AND(L322&gt;2,K322&gt;15)),"Complexo",""))), IF(OR(J322="CE",J322="SE"),IF(OR(AND(OR(L322=1,L322=0),K322&gt;0,K322&lt;6),AND(OR(L322=1,L322=0),K322&gt;5,K322&lt;20),AND(L322&gt;1,L322&lt;4,K322&gt;0,K322&lt;6)),"Simples",IF(OR(AND(OR(L322=1,L322=0),K322&gt;19),AND(L322&gt;1,L322&lt;4,K322&gt;5,K322&lt;20),AND(L322&gt;3,K322&gt;0,K322&lt;6)),"Médio",IF(OR(AND(L322&gt;1,L322&lt;4,K322&gt;19),AND(L322&gt;3,K322&gt;5,K322&lt;20),AND(L322&gt;3,K322&gt;19)),"Complexo",""))),""))</f>
        <v/>
      </c>
      <c r="O322" s="60" t="str">
        <f aca="false">IF(J322="ALI",IF(OR(AND(OR(L322=1,L322=0),K322&gt;0,K322&lt;20),AND(OR(L322=1,L322=0),K322&gt;19,K322&lt;51),AND(L322&gt;1,L322&lt;6,K322&gt;0,K322&lt;20)),"Simples",IF(OR(AND(OR(L322=1,L322=0),K322&gt;50),AND(L322&gt;1,L322&lt;6,K322&gt;19,K322&lt;51),AND(L322&gt;5,K322&gt;0,K322&lt;20)),"Médio",IF(OR(AND(L322&gt;1,L322&lt;6,K322&gt;50),AND(L322&gt;5,K322&gt;19,K322&lt;51),AND(L322&gt;5,K322&gt;50)),"Complexo",""))), IF(J322="AIE",IF(OR(AND(OR(L322=1, L322=0),K322&gt;0,K322&lt;20),AND(OR(L322=1, L322=0),K322&gt;19,K322&lt;51),AND(L322&gt;1,L322&lt;6,K322&gt;0,K322&lt;20)),"Simples",IF(OR(AND(OR(L322=1, L322=0),K322&gt;50),AND(L322&gt;1,L322&lt;6,K322&gt;19,K322&lt;51),AND(L322&gt;5,K322&gt;0,K322&lt;20)),"Médio",IF(OR(AND(L322&gt;1,L322&lt;6,K322&gt;50),AND(L322&gt;5,K322&gt;19,K322&lt;51),AND(L322&gt;5,K322&gt;50)),"Complexo",""))),""))</f>
        <v/>
      </c>
      <c r="P322" s="63" t="str">
        <f aca="false">IF(N322="",O322,IF(O322="",N322,""))</f>
        <v/>
      </c>
      <c r="Q322" s="64" t="n">
        <f aca="false">IF(AND(OR(J322="EE",J322="CE"),P322="Simples"),3, IF(AND(OR(J322="EE",J322="CE"),P322="Médio"),4, IF(AND(OR(J322="EE",J322="CE"),P322="Complexo"),6, IF(AND(J322="SE",P322="Simples"),4, IF(AND(J322="SE",P322="Médio"),5, IF(AND(J322="SE",P322="Complexo"),7,0))))))</f>
        <v>0</v>
      </c>
      <c r="R322" s="64" t="n">
        <f aca="false">IF(AND(J322="ALI",O322="Simples"),7, IF(AND(J322="ALI",O322="Médio"),10, IF(AND(J322="ALI",O322="Complexo"),15, IF(AND(J322="AIE",O322="Simples"),5, IF(AND(J322="AIE",O322="Médio"),7, IF(AND(J322="AIE",O322="Complexo"),10,0))))))</f>
        <v>0</v>
      </c>
      <c r="S322" s="63" t="n">
        <f aca="false">IF($M322="%",($Q322+$R322)*$C322,$C322*$I322)</f>
        <v>0</v>
      </c>
      <c r="T322" s="59"/>
      <c r="U322" s="55"/>
      <c r="V322" s="55"/>
      <c r="W322" s="55"/>
      <c r="X322" s="55"/>
      <c r="Y322" s="55"/>
      <c r="Z322" s="55"/>
      <c r="AA322" s="55"/>
      <c r="AB322" s="55"/>
      <c r="AC322" s="55"/>
      <c r="AD322" s="55"/>
      <c r="AE322" s="55"/>
      <c r="AF322" s="55"/>
      <c r="AG322" s="55"/>
      <c r="AH322" s="55"/>
      <c r="AI322" s="55"/>
      <c r="AJ322" s="55"/>
      <c r="AK322" s="55"/>
      <c r="AL322" s="55"/>
      <c r="AM322" s="55"/>
      <c r="AN322" s="55"/>
      <c r="AO322" s="55"/>
      <c r="AP322" s="55"/>
      <c r="AQ322" s="55"/>
      <c r="AR322" s="55"/>
      <c r="AS322" s="55"/>
      <c r="AT322" s="55"/>
      <c r="AU322" s="55"/>
      <c r="AV322" s="55"/>
      <c r="AW322" s="55"/>
      <c r="AX322" s="55"/>
      <c r="AY322" s="55"/>
      <c r="AZ322" s="55"/>
      <c r="BA322" s="55"/>
      <c r="BB322" s="55"/>
      <c r="BC322" s="55"/>
      <c r="BD322" s="55"/>
      <c r="BE322" s="55"/>
      <c r="BF322" s="55"/>
      <c r="BG322" s="55"/>
      <c r="BH322" s="55"/>
      <c r="BI322" s="55"/>
      <c r="BJ322" s="55"/>
      <c r="BK322" s="55"/>
      <c r="BL322" s="55"/>
    </row>
    <row r="323" customFormat="false" ht="13.8" hidden="false" customHeight="false" outlineLevel="0" collapsed="false">
      <c r="A323" s="56"/>
      <c r="B323" s="57"/>
      <c r="C323" s="58" t="n">
        <f aca="false">IF($B323&lt;&gt;"",VLOOKUP($B323,Matriz_INM,2,0),0)</f>
        <v>0</v>
      </c>
      <c r="D323" s="59"/>
      <c r="E323" s="59"/>
      <c r="F323" s="59"/>
      <c r="G323" s="59"/>
      <c r="H323" s="60"/>
      <c r="I323" s="61"/>
      <c r="J323" s="59"/>
      <c r="K323" s="61"/>
      <c r="L323" s="61"/>
      <c r="M323" s="62" t="str">
        <f aca="false">IFERROR(VLOOKUP($B323,Matriz_INM,3,0),"")</f>
        <v/>
      </c>
      <c r="N323" s="60" t="str">
        <f aca="false">IF(J323="EE",IF(OR(AND(OR(L323=1,L323=0),K323&gt;0,K323&lt;5),AND(OR(L323=1,L323=0),K323&gt;4,K323&lt;16),AND(L323=2,K323&gt;0,K323&lt;5)),"Simples",IF(OR(AND(OR(L323=1,L323=0),K323&gt;15),AND(L323=2,K323&gt;4,K323&lt;16),AND(L323&gt;2,K323&gt;0,K323&lt;5)),"Médio",IF(OR(AND(L323=2,K323&gt;15),AND(L323&gt;2,K323&gt;4,K323&lt;16),AND(L323&gt;2,K323&gt;15)),"Complexo",""))), IF(OR(J323="CE",J323="SE"),IF(OR(AND(OR(L323=1,L323=0),K323&gt;0,K323&lt;6),AND(OR(L323=1,L323=0),K323&gt;5,K323&lt;20),AND(L323&gt;1,L323&lt;4,K323&gt;0,K323&lt;6)),"Simples",IF(OR(AND(OR(L323=1,L323=0),K323&gt;19),AND(L323&gt;1,L323&lt;4,K323&gt;5,K323&lt;20),AND(L323&gt;3,K323&gt;0,K323&lt;6)),"Médio",IF(OR(AND(L323&gt;1,L323&lt;4,K323&gt;19),AND(L323&gt;3,K323&gt;5,K323&lt;20),AND(L323&gt;3,K323&gt;19)),"Complexo",""))),""))</f>
        <v/>
      </c>
      <c r="O323" s="60" t="str">
        <f aca="false">IF(J323="ALI",IF(OR(AND(OR(L323=1,L323=0),K323&gt;0,K323&lt;20),AND(OR(L323=1,L323=0),K323&gt;19,K323&lt;51),AND(L323&gt;1,L323&lt;6,K323&gt;0,K323&lt;20)),"Simples",IF(OR(AND(OR(L323=1,L323=0),K323&gt;50),AND(L323&gt;1,L323&lt;6,K323&gt;19,K323&lt;51),AND(L323&gt;5,K323&gt;0,K323&lt;20)),"Médio",IF(OR(AND(L323&gt;1,L323&lt;6,K323&gt;50),AND(L323&gt;5,K323&gt;19,K323&lt;51),AND(L323&gt;5,K323&gt;50)),"Complexo",""))), IF(J323="AIE",IF(OR(AND(OR(L323=1, L323=0),K323&gt;0,K323&lt;20),AND(OR(L323=1, L323=0),K323&gt;19,K323&lt;51),AND(L323&gt;1,L323&lt;6,K323&gt;0,K323&lt;20)),"Simples",IF(OR(AND(OR(L323=1, L323=0),K323&gt;50),AND(L323&gt;1,L323&lt;6,K323&gt;19,K323&lt;51),AND(L323&gt;5,K323&gt;0,K323&lt;20)),"Médio",IF(OR(AND(L323&gt;1,L323&lt;6,K323&gt;50),AND(L323&gt;5,K323&gt;19,K323&lt;51),AND(L323&gt;5,K323&gt;50)),"Complexo",""))),""))</f>
        <v/>
      </c>
      <c r="P323" s="63" t="str">
        <f aca="false">IF(N323="",O323,IF(O323="",N323,""))</f>
        <v/>
      </c>
      <c r="Q323" s="64" t="n">
        <f aca="false">IF(AND(OR(J323="EE",J323="CE"),P323="Simples"),3, IF(AND(OR(J323="EE",J323="CE"),P323="Médio"),4, IF(AND(OR(J323="EE",J323="CE"),P323="Complexo"),6, IF(AND(J323="SE",P323="Simples"),4, IF(AND(J323="SE",P323="Médio"),5, IF(AND(J323="SE",P323="Complexo"),7,0))))))</f>
        <v>0</v>
      </c>
      <c r="R323" s="64" t="n">
        <f aca="false">IF(AND(J323="ALI",O323="Simples"),7, IF(AND(J323="ALI",O323="Médio"),10, IF(AND(J323="ALI",O323="Complexo"),15, IF(AND(J323="AIE",O323="Simples"),5, IF(AND(J323="AIE",O323="Médio"),7, IF(AND(J323="AIE",O323="Complexo"),10,0))))))</f>
        <v>0</v>
      </c>
      <c r="S323" s="63" t="n">
        <f aca="false">IF($M323="%",($Q323+$R323)*$C323,$C323*$I323)</f>
        <v>0</v>
      </c>
      <c r="T323" s="59"/>
      <c r="U323" s="55"/>
      <c r="V323" s="55"/>
      <c r="W323" s="55"/>
      <c r="X323" s="55"/>
      <c r="Y323" s="55"/>
      <c r="Z323" s="55"/>
      <c r="AA323" s="55"/>
      <c r="AB323" s="55"/>
      <c r="AC323" s="55"/>
      <c r="AD323" s="55"/>
      <c r="AE323" s="55"/>
      <c r="AF323" s="55"/>
      <c r="AG323" s="55"/>
      <c r="AH323" s="55"/>
      <c r="AI323" s="55"/>
      <c r="AJ323" s="55"/>
      <c r="AK323" s="55"/>
      <c r="AL323" s="55"/>
      <c r="AM323" s="55"/>
      <c r="AN323" s="55"/>
      <c r="AO323" s="55"/>
      <c r="AP323" s="55"/>
      <c r="AQ323" s="55"/>
      <c r="AR323" s="55"/>
      <c r="AS323" s="55"/>
      <c r="AT323" s="55"/>
      <c r="AU323" s="55"/>
      <c r="AV323" s="55"/>
      <c r="AW323" s="55"/>
      <c r="AX323" s="55"/>
      <c r="AY323" s="55"/>
      <c r="AZ323" s="55"/>
      <c r="BA323" s="55"/>
      <c r="BB323" s="55"/>
      <c r="BC323" s="55"/>
      <c r="BD323" s="55"/>
      <c r="BE323" s="55"/>
      <c r="BF323" s="55"/>
      <c r="BG323" s="55"/>
      <c r="BH323" s="55"/>
      <c r="BI323" s="55"/>
      <c r="BJ323" s="55"/>
      <c r="BK323" s="55"/>
      <c r="BL323" s="55"/>
    </row>
    <row r="324" customFormat="false" ht="13.8" hidden="false" customHeight="false" outlineLevel="0" collapsed="false">
      <c r="A324" s="56"/>
      <c r="B324" s="57"/>
      <c r="C324" s="58" t="n">
        <f aca="false">IF($B324&lt;&gt;"",VLOOKUP($B324,Matriz_INM,2,0),0)</f>
        <v>0</v>
      </c>
      <c r="D324" s="59"/>
      <c r="E324" s="59"/>
      <c r="F324" s="59"/>
      <c r="G324" s="59"/>
      <c r="H324" s="60"/>
      <c r="I324" s="61"/>
      <c r="J324" s="59"/>
      <c r="K324" s="61"/>
      <c r="L324" s="61"/>
      <c r="M324" s="62" t="str">
        <f aca="false">IFERROR(VLOOKUP($B324,Matriz_INM,3,0),"")</f>
        <v/>
      </c>
      <c r="N324" s="60" t="str">
        <f aca="false">IF(J324="EE",IF(OR(AND(OR(L324=1,L324=0),K324&gt;0,K324&lt;5),AND(OR(L324=1,L324=0),K324&gt;4,K324&lt;16),AND(L324=2,K324&gt;0,K324&lt;5)),"Simples",IF(OR(AND(OR(L324=1,L324=0),K324&gt;15),AND(L324=2,K324&gt;4,K324&lt;16),AND(L324&gt;2,K324&gt;0,K324&lt;5)),"Médio",IF(OR(AND(L324=2,K324&gt;15),AND(L324&gt;2,K324&gt;4,K324&lt;16),AND(L324&gt;2,K324&gt;15)),"Complexo",""))), IF(OR(J324="CE",J324="SE"),IF(OR(AND(OR(L324=1,L324=0),K324&gt;0,K324&lt;6),AND(OR(L324=1,L324=0),K324&gt;5,K324&lt;20),AND(L324&gt;1,L324&lt;4,K324&gt;0,K324&lt;6)),"Simples",IF(OR(AND(OR(L324=1,L324=0),K324&gt;19),AND(L324&gt;1,L324&lt;4,K324&gt;5,K324&lt;20),AND(L324&gt;3,K324&gt;0,K324&lt;6)),"Médio",IF(OR(AND(L324&gt;1,L324&lt;4,K324&gt;19),AND(L324&gt;3,K324&gt;5,K324&lt;20),AND(L324&gt;3,K324&gt;19)),"Complexo",""))),""))</f>
        <v/>
      </c>
      <c r="O324" s="60" t="str">
        <f aca="false">IF(J324="ALI",IF(OR(AND(OR(L324=1,L324=0),K324&gt;0,K324&lt;20),AND(OR(L324=1,L324=0),K324&gt;19,K324&lt;51),AND(L324&gt;1,L324&lt;6,K324&gt;0,K324&lt;20)),"Simples",IF(OR(AND(OR(L324=1,L324=0),K324&gt;50),AND(L324&gt;1,L324&lt;6,K324&gt;19,K324&lt;51),AND(L324&gt;5,K324&gt;0,K324&lt;20)),"Médio",IF(OR(AND(L324&gt;1,L324&lt;6,K324&gt;50),AND(L324&gt;5,K324&gt;19,K324&lt;51),AND(L324&gt;5,K324&gt;50)),"Complexo",""))), IF(J324="AIE",IF(OR(AND(OR(L324=1, L324=0),K324&gt;0,K324&lt;20),AND(OR(L324=1, L324=0),K324&gt;19,K324&lt;51),AND(L324&gt;1,L324&lt;6,K324&gt;0,K324&lt;20)),"Simples",IF(OR(AND(OR(L324=1, L324=0),K324&gt;50),AND(L324&gt;1,L324&lt;6,K324&gt;19,K324&lt;51),AND(L324&gt;5,K324&gt;0,K324&lt;20)),"Médio",IF(OR(AND(L324&gt;1,L324&lt;6,K324&gt;50),AND(L324&gt;5,K324&gt;19,K324&lt;51),AND(L324&gt;5,K324&gt;50)),"Complexo",""))),""))</f>
        <v/>
      </c>
      <c r="P324" s="63" t="str">
        <f aca="false">IF(N324="",O324,IF(O324="",N324,""))</f>
        <v/>
      </c>
      <c r="Q324" s="64" t="n">
        <f aca="false">IF(AND(OR(J324="EE",J324="CE"),P324="Simples"),3, IF(AND(OR(J324="EE",J324="CE"),P324="Médio"),4, IF(AND(OR(J324="EE",J324="CE"),P324="Complexo"),6, IF(AND(J324="SE",P324="Simples"),4, IF(AND(J324="SE",P324="Médio"),5, IF(AND(J324="SE",P324="Complexo"),7,0))))))</f>
        <v>0</v>
      </c>
      <c r="R324" s="64" t="n">
        <f aca="false">IF(AND(J324="ALI",O324="Simples"),7, IF(AND(J324="ALI",O324="Médio"),10, IF(AND(J324="ALI",O324="Complexo"),15, IF(AND(J324="AIE",O324="Simples"),5, IF(AND(J324="AIE",O324="Médio"),7, IF(AND(J324="AIE",O324="Complexo"),10,0))))))</f>
        <v>0</v>
      </c>
      <c r="S324" s="63" t="n">
        <f aca="false">IF($M324="%",($Q324+$R324)*$C324,$C324*$I324)</f>
        <v>0</v>
      </c>
      <c r="T324" s="59"/>
      <c r="U324" s="55"/>
      <c r="V324" s="55"/>
      <c r="W324" s="55"/>
      <c r="X324" s="55"/>
      <c r="Y324" s="55"/>
      <c r="Z324" s="55"/>
      <c r="AA324" s="55"/>
      <c r="AB324" s="55"/>
      <c r="AC324" s="55"/>
      <c r="AD324" s="55"/>
      <c r="AE324" s="55"/>
      <c r="AF324" s="55"/>
      <c r="AG324" s="55"/>
      <c r="AH324" s="55"/>
      <c r="AI324" s="55"/>
      <c r="AJ324" s="55"/>
      <c r="AK324" s="55"/>
      <c r="AL324" s="55"/>
      <c r="AM324" s="55"/>
      <c r="AN324" s="55"/>
      <c r="AO324" s="55"/>
      <c r="AP324" s="55"/>
      <c r="AQ324" s="55"/>
      <c r="AR324" s="55"/>
      <c r="AS324" s="55"/>
      <c r="AT324" s="55"/>
      <c r="AU324" s="55"/>
      <c r="AV324" s="55"/>
      <c r="AW324" s="55"/>
      <c r="AX324" s="55"/>
      <c r="AY324" s="55"/>
      <c r="AZ324" s="55"/>
      <c r="BA324" s="55"/>
      <c r="BB324" s="55"/>
      <c r="BC324" s="55"/>
      <c r="BD324" s="55"/>
      <c r="BE324" s="55"/>
      <c r="BF324" s="55"/>
      <c r="BG324" s="55"/>
      <c r="BH324" s="55"/>
      <c r="BI324" s="55"/>
      <c r="BJ324" s="55"/>
      <c r="BK324" s="55"/>
      <c r="BL324" s="55"/>
    </row>
    <row r="325" customFormat="false" ht="13.8" hidden="false" customHeight="false" outlineLevel="0" collapsed="false">
      <c r="A325" s="56"/>
      <c r="B325" s="57"/>
      <c r="C325" s="58" t="n">
        <f aca="false">IF($B325&lt;&gt;"",VLOOKUP($B325,Matriz_INM,2,0),0)</f>
        <v>0</v>
      </c>
      <c r="D325" s="59"/>
      <c r="E325" s="59"/>
      <c r="F325" s="59"/>
      <c r="G325" s="59"/>
      <c r="H325" s="60"/>
      <c r="I325" s="61"/>
      <c r="J325" s="59"/>
      <c r="K325" s="61"/>
      <c r="L325" s="61"/>
      <c r="M325" s="62" t="str">
        <f aca="false">IFERROR(VLOOKUP($B325,Matriz_INM,3,0),"")</f>
        <v/>
      </c>
      <c r="N325" s="60" t="str">
        <f aca="false">IF(J325="EE",IF(OR(AND(OR(L325=1,L325=0),K325&gt;0,K325&lt;5),AND(OR(L325=1,L325=0),K325&gt;4,K325&lt;16),AND(L325=2,K325&gt;0,K325&lt;5)),"Simples",IF(OR(AND(OR(L325=1,L325=0),K325&gt;15),AND(L325=2,K325&gt;4,K325&lt;16),AND(L325&gt;2,K325&gt;0,K325&lt;5)),"Médio",IF(OR(AND(L325=2,K325&gt;15),AND(L325&gt;2,K325&gt;4,K325&lt;16),AND(L325&gt;2,K325&gt;15)),"Complexo",""))), IF(OR(J325="CE",J325="SE"),IF(OR(AND(OR(L325=1,L325=0),K325&gt;0,K325&lt;6),AND(OR(L325=1,L325=0),K325&gt;5,K325&lt;20),AND(L325&gt;1,L325&lt;4,K325&gt;0,K325&lt;6)),"Simples",IF(OR(AND(OR(L325=1,L325=0),K325&gt;19),AND(L325&gt;1,L325&lt;4,K325&gt;5,K325&lt;20),AND(L325&gt;3,K325&gt;0,K325&lt;6)),"Médio",IF(OR(AND(L325&gt;1,L325&lt;4,K325&gt;19),AND(L325&gt;3,K325&gt;5,K325&lt;20),AND(L325&gt;3,K325&gt;19)),"Complexo",""))),""))</f>
        <v/>
      </c>
      <c r="O325" s="60" t="str">
        <f aca="false">IF(J325="ALI",IF(OR(AND(OR(L325=1,L325=0),K325&gt;0,K325&lt;20),AND(OR(L325=1,L325=0),K325&gt;19,K325&lt;51),AND(L325&gt;1,L325&lt;6,K325&gt;0,K325&lt;20)),"Simples",IF(OR(AND(OR(L325=1,L325=0),K325&gt;50),AND(L325&gt;1,L325&lt;6,K325&gt;19,K325&lt;51),AND(L325&gt;5,K325&gt;0,K325&lt;20)),"Médio",IF(OR(AND(L325&gt;1,L325&lt;6,K325&gt;50),AND(L325&gt;5,K325&gt;19,K325&lt;51),AND(L325&gt;5,K325&gt;50)),"Complexo",""))), IF(J325="AIE",IF(OR(AND(OR(L325=1, L325=0),K325&gt;0,K325&lt;20),AND(OR(L325=1, L325=0),K325&gt;19,K325&lt;51),AND(L325&gt;1,L325&lt;6,K325&gt;0,K325&lt;20)),"Simples",IF(OR(AND(OR(L325=1, L325=0),K325&gt;50),AND(L325&gt;1,L325&lt;6,K325&gt;19,K325&lt;51),AND(L325&gt;5,K325&gt;0,K325&lt;20)),"Médio",IF(OR(AND(L325&gt;1,L325&lt;6,K325&gt;50),AND(L325&gt;5,K325&gt;19,K325&lt;51),AND(L325&gt;5,K325&gt;50)),"Complexo",""))),""))</f>
        <v/>
      </c>
      <c r="P325" s="63" t="str">
        <f aca="false">IF(N325="",O325,IF(O325="",N325,""))</f>
        <v/>
      </c>
      <c r="Q325" s="64" t="n">
        <f aca="false">IF(AND(OR(J325="EE",J325="CE"),P325="Simples"),3, IF(AND(OR(J325="EE",J325="CE"),P325="Médio"),4, IF(AND(OR(J325="EE",J325="CE"),P325="Complexo"),6, IF(AND(J325="SE",P325="Simples"),4, IF(AND(J325="SE",P325="Médio"),5, IF(AND(J325="SE",P325="Complexo"),7,0))))))</f>
        <v>0</v>
      </c>
      <c r="R325" s="64" t="n">
        <f aca="false">IF(AND(J325="ALI",O325="Simples"),7, IF(AND(J325="ALI",O325="Médio"),10, IF(AND(J325="ALI",O325="Complexo"),15, IF(AND(J325="AIE",O325="Simples"),5, IF(AND(J325="AIE",O325="Médio"),7, IF(AND(J325="AIE",O325="Complexo"),10,0))))))</f>
        <v>0</v>
      </c>
      <c r="S325" s="63" t="n">
        <f aca="false">IF($M325="%",($Q325+$R325)*$C325,$C325*$I325)</f>
        <v>0</v>
      </c>
      <c r="T325" s="59"/>
      <c r="U325" s="55"/>
      <c r="V325" s="55"/>
      <c r="W325" s="55"/>
      <c r="X325" s="55"/>
      <c r="Y325" s="55"/>
      <c r="Z325" s="55"/>
      <c r="AA325" s="55"/>
      <c r="AB325" s="55"/>
      <c r="AC325" s="55"/>
      <c r="AD325" s="55"/>
      <c r="AE325" s="55"/>
      <c r="AF325" s="55"/>
      <c r="AG325" s="55"/>
      <c r="AH325" s="55"/>
      <c r="AI325" s="55"/>
      <c r="AJ325" s="55"/>
      <c r="AK325" s="55"/>
      <c r="AL325" s="55"/>
      <c r="AM325" s="55"/>
      <c r="AN325" s="55"/>
      <c r="AO325" s="55"/>
      <c r="AP325" s="55"/>
      <c r="AQ325" s="55"/>
      <c r="AR325" s="55"/>
      <c r="AS325" s="55"/>
      <c r="AT325" s="55"/>
      <c r="AU325" s="55"/>
      <c r="AV325" s="55"/>
      <c r="AW325" s="55"/>
      <c r="AX325" s="55"/>
      <c r="AY325" s="55"/>
      <c r="AZ325" s="55"/>
      <c r="BA325" s="55"/>
      <c r="BB325" s="55"/>
      <c r="BC325" s="55"/>
      <c r="BD325" s="55"/>
      <c r="BE325" s="55"/>
      <c r="BF325" s="55"/>
      <c r="BG325" s="55"/>
      <c r="BH325" s="55"/>
      <c r="BI325" s="55"/>
      <c r="BJ325" s="55"/>
      <c r="BK325" s="55"/>
      <c r="BL325" s="55"/>
    </row>
    <row r="326" customFormat="false" ht="13.8" hidden="false" customHeight="false" outlineLevel="0" collapsed="false">
      <c r="A326" s="56"/>
      <c r="B326" s="57"/>
      <c r="C326" s="58" t="n">
        <f aca="false">IF($B326&lt;&gt;"",VLOOKUP($B326,Matriz_INM,2,0),0)</f>
        <v>0</v>
      </c>
      <c r="D326" s="59"/>
      <c r="E326" s="59"/>
      <c r="F326" s="59"/>
      <c r="G326" s="59"/>
      <c r="H326" s="60"/>
      <c r="I326" s="61"/>
      <c r="J326" s="59"/>
      <c r="K326" s="61"/>
      <c r="L326" s="61"/>
      <c r="M326" s="62" t="str">
        <f aca="false">IFERROR(VLOOKUP($B326,Matriz_INM,3,0),"")</f>
        <v/>
      </c>
      <c r="N326" s="60" t="str">
        <f aca="false">IF(J326="EE",IF(OR(AND(OR(L326=1,L326=0),K326&gt;0,K326&lt;5),AND(OR(L326=1,L326=0),K326&gt;4,K326&lt;16),AND(L326=2,K326&gt;0,K326&lt;5)),"Simples",IF(OR(AND(OR(L326=1,L326=0),K326&gt;15),AND(L326=2,K326&gt;4,K326&lt;16),AND(L326&gt;2,K326&gt;0,K326&lt;5)),"Médio",IF(OR(AND(L326=2,K326&gt;15),AND(L326&gt;2,K326&gt;4,K326&lt;16),AND(L326&gt;2,K326&gt;15)),"Complexo",""))), IF(OR(J326="CE",J326="SE"),IF(OR(AND(OR(L326=1,L326=0),K326&gt;0,K326&lt;6),AND(OR(L326=1,L326=0),K326&gt;5,K326&lt;20),AND(L326&gt;1,L326&lt;4,K326&gt;0,K326&lt;6)),"Simples",IF(OR(AND(OR(L326=1,L326=0),K326&gt;19),AND(L326&gt;1,L326&lt;4,K326&gt;5,K326&lt;20),AND(L326&gt;3,K326&gt;0,K326&lt;6)),"Médio",IF(OR(AND(L326&gt;1,L326&lt;4,K326&gt;19),AND(L326&gt;3,K326&gt;5,K326&lt;20),AND(L326&gt;3,K326&gt;19)),"Complexo",""))),""))</f>
        <v/>
      </c>
      <c r="O326" s="60" t="str">
        <f aca="false">IF(J326="ALI",IF(OR(AND(OR(L326=1,L326=0),K326&gt;0,K326&lt;20),AND(OR(L326=1,L326=0),K326&gt;19,K326&lt;51),AND(L326&gt;1,L326&lt;6,K326&gt;0,K326&lt;20)),"Simples",IF(OR(AND(OR(L326=1,L326=0),K326&gt;50),AND(L326&gt;1,L326&lt;6,K326&gt;19,K326&lt;51),AND(L326&gt;5,K326&gt;0,K326&lt;20)),"Médio",IF(OR(AND(L326&gt;1,L326&lt;6,K326&gt;50),AND(L326&gt;5,K326&gt;19,K326&lt;51),AND(L326&gt;5,K326&gt;50)),"Complexo",""))), IF(J326="AIE",IF(OR(AND(OR(L326=1, L326=0),K326&gt;0,K326&lt;20),AND(OR(L326=1, L326=0),K326&gt;19,K326&lt;51),AND(L326&gt;1,L326&lt;6,K326&gt;0,K326&lt;20)),"Simples",IF(OR(AND(OR(L326=1, L326=0),K326&gt;50),AND(L326&gt;1,L326&lt;6,K326&gt;19,K326&lt;51),AND(L326&gt;5,K326&gt;0,K326&lt;20)),"Médio",IF(OR(AND(L326&gt;1,L326&lt;6,K326&gt;50),AND(L326&gt;5,K326&gt;19,K326&lt;51),AND(L326&gt;5,K326&gt;50)),"Complexo",""))),""))</f>
        <v/>
      </c>
      <c r="P326" s="63" t="str">
        <f aca="false">IF(N326="",O326,IF(O326="",N326,""))</f>
        <v/>
      </c>
      <c r="Q326" s="64" t="n">
        <f aca="false">IF(AND(OR(J326="EE",J326="CE"),P326="Simples"),3, IF(AND(OR(J326="EE",J326="CE"),P326="Médio"),4, IF(AND(OR(J326="EE",J326="CE"),P326="Complexo"),6, IF(AND(J326="SE",P326="Simples"),4, IF(AND(J326="SE",P326="Médio"),5, IF(AND(J326="SE",P326="Complexo"),7,0))))))</f>
        <v>0</v>
      </c>
      <c r="R326" s="64" t="n">
        <f aca="false">IF(AND(J326="ALI",O326="Simples"),7, IF(AND(J326="ALI",O326="Médio"),10, IF(AND(J326="ALI",O326="Complexo"),15, IF(AND(J326="AIE",O326="Simples"),5, IF(AND(J326="AIE",O326="Médio"),7, IF(AND(J326="AIE",O326="Complexo"),10,0))))))</f>
        <v>0</v>
      </c>
      <c r="S326" s="63" t="n">
        <f aca="false">IF($M326="%",($Q326+$R326)*$C326,$C326*$I326)</f>
        <v>0</v>
      </c>
      <c r="T326" s="59"/>
      <c r="U326" s="55"/>
      <c r="V326" s="55"/>
      <c r="W326" s="55"/>
      <c r="X326" s="55"/>
      <c r="Y326" s="55"/>
      <c r="Z326" s="55"/>
      <c r="AA326" s="55"/>
      <c r="AB326" s="55"/>
      <c r="AC326" s="55"/>
      <c r="AD326" s="55"/>
      <c r="AE326" s="55"/>
      <c r="AF326" s="55"/>
      <c r="AG326" s="55"/>
      <c r="AH326" s="55"/>
      <c r="AI326" s="55"/>
      <c r="AJ326" s="55"/>
      <c r="AK326" s="55"/>
      <c r="AL326" s="55"/>
      <c r="AM326" s="55"/>
      <c r="AN326" s="55"/>
      <c r="AO326" s="55"/>
      <c r="AP326" s="55"/>
      <c r="AQ326" s="55"/>
      <c r="AR326" s="55"/>
      <c r="AS326" s="55"/>
      <c r="AT326" s="55"/>
      <c r="AU326" s="55"/>
      <c r="AV326" s="55"/>
      <c r="AW326" s="55"/>
      <c r="AX326" s="55"/>
      <c r="AY326" s="55"/>
      <c r="AZ326" s="55"/>
      <c r="BA326" s="55"/>
      <c r="BB326" s="55"/>
      <c r="BC326" s="55"/>
      <c r="BD326" s="55"/>
      <c r="BE326" s="55"/>
      <c r="BF326" s="55"/>
      <c r="BG326" s="55"/>
      <c r="BH326" s="55"/>
      <c r="BI326" s="55"/>
      <c r="BJ326" s="55"/>
      <c r="BK326" s="55"/>
      <c r="BL326" s="55"/>
    </row>
    <row r="327" customFormat="false" ht="13.8" hidden="false" customHeight="false" outlineLevel="0" collapsed="false">
      <c r="A327" s="56"/>
      <c r="B327" s="57"/>
      <c r="C327" s="58" t="n">
        <f aca="false">IF($B327&lt;&gt;"",VLOOKUP($B327,Matriz_INM,2,0),0)</f>
        <v>0</v>
      </c>
      <c r="D327" s="59"/>
      <c r="E327" s="59"/>
      <c r="F327" s="59"/>
      <c r="G327" s="59"/>
      <c r="H327" s="60"/>
      <c r="I327" s="61"/>
      <c r="J327" s="59"/>
      <c r="K327" s="61"/>
      <c r="L327" s="61"/>
      <c r="M327" s="62" t="str">
        <f aca="false">IFERROR(VLOOKUP($B327,Matriz_INM,3,0),"")</f>
        <v/>
      </c>
      <c r="N327" s="60" t="str">
        <f aca="false">IF(J327="EE",IF(OR(AND(OR(L327=1,L327=0),K327&gt;0,K327&lt;5),AND(OR(L327=1,L327=0),K327&gt;4,K327&lt;16),AND(L327=2,K327&gt;0,K327&lt;5)),"Simples",IF(OR(AND(OR(L327=1,L327=0),K327&gt;15),AND(L327=2,K327&gt;4,K327&lt;16),AND(L327&gt;2,K327&gt;0,K327&lt;5)),"Médio",IF(OR(AND(L327=2,K327&gt;15),AND(L327&gt;2,K327&gt;4,K327&lt;16),AND(L327&gt;2,K327&gt;15)),"Complexo",""))), IF(OR(J327="CE",J327="SE"),IF(OR(AND(OR(L327=1,L327=0),K327&gt;0,K327&lt;6),AND(OR(L327=1,L327=0),K327&gt;5,K327&lt;20),AND(L327&gt;1,L327&lt;4,K327&gt;0,K327&lt;6)),"Simples",IF(OR(AND(OR(L327=1,L327=0),K327&gt;19),AND(L327&gt;1,L327&lt;4,K327&gt;5,K327&lt;20),AND(L327&gt;3,K327&gt;0,K327&lt;6)),"Médio",IF(OR(AND(L327&gt;1,L327&lt;4,K327&gt;19),AND(L327&gt;3,K327&gt;5,K327&lt;20),AND(L327&gt;3,K327&gt;19)),"Complexo",""))),""))</f>
        <v/>
      </c>
      <c r="O327" s="60" t="str">
        <f aca="false">IF(J327="ALI",IF(OR(AND(OR(L327=1,L327=0),K327&gt;0,K327&lt;20),AND(OR(L327=1,L327=0),K327&gt;19,K327&lt;51),AND(L327&gt;1,L327&lt;6,K327&gt;0,K327&lt;20)),"Simples",IF(OR(AND(OR(L327=1,L327=0),K327&gt;50),AND(L327&gt;1,L327&lt;6,K327&gt;19,K327&lt;51),AND(L327&gt;5,K327&gt;0,K327&lt;20)),"Médio",IF(OR(AND(L327&gt;1,L327&lt;6,K327&gt;50),AND(L327&gt;5,K327&gt;19,K327&lt;51),AND(L327&gt;5,K327&gt;50)),"Complexo",""))), IF(J327="AIE",IF(OR(AND(OR(L327=1, L327=0),K327&gt;0,K327&lt;20),AND(OR(L327=1, L327=0),K327&gt;19,K327&lt;51),AND(L327&gt;1,L327&lt;6,K327&gt;0,K327&lt;20)),"Simples",IF(OR(AND(OR(L327=1, L327=0),K327&gt;50),AND(L327&gt;1,L327&lt;6,K327&gt;19,K327&lt;51),AND(L327&gt;5,K327&gt;0,K327&lt;20)),"Médio",IF(OR(AND(L327&gt;1,L327&lt;6,K327&gt;50),AND(L327&gt;5,K327&gt;19,K327&lt;51),AND(L327&gt;5,K327&gt;50)),"Complexo",""))),""))</f>
        <v/>
      </c>
      <c r="P327" s="63" t="str">
        <f aca="false">IF(N327="",O327,IF(O327="",N327,""))</f>
        <v/>
      </c>
      <c r="Q327" s="64" t="n">
        <f aca="false">IF(AND(OR(J327="EE",J327="CE"),P327="Simples"),3, IF(AND(OR(J327="EE",J327="CE"),P327="Médio"),4, IF(AND(OR(J327="EE",J327="CE"),P327="Complexo"),6, IF(AND(J327="SE",P327="Simples"),4, IF(AND(J327="SE",P327="Médio"),5, IF(AND(J327="SE",P327="Complexo"),7,0))))))</f>
        <v>0</v>
      </c>
      <c r="R327" s="64" t="n">
        <f aca="false">IF(AND(J327="ALI",O327="Simples"),7, IF(AND(J327="ALI",O327="Médio"),10, IF(AND(J327="ALI",O327="Complexo"),15, IF(AND(J327="AIE",O327="Simples"),5, IF(AND(J327="AIE",O327="Médio"),7, IF(AND(J327="AIE",O327="Complexo"),10,0))))))</f>
        <v>0</v>
      </c>
      <c r="S327" s="63" t="n">
        <f aca="false">IF($M327="%",($Q327+$R327)*$C327,$C327*$I327)</f>
        <v>0</v>
      </c>
      <c r="T327" s="59"/>
      <c r="U327" s="55"/>
      <c r="V327" s="55"/>
      <c r="W327" s="55"/>
      <c r="X327" s="55"/>
      <c r="Y327" s="55"/>
      <c r="Z327" s="55"/>
      <c r="AA327" s="55"/>
      <c r="AB327" s="55"/>
      <c r="AC327" s="55"/>
      <c r="AD327" s="55"/>
      <c r="AE327" s="55"/>
      <c r="AF327" s="55"/>
      <c r="AG327" s="55"/>
      <c r="AH327" s="55"/>
      <c r="AI327" s="55"/>
      <c r="AJ327" s="55"/>
      <c r="AK327" s="55"/>
      <c r="AL327" s="55"/>
      <c r="AM327" s="55"/>
      <c r="AN327" s="55"/>
      <c r="AO327" s="55"/>
      <c r="AP327" s="55"/>
      <c r="AQ327" s="55"/>
      <c r="AR327" s="55"/>
      <c r="AS327" s="55"/>
      <c r="AT327" s="55"/>
      <c r="AU327" s="55"/>
      <c r="AV327" s="55"/>
      <c r="AW327" s="55"/>
      <c r="AX327" s="55"/>
      <c r="AY327" s="55"/>
      <c r="AZ327" s="55"/>
      <c r="BA327" s="55"/>
      <c r="BB327" s="55"/>
      <c r="BC327" s="55"/>
      <c r="BD327" s="55"/>
      <c r="BE327" s="55"/>
      <c r="BF327" s="55"/>
      <c r="BG327" s="55"/>
      <c r="BH327" s="55"/>
      <c r="BI327" s="55"/>
      <c r="BJ327" s="55"/>
      <c r="BK327" s="55"/>
      <c r="BL327" s="55"/>
    </row>
    <row r="328" customFormat="false" ht="13.8" hidden="false" customHeight="false" outlineLevel="0" collapsed="false">
      <c r="A328" s="56"/>
      <c r="B328" s="57"/>
      <c r="C328" s="58" t="n">
        <f aca="false">IF($B328&lt;&gt;"",VLOOKUP($B328,Matriz_INM,2,0),0)</f>
        <v>0</v>
      </c>
      <c r="D328" s="59"/>
      <c r="E328" s="59"/>
      <c r="F328" s="59"/>
      <c r="G328" s="59"/>
      <c r="H328" s="60"/>
      <c r="I328" s="61"/>
      <c r="J328" s="59"/>
      <c r="K328" s="61"/>
      <c r="L328" s="61"/>
      <c r="M328" s="62" t="str">
        <f aca="false">IFERROR(VLOOKUP($B328,Matriz_INM,3,0),"")</f>
        <v/>
      </c>
      <c r="N328" s="60" t="str">
        <f aca="false">IF(J328="EE",IF(OR(AND(OR(L328=1,L328=0),K328&gt;0,K328&lt;5),AND(OR(L328=1,L328=0),K328&gt;4,K328&lt;16),AND(L328=2,K328&gt;0,K328&lt;5)),"Simples",IF(OR(AND(OR(L328=1,L328=0),K328&gt;15),AND(L328=2,K328&gt;4,K328&lt;16),AND(L328&gt;2,K328&gt;0,K328&lt;5)),"Médio",IF(OR(AND(L328=2,K328&gt;15),AND(L328&gt;2,K328&gt;4,K328&lt;16),AND(L328&gt;2,K328&gt;15)),"Complexo",""))), IF(OR(J328="CE",J328="SE"),IF(OR(AND(OR(L328=1,L328=0),K328&gt;0,K328&lt;6),AND(OR(L328=1,L328=0),K328&gt;5,K328&lt;20),AND(L328&gt;1,L328&lt;4,K328&gt;0,K328&lt;6)),"Simples",IF(OR(AND(OR(L328=1,L328=0),K328&gt;19),AND(L328&gt;1,L328&lt;4,K328&gt;5,K328&lt;20),AND(L328&gt;3,K328&gt;0,K328&lt;6)),"Médio",IF(OR(AND(L328&gt;1,L328&lt;4,K328&gt;19),AND(L328&gt;3,K328&gt;5,K328&lt;20),AND(L328&gt;3,K328&gt;19)),"Complexo",""))),""))</f>
        <v/>
      </c>
      <c r="O328" s="60" t="str">
        <f aca="false">IF(J328="ALI",IF(OR(AND(OR(L328=1,L328=0),K328&gt;0,K328&lt;20),AND(OR(L328=1,L328=0),K328&gt;19,K328&lt;51),AND(L328&gt;1,L328&lt;6,K328&gt;0,K328&lt;20)),"Simples",IF(OR(AND(OR(L328=1,L328=0),K328&gt;50),AND(L328&gt;1,L328&lt;6,K328&gt;19,K328&lt;51),AND(L328&gt;5,K328&gt;0,K328&lt;20)),"Médio",IF(OR(AND(L328&gt;1,L328&lt;6,K328&gt;50),AND(L328&gt;5,K328&gt;19,K328&lt;51),AND(L328&gt;5,K328&gt;50)),"Complexo",""))), IF(J328="AIE",IF(OR(AND(OR(L328=1, L328=0),K328&gt;0,K328&lt;20),AND(OR(L328=1, L328=0),K328&gt;19,K328&lt;51),AND(L328&gt;1,L328&lt;6,K328&gt;0,K328&lt;20)),"Simples",IF(OR(AND(OR(L328=1, L328=0),K328&gt;50),AND(L328&gt;1,L328&lt;6,K328&gt;19,K328&lt;51),AND(L328&gt;5,K328&gt;0,K328&lt;20)),"Médio",IF(OR(AND(L328&gt;1,L328&lt;6,K328&gt;50),AND(L328&gt;5,K328&gt;19,K328&lt;51),AND(L328&gt;5,K328&gt;50)),"Complexo",""))),""))</f>
        <v/>
      </c>
      <c r="P328" s="63" t="str">
        <f aca="false">IF(N328="",O328,IF(O328="",N328,""))</f>
        <v/>
      </c>
      <c r="Q328" s="64" t="n">
        <f aca="false">IF(AND(OR(J328="EE",J328="CE"),P328="Simples"),3, IF(AND(OR(J328="EE",J328="CE"),P328="Médio"),4, IF(AND(OR(J328="EE",J328="CE"),P328="Complexo"),6, IF(AND(J328="SE",P328="Simples"),4, IF(AND(J328="SE",P328="Médio"),5, IF(AND(J328="SE",P328="Complexo"),7,0))))))</f>
        <v>0</v>
      </c>
      <c r="R328" s="64" t="n">
        <f aca="false">IF(AND(J328="ALI",O328="Simples"),7, IF(AND(J328="ALI",O328="Médio"),10, IF(AND(J328="ALI",O328="Complexo"),15, IF(AND(J328="AIE",O328="Simples"),5, IF(AND(J328="AIE",O328="Médio"),7, IF(AND(J328="AIE",O328="Complexo"),10,0))))))</f>
        <v>0</v>
      </c>
      <c r="S328" s="63" t="n">
        <f aca="false">IF($M328="%",($Q328+$R328)*$C328,$C328*$I328)</f>
        <v>0</v>
      </c>
      <c r="T328" s="59"/>
      <c r="U328" s="55"/>
      <c r="V328" s="55"/>
      <c r="W328" s="55"/>
      <c r="X328" s="55"/>
      <c r="Y328" s="55"/>
      <c r="Z328" s="55"/>
      <c r="AA328" s="55"/>
      <c r="AB328" s="55"/>
      <c r="AC328" s="55"/>
      <c r="AD328" s="55"/>
      <c r="AE328" s="55"/>
      <c r="AF328" s="55"/>
      <c r="AG328" s="55"/>
      <c r="AH328" s="55"/>
      <c r="AI328" s="55"/>
      <c r="AJ328" s="55"/>
      <c r="AK328" s="55"/>
      <c r="AL328" s="55"/>
      <c r="AM328" s="55"/>
      <c r="AN328" s="55"/>
      <c r="AO328" s="55"/>
      <c r="AP328" s="55"/>
      <c r="AQ328" s="55"/>
      <c r="AR328" s="55"/>
      <c r="AS328" s="55"/>
      <c r="AT328" s="55"/>
      <c r="AU328" s="55"/>
      <c r="AV328" s="55"/>
      <c r="AW328" s="55"/>
      <c r="AX328" s="55"/>
      <c r="AY328" s="55"/>
      <c r="AZ328" s="55"/>
      <c r="BA328" s="55"/>
      <c r="BB328" s="55"/>
      <c r="BC328" s="55"/>
      <c r="BD328" s="55"/>
      <c r="BE328" s="55"/>
      <c r="BF328" s="55"/>
      <c r="BG328" s="55"/>
      <c r="BH328" s="55"/>
      <c r="BI328" s="55"/>
      <c r="BJ328" s="55"/>
      <c r="BK328" s="55"/>
      <c r="BL328" s="55"/>
    </row>
    <row r="329" customFormat="false" ht="13.8" hidden="false" customHeight="false" outlineLevel="0" collapsed="false">
      <c r="A329" s="56"/>
      <c r="B329" s="57"/>
      <c r="C329" s="58" t="n">
        <f aca="false">IF($B329&lt;&gt;"",VLOOKUP($B329,Matriz_INM,2,0),0)</f>
        <v>0</v>
      </c>
      <c r="D329" s="59"/>
      <c r="E329" s="59"/>
      <c r="F329" s="59"/>
      <c r="G329" s="59"/>
      <c r="H329" s="60"/>
      <c r="I329" s="61"/>
      <c r="J329" s="59"/>
      <c r="K329" s="61"/>
      <c r="L329" s="61"/>
      <c r="M329" s="62" t="str">
        <f aca="false">IFERROR(VLOOKUP($B329,Matriz_INM,3,0),"")</f>
        <v/>
      </c>
      <c r="N329" s="60" t="str">
        <f aca="false">IF(J329="EE",IF(OR(AND(OR(L329=1,L329=0),K329&gt;0,K329&lt;5),AND(OR(L329=1,L329=0),K329&gt;4,K329&lt;16),AND(L329=2,K329&gt;0,K329&lt;5)),"Simples",IF(OR(AND(OR(L329=1,L329=0),K329&gt;15),AND(L329=2,K329&gt;4,K329&lt;16),AND(L329&gt;2,K329&gt;0,K329&lt;5)),"Médio",IF(OR(AND(L329=2,K329&gt;15),AND(L329&gt;2,K329&gt;4,K329&lt;16),AND(L329&gt;2,K329&gt;15)),"Complexo",""))), IF(OR(J329="CE",J329="SE"),IF(OR(AND(OR(L329=1,L329=0),K329&gt;0,K329&lt;6),AND(OR(L329=1,L329=0),K329&gt;5,K329&lt;20),AND(L329&gt;1,L329&lt;4,K329&gt;0,K329&lt;6)),"Simples",IF(OR(AND(OR(L329=1,L329=0),K329&gt;19),AND(L329&gt;1,L329&lt;4,K329&gt;5,K329&lt;20),AND(L329&gt;3,K329&gt;0,K329&lt;6)),"Médio",IF(OR(AND(L329&gt;1,L329&lt;4,K329&gt;19),AND(L329&gt;3,K329&gt;5,K329&lt;20),AND(L329&gt;3,K329&gt;19)),"Complexo",""))),""))</f>
        <v/>
      </c>
      <c r="O329" s="60" t="str">
        <f aca="false">IF(J329="ALI",IF(OR(AND(OR(L329=1,L329=0),K329&gt;0,K329&lt;20),AND(OR(L329=1,L329=0),K329&gt;19,K329&lt;51),AND(L329&gt;1,L329&lt;6,K329&gt;0,K329&lt;20)),"Simples",IF(OR(AND(OR(L329=1,L329=0),K329&gt;50),AND(L329&gt;1,L329&lt;6,K329&gt;19,K329&lt;51),AND(L329&gt;5,K329&gt;0,K329&lt;20)),"Médio",IF(OR(AND(L329&gt;1,L329&lt;6,K329&gt;50),AND(L329&gt;5,K329&gt;19,K329&lt;51),AND(L329&gt;5,K329&gt;50)),"Complexo",""))), IF(J329="AIE",IF(OR(AND(OR(L329=1, L329=0),K329&gt;0,K329&lt;20),AND(OR(L329=1, L329=0),K329&gt;19,K329&lt;51),AND(L329&gt;1,L329&lt;6,K329&gt;0,K329&lt;20)),"Simples",IF(OR(AND(OR(L329=1, L329=0),K329&gt;50),AND(L329&gt;1,L329&lt;6,K329&gt;19,K329&lt;51),AND(L329&gt;5,K329&gt;0,K329&lt;20)),"Médio",IF(OR(AND(L329&gt;1,L329&lt;6,K329&gt;50),AND(L329&gt;5,K329&gt;19,K329&lt;51),AND(L329&gt;5,K329&gt;50)),"Complexo",""))),""))</f>
        <v/>
      </c>
      <c r="P329" s="63" t="str">
        <f aca="false">IF(N329="",O329,IF(O329="",N329,""))</f>
        <v/>
      </c>
      <c r="Q329" s="64" t="n">
        <f aca="false">IF(AND(OR(J329="EE",J329="CE"),P329="Simples"),3, IF(AND(OR(J329="EE",J329="CE"),P329="Médio"),4, IF(AND(OR(J329="EE",J329="CE"),P329="Complexo"),6, IF(AND(J329="SE",P329="Simples"),4, IF(AND(J329="SE",P329="Médio"),5, IF(AND(J329="SE",P329="Complexo"),7,0))))))</f>
        <v>0</v>
      </c>
      <c r="R329" s="64" t="n">
        <f aca="false">IF(AND(J329="ALI",O329="Simples"),7, IF(AND(J329="ALI",O329="Médio"),10, IF(AND(J329="ALI",O329="Complexo"),15, IF(AND(J329="AIE",O329="Simples"),5, IF(AND(J329="AIE",O329="Médio"),7, IF(AND(J329="AIE",O329="Complexo"),10,0))))))</f>
        <v>0</v>
      </c>
      <c r="S329" s="63" t="n">
        <f aca="false">IF($M329="%",($Q329+$R329)*$C329,$C329*$I329)</f>
        <v>0</v>
      </c>
      <c r="T329" s="59"/>
      <c r="U329" s="55"/>
      <c r="V329" s="55"/>
      <c r="W329" s="55"/>
      <c r="X329" s="55"/>
      <c r="Y329" s="55"/>
      <c r="Z329" s="55"/>
      <c r="AA329" s="55"/>
      <c r="AB329" s="55"/>
      <c r="AC329" s="55"/>
      <c r="AD329" s="55"/>
      <c r="AE329" s="55"/>
      <c r="AF329" s="55"/>
      <c r="AG329" s="55"/>
      <c r="AH329" s="55"/>
      <c r="AI329" s="55"/>
      <c r="AJ329" s="55"/>
      <c r="AK329" s="55"/>
      <c r="AL329" s="55"/>
      <c r="AM329" s="55"/>
      <c r="AN329" s="55"/>
      <c r="AO329" s="55"/>
      <c r="AP329" s="55"/>
      <c r="AQ329" s="55"/>
      <c r="AR329" s="55"/>
      <c r="AS329" s="55"/>
      <c r="AT329" s="55"/>
      <c r="AU329" s="55"/>
      <c r="AV329" s="55"/>
      <c r="AW329" s="55"/>
      <c r="AX329" s="55"/>
      <c r="AY329" s="55"/>
      <c r="AZ329" s="55"/>
      <c r="BA329" s="55"/>
      <c r="BB329" s="55"/>
      <c r="BC329" s="55"/>
      <c r="BD329" s="55"/>
      <c r="BE329" s="55"/>
      <c r="BF329" s="55"/>
      <c r="BG329" s="55"/>
      <c r="BH329" s="55"/>
      <c r="BI329" s="55"/>
      <c r="BJ329" s="55"/>
      <c r="BK329" s="55"/>
      <c r="BL329" s="55"/>
    </row>
    <row r="330" customFormat="false" ht="13.8" hidden="false" customHeight="false" outlineLevel="0" collapsed="false">
      <c r="A330" s="56"/>
      <c r="B330" s="57"/>
      <c r="C330" s="58" t="n">
        <f aca="false">IF($B330&lt;&gt;"",VLOOKUP($B330,Matriz_INM,2,0),0)</f>
        <v>0</v>
      </c>
      <c r="D330" s="59"/>
      <c r="E330" s="59"/>
      <c r="F330" s="59"/>
      <c r="G330" s="59"/>
      <c r="H330" s="60"/>
      <c r="I330" s="61"/>
      <c r="J330" s="59"/>
      <c r="K330" s="61"/>
      <c r="L330" s="61"/>
      <c r="M330" s="62" t="str">
        <f aca="false">IFERROR(VLOOKUP($B330,Matriz_INM,3,0),"")</f>
        <v/>
      </c>
      <c r="N330" s="60" t="str">
        <f aca="false">IF(J330="EE",IF(OR(AND(OR(L330=1,L330=0),K330&gt;0,K330&lt;5),AND(OR(L330=1,L330=0),K330&gt;4,K330&lt;16),AND(L330=2,K330&gt;0,K330&lt;5)),"Simples",IF(OR(AND(OR(L330=1,L330=0),K330&gt;15),AND(L330=2,K330&gt;4,K330&lt;16),AND(L330&gt;2,K330&gt;0,K330&lt;5)),"Médio",IF(OR(AND(L330=2,K330&gt;15),AND(L330&gt;2,K330&gt;4,K330&lt;16),AND(L330&gt;2,K330&gt;15)),"Complexo",""))), IF(OR(J330="CE",J330="SE"),IF(OR(AND(OR(L330=1,L330=0),K330&gt;0,K330&lt;6),AND(OR(L330=1,L330=0),K330&gt;5,K330&lt;20),AND(L330&gt;1,L330&lt;4,K330&gt;0,K330&lt;6)),"Simples",IF(OR(AND(OR(L330=1,L330=0),K330&gt;19),AND(L330&gt;1,L330&lt;4,K330&gt;5,K330&lt;20),AND(L330&gt;3,K330&gt;0,K330&lt;6)),"Médio",IF(OR(AND(L330&gt;1,L330&lt;4,K330&gt;19),AND(L330&gt;3,K330&gt;5,K330&lt;20),AND(L330&gt;3,K330&gt;19)),"Complexo",""))),""))</f>
        <v/>
      </c>
      <c r="O330" s="60" t="str">
        <f aca="false">IF(J330="ALI",IF(OR(AND(OR(L330=1,L330=0),K330&gt;0,K330&lt;20),AND(OR(L330=1,L330=0),K330&gt;19,K330&lt;51),AND(L330&gt;1,L330&lt;6,K330&gt;0,K330&lt;20)),"Simples",IF(OR(AND(OR(L330=1,L330=0),K330&gt;50),AND(L330&gt;1,L330&lt;6,K330&gt;19,K330&lt;51),AND(L330&gt;5,K330&gt;0,K330&lt;20)),"Médio",IF(OR(AND(L330&gt;1,L330&lt;6,K330&gt;50),AND(L330&gt;5,K330&gt;19,K330&lt;51),AND(L330&gt;5,K330&gt;50)),"Complexo",""))), IF(J330="AIE",IF(OR(AND(OR(L330=1, L330=0),K330&gt;0,K330&lt;20),AND(OR(L330=1, L330=0),K330&gt;19,K330&lt;51),AND(L330&gt;1,L330&lt;6,K330&gt;0,K330&lt;20)),"Simples",IF(OR(AND(OR(L330=1, L330=0),K330&gt;50),AND(L330&gt;1,L330&lt;6,K330&gt;19,K330&lt;51),AND(L330&gt;5,K330&gt;0,K330&lt;20)),"Médio",IF(OR(AND(L330&gt;1,L330&lt;6,K330&gt;50),AND(L330&gt;5,K330&gt;19,K330&lt;51),AND(L330&gt;5,K330&gt;50)),"Complexo",""))),""))</f>
        <v/>
      </c>
      <c r="P330" s="63" t="str">
        <f aca="false">IF(N330="",O330,IF(O330="",N330,""))</f>
        <v/>
      </c>
      <c r="Q330" s="64" t="n">
        <f aca="false">IF(AND(OR(J330="EE",J330="CE"),P330="Simples"),3, IF(AND(OR(J330="EE",J330="CE"),P330="Médio"),4, IF(AND(OR(J330="EE",J330="CE"),P330="Complexo"),6, IF(AND(J330="SE",P330="Simples"),4, IF(AND(J330="SE",P330="Médio"),5, IF(AND(J330="SE",P330="Complexo"),7,0))))))</f>
        <v>0</v>
      </c>
      <c r="R330" s="64" t="n">
        <f aca="false">IF(AND(J330="ALI",O330="Simples"),7, IF(AND(J330="ALI",O330="Médio"),10, IF(AND(J330="ALI",O330="Complexo"),15, IF(AND(J330="AIE",O330="Simples"),5, IF(AND(J330="AIE",O330="Médio"),7, IF(AND(J330="AIE",O330="Complexo"),10,0))))))</f>
        <v>0</v>
      </c>
      <c r="S330" s="63" t="n">
        <f aca="false">IF($M330="%",($Q330+$R330)*$C330,$C330*$I330)</f>
        <v>0</v>
      </c>
      <c r="T330" s="59"/>
      <c r="U330" s="55"/>
      <c r="V330" s="55"/>
      <c r="W330" s="55"/>
      <c r="X330" s="55"/>
      <c r="Y330" s="55"/>
      <c r="Z330" s="55"/>
      <c r="AA330" s="55"/>
      <c r="AB330" s="55"/>
      <c r="AC330" s="55"/>
      <c r="AD330" s="55"/>
      <c r="AE330" s="55"/>
      <c r="AF330" s="55"/>
      <c r="AG330" s="55"/>
      <c r="AH330" s="55"/>
      <c r="AI330" s="55"/>
      <c r="AJ330" s="55"/>
      <c r="AK330" s="55"/>
      <c r="AL330" s="55"/>
      <c r="AM330" s="55"/>
      <c r="AN330" s="55"/>
      <c r="AO330" s="55"/>
      <c r="AP330" s="55"/>
      <c r="AQ330" s="55"/>
      <c r="AR330" s="55"/>
      <c r="AS330" s="55"/>
      <c r="AT330" s="55"/>
      <c r="AU330" s="55"/>
      <c r="AV330" s="55"/>
      <c r="AW330" s="55"/>
      <c r="AX330" s="55"/>
      <c r="AY330" s="55"/>
      <c r="AZ330" s="55"/>
      <c r="BA330" s="55"/>
      <c r="BB330" s="55"/>
      <c r="BC330" s="55"/>
      <c r="BD330" s="55"/>
      <c r="BE330" s="55"/>
      <c r="BF330" s="55"/>
      <c r="BG330" s="55"/>
      <c r="BH330" s="55"/>
      <c r="BI330" s="55"/>
      <c r="BJ330" s="55"/>
      <c r="BK330" s="55"/>
      <c r="BL330" s="55"/>
    </row>
    <row r="331" customFormat="false" ht="13.8" hidden="false" customHeight="false" outlineLevel="0" collapsed="false">
      <c r="A331" s="56"/>
      <c r="B331" s="57"/>
      <c r="C331" s="58" t="n">
        <f aca="false">IF($B331&lt;&gt;"",VLOOKUP($B331,Matriz_INM,2,0),0)</f>
        <v>0</v>
      </c>
      <c r="D331" s="59"/>
      <c r="E331" s="59"/>
      <c r="F331" s="59"/>
      <c r="G331" s="59"/>
      <c r="H331" s="60"/>
      <c r="I331" s="61"/>
      <c r="J331" s="59"/>
      <c r="K331" s="61"/>
      <c r="L331" s="61"/>
      <c r="M331" s="62" t="str">
        <f aca="false">IFERROR(VLOOKUP($B331,Matriz_INM,3,0),"")</f>
        <v/>
      </c>
      <c r="N331" s="60" t="str">
        <f aca="false">IF(J331="EE",IF(OR(AND(OR(L331=1,L331=0),K331&gt;0,K331&lt;5),AND(OR(L331=1,L331=0),K331&gt;4,K331&lt;16),AND(L331=2,K331&gt;0,K331&lt;5)),"Simples",IF(OR(AND(OR(L331=1,L331=0),K331&gt;15),AND(L331=2,K331&gt;4,K331&lt;16),AND(L331&gt;2,K331&gt;0,K331&lt;5)),"Médio",IF(OR(AND(L331=2,K331&gt;15),AND(L331&gt;2,K331&gt;4,K331&lt;16),AND(L331&gt;2,K331&gt;15)),"Complexo",""))), IF(OR(J331="CE",J331="SE"),IF(OR(AND(OR(L331=1,L331=0),K331&gt;0,K331&lt;6),AND(OR(L331=1,L331=0),K331&gt;5,K331&lt;20),AND(L331&gt;1,L331&lt;4,K331&gt;0,K331&lt;6)),"Simples",IF(OR(AND(OR(L331=1,L331=0),K331&gt;19),AND(L331&gt;1,L331&lt;4,K331&gt;5,K331&lt;20),AND(L331&gt;3,K331&gt;0,K331&lt;6)),"Médio",IF(OR(AND(L331&gt;1,L331&lt;4,K331&gt;19),AND(L331&gt;3,K331&gt;5,K331&lt;20),AND(L331&gt;3,K331&gt;19)),"Complexo",""))),""))</f>
        <v/>
      </c>
      <c r="O331" s="60" t="str">
        <f aca="false">IF(J331="ALI",IF(OR(AND(OR(L331=1,L331=0),K331&gt;0,K331&lt;20),AND(OR(L331=1,L331=0),K331&gt;19,K331&lt;51),AND(L331&gt;1,L331&lt;6,K331&gt;0,K331&lt;20)),"Simples",IF(OR(AND(OR(L331=1,L331=0),K331&gt;50),AND(L331&gt;1,L331&lt;6,K331&gt;19,K331&lt;51),AND(L331&gt;5,K331&gt;0,K331&lt;20)),"Médio",IF(OR(AND(L331&gt;1,L331&lt;6,K331&gt;50),AND(L331&gt;5,K331&gt;19,K331&lt;51),AND(L331&gt;5,K331&gt;50)),"Complexo",""))), IF(J331="AIE",IF(OR(AND(OR(L331=1, L331=0),K331&gt;0,K331&lt;20),AND(OR(L331=1, L331=0),K331&gt;19,K331&lt;51),AND(L331&gt;1,L331&lt;6,K331&gt;0,K331&lt;20)),"Simples",IF(OR(AND(OR(L331=1, L331=0),K331&gt;50),AND(L331&gt;1,L331&lt;6,K331&gt;19,K331&lt;51),AND(L331&gt;5,K331&gt;0,K331&lt;20)),"Médio",IF(OR(AND(L331&gt;1,L331&lt;6,K331&gt;50),AND(L331&gt;5,K331&gt;19,K331&lt;51),AND(L331&gt;5,K331&gt;50)),"Complexo",""))),""))</f>
        <v/>
      </c>
      <c r="P331" s="63" t="str">
        <f aca="false">IF(N331="",O331,IF(O331="",N331,""))</f>
        <v/>
      </c>
      <c r="Q331" s="64" t="n">
        <f aca="false">IF(AND(OR(J331="EE",J331="CE"),P331="Simples"),3, IF(AND(OR(J331="EE",J331="CE"),P331="Médio"),4, IF(AND(OR(J331="EE",J331="CE"),P331="Complexo"),6, IF(AND(J331="SE",P331="Simples"),4, IF(AND(J331="SE",P331="Médio"),5, IF(AND(J331="SE",P331="Complexo"),7,0))))))</f>
        <v>0</v>
      </c>
      <c r="R331" s="64" t="n">
        <f aca="false">IF(AND(J331="ALI",O331="Simples"),7, IF(AND(J331="ALI",O331="Médio"),10, IF(AND(J331="ALI",O331="Complexo"),15, IF(AND(J331="AIE",O331="Simples"),5, IF(AND(J331="AIE",O331="Médio"),7, IF(AND(J331="AIE",O331="Complexo"),10,0))))))</f>
        <v>0</v>
      </c>
      <c r="S331" s="63" t="n">
        <f aca="false">IF($M331="%",($Q331+$R331)*$C331,$C331*$I331)</f>
        <v>0</v>
      </c>
      <c r="T331" s="59"/>
      <c r="U331" s="55"/>
      <c r="V331" s="55"/>
      <c r="W331" s="55"/>
      <c r="X331" s="55"/>
      <c r="Y331" s="55"/>
      <c r="Z331" s="55"/>
      <c r="AA331" s="55"/>
      <c r="AB331" s="55"/>
      <c r="AC331" s="55"/>
      <c r="AD331" s="55"/>
      <c r="AE331" s="55"/>
      <c r="AF331" s="55"/>
      <c r="AG331" s="55"/>
      <c r="AH331" s="55"/>
      <c r="AI331" s="55"/>
      <c r="AJ331" s="55"/>
      <c r="AK331" s="55"/>
      <c r="AL331" s="55"/>
      <c r="AM331" s="55"/>
      <c r="AN331" s="55"/>
      <c r="AO331" s="55"/>
      <c r="AP331" s="55"/>
      <c r="AQ331" s="55"/>
      <c r="AR331" s="55"/>
      <c r="AS331" s="55"/>
      <c r="AT331" s="55"/>
      <c r="AU331" s="55"/>
      <c r="AV331" s="55"/>
      <c r="AW331" s="55"/>
      <c r="AX331" s="55"/>
      <c r="AY331" s="55"/>
      <c r="AZ331" s="55"/>
      <c r="BA331" s="55"/>
      <c r="BB331" s="55"/>
      <c r="BC331" s="55"/>
      <c r="BD331" s="55"/>
      <c r="BE331" s="55"/>
      <c r="BF331" s="55"/>
      <c r="BG331" s="55"/>
      <c r="BH331" s="55"/>
      <c r="BI331" s="55"/>
      <c r="BJ331" s="55"/>
      <c r="BK331" s="55"/>
      <c r="BL331" s="55"/>
    </row>
    <row r="332" customFormat="false" ht="13.8" hidden="false" customHeight="false" outlineLevel="0" collapsed="false">
      <c r="A332" s="56"/>
      <c r="B332" s="57"/>
      <c r="C332" s="58" t="n">
        <f aca="false">IF($B332&lt;&gt;"",VLOOKUP($B332,Matriz_INM,2,0),0)</f>
        <v>0</v>
      </c>
      <c r="D332" s="59"/>
      <c r="E332" s="59"/>
      <c r="F332" s="59"/>
      <c r="G332" s="59"/>
      <c r="H332" s="60"/>
      <c r="I332" s="61"/>
      <c r="J332" s="59"/>
      <c r="K332" s="61"/>
      <c r="L332" s="61"/>
      <c r="M332" s="62" t="str">
        <f aca="false">IFERROR(VLOOKUP($B332,Matriz_INM,3,0),"")</f>
        <v/>
      </c>
      <c r="N332" s="60" t="str">
        <f aca="false">IF(J332="EE",IF(OR(AND(OR(L332=1,L332=0),K332&gt;0,K332&lt;5),AND(OR(L332=1,L332=0),K332&gt;4,K332&lt;16),AND(L332=2,K332&gt;0,K332&lt;5)),"Simples",IF(OR(AND(OR(L332=1,L332=0),K332&gt;15),AND(L332=2,K332&gt;4,K332&lt;16),AND(L332&gt;2,K332&gt;0,K332&lt;5)),"Médio",IF(OR(AND(L332=2,K332&gt;15),AND(L332&gt;2,K332&gt;4,K332&lt;16),AND(L332&gt;2,K332&gt;15)),"Complexo",""))), IF(OR(J332="CE",J332="SE"),IF(OR(AND(OR(L332=1,L332=0),K332&gt;0,K332&lt;6),AND(OR(L332=1,L332=0),K332&gt;5,K332&lt;20),AND(L332&gt;1,L332&lt;4,K332&gt;0,K332&lt;6)),"Simples",IF(OR(AND(OR(L332=1,L332=0),K332&gt;19),AND(L332&gt;1,L332&lt;4,K332&gt;5,K332&lt;20),AND(L332&gt;3,K332&gt;0,K332&lt;6)),"Médio",IF(OR(AND(L332&gt;1,L332&lt;4,K332&gt;19),AND(L332&gt;3,K332&gt;5,K332&lt;20),AND(L332&gt;3,K332&gt;19)),"Complexo",""))),""))</f>
        <v/>
      </c>
      <c r="O332" s="60" t="str">
        <f aca="false">IF(J332="ALI",IF(OR(AND(OR(L332=1,L332=0),K332&gt;0,K332&lt;20),AND(OR(L332=1,L332=0),K332&gt;19,K332&lt;51),AND(L332&gt;1,L332&lt;6,K332&gt;0,K332&lt;20)),"Simples",IF(OR(AND(OR(L332=1,L332=0),K332&gt;50),AND(L332&gt;1,L332&lt;6,K332&gt;19,K332&lt;51),AND(L332&gt;5,K332&gt;0,K332&lt;20)),"Médio",IF(OR(AND(L332&gt;1,L332&lt;6,K332&gt;50),AND(L332&gt;5,K332&gt;19,K332&lt;51),AND(L332&gt;5,K332&gt;50)),"Complexo",""))), IF(J332="AIE",IF(OR(AND(OR(L332=1, L332=0),K332&gt;0,K332&lt;20),AND(OR(L332=1, L332=0),K332&gt;19,K332&lt;51),AND(L332&gt;1,L332&lt;6,K332&gt;0,K332&lt;20)),"Simples",IF(OR(AND(OR(L332=1, L332=0),K332&gt;50),AND(L332&gt;1,L332&lt;6,K332&gt;19,K332&lt;51),AND(L332&gt;5,K332&gt;0,K332&lt;20)),"Médio",IF(OR(AND(L332&gt;1,L332&lt;6,K332&gt;50),AND(L332&gt;5,K332&gt;19,K332&lt;51),AND(L332&gt;5,K332&gt;50)),"Complexo",""))),""))</f>
        <v/>
      </c>
      <c r="P332" s="63" t="str">
        <f aca="false">IF(N332="",O332,IF(O332="",N332,""))</f>
        <v/>
      </c>
      <c r="Q332" s="64" t="n">
        <f aca="false">IF(AND(OR(J332="EE",J332="CE"),P332="Simples"),3, IF(AND(OR(J332="EE",J332="CE"),P332="Médio"),4, IF(AND(OR(J332="EE",J332="CE"),P332="Complexo"),6, IF(AND(J332="SE",P332="Simples"),4, IF(AND(J332="SE",P332="Médio"),5, IF(AND(J332="SE",P332="Complexo"),7,0))))))</f>
        <v>0</v>
      </c>
      <c r="R332" s="64" t="n">
        <f aca="false">IF(AND(J332="ALI",O332="Simples"),7, IF(AND(J332="ALI",O332="Médio"),10, IF(AND(J332="ALI",O332="Complexo"),15, IF(AND(J332="AIE",O332="Simples"),5, IF(AND(J332="AIE",O332="Médio"),7, IF(AND(J332="AIE",O332="Complexo"),10,0))))))</f>
        <v>0</v>
      </c>
      <c r="S332" s="63" t="n">
        <f aca="false">IF($M332="%",($Q332+$R332)*$C332,$C332*$I332)</f>
        <v>0</v>
      </c>
      <c r="T332" s="59"/>
      <c r="U332" s="55"/>
      <c r="V332" s="55"/>
      <c r="W332" s="55"/>
      <c r="X332" s="55"/>
      <c r="Y332" s="55"/>
      <c r="Z332" s="55"/>
      <c r="AA332" s="55"/>
      <c r="AB332" s="55"/>
      <c r="AC332" s="55"/>
      <c r="AD332" s="55"/>
      <c r="AE332" s="55"/>
      <c r="AF332" s="55"/>
      <c r="AG332" s="55"/>
      <c r="AH332" s="55"/>
      <c r="AI332" s="55"/>
      <c r="AJ332" s="55"/>
      <c r="AK332" s="55"/>
      <c r="AL332" s="55"/>
      <c r="AM332" s="55"/>
      <c r="AN332" s="55"/>
      <c r="AO332" s="55"/>
      <c r="AP332" s="55"/>
      <c r="AQ332" s="55"/>
      <c r="AR332" s="55"/>
      <c r="AS332" s="55"/>
      <c r="AT332" s="55"/>
      <c r="AU332" s="55"/>
      <c r="AV332" s="55"/>
      <c r="AW332" s="55"/>
      <c r="AX332" s="55"/>
      <c r="AY332" s="55"/>
      <c r="AZ332" s="55"/>
      <c r="BA332" s="55"/>
      <c r="BB332" s="55"/>
      <c r="BC332" s="55"/>
      <c r="BD332" s="55"/>
      <c r="BE332" s="55"/>
      <c r="BF332" s="55"/>
      <c r="BG332" s="55"/>
      <c r="BH332" s="55"/>
      <c r="BI332" s="55"/>
      <c r="BJ332" s="55"/>
      <c r="BK332" s="55"/>
      <c r="BL332" s="55"/>
    </row>
    <row r="333" customFormat="false" ht="13.8" hidden="false" customHeight="false" outlineLevel="0" collapsed="false">
      <c r="A333" s="56"/>
      <c r="B333" s="57"/>
      <c r="C333" s="58" t="n">
        <f aca="false">IF($B333&lt;&gt;"",VLOOKUP($B333,Matriz_INM,2,0),0)</f>
        <v>0</v>
      </c>
      <c r="D333" s="59"/>
      <c r="E333" s="59"/>
      <c r="F333" s="59"/>
      <c r="G333" s="59"/>
      <c r="H333" s="60"/>
      <c r="I333" s="61"/>
      <c r="J333" s="59"/>
      <c r="K333" s="61"/>
      <c r="L333" s="61"/>
      <c r="M333" s="62" t="str">
        <f aca="false">IFERROR(VLOOKUP($B333,Matriz_INM,3,0),"")</f>
        <v/>
      </c>
      <c r="N333" s="60" t="str">
        <f aca="false">IF(J333="EE",IF(OR(AND(OR(L333=1,L333=0),K333&gt;0,K333&lt;5),AND(OR(L333=1,L333=0),K333&gt;4,K333&lt;16),AND(L333=2,K333&gt;0,K333&lt;5)),"Simples",IF(OR(AND(OR(L333=1,L333=0),K333&gt;15),AND(L333=2,K333&gt;4,K333&lt;16),AND(L333&gt;2,K333&gt;0,K333&lt;5)),"Médio",IF(OR(AND(L333=2,K333&gt;15),AND(L333&gt;2,K333&gt;4,K333&lt;16),AND(L333&gt;2,K333&gt;15)),"Complexo",""))), IF(OR(J333="CE",J333="SE"),IF(OR(AND(OR(L333=1,L333=0),K333&gt;0,K333&lt;6),AND(OR(L333=1,L333=0),K333&gt;5,K333&lt;20),AND(L333&gt;1,L333&lt;4,K333&gt;0,K333&lt;6)),"Simples",IF(OR(AND(OR(L333=1,L333=0),K333&gt;19),AND(L333&gt;1,L333&lt;4,K333&gt;5,K333&lt;20),AND(L333&gt;3,K333&gt;0,K333&lt;6)),"Médio",IF(OR(AND(L333&gt;1,L333&lt;4,K333&gt;19),AND(L333&gt;3,K333&gt;5,K333&lt;20),AND(L333&gt;3,K333&gt;19)),"Complexo",""))),""))</f>
        <v/>
      </c>
      <c r="O333" s="60" t="str">
        <f aca="false">IF(J333="ALI",IF(OR(AND(OR(L333=1,L333=0),K333&gt;0,K333&lt;20),AND(OR(L333=1,L333=0),K333&gt;19,K333&lt;51),AND(L333&gt;1,L333&lt;6,K333&gt;0,K333&lt;20)),"Simples",IF(OR(AND(OR(L333=1,L333=0),K333&gt;50),AND(L333&gt;1,L333&lt;6,K333&gt;19,K333&lt;51),AND(L333&gt;5,K333&gt;0,K333&lt;20)),"Médio",IF(OR(AND(L333&gt;1,L333&lt;6,K333&gt;50),AND(L333&gt;5,K333&gt;19,K333&lt;51),AND(L333&gt;5,K333&gt;50)),"Complexo",""))), IF(J333="AIE",IF(OR(AND(OR(L333=1, L333=0),K333&gt;0,K333&lt;20),AND(OR(L333=1, L333=0),K333&gt;19,K333&lt;51),AND(L333&gt;1,L333&lt;6,K333&gt;0,K333&lt;20)),"Simples",IF(OR(AND(OR(L333=1, L333=0),K333&gt;50),AND(L333&gt;1,L333&lt;6,K333&gt;19,K333&lt;51),AND(L333&gt;5,K333&gt;0,K333&lt;20)),"Médio",IF(OR(AND(L333&gt;1,L333&lt;6,K333&gt;50),AND(L333&gt;5,K333&gt;19,K333&lt;51),AND(L333&gt;5,K333&gt;50)),"Complexo",""))),""))</f>
        <v/>
      </c>
      <c r="P333" s="63" t="str">
        <f aca="false">IF(N333="",O333,IF(O333="",N333,""))</f>
        <v/>
      </c>
      <c r="Q333" s="64" t="n">
        <f aca="false">IF(AND(OR(J333="EE",J333="CE"),P333="Simples"),3, IF(AND(OR(J333="EE",J333="CE"),P333="Médio"),4, IF(AND(OR(J333="EE",J333="CE"),P333="Complexo"),6, IF(AND(J333="SE",P333="Simples"),4, IF(AND(J333="SE",P333="Médio"),5, IF(AND(J333="SE",P333="Complexo"),7,0))))))</f>
        <v>0</v>
      </c>
      <c r="R333" s="64" t="n">
        <f aca="false">IF(AND(J333="ALI",O333="Simples"),7, IF(AND(J333="ALI",O333="Médio"),10, IF(AND(J333="ALI",O333="Complexo"),15, IF(AND(J333="AIE",O333="Simples"),5, IF(AND(J333="AIE",O333="Médio"),7, IF(AND(J333="AIE",O333="Complexo"),10,0))))))</f>
        <v>0</v>
      </c>
      <c r="S333" s="63" t="n">
        <f aca="false">IF($M333="%",($Q333+$R333)*$C333,$C333*$I333)</f>
        <v>0</v>
      </c>
      <c r="T333" s="59"/>
      <c r="U333" s="55"/>
      <c r="V333" s="55"/>
      <c r="W333" s="55"/>
      <c r="X333" s="55"/>
      <c r="Y333" s="55"/>
      <c r="Z333" s="55"/>
      <c r="AA333" s="55"/>
      <c r="AB333" s="55"/>
      <c r="AC333" s="55"/>
      <c r="AD333" s="55"/>
      <c r="AE333" s="55"/>
      <c r="AF333" s="55"/>
      <c r="AG333" s="55"/>
      <c r="AH333" s="55"/>
      <c r="AI333" s="55"/>
      <c r="AJ333" s="55"/>
      <c r="AK333" s="55"/>
      <c r="AL333" s="55"/>
      <c r="AM333" s="55"/>
      <c r="AN333" s="55"/>
      <c r="AO333" s="55"/>
      <c r="AP333" s="55"/>
      <c r="AQ333" s="55"/>
      <c r="AR333" s="55"/>
      <c r="AS333" s="55"/>
      <c r="AT333" s="55"/>
      <c r="AU333" s="55"/>
      <c r="AV333" s="55"/>
      <c r="AW333" s="55"/>
      <c r="AX333" s="55"/>
      <c r="AY333" s="55"/>
      <c r="AZ333" s="55"/>
      <c r="BA333" s="55"/>
      <c r="BB333" s="55"/>
      <c r="BC333" s="55"/>
      <c r="BD333" s="55"/>
      <c r="BE333" s="55"/>
      <c r="BF333" s="55"/>
      <c r="BG333" s="55"/>
      <c r="BH333" s="55"/>
      <c r="BI333" s="55"/>
      <c r="BJ333" s="55"/>
      <c r="BK333" s="55"/>
      <c r="BL333" s="55"/>
    </row>
    <row r="334" customFormat="false" ht="13.8" hidden="false" customHeight="false" outlineLevel="0" collapsed="false">
      <c r="A334" s="56"/>
      <c r="B334" s="57"/>
      <c r="C334" s="58" t="n">
        <f aca="false">IF($B334&lt;&gt;"",VLOOKUP($B334,Matriz_INM,2,0),0)</f>
        <v>0</v>
      </c>
      <c r="D334" s="59"/>
      <c r="E334" s="59"/>
      <c r="F334" s="59"/>
      <c r="G334" s="59"/>
      <c r="H334" s="60"/>
      <c r="I334" s="61"/>
      <c r="J334" s="59"/>
      <c r="K334" s="61"/>
      <c r="L334" s="61"/>
      <c r="M334" s="62" t="str">
        <f aca="false">IFERROR(VLOOKUP($B334,Matriz_INM,3,0),"")</f>
        <v/>
      </c>
      <c r="N334" s="60" t="str">
        <f aca="false">IF(J334="EE",IF(OR(AND(OR(L334=1,L334=0),K334&gt;0,K334&lt;5),AND(OR(L334=1,L334=0),K334&gt;4,K334&lt;16),AND(L334=2,K334&gt;0,K334&lt;5)),"Simples",IF(OR(AND(OR(L334=1,L334=0),K334&gt;15),AND(L334=2,K334&gt;4,K334&lt;16),AND(L334&gt;2,K334&gt;0,K334&lt;5)),"Médio",IF(OR(AND(L334=2,K334&gt;15),AND(L334&gt;2,K334&gt;4,K334&lt;16),AND(L334&gt;2,K334&gt;15)),"Complexo",""))), IF(OR(J334="CE",J334="SE"),IF(OR(AND(OR(L334=1,L334=0),K334&gt;0,K334&lt;6),AND(OR(L334=1,L334=0),K334&gt;5,K334&lt;20),AND(L334&gt;1,L334&lt;4,K334&gt;0,K334&lt;6)),"Simples",IF(OR(AND(OR(L334=1,L334=0),K334&gt;19),AND(L334&gt;1,L334&lt;4,K334&gt;5,K334&lt;20),AND(L334&gt;3,K334&gt;0,K334&lt;6)),"Médio",IF(OR(AND(L334&gt;1,L334&lt;4,K334&gt;19),AND(L334&gt;3,K334&gt;5,K334&lt;20),AND(L334&gt;3,K334&gt;19)),"Complexo",""))),""))</f>
        <v/>
      </c>
      <c r="O334" s="60" t="str">
        <f aca="false">IF(J334="ALI",IF(OR(AND(OR(L334=1,L334=0),K334&gt;0,K334&lt;20),AND(OR(L334=1,L334=0),K334&gt;19,K334&lt;51),AND(L334&gt;1,L334&lt;6,K334&gt;0,K334&lt;20)),"Simples",IF(OR(AND(OR(L334=1,L334=0),K334&gt;50),AND(L334&gt;1,L334&lt;6,K334&gt;19,K334&lt;51),AND(L334&gt;5,K334&gt;0,K334&lt;20)),"Médio",IF(OR(AND(L334&gt;1,L334&lt;6,K334&gt;50),AND(L334&gt;5,K334&gt;19,K334&lt;51),AND(L334&gt;5,K334&gt;50)),"Complexo",""))), IF(J334="AIE",IF(OR(AND(OR(L334=1, L334=0),K334&gt;0,K334&lt;20),AND(OR(L334=1, L334=0),K334&gt;19,K334&lt;51),AND(L334&gt;1,L334&lt;6,K334&gt;0,K334&lt;20)),"Simples",IF(OR(AND(OR(L334=1, L334=0),K334&gt;50),AND(L334&gt;1,L334&lt;6,K334&gt;19,K334&lt;51),AND(L334&gt;5,K334&gt;0,K334&lt;20)),"Médio",IF(OR(AND(L334&gt;1,L334&lt;6,K334&gt;50),AND(L334&gt;5,K334&gt;19,K334&lt;51),AND(L334&gt;5,K334&gt;50)),"Complexo",""))),""))</f>
        <v/>
      </c>
      <c r="P334" s="63" t="str">
        <f aca="false">IF(N334="",O334,IF(O334="",N334,""))</f>
        <v/>
      </c>
      <c r="Q334" s="64" t="n">
        <f aca="false">IF(AND(OR(J334="EE",J334="CE"),P334="Simples"),3, IF(AND(OR(J334="EE",J334="CE"),P334="Médio"),4, IF(AND(OR(J334="EE",J334="CE"),P334="Complexo"),6, IF(AND(J334="SE",P334="Simples"),4, IF(AND(J334="SE",P334="Médio"),5, IF(AND(J334="SE",P334="Complexo"),7,0))))))</f>
        <v>0</v>
      </c>
      <c r="R334" s="64" t="n">
        <f aca="false">IF(AND(J334="ALI",O334="Simples"),7, IF(AND(J334="ALI",O334="Médio"),10, IF(AND(J334="ALI",O334="Complexo"),15, IF(AND(J334="AIE",O334="Simples"),5, IF(AND(J334="AIE",O334="Médio"),7, IF(AND(J334="AIE",O334="Complexo"),10,0))))))</f>
        <v>0</v>
      </c>
      <c r="S334" s="63" t="n">
        <f aca="false">IF($M334="%",($Q334+$R334)*$C334,$C334*$I334)</f>
        <v>0</v>
      </c>
      <c r="T334" s="59"/>
      <c r="U334" s="55"/>
      <c r="V334" s="55"/>
      <c r="W334" s="55"/>
      <c r="X334" s="55"/>
      <c r="Y334" s="55"/>
      <c r="Z334" s="55"/>
      <c r="AA334" s="55"/>
      <c r="AB334" s="55"/>
      <c r="AC334" s="55"/>
      <c r="AD334" s="55"/>
      <c r="AE334" s="55"/>
      <c r="AF334" s="55"/>
      <c r="AG334" s="55"/>
      <c r="AH334" s="55"/>
      <c r="AI334" s="55"/>
      <c r="AJ334" s="55"/>
      <c r="AK334" s="55"/>
      <c r="AL334" s="55"/>
      <c r="AM334" s="55"/>
      <c r="AN334" s="55"/>
      <c r="AO334" s="55"/>
      <c r="AP334" s="55"/>
      <c r="AQ334" s="55"/>
      <c r="AR334" s="55"/>
      <c r="AS334" s="55"/>
      <c r="AT334" s="55"/>
      <c r="AU334" s="55"/>
      <c r="AV334" s="55"/>
      <c r="AW334" s="55"/>
      <c r="AX334" s="55"/>
      <c r="AY334" s="55"/>
      <c r="AZ334" s="55"/>
      <c r="BA334" s="55"/>
      <c r="BB334" s="55"/>
      <c r="BC334" s="55"/>
      <c r="BD334" s="55"/>
      <c r="BE334" s="55"/>
      <c r="BF334" s="55"/>
      <c r="BG334" s="55"/>
      <c r="BH334" s="55"/>
      <c r="BI334" s="55"/>
      <c r="BJ334" s="55"/>
      <c r="BK334" s="55"/>
      <c r="BL334" s="55"/>
    </row>
    <row r="335" customFormat="false" ht="13.8" hidden="false" customHeight="false" outlineLevel="0" collapsed="false">
      <c r="A335" s="56"/>
      <c r="B335" s="57"/>
      <c r="C335" s="58" t="n">
        <f aca="false">IF($B335&lt;&gt;"",VLOOKUP($B335,Matriz_INM,2,0),0)</f>
        <v>0</v>
      </c>
      <c r="D335" s="59"/>
      <c r="E335" s="59"/>
      <c r="F335" s="59"/>
      <c r="G335" s="59"/>
      <c r="H335" s="60"/>
      <c r="I335" s="61"/>
      <c r="J335" s="59"/>
      <c r="K335" s="61"/>
      <c r="L335" s="61"/>
      <c r="M335" s="62" t="str">
        <f aca="false">IFERROR(VLOOKUP($B335,Matriz_INM,3,0),"")</f>
        <v/>
      </c>
      <c r="N335" s="60" t="str">
        <f aca="false">IF(J335="EE",IF(OR(AND(OR(L335=1,L335=0),K335&gt;0,K335&lt;5),AND(OR(L335=1,L335=0),K335&gt;4,K335&lt;16),AND(L335=2,K335&gt;0,K335&lt;5)),"Simples",IF(OR(AND(OR(L335=1,L335=0),K335&gt;15),AND(L335=2,K335&gt;4,K335&lt;16),AND(L335&gt;2,K335&gt;0,K335&lt;5)),"Médio",IF(OR(AND(L335=2,K335&gt;15),AND(L335&gt;2,K335&gt;4,K335&lt;16),AND(L335&gt;2,K335&gt;15)),"Complexo",""))), IF(OR(J335="CE",J335="SE"),IF(OR(AND(OR(L335=1,L335=0),K335&gt;0,K335&lt;6),AND(OR(L335=1,L335=0),K335&gt;5,K335&lt;20),AND(L335&gt;1,L335&lt;4,K335&gt;0,K335&lt;6)),"Simples",IF(OR(AND(OR(L335=1,L335=0),K335&gt;19),AND(L335&gt;1,L335&lt;4,K335&gt;5,K335&lt;20),AND(L335&gt;3,K335&gt;0,K335&lt;6)),"Médio",IF(OR(AND(L335&gt;1,L335&lt;4,K335&gt;19),AND(L335&gt;3,K335&gt;5,K335&lt;20),AND(L335&gt;3,K335&gt;19)),"Complexo",""))),""))</f>
        <v/>
      </c>
      <c r="O335" s="60" t="str">
        <f aca="false">IF(J335="ALI",IF(OR(AND(OR(L335=1,L335=0),K335&gt;0,K335&lt;20),AND(OR(L335=1,L335=0),K335&gt;19,K335&lt;51),AND(L335&gt;1,L335&lt;6,K335&gt;0,K335&lt;20)),"Simples",IF(OR(AND(OR(L335=1,L335=0),K335&gt;50),AND(L335&gt;1,L335&lt;6,K335&gt;19,K335&lt;51),AND(L335&gt;5,K335&gt;0,K335&lt;20)),"Médio",IF(OR(AND(L335&gt;1,L335&lt;6,K335&gt;50),AND(L335&gt;5,K335&gt;19,K335&lt;51),AND(L335&gt;5,K335&gt;50)),"Complexo",""))), IF(J335="AIE",IF(OR(AND(OR(L335=1, L335=0),K335&gt;0,K335&lt;20),AND(OR(L335=1, L335=0),K335&gt;19,K335&lt;51),AND(L335&gt;1,L335&lt;6,K335&gt;0,K335&lt;20)),"Simples",IF(OR(AND(OR(L335=1, L335=0),K335&gt;50),AND(L335&gt;1,L335&lt;6,K335&gt;19,K335&lt;51),AND(L335&gt;5,K335&gt;0,K335&lt;20)),"Médio",IF(OR(AND(L335&gt;1,L335&lt;6,K335&gt;50),AND(L335&gt;5,K335&gt;19,K335&lt;51),AND(L335&gt;5,K335&gt;50)),"Complexo",""))),""))</f>
        <v/>
      </c>
      <c r="P335" s="63" t="str">
        <f aca="false">IF(N335="",O335,IF(O335="",N335,""))</f>
        <v/>
      </c>
      <c r="Q335" s="64" t="n">
        <f aca="false">IF(AND(OR(J335="EE",J335="CE"),P335="Simples"),3, IF(AND(OR(J335="EE",J335="CE"),P335="Médio"),4, IF(AND(OR(J335="EE",J335="CE"),P335="Complexo"),6, IF(AND(J335="SE",P335="Simples"),4, IF(AND(J335="SE",P335="Médio"),5, IF(AND(J335="SE",P335="Complexo"),7,0))))))</f>
        <v>0</v>
      </c>
      <c r="R335" s="64" t="n">
        <f aca="false">IF(AND(J335="ALI",O335="Simples"),7, IF(AND(J335="ALI",O335="Médio"),10, IF(AND(J335="ALI",O335="Complexo"),15, IF(AND(J335="AIE",O335="Simples"),5, IF(AND(J335="AIE",O335="Médio"),7, IF(AND(J335="AIE",O335="Complexo"),10,0))))))</f>
        <v>0</v>
      </c>
      <c r="S335" s="63" t="n">
        <f aca="false">IF($M335="%",($Q335+$R335)*$C335,$C335*$I335)</f>
        <v>0</v>
      </c>
      <c r="T335" s="59"/>
      <c r="U335" s="55"/>
      <c r="V335" s="55"/>
      <c r="W335" s="55"/>
      <c r="X335" s="55"/>
      <c r="Y335" s="55"/>
      <c r="Z335" s="55"/>
      <c r="AA335" s="55"/>
      <c r="AB335" s="55"/>
      <c r="AC335" s="55"/>
      <c r="AD335" s="55"/>
      <c r="AE335" s="55"/>
      <c r="AF335" s="55"/>
      <c r="AG335" s="55"/>
      <c r="AH335" s="55"/>
      <c r="AI335" s="55"/>
      <c r="AJ335" s="55"/>
      <c r="AK335" s="55"/>
      <c r="AL335" s="55"/>
      <c r="AM335" s="55"/>
      <c r="AN335" s="55"/>
      <c r="AO335" s="55"/>
      <c r="AP335" s="55"/>
      <c r="AQ335" s="55"/>
      <c r="AR335" s="55"/>
      <c r="AS335" s="55"/>
      <c r="AT335" s="55"/>
      <c r="AU335" s="55"/>
      <c r="AV335" s="55"/>
      <c r="AW335" s="55"/>
      <c r="AX335" s="55"/>
      <c r="AY335" s="55"/>
      <c r="AZ335" s="55"/>
      <c r="BA335" s="55"/>
      <c r="BB335" s="55"/>
      <c r="BC335" s="55"/>
      <c r="BD335" s="55"/>
      <c r="BE335" s="55"/>
      <c r="BF335" s="55"/>
      <c r="BG335" s="55"/>
      <c r="BH335" s="55"/>
      <c r="BI335" s="55"/>
      <c r="BJ335" s="55"/>
      <c r="BK335" s="55"/>
      <c r="BL335" s="55"/>
    </row>
    <row r="336" customFormat="false" ht="13.8" hidden="false" customHeight="false" outlineLevel="0" collapsed="false">
      <c r="A336" s="56"/>
      <c r="B336" s="57"/>
      <c r="C336" s="58" t="n">
        <f aca="false">IF($B336&lt;&gt;"",VLOOKUP($B336,Matriz_INM,2,0),0)</f>
        <v>0</v>
      </c>
      <c r="D336" s="59"/>
      <c r="E336" s="59"/>
      <c r="F336" s="59"/>
      <c r="G336" s="59"/>
      <c r="H336" s="60"/>
      <c r="I336" s="61"/>
      <c r="J336" s="59"/>
      <c r="K336" s="61"/>
      <c r="L336" s="61"/>
      <c r="M336" s="62" t="str">
        <f aca="false">IFERROR(VLOOKUP($B336,Matriz_INM,3,0),"")</f>
        <v/>
      </c>
      <c r="N336" s="60" t="str">
        <f aca="false">IF(J336="EE",IF(OR(AND(OR(L336=1,L336=0),K336&gt;0,K336&lt;5),AND(OR(L336=1,L336=0),K336&gt;4,K336&lt;16),AND(L336=2,K336&gt;0,K336&lt;5)),"Simples",IF(OR(AND(OR(L336=1,L336=0),K336&gt;15),AND(L336=2,K336&gt;4,K336&lt;16),AND(L336&gt;2,K336&gt;0,K336&lt;5)),"Médio",IF(OR(AND(L336=2,K336&gt;15),AND(L336&gt;2,K336&gt;4,K336&lt;16),AND(L336&gt;2,K336&gt;15)),"Complexo",""))), IF(OR(J336="CE",J336="SE"),IF(OR(AND(OR(L336=1,L336=0),K336&gt;0,K336&lt;6),AND(OR(L336=1,L336=0),K336&gt;5,K336&lt;20),AND(L336&gt;1,L336&lt;4,K336&gt;0,K336&lt;6)),"Simples",IF(OR(AND(OR(L336=1,L336=0),K336&gt;19),AND(L336&gt;1,L336&lt;4,K336&gt;5,K336&lt;20),AND(L336&gt;3,K336&gt;0,K336&lt;6)),"Médio",IF(OR(AND(L336&gt;1,L336&lt;4,K336&gt;19),AND(L336&gt;3,K336&gt;5,K336&lt;20),AND(L336&gt;3,K336&gt;19)),"Complexo",""))),""))</f>
        <v/>
      </c>
      <c r="O336" s="60" t="str">
        <f aca="false">IF(J336="ALI",IF(OR(AND(OR(L336=1,L336=0),K336&gt;0,K336&lt;20),AND(OR(L336=1,L336=0),K336&gt;19,K336&lt;51),AND(L336&gt;1,L336&lt;6,K336&gt;0,K336&lt;20)),"Simples",IF(OR(AND(OR(L336=1,L336=0),K336&gt;50),AND(L336&gt;1,L336&lt;6,K336&gt;19,K336&lt;51),AND(L336&gt;5,K336&gt;0,K336&lt;20)),"Médio",IF(OR(AND(L336&gt;1,L336&lt;6,K336&gt;50),AND(L336&gt;5,K336&gt;19,K336&lt;51),AND(L336&gt;5,K336&gt;50)),"Complexo",""))), IF(J336="AIE",IF(OR(AND(OR(L336=1, L336=0),K336&gt;0,K336&lt;20),AND(OR(L336=1, L336=0),K336&gt;19,K336&lt;51),AND(L336&gt;1,L336&lt;6,K336&gt;0,K336&lt;20)),"Simples",IF(OR(AND(OR(L336=1, L336=0),K336&gt;50),AND(L336&gt;1,L336&lt;6,K336&gt;19,K336&lt;51),AND(L336&gt;5,K336&gt;0,K336&lt;20)),"Médio",IF(OR(AND(L336&gt;1,L336&lt;6,K336&gt;50),AND(L336&gt;5,K336&gt;19,K336&lt;51),AND(L336&gt;5,K336&gt;50)),"Complexo",""))),""))</f>
        <v/>
      </c>
      <c r="P336" s="63" t="str">
        <f aca="false">IF(N336="",O336,IF(O336="",N336,""))</f>
        <v/>
      </c>
      <c r="Q336" s="64" t="n">
        <f aca="false">IF(AND(OR(J336="EE",J336="CE"),P336="Simples"),3, IF(AND(OR(J336="EE",J336="CE"),P336="Médio"),4, IF(AND(OR(J336="EE",J336="CE"),P336="Complexo"),6, IF(AND(J336="SE",P336="Simples"),4, IF(AND(J336="SE",P336="Médio"),5, IF(AND(J336="SE",P336="Complexo"),7,0))))))</f>
        <v>0</v>
      </c>
      <c r="R336" s="64" t="n">
        <f aca="false">IF(AND(J336="ALI",O336="Simples"),7, IF(AND(J336="ALI",O336="Médio"),10, IF(AND(J336="ALI",O336="Complexo"),15, IF(AND(J336="AIE",O336="Simples"),5, IF(AND(J336="AIE",O336="Médio"),7, IF(AND(J336="AIE",O336="Complexo"),10,0))))))</f>
        <v>0</v>
      </c>
      <c r="S336" s="63" t="n">
        <f aca="false">IF($M336="%",($Q336+$R336)*$C336,$C336*$I336)</f>
        <v>0</v>
      </c>
      <c r="T336" s="59"/>
      <c r="U336" s="55"/>
      <c r="V336" s="55"/>
      <c r="W336" s="55"/>
      <c r="X336" s="55"/>
      <c r="Y336" s="55"/>
      <c r="Z336" s="55"/>
      <c r="AA336" s="55"/>
      <c r="AB336" s="55"/>
      <c r="AC336" s="55"/>
      <c r="AD336" s="55"/>
      <c r="AE336" s="55"/>
      <c r="AF336" s="55"/>
      <c r="AG336" s="55"/>
      <c r="AH336" s="55"/>
      <c r="AI336" s="55"/>
      <c r="AJ336" s="55"/>
      <c r="AK336" s="55"/>
      <c r="AL336" s="55"/>
      <c r="AM336" s="55"/>
      <c r="AN336" s="55"/>
      <c r="AO336" s="55"/>
      <c r="AP336" s="55"/>
      <c r="AQ336" s="55"/>
      <c r="AR336" s="55"/>
      <c r="AS336" s="55"/>
      <c r="AT336" s="55"/>
      <c r="AU336" s="55"/>
      <c r="AV336" s="55"/>
      <c r="AW336" s="55"/>
      <c r="AX336" s="55"/>
      <c r="AY336" s="55"/>
      <c r="AZ336" s="55"/>
      <c r="BA336" s="55"/>
      <c r="BB336" s="55"/>
      <c r="BC336" s="55"/>
      <c r="BD336" s="55"/>
      <c r="BE336" s="55"/>
      <c r="BF336" s="55"/>
      <c r="BG336" s="55"/>
      <c r="BH336" s="55"/>
      <c r="BI336" s="55"/>
      <c r="BJ336" s="55"/>
      <c r="BK336" s="55"/>
      <c r="BL336" s="55"/>
    </row>
    <row r="337" customFormat="false" ht="13.8" hidden="false" customHeight="false" outlineLevel="0" collapsed="false">
      <c r="A337" s="56"/>
      <c r="B337" s="57"/>
      <c r="C337" s="58" t="n">
        <f aca="false">IF($B337&lt;&gt;"",VLOOKUP($B337,Matriz_INM,2,0),0)</f>
        <v>0</v>
      </c>
      <c r="D337" s="59"/>
      <c r="E337" s="59"/>
      <c r="F337" s="59"/>
      <c r="G337" s="59"/>
      <c r="H337" s="60"/>
      <c r="I337" s="61"/>
      <c r="J337" s="59"/>
      <c r="K337" s="61"/>
      <c r="L337" s="61"/>
      <c r="M337" s="62" t="str">
        <f aca="false">IFERROR(VLOOKUP($B337,Matriz_INM,3,0),"")</f>
        <v/>
      </c>
      <c r="N337" s="60" t="str">
        <f aca="false">IF(J337="EE",IF(OR(AND(OR(L337=1,L337=0),K337&gt;0,K337&lt;5),AND(OR(L337=1,L337=0),K337&gt;4,K337&lt;16),AND(L337=2,K337&gt;0,K337&lt;5)),"Simples",IF(OR(AND(OR(L337=1,L337=0),K337&gt;15),AND(L337=2,K337&gt;4,K337&lt;16),AND(L337&gt;2,K337&gt;0,K337&lt;5)),"Médio",IF(OR(AND(L337=2,K337&gt;15),AND(L337&gt;2,K337&gt;4,K337&lt;16),AND(L337&gt;2,K337&gt;15)),"Complexo",""))), IF(OR(J337="CE",J337="SE"),IF(OR(AND(OR(L337=1,L337=0),K337&gt;0,K337&lt;6),AND(OR(L337=1,L337=0),K337&gt;5,K337&lt;20),AND(L337&gt;1,L337&lt;4,K337&gt;0,K337&lt;6)),"Simples",IF(OR(AND(OR(L337=1,L337=0),K337&gt;19),AND(L337&gt;1,L337&lt;4,K337&gt;5,K337&lt;20),AND(L337&gt;3,K337&gt;0,K337&lt;6)),"Médio",IF(OR(AND(L337&gt;1,L337&lt;4,K337&gt;19),AND(L337&gt;3,K337&gt;5,K337&lt;20),AND(L337&gt;3,K337&gt;19)),"Complexo",""))),""))</f>
        <v/>
      </c>
      <c r="O337" s="60" t="str">
        <f aca="false">IF(J337="ALI",IF(OR(AND(OR(L337=1,L337=0),K337&gt;0,K337&lt;20),AND(OR(L337=1,L337=0),K337&gt;19,K337&lt;51),AND(L337&gt;1,L337&lt;6,K337&gt;0,K337&lt;20)),"Simples",IF(OR(AND(OR(L337=1,L337=0),K337&gt;50),AND(L337&gt;1,L337&lt;6,K337&gt;19,K337&lt;51),AND(L337&gt;5,K337&gt;0,K337&lt;20)),"Médio",IF(OR(AND(L337&gt;1,L337&lt;6,K337&gt;50),AND(L337&gt;5,K337&gt;19,K337&lt;51),AND(L337&gt;5,K337&gt;50)),"Complexo",""))), IF(J337="AIE",IF(OR(AND(OR(L337=1, L337=0),K337&gt;0,K337&lt;20),AND(OR(L337=1, L337=0),K337&gt;19,K337&lt;51),AND(L337&gt;1,L337&lt;6,K337&gt;0,K337&lt;20)),"Simples",IF(OR(AND(OR(L337=1, L337=0),K337&gt;50),AND(L337&gt;1,L337&lt;6,K337&gt;19,K337&lt;51),AND(L337&gt;5,K337&gt;0,K337&lt;20)),"Médio",IF(OR(AND(L337&gt;1,L337&lt;6,K337&gt;50),AND(L337&gt;5,K337&gt;19,K337&lt;51),AND(L337&gt;5,K337&gt;50)),"Complexo",""))),""))</f>
        <v/>
      </c>
      <c r="P337" s="63" t="str">
        <f aca="false">IF(N337="",O337,IF(O337="",N337,""))</f>
        <v/>
      </c>
      <c r="Q337" s="64" t="n">
        <f aca="false">IF(AND(OR(J337="EE",J337="CE"),P337="Simples"),3, IF(AND(OR(J337="EE",J337="CE"),P337="Médio"),4, IF(AND(OR(J337="EE",J337="CE"),P337="Complexo"),6, IF(AND(J337="SE",P337="Simples"),4, IF(AND(J337="SE",P337="Médio"),5, IF(AND(J337="SE",P337="Complexo"),7,0))))))</f>
        <v>0</v>
      </c>
      <c r="R337" s="64" t="n">
        <f aca="false">IF(AND(J337="ALI",O337="Simples"),7, IF(AND(J337="ALI",O337="Médio"),10, IF(AND(J337="ALI",O337="Complexo"),15, IF(AND(J337="AIE",O337="Simples"),5, IF(AND(J337="AIE",O337="Médio"),7, IF(AND(J337="AIE",O337="Complexo"),10,0))))))</f>
        <v>0</v>
      </c>
      <c r="S337" s="63" t="n">
        <f aca="false">IF($M337="%",($Q337+$R337)*$C337,$C337*$I337)</f>
        <v>0</v>
      </c>
      <c r="T337" s="59"/>
      <c r="U337" s="55"/>
      <c r="V337" s="55"/>
      <c r="W337" s="55"/>
      <c r="X337" s="55"/>
      <c r="Y337" s="55"/>
      <c r="Z337" s="55"/>
      <c r="AA337" s="55"/>
      <c r="AB337" s="55"/>
      <c r="AC337" s="55"/>
      <c r="AD337" s="55"/>
      <c r="AE337" s="55"/>
      <c r="AF337" s="55"/>
      <c r="AG337" s="55"/>
      <c r="AH337" s="55"/>
      <c r="AI337" s="55"/>
      <c r="AJ337" s="55"/>
      <c r="AK337" s="55"/>
      <c r="AL337" s="55"/>
      <c r="AM337" s="55"/>
      <c r="AN337" s="55"/>
      <c r="AO337" s="55"/>
      <c r="AP337" s="55"/>
      <c r="AQ337" s="55"/>
      <c r="AR337" s="55"/>
      <c r="AS337" s="55"/>
      <c r="AT337" s="55"/>
      <c r="AU337" s="55"/>
      <c r="AV337" s="55"/>
      <c r="AW337" s="55"/>
      <c r="AX337" s="55"/>
      <c r="AY337" s="55"/>
      <c r="AZ337" s="55"/>
      <c r="BA337" s="55"/>
      <c r="BB337" s="55"/>
      <c r="BC337" s="55"/>
      <c r="BD337" s="55"/>
      <c r="BE337" s="55"/>
      <c r="BF337" s="55"/>
      <c r="BG337" s="55"/>
      <c r="BH337" s="55"/>
      <c r="BI337" s="55"/>
      <c r="BJ337" s="55"/>
      <c r="BK337" s="55"/>
      <c r="BL337" s="55"/>
    </row>
    <row r="338" customFormat="false" ht="13.8" hidden="false" customHeight="false" outlineLevel="0" collapsed="false">
      <c r="A338" s="56"/>
      <c r="B338" s="57"/>
      <c r="C338" s="58" t="n">
        <f aca="false">IF($B338&lt;&gt;"",VLOOKUP($B338,Matriz_INM,2,0),0)</f>
        <v>0</v>
      </c>
      <c r="D338" s="59"/>
      <c r="E338" s="59"/>
      <c r="F338" s="59"/>
      <c r="G338" s="59"/>
      <c r="H338" s="60"/>
      <c r="I338" s="61"/>
      <c r="J338" s="59"/>
      <c r="K338" s="61"/>
      <c r="L338" s="61"/>
      <c r="M338" s="62" t="str">
        <f aca="false">IFERROR(VLOOKUP($B338,Matriz_INM,3,0),"")</f>
        <v/>
      </c>
      <c r="N338" s="60" t="str">
        <f aca="false">IF(J338="EE",IF(OR(AND(OR(L338=1,L338=0),K338&gt;0,K338&lt;5),AND(OR(L338=1,L338=0),K338&gt;4,K338&lt;16),AND(L338=2,K338&gt;0,K338&lt;5)),"Simples",IF(OR(AND(OR(L338=1,L338=0),K338&gt;15),AND(L338=2,K338&gt;4,K338&lt;16),AND(L338&gt;2,K338&gt;0,K338&lt;5)),"Médio",IF(OR(AND(L338=2,K338&gt;15),AND(L338&gt;2,K338&gt;4,K338&lt;16),AND(L338&gt;2,K338&gt;15)),"Complexo",""))), IF(OR(J338="CE",J338="SE"),IF(OR(AND(OR(L338=1,L338=0),K338&gt;0,K338&lt;6),AND(OR(L338=1,L338=0),K338&gt;5,K338&lt;20),AND(L338&gt;1,L338&lt;4,K338&gt;0,K338&lt;6)),"Simples",IF(OR(AND(OR(L338=1,L338=0),K338&gt;19),AND(L338&gt;1,L338&lt;4,K338&gt;5,K338&lt;20),AND(L338&gt;3,K338&gt;0,K338&lt;6)),"Médio",IF(OR(AND(L338&gt;1,L338&lt;4,K338&gt;19),AND(L338&gt;3,K338&gt;5,K338&lt;20),AND(L338&gt;3,K338&gt;19)),"Complexo",""))),""))</f>
        <v/>
      </c>
      <c r="O338" s="60" t="str">
        <f aca="false">IF(J338="ALI",IF(OR(AND(OR(L338=1,L338=0),K338&gt;0,K338&lt;20),AND(OR(L338=1,L338=0),K338&gt;19,K338&lt;51),AND(L338&gt;1,L338&lt;6,K338&gt;0,K338&lt;20)),"Simples",IF(OR(AND(OR(L338=1,L338=0),K338&gt;50),AND(L338&gt;1,L338&lt;6,K338&gt;19,K338&lt;51),AND(L338&gt;5,K338&gt;0,K338&lt;20)),"Médio",IF(OR(AND(L338&gt;1,L338&lt;6,K338&gt;50),AND(L338&gt;5,K338&gt;19,K338&lt;51),AND(L338&gt;5,K338&gt;50)),"Complexo",""))), IF(J338="AIE",IF(OR(AND(OR(L338=1, L338=0),K338&gt;0,K338&lt;20),AND(OR(L338=1, L338=0),K338&gt;19,K338&lt;51),AND(L338&gt;1,L338&lt;6,K338&gt;0,K338&lt;20)),"Simples",IF(OR(AND(OR(L338=1, L338=0),K338&gt;50),AND(L338&gt;1,L338&lt;6,K338&gt;19,K338&lt;51),AND(L338&gt;5,K338&gt;0,K338&lt;20)),"Médio",IF(OR(AND(L338&gt;1,L338&lt;6,K338&gt;50),AND(L338&gt;5,K338&gt;19,K338&lt;51),AND(L338&gt;5,K338&gt;50)),"Complexo",""))),""))</f>
        <v/>
      </c>
      <c r="P338" s="63" t="str">
        <f aca="false">IF(N338="",O338,IF(O338="",N338,""))</f>
        <v/>
      </c>
      <c r="Q338" s="64" t="n">
        <f aca="false">IF(AND(OR(J338="EE",J338="CE"),P338="Simples"),3, IF(AND(OR(J338="EE",J338="CE"),P338="Médio"),4, IF(AND(OR(J338="EE",J338="CE"),P338="Complexo"),6, IF(AND(J338="SE",P338="Simples"),4, IF(AND(J338="SE",P338="Médio"),5, IF(AND(J338="SE",P338="Complexo"),7,0))))))</f>
        <v>0</v>
      </c>
      <c r="R338" s="64" t="n">
        <f aca="false">IF(AND(J338="ALI",O338="Simples"),7, IF(AND(J338="ALI",O338="Médio"),10, IF(AND(J338="ALI",O338="Complexo"),15, IF(AND(J338="AIE",O338="Simples"),5, IF(AND(J338="AIE",O338="Médio"),7, IF(AND(J338="AIE",O338="Complexo"),10,0))))))</f>
        <v>0</v>
      </c>
      <c r="S338" s="63" t="n">
        <f aca="false">IF($M338="%",($Q338+$R338)*$C338,$C338*$I338)</f>
        <v>0</v>
      </c>
      <c r="T338" s="59"/>
      <c r="U338" s="55"/>
      <c r="V338" s="55"/>
      <c r="W338" s="55"/>
      <c r="X338" s="55"/>
      <c r="Y338" s="55"/>
      <c r="Z338" s="55"/>
      <c r="AA338" s="55"/>
      <c r="AB338" s="55"/>
      <c r="AC338" s="55"/>
      <c r="AD338" s="55"/>
      <c r="AE338" s="55"/>
      <c r="AF338" s="55"/>
      <c r="AG338" s="55"/>
      <c r="AH338" s="55"/>
      <c r="AI338" s="55"/>
      <c r="AJ338" s="55"/>
      <c r="AK338" s="55"/>
      <c r="AL338" s="55"/>
      <c r="AM338" s="55"/>
      <c r="AN338" s="55"/>
      <c r="AO338" s="55"/>
      <c r="AP338" s="55"/>
      <c r="AQ338" s="55"/>
      <c r="AR338" s="55"/>
      <c r="AS338" s="55"/>
      <c r="AT338" s="55"/>
      <c r="AU338" s="55"/>
      <c r="AV338" s="55"/>
      <c r="AW338" s="55"/>
      <c r="AX338" s="55"/>
      <c r="AY338" s="55"/>
      <c r="AZ338" s="55"/>
      <c r="BA338" s="55"/>
      <c r="BB338" s="55"/>
      <c r="BC338" s="55"/>
      <c r="BD338" s="55"/>
      <c r="BE338" s="55"/>
      <c r="BF338" s="55"/>
      <c r="BG338" s="55"/>
      <c r="BH338" s="55"/>
      <c r="BI338" s="55"/>
      <c r="BJ338" s="55"/>
      <c r="BK338" s="55"/>
      <c r="BL338" s="55"/>
    </row>
    <row r="339" customFormat="false" ht="13.8" hidden="false" customHeight="false" outlineLevel="0" collapsed="false">
      <c r="A339" s="56"/>
      <c r="B339" s="57"/>
      <c r="C339" s="58" t="n">
        <f aca="false">IF($B339&lt;&gt;"",VLOOKUP($B339,Matriz_INM,2,0),0)</f>
        <v>0</v>
      </c>
      <c r="D339" s="59"/>
      <c r="E339" s="59"/>
      <c r="F339" s="59"/>
      <c r="G339" s="59"/>
      <c r="H339" s="60"/>
      <c r="I339" s="61"/>
      <c r="J339" s="59"/>
      <c r="K339" s="61"/>
      <c r="L339" s="61"/>
      <c r="M339" s="62" t="str">
        <f aca="false">IFERROR(VLOOKUP($B339,Matriz_INM,3,0),"")</f>
        <v/>
      </c>
      <c r="N339" s="60" t="str">
        <f aca="false">IF(J339="EE",IF(OR(AND(OR(L339=1,L339=0),K339&gt;0,K339&lt;5),AND(OR(L339=1,L339=0),K339&gt;4,K339&lt;16),AND(L339=2,K339&gt;0,K339&lt;5)),"Simples",IF(OR(AND(OR(L339=1,L339=0),K339&gt;15),AND(L339=2,K339&gt;4,K339&lt;16),AND(L339&gt;2,K339&gt;0,K339&lt;5)),"Médio",IF(OR(AND(L339=2,K339&gt;15),AND(L339&gt;2,K339&gt;4,K339&lt;16),AND(L339&gt;2,K339&gt;15)),"Complexo",""))), IF(OR(J339="CE",J339="SE"),IF(OR(AND(OR(L339=1,L339=0),K339&gt;0,K339&lt;6),AND(OR(L339=1,L339=0),K339&gt;5,K339&lt;20),AND(L339&gt;1,L339&lt;4,K339&gt;0,K339&lt;6)),"Simples",IF(OR(AND(OR(L339=1,L339=0),K339&gt;19),AND(L339&gt;1,L339&lt;4,K339&gt;5,K339&lt;20),AND(L339&gt;3,K339&gt;0,K339&lt;6)),"Médio",IF(OR(AND(L339&gt;1,L339&lt;4,K339&gt;19),AND(L339&gt;3,K339&gt;5,K339&lt;20),AND(L339&gt;3,K339&gt;19)),"Complexo",""))),""))</f>
        <v/>
      </c>
      <c r="O339" s="60" t="str">
        <f aca="false">IF(J339="ALI",IF(OR(AND(OR(L339=1,L339=0),K339&gt;0,K339&lt;20),AND(OR(L339=1,L339=0),K339&gt;19,K339&lt;51),AND(L339&gt;1,L339&lt;6,K339&gt;0,K339&lt;20)),"Simples",IF(OR(AND(OR(L339=1,L339=0),K339&gt;50),AND(L339&gt;1,L339&lt;6,K339&gt;19,K339&lt;51),AND(L339&gt;5,K339&gt;0,K339&lt;20)),"Médio",IF(OR(AND(L339&gt;1,L339&lt;6,K339&gt;50),AND(L339&gt;5,K339&gt;19,K339&lt;51),AND(L339&gt;5,K339&gt;50)),"Complexo",""))), IF(J339="AIE",IF(OR(AND(OR(L339=1, L339=0),K339&gt;0,K339&lt;20),AND(OR(L339=1, L339=0),K339&gt;19,K339&lt;51),AND(L339&gt;1,L339&lt;6,K339&gt;0,K339&lt;20)),"Simples",IF(OR(AND(OR(L339=1, L339=0),K339&gt;50),AND(L339&gt;1,L339&lt;6,K339&gt;19,K339&lt;51),AND(L339&gt;5,K339&gt;0,K339&lt;20)),"Médio",IF(OR(AND(L339&gt;1,L339&lt;6,K339&gt;50),AND(L339&gt;5,K339&gt;19,K339&lt;51),AND(L339&gt;5,K339&gt;50)),"Complexo",""))),""))</f>
        <v/>
      </c>
      <c r="P339" s="63" t="str">
        <f aca="false">IF(N339="",O339,IF(O339="",N339,""))</f>
        <v/>
      </c>
      <c r="Q339" s="64" t="n">
        <f aca="false">IF(AND(OR(J339="EE",J339="CE"),P339="Simples"),3, IF(AND(OR(J339="EE",J339="CE"),P339="Médio"),4, IF(AND(OR(J339="EE",J339="CE"),P339="Complexo"),6, IF(AND(J339="SE",P339="Simples"),4, IF(AND(J339="SE",P339="Médio"),5, IF(AND(J339="SE",P339="Complexo"),7,0))))))</f>
        <v>0</v>
      </c>
      <c r="R339" s="64" t="n">
        <f aca="false">IF(AND(J339="ALI",O339="Simples"),7, IF(AND(J339="ALI",O339="Médio"),10, IF(AND(J339="ALI",O339="Complexo"),15, IF(AND(J339="AIE",O339="Simples"),5, IF(AND(J339="AIE",O339="Médio"),7, IF(AND(J339="AIE",O339="Complexo"),10,0))))))</f>
        <v>0</v>
      </c>
      <c r="S339" s="63" t="n">
        <f aca="false">IF($M339="%",($Q339+$R339)*$C339,$C339*$I339)</f>
        <v>0</v>
      </c>
      <c r="T339" s="59"/>
      <c r="U339" s="55"/>
      <c r="V339" s="55"/>
      <c r="W339" s="55"/>
      <c r="X339" s="55"/>
      <c r="Y339" s="55"/>
      <c r="Z339" s="55"/>
      <c r="AA339" s="55"/>
      <c r="AB339" s="55"/>
      <c r="AC339" s="55"/>
      <c r="AD339" s="55"/>
      <c r="AE339" s="55"/>
      <c r="AF339" s="55"/>
      <c r="AG339" s="55"/>
      <c r="AH339" s="55"/>
      <c r="AI339" s="55"/>
      <c r="AJ339" s="55"/>
      <c r="AK339" s="55"/>
      <c r="AL339" s="55"/>
      <c r="AM339" s="55"/>
      <c r="AN339" s="55"/>
      <c r="AO339" s="55"/>
      <c r="AP339" s="55"/>
      <c r="AQ339" s="55"/>
      <c r="AR339" s="55"/>
      <c r="AS339" s="55"/>
      <c r="AT339" s="55"/>
      <c r="AU339" s="55"/>
      <c r="AV339" s="55"/>
      <c r="AW339" s="55"/>
      <c r="AX339" s="55"/>
      <c r="AY339" s="55"/>
      <c r="AZ339" s="55"/>
      <c r="BA339" s="55"/>
      <c r="BB339" s="55"/>
      <c r="BC339" s="55"/>
      <c r="BD339" s="55"/>
      <c r="BE339" s="55"/>
      <c r="BF339" s="55"/>
      <c r="BG339" s="55"/>
      <c r="BH339" s="55"/>
      <c r="BI339" s="55"/>
      <c r="BJ339" s="55"/>
      <c r="BK339" s="55"/>
      <c r="BL339" s="55"/>
    </row>
    <row r="340" customFormat="false" ht="13.8" hidden="false" customHeight="false" outlineLevel="0" collapsed="false">
      <c r="A340" s="56"/>
      <c r="B340" s="57"/>
      <c r="C340" s="58" t="n">
        <f aca="false">IF($B340&lt;&gt;"",VLOOKUP($B340,Matriz_INM,2,0),0)</f>
        <v>0</v>
      </c>
      <c r="D340" s="59"/>
      <c r="E340" s="59"/>
      <c r="F340" s="59"/>
      <c r="G340" s="59"/>
      <c r="H340" s="60"/>
      <c r="I340" s="61"/>
      <c r="J340" s="59"/>
      <c r="K340" s="61"/>
      <c r="L340" s="61"/>
      <c r="M340" s="62" t="str">
        <f aca="false">IFERROR(VLOOKUP($B340,Matriz_INM,3,0),"")</f>
        <v/>
      </c>
      <c r="N340" s="60" t="str">
        <f aca="false">IF(J340="EE",IF(OR(AND(OR(L340=1,L340=0),K340&gt;0,K340&lt;5),AND(OR(L340=1,L340=0),K340&gt;4,K340&lt;16),AND(L340=2,K340&gt;0,K340&lt;5)),"Simples",IF(OR(AND(OR(L340=1,L340=0),K340&gt;15),AND(L340=2,K340&gt;4,K340&lt;16),AND(L340&gt;2,K340&gt;0,K340&lt;5)),"Médio",IF(OR(AND(L340=2,K340&gt;15),AND(L340&gt;2,K340&gt;4,K340&lt;16),AND(L340&gt;2,K340&gt;15)),"Complexo",""))), IF(OR(J340="CE",J340="SE"),IF(OR(AND(OR(L340=1,L340=0),K340&gt;0,K340&lt;6),AND(OR(L340=1,L340=0),K340&gt;5,K340&lt;20),AND(L340&gt;1,L340&lt;4,K340&gt;0,K340&lt;6)),"Simples",IF(OR(AND(OR(L340=1,L340=0),K340&gt;19),AND(L340&gt;1,L340&lt;4,K340&gt;5,K340&lt;20),AND(L340&gt;3,K340&gt;0,K340&lt;6)),"Médio",IF(OR(AND(L340&gt;1,L340&lt;4,K340&gt;19),AND(L340&gt;3,K340&gt;5,K340&lt;20),AND(L340&gt;3,K340&gt;19)),"Complexo",""))),""))</f>
        <v/>
      </c>
      <c r="O340" s="60" t="str">
        <f aca="false">IF(J340="ALI",IF(OR(AND(OR(L340=1,L340=0),K340&gt;0,K340&lt;20),AND(OR(L340=1,L340=0),K340&gt;19,K340&lt;51),AND(L340&gt;1,L340&lt;6,K340&gt;0,K340&lt;20)),"Simples",IF(OR(AND(OR(L340=1,L340=0),K340&gt;50),AND(L340&gt;1,L340&lt;6,K340&gt;19,K340&lt;51),AND(L340&gt;5,K340&gt;0,K340&lt;20)),"Médio",IF(OR(AND(L340&gt;1,L340&lt;6,K340&gt;50),AND(L340&gt;5,K340&gt;19,K340&lt;51),AND(L340&gt;5,K340&gt;50)),"Complexo",""))), IF(J340="AIE",IF(OR(AND(OR(L340=1, L340=0),K340&gt;0,K340&lt;20),AND(OR(L340=1, L340=0),K340&gt;19,K340&lt;51),AND(L340&gt;1,L340&lt;6,K340&gt;0,K340&lt;20)),"Simples",IF(OR(AND(OR(L340=1, L340=0),K340&gt;50),AND(L340&gt;1,L340&lt;6,K340&gt;19,K340&lt;51),AND(L340&gt;5,K340&gt;0,K340&lt;20)),"Médio",IF(OR(AND(L340&gt;1,L340&lt;6,K340&gt;50),AND(L340&gt;5,K340&gt;19,K340&lt;51),AND(L340&gt;5,K340&gt;50)),"Complexo",""))),""))</f>
        <v/>
      </c>
      <c r="P340" s="63" t="str">
        <f aca="false">IF(N340="",O340,IF(O340="",N340,""))</f>
        <v/>
      </c>
      <c r="Q340" s="64" t="n">
        <f aca="false">IF(AND(OR(J340="EE",J340="CE"),P340="Simples"),3, IF(AND(OR(J340="EE",J340="CE"),P340="Médio"),4, IF(AND(OR(J340="EE",J340="CE"),P340="Complexo"),6, IF(AND(J340="SE",P340="Simples"),4, IF(AND(J340="SE",P340="Médio"),5, IF(AND(J340="SE",P340="Complexo"),7,0))))))</f>
        <v>0</v>
      </c>
      <c r="R340" s="64" t="n">
        <f aca="false">IF(AND(J340="ALI",O340="Simples"),7, IF(AND(J340="ALI",O340="Médio"),10, IF(AND(J340="ALI",O340="Complexo"),15, IF(AND(J340="AIE",O340="Simples"),5, IF(AND(J340="AIE",O340="Médio"),7, IF(AND(J340="AIE",O340="Complexo"),10,0))))))</f>
        <v>0</v>
      </c>
      <c r="S340" s="63" t="n">
        <f aca="false">IF($M340="%",($Q340+$R340)*$C340,$C340*$I340)</f>
        <v>0</v>
      </c>
      <c r="T340" s="59"/>
      <c r="U340" s="55"/>
      <c r="V340" s="55"/>
      <c r="W340" s="55"/>
      <c r="X340" s="55"/>
      <c r="Y340" s="55"/>
      <c r="Z340" s="55"/>
      <c r="AA340" s="55"/>
      <c r="AB340" s="55"/>
      <c r="AC340" s="55"/>
      <c r="AD340" s="55"/>
      <c r="AE340" s="55"/>
      <c r="AF340" s="55"/>
      <c r="AG340" s="55"/>
      <c r="AH340" s="55"/>
      <c r="AI340" s="55"/>
      <c r="AJ340" s="55"/>
      <c r="AK340" s="55"/>
      <c r="AL340" s="55"/>
      <c r="AM340" s="55"/>
      <c r="AN340" s="55"/>
      <c r="AO340" s="55"/>
      <c r="AP340" s="55"/>
      <c r="AQ340" s="55"/>
      <c r="AR340" s="55"/>
      <c r="AS340" s="55"/>
      <c r="AT340" s="55"/>
      <c r="AU340" s="55"/>
      <c r="AV340" s="55"/>
      <c r="AW340" s="55"/>
      <c r="AX340" s="55"/>
      <c r="AY340" s="55"/>
      <c r="AZ340" s="55"/>
      <c r="BA340" s="55"/>
      <c r="BB340" s="55"/>
      <c r="BC340" s="55"/>
      <c r="BD340" s="55"/>
      <c r="BE340" s="55"/>
      <c r="BF340" s="55"/>
      <c r="BG340" s="55"/>
      <c r="BH340" s="55"/>
      <c r="BI340" s="55"/>
      <c r="BJ340" s="55"/>
      <c r="BK340" s="55"/>
      <c r="BL340" s="55"/>
    </row>
    <row r="341" customFormat="false" ht="13.8" hidden="false" customHeight="false" outlineLevel="0" collapsed="false">
      <c r="A341" s="56"/>
      <c r="B341" s="57"/>
      <c r="C341" s="58" t="n">
        <f aca="false">IF($B341&lt;&gt;"",VLOOKUP($B341,Matriz_INM,2,0),0)</f>
        <v>0</v>
      </c>
      <c r="D341" s="59"/>
      <c r="E341" s="59"/>
      <c r="F341" s="59"/>
      <c r="G341" s="59"/>
      <c r="H341" s="60"/>
      <c r="I341" s="61"/>
      <c r="J341" s="59"/>
      <c r="K341" s="61"/>
      <c r="L341" s="61"/>
      <c r="M341" s="62" t="str">
        <f aca="false">IFERROR(VLOOKUP($B341,Matriz_INM,3,0),"")</f>
        <v/>
      </c>
      <c r="N341" s="60" t="str">
        <f aca="false">IF(J341="EE",IF(OR(AND(OR(L341=1,L341=0),K341&gt;0,K341&lt;5),AND(OR(L341=1,L341=0),K341&gt;4,K341&lt;16),AND(L341=2,K341&gt;0,K341&lt;5)),"Simples",IF(OR(AND(OR(L341=1,L341=0),K341&gt;15),AND(L341=2,K341&gt;4,K341&lt;16),AND(L341&gt;2,K341&gt;0,K341&lt;5)),"Médio",IF(OR(AND(L341=2,K341&gt;15),AND(L341&gt;2,K341&gt;4,K341&lt;16),AND(L341&gt;2,K341&gt;15)),"Complexo",""))), IF(OR(J341="CE",J341="SE"),IF(OR(AND(OR(L341=1,L341=0),K341&gt;0,K341&lt;6),AND(OR(L341=1,L341=0),K341&gt;5,K341&lt;20),AND(L341&gt;1,L341&lt;4,K341&gt;0,K341&lt;6)),"Simples",IF(OR(AND(OR(L341=1,L341=0),K341&gt;19),AND(L341&gt;1,L341&lt;4,K341&gt;5,K341&lt;20),AND(L341&gt;3,K341&gt;0,K341&lt;6)),"Médio",IF(OR(AND(L341&gt;1,L341&lt;4,K341&gt;19),AND(L341&gt;3,K341&gt;5,K341&lt;20),AND(L341&gt;3,K341&gt;19)),"Complexo",""))),""))</f>
        <v/>
      </c>
      <c r="O341" s="60" t="str">
        <f aca="false">IF(J341="ALI",IF(OR(AND(OR(L341=1,L341=0),K341&gt;0,K341&lt;20),AND(OR(L341=1,L341=0),K341&gt;19,K341&lt;51),AND(L341&gt;1,L341&lt;6,K341&gt;0,K341&lt;20)),"Simples",IF(OR(AND(OR(L341=1,L341=0),K341&gt;50),AND(L341&gt;1,L341&lt;6,K341&gt;19,K341&lt;51),AND(L341&gt;5,K341&gt;0,K341&lt;20)),"Médio",IF(OR(AND(L341&gt;1,L341&lt;6,K341&gt;50),AND(L341&gt;5,K341&gt;19,K341&lt;51),AND(L341&gt;5,K341&gt;50)),"Complexo",""))), IF(J341="AIE",IF(OR(AND(OR(L341=1, L341=0),K341&gt;0,K341&lt;20),AND(OR(L341=1, L341=0),K341&gt;19,K341&lt;51),AND(L341&gt;1,L341&lt;6,K341&gt;0,K341&lt;20)),"Simples",IF(OR(AND(OR(L341=1, L341=0),K341&gt;50),AND(L341&gt;1,L341&lt;6,K341&gt;19,K341&lt;51),AND(L341&gt;5,K341&gt;0,K341&lt;20)),"Médio",IF(OR(AND(L341&gt;1,L341&lt;6,K341&gt;50),AND(L341&gt;5,K341&gt;19,K341&lt;51),AND(L341&gt;5,K341&gt;50)),"Complexo",""))),""))</f>
        <v/>
      </c>
      <c r="P341" s="63" t="str">
        <f aca="false">IF(N341="",O341,IF(O341="",N341,""))</f>
        <v/>
      </c>
      <c r="Q341" s="64" t="n">
        <f aca="false">IF(AND(OR(J341="EE",J341="CE"),P341="Simples"),3, IF(AND(OR(J341="EE",J341="CE"),P341="Médio"),4, IF(AND(OR(J341="EE",J341="CE"),P341="Complexo"),6, IF(AND(J341="SE",P341="Simples"),4, IF(AND(J341="SE",P341="Médio"),5, IF(AND(J341="SE",P341="Complexo"),7,0))))))</f>
        <v>0</v>
      </c>
      <c r="R341" s="64" t="n">
        <f aca="false">IF(AND(J341="ALI",O341="Simples"),7, IF(AND(J341="ALI",O341="Médio"),10, IF(AND(J341="ALI",O341="Complexo"),15, IF(AND(J341="AIE",O341="Simples"),5, IF(AND(J341="AIE",O341="Médio"),7, IF(AND(J341="AIE",O341="Complexo"),10,0))))))</f>
        <v>0</v>
      </c>
      <c r="S341" s="63" t="n">
        <f aca="false">IF($M341="%",($Q341+$R341)*$C341,$C341*$I341)</f>
        <v>0</v>
      </c>
      <c r="T341" s="59"/>
      <c r="U341" s="55"/>
      <c r="V341" s="55"/>
      <c r="W341" s="55"/>
      <c r="X341" s="55"/>
      <c r="Y341" s="55"/>
      <c r="Z341" s="55"/>
      <c r="AA341" s="55"/>
      <c r="AB341" s="55"/>
      <c r="AC341" s="55"/>
      <c r="AD341" s="55"/>
      <c r="AE341" s="55"/>
      <c r="AF341" s="55"/>
      <c r="AG341" s="55"/>
      <c r="AH341" s="55"/>
      <c r="AI341" s="55"/>
      <c r="AJ341" s="55"/>
      <c r="AK341" s="55"/>
      <c r="AL341" s="55"/>
      <c r="AM341" s="55"/>
      <c r="AN341" s="55"/>
      <c r="AO341" s="55"/>
      <c r="AP341" s="55"/>
      <c r="AQ341" s="55"/>
      <c r="AR341" s="55"/>
      <c r="AS341" s="55"/>
      <c r="AT341" s="55"/>
      <c r="AU341" s="55"/>
      <c r="AV341" s="55"/>
      <c r="AW341" s="55"/>
      <c r="AX341" s="55"/>
      <c r="AY341" s="55"/>
      <c r="AZ341" s="55"/>
      <c r="BA341" s="55"/>
      <c r="BB341" s="55"/>
      <c r="BC341" s="55"/>
      <c r="BD341" s="55"/>
      <c r="BE341" s="55"/>
      <c r="BF341" s="55"/>
      <c r="BG341" s="55"/>
      <c r="BH341" s="55"/>
      <c r="BI341" s="55"/>
      <c r="BJ341" s="55"/>
      <c r="BK341" s="55"/>
      <c r="BL341" s="55"/>
    </row>
    <row r="342" customFormat="false" ht="13.8" hidden="false" customHeight="false" outlineLevel="0" collapsed="false">
      <c r="A342" s="56"/>
      <c r="B342" s="57"/>
      <c r="C342" s="58" t="n">
        <f aca="false">IF($B342&lt;&gt;"",VLOOKUP($B342,Matriz_INM,2,0),0)</f>
        <v>0</v>
      </c>
      <c r="D342" s="59"/>
      <c r="E342" s="59"/>
      <c r="F342" s="59"/>
      <c r="G342" s="59"/>
      <c r="H342" s="60"/>
      <c r="I342" s="61"/>
      <c r="J342" s="59"/>
      <c r="K342" s="61"/>
      <c r="L342" s="61"/>
      <c r="M342" s="62" t="str">
        <f aca="false">IFERROR(VLOOKUP($B342,Matriz_INM,3,0),"")</f>
        <v/>
      </c>
      <c r="N342" s="60" t="str">
        <f aca="false">IF(J342="EE",IF(OR(AND(OR(L342=1,L342=0),K342&gt;0,K342&lt;5),AND(OR(L342=1,L342=0),K342&gt;4,K342&lt;16),AND(L342=2,K342&gt;0,K342&lt;5)),"Simples",IF(OR(AND(OR(L342=1,L342=0),K342&gt;15),AND(L342=2,K342&gt;4,K342&lt;16),AND(L342&gt;2,K342&gt;0,K342&lt;5)),"Médio",IF(OR(AND(L342=2,K342&gt;15),AND(L342&gt;2,K342&gt;4,K342&lt;16),AND(L342&gt;2,K342&gt;15)),"Complexo",""))), IF(OR(J342="CE",J342="SE"),IF(OR(AND(OR(L342=1,L342=0),K342&gt;0,K342&lt;6),AND(OR(L342=1,L342=0),K342&gt;5,K342&lt;20),AND(L342&gt;1,L342&lt;4,K342&gt;0,K342&lt;6)),"Simples",IF(OR(AND(OR(L342=1,L342=0),K342&gt;19),AND(L342&gt;1,L342&lt;4,K342&gt;5,K342&lt;20),AND(L342&gt;3,K342&gt;0,K342&lt;6)),"Médio",IF(OR(AND(L342&gt;1,L342&lt;4,K342&gt;19),AND(L342&gt;3,K342&gt;5,K342&lt;20),AND(L342&gt;3,K342&gt;19)),"Complexo",""))),""))</f>
        <v/>
      </c>
      <c r="O342" s="60" t="str">
        <f aca="false">IF(J342="ALI",IF(OR(AND(OR(L342=1,L342=0),K342&gt;0,K342&lt;20),AND(OR(L342=1,L342=0),K342&gt;19,K342&lt;51),AND(L342&gt;1,L342&lt;6,K342&gt;0,K342&lt;20)),"Simples",IF(OR(AND(OR(L342=1,L342=0),K342&gt;50),AND(L342&gt;1,L342&lt;6,K342&gt;19,K342&lt;51),AND(L342&gt;5,K342&gt;0,K342&lt;20)),"Médio",IF(OR(AND(L342&gt;1,L342&lt;6,K342&gt;50),AND(L342&gt;5,K342&gt;19,K342&lt;51),AND(L342&gt;5,K342&gt;50)),"Complexo",""))), IF(J342="AIE",IF(OR(AND(OR(L342=1, L342=0),K342&gt;0,K342&lt;20),AND(OR(L342=1, L342=0),K342&gt;19,K342&lt;51),AND(L342&gt;1,L342&lt;6,K342&gt;0,K342&lt;20)),"Simples",IF(OR(AND(OR(L342=1, L342=0),K342&gt;50),AND(L342&gt;1,L342&lt;6,K342&gt;19,K342&lt;51),AND(L342&gt;5,K342&gt;0,K342&lt;20)),"Médio",IF(OR(AND(L342&gt;1,L342&lt;6,K342&gt;50),AND(L342&gt;5,K342&gt;19,K342&lt;51),AND(L342&gt;5,K342&gt;50)),"Complexo",""))),""))</f>
        <v/>
      </c>
      <c r="P342" s="63" t="str">
        <f aca="false">IF(N342="",O342,IF(O342="",N342,""))</f>
        <v/>
      </c>
      <c r="Q342" s="64" t="n">
        <f aca="false">IF(AND(OR(J342="EE",J342="CE"),P342="Simples"),3, IF(AND(OR(J342="EE",J342="CE"),P342="Médio"),4, IF(AND(OR(J342="EE",J342="CE"),P342="Complexo"),6, IF(AND(J342="SE",P342="Simples"),4, IF(AND(J342="SE",P342="Médio"),5, IF(AND(J342="SE",P342="Complexo"),7,0))))))</f>
        <v>0</v>
      </c>
      <c r="R342" s="64" t="n">
        <f aca="false">IF(AND(J342="ALI",O342="Simples"),7, IF(AND(J342="ALI",O342="Médio"),10, IF(AND(J342="ALI",O342="Complexo"),15, IF(AND(J342="AIE",O342="Simples"),5, IF(AND(J342="AIE",O342="Médio"),7, IF(AND(J342="AIE",O342="Complexo"),10,0))))))</f>
        <v>0</v>
      </c>
      <c r="S342" s="63" t="n">
        <f aca="false">IF($M342="%",($Q342+$R342)*$C342,$C342*$I342)</f>
        <v>0</v>
      </c>
      <c r="T342" s="59"/>
      <c r="U342" s="55"/>
      <c r="V342" s="55"/>
      <c r="W342" s="55"/>
      <c r="X342" s="55"/>
      <c r="Y342" s="55"/>
      <c r="Z342" s="55"/>
      <c r="AA342" s="55"/>
      <c r="AB342" s="55"/>
      <c r="AC342" s="55"/>
      <c r="AD342" s="55"/>
      <c r="AE342" s="55"/>
      <c r="AF342" s="55"/>
      <c r="AG342" s="55"/>
      <c r="AH342" s="55"/>
      <c r="AI342" s="55"/>
      <c r="AJ342" s="55"/>
      <c r="AK342" s="55"/>
      <c r="AL342" s="55"/>
      <c r="AM342" s="55"/>
      <c r="AN342" s="55"/>
      <c r="AO342" s="55"/>
      <c r="AP342" s="55"/>
      <c r="AQ342" s="55"/>
      <c r="AR342" s="55"/>
      <c r="AS342" s="55"/>
      <c r="AT342" s="55"/>
      <c r="AU342" s="55"/>
      <c r="AV342" s="55"/>
      <c r="AW342" s="55"/>
      <c r="AX342" s="55"/>
      <c r="AY342" s="55"/>
      <c r="AZ342" s="55"/>
      <c r="BA342" s="55"/>
      <c r="BB342" s="55"/>
      <c r="BC342" s="55"/>
      <c r="BD342" s="55"/>
      <c r="BE342" s="55"/>
      <c r="BF342" s="55"/>
      <c r="BG342" s="55"/>
      <c r="BH342" s="55"/>
      <c r="BI342" s="55"/>
      <c r="BJ342" s="55"/>
      <c r="BK342" s="55"/>
      <c r="BL342" s="55"/>
    </row>
    <row r="343" customFormat="false" ht="13.8" hidden="false" customHeight="false" outlineLevel="0" collapsed="false">
      <c r="A343" s="56"/>
      <c r="B343" s="57"/>
      <c r="C343" s="58" t="n">
        <f aca="false">IF($B343&lt;&gt;"",VLOOKUP($B343,Matriz_INM,2,0),0)</f>
        <v>0</v>
      </c>
      <c r="D343" s="59"/>
      <c r="E343" s="59"/>
      <c r="F343" s="59"/>
      <c r="G343" s="59"/>
      <c r="H343" s="60"/>
      <c r="I343" s="61"/>
      <c r="J343" s="59"/>
      <c r="K343" s="61"/>
      <c r="L343" s="61"/>
      <c r="M343" s="62" t="str">
        <f aca="false">IFERROR(VLOOKUP($B343,Matriz_INM,3,0),"")</f>
        <v/>
      </c>
      <c r="N343" s="60" t="str">
        <f aca="false">IF(J343="EE",IF(OR(AND(OR(L343=1,L343=0),K343&gt;0,K343&lt;5),AND(OR(L343=1,L343=0),K343&gt;4,K343&lt;16),AND(L343=2,K343&gt;0,K343&lt;5)),"Simples",IF(OR(AND(OR(L343=1,L343=0),K343&gt;15),AND(L343=2,K343&gt;4,K343&lt;16),AND(L343&gt;2,K343&gt;0,K343&lt;5)),"Médio",IF(OR(AND(L343=2,K343&gt;15),AND(L343&gt;2,K343&gt;4,K343&lt;16),AND(L343&gt;2,K343&gt;15)),"Complexo",""))), IF(OR(J343="CE",J343="SE"),IF(OR(AND(OR(L343=1,L343=0),K343&gt;0,K343&lt;6),AND(OR(L343=1,L343=0),K343&gt;5,K343&lt;20),AND(L343&gt;1,L343&lt;4,K343&gt;0,K343&lt;6)),"Simples",IF(OR(AND(OR(L343=1,L343=0),K343&gt;19),AND(L343&gt;1,L343&lt;4,K343&gt;5,K343&lt;20),AND(L343&gt;3,K343&gt;0,K343&lt;6)),"Médio",IF(OR(AND(L343&gt;1,L343&lt;4,K343&gt;19),AND(L343&gt;3,K343&gt;5,K343&lt;20),AND(L343&gt;3,K343&gt;19)),"Complexo",""))),""))</f>
        <v/>
      </c>
      <c r="O343" s="60" t="str">
        <f aca="false">IF(J343="ALI",IF(OR(AND(OR(L343=1,L343=0),K343&gt;0,K343&lt;20),AND(OR(L343=1,L343=0),K343&gt;19,K343&lt;51),AND(L343&gt;1,L343&lt;6,K343&gt;0,K343&lt;20)),"Simples",IF(OR(AND(OR(L343=1,L343=0),K343&gt;50),AND(L343&gt;1,L343&lt;6,K343&gt;19,K343&lt;51),AND(L343&gt;5,K343&gt;0,K343&lt;20)),"Médio",IF(OR(AND(L343&gt;1,L343&lt;6,K343&gt;50),AND(L343&gt;5,K343&gt;19,K343&lt;51),AND(L343&gt;5,K343&gt;50)),"Complexo",""))), IF(J343="AIE",IF(OR(AND(OR(L343=1, L343=0),K343&gt;0,K343&lt;20),AND(OR(L343=1, L343=0),K343&gt;19,K343&lt;51),AND(L343&gt;1,L343&lt;6,K343&gt;0,K343&lt;20)),"Simples",IF(OR(AND(OR(L343=1, L343=0),K343&gt;50),AND(L343&gt;1,L343&lt;6,K343&gt;19,K343&lt;51),AND(L343&gt;5,K343&gt;0,K343&lt;20)),"Médio",IF(OR(AND(L343&gt;1,L343&lt;6,K343&gt;50),AND(L343&gt;5,K343&gt;19,K343&lt;51),AND(L343&gt;5,K343&gt;50)),"Complexo",""))),""))</f>
        <v/>
      </c>
      <c r="P343" s="63" t="str">
        <f aca="false">IF(N343="",O343,IF(O343="",N343,""))</f>
        <v/>
      </c>
      <c r="Q343" s="64" t="n">
        <f aca="false">IF(AND(OR(J343="EE",J343="CE"),P343="Simples"),3, IF(AND(OR(J343="EE",J343="CE"),P343="Médio"),4, IF(AND(OR(J343="EE",J343="CE"),P343="Complexo"),6, IF(AND(J343="SE",P343="Simples"),4, IF(AND(J343="SE",P343="Médio"),5, IF(AND(J343="SE",P343="Complexo"),7,0))))))</f>
        <v>0</v>
      </c>
      <c r="R343" s="64" t="n">
        <f aca="false">IF(AND(J343="ALI",O343="Simples"),7, IF(AND(J343="ALI",O343="Médio"),10, IF(AND(J343="ALI",O343="Complexo"),15, IF(AND(J343="AIE",O343="Simples"),5, IF(AND(J343="AIE",O343="Médio"),7, IF(AND(J343="AIE",O343="Complexo"),10,0))))))</f>
        <v>0</v>
      </c>
      <c r="S343" s="63" t="n">
        <f aca="false">IF($M343="%",($Q343+$R343)*$C343,$C343*$I343)</f>
        <v>0</v>
      </c>
      <c r="T343" s="59"/>
      <c r="U343" s="55"/>
      <c r="V343" s="55"/>
      <c r="W343" s="55"/>
      <c r="X343" s="55"/>
      <c r="Y343" s="55"/>
      <c r="Z343" s="55"/>
      <c r="AA343" s="55"/>
      <c r="AB343" s="55"/>
      <c r="AC343" s="55"/>
      <c r="AD343" s="55"/>
      <c r="AE343" s="55"/>
      <c r="AF343" s="55"/>
      <c r="AG343" s="55"/>
      <c r="AH343" s="55"/>
      <c r="AI343" s="55"/>
      <c r="AJ343" s="55"/>
      <c r="AK343" s="55"/>
      <c r="AL343" s="55"/>
      <c r="AM343" s="55"/>
      <c r="AN343" s="55"/>
      <c r="AO343" s="55"/>
      <c r="AP343" s="55"/>
      <c r="AQ343" s="55"/>
      <c r="AR343" s="55"/>
      <c r="AS343" s="55"/>
      <c r="AT343" s="55"/>
      <c r="AU343" s="55"/>
      <c r="AV343" s="55"/>
      <c r="AW343" s="55"/>
      <c r="AX343" s="55"/>
      <c r="AY343" s="55"/>
      <c r="AZ343" s="55"/>
      <c r="BA343" s="55"/>
      <c r="BB343" s="55"/>
      <c r="BC343" s="55"/>
      <c r="BD343" s="55"/>
      <c r="BE343" s="55"/>
      <c r="BF343" s="55"/>
      <c r="BG343" s="55"/>
      <c r="BH343" s="55"/>
      <c r="BI343" s="55"/>
      <c r="BJ343" s="55"/>
      <c r="BK343" s="55"/>
      <c r="BL343" s="55"/>
    </row>
    <row r="344" customFormat="false" ht="13.8" hidden="false" customHeight="false" outlineLevel="0" collapsed="false">
      <c r="A344" s="56"/>
      <c r="B344" s="57"/>
      <c r="C344" s="58" t="n">
        <f aca="false">IF($B344&lt;&gt;"",VLOOKUP($B344,Matriz_INM,2,0),0)</f>
        <v>0</v>
      </c>
      <c r="D344" s="59"/>
      <c r="E344" s="59"/>
      <c r="F344" s="59"/>
      <c r="G344" s="59"/>
      <c r="H344" s="60"/>
      <c r="I344" s="61"/>
      <c r="J344" s="59"/>
      <c r="K344" s="61"/>
      <c r="L344" s="61"/>
      <c r="M344" s="62" t="str">
        <f aca="false">IFERROR(VLOOKUP($B344,Matriz_INM,3,0),"")</f>
        <v/>
      </c>
      <c r="N344" s="60" t="str">
        <f aca="false">IF(J344="EE",IF(OR(AND(OR(L344=1,L344=0),K344&gt;0,K344&lt;5),AND(OR(L344=1,L344=0),K344&gt;4,K344&lt;16),AND(L344=2,K344&gt;0,K344&lt;5)),"Simples",IF(OR(AND(OR(L344=1,L344=0),K344&gt;15),AND(L344=2,K344&gt;4,K344&lt;16),AND(L344&gt;2,K344&gt;0,K344&lt;5)),"Médio",IF(OR(AND(L344=2,K344&gt;15),AND(L344&gt;2,K344&gt;4,K344&lt;16),AND(L344&gt;2,K344&gt;15)),"Complexo",""))), IF(OR(J344="CE",J344="SE"),IF(OR(AND(OR(L344=1,L344=0),K344&gt;0,K344&lt;6),AND(OR(L344=1,L344=0),K344&gt;5,K344&lt;20),AND(L344&gt;1,L344&lt;4,K344&gt;0,K344&lt;6)),"Simples",IF(OR(AND(OR(L344=1,L344=0),K344&gt;19),AND(L344&gt;1,L344&lt;4,K344&gt;5,K344&lt;20),AND(L344&gt;3,K344&gt;0,K344&lt;6)),"Médio",IF(OR(AND(L344&gt;1,L344&lt;4,K344&gt;19),AND(L344&gt;3,K344&gt;5,K344&lt;20),AND(L344&gt;3,K344&gt;19)),"Complexo",""))),""))</f>
        <v/>
      </c>
      <c r="O344" s="60" t="str">
        <f aca="false">IF(J344="ALI",IF(OR(AND(OR(L344=1,L344=0),K344&gt;0,K344&lt;20),AND(OR(L344=1,L344=0),K344&gt;19,K344&lt;51),AND(L344&gt;1,L344&lt;6,K344&gt;0,K344&lt;20)),"Simples",IF(OR(AND(OR(L344=1,L344=0),K344&gt;50),AND(L344&gt;1,L344&lt;6,K344&gt;19,K344&lt;51),AND(L344&gt;5,K344&gt;0,K344&lt;20)),"Médio",IF(OR(AND(L344&gt;1,L344&lt;6,K344&gt;50),AND(L344&gt;5,K344&gt;19,K344&lt;51),AND(L344&gt;5,K344&gt;50)),"Complexo",""))), IF(J344="AIE",IF(OR(AND(OR(L344=1, L344=0),K344&gt;0,K344&lt;20),AND(OR(L344=1, L344=0),K344&gt;19,K344&lt;51),AND(L344&gt;1,L344&lt;6,K344&gt;0,K344&lt;20)),"Simples",IF(OR(AND(OR(L344=1, L344=0),K344&gt;50),AND(L344&gt;1,L344&lt;6,K344&gt;19,K344&lt;51),AND(L344&gt;5,K344&gt;0,K344&lt;20)),"Médio",IF(OR(AND(L344&gt;1,L344&lt;6,K344&gt;50),AND(L344&gt;5,K344&gt;19,K344&lt;51),AND(L344&gt;5,K344&gt;50)),"Complexo",""))),""))</f>
        <v/>
      </c>
      <c r="P344" s="63" t="str">
        <f aca="false">IF(N344="",O344,IF(O344="",N344,""))</f>
        <v/>
      </c>
      <c r="Q344" s="64" t="n">
        <f aca="false">IF(AND(OR(J344="EE",J344="CE"),P344="Simples"),3, IF(AND(OR(J344="EE",J344="CE"),P344="Médio"),4, IF(AND(OR(J344="EE",J344="CE"),P344="Complexo"),6, IF(AND(J344="SE",P344="Simples"),4, IF(AND(J344="SE",P344="Médio"),5, IF(AND(J344="SE",P344="Complexo"),7,0))))))</f>
        <v>0</v>
      </c>
      <c r="R344" s="64" t="n">
        <f aca="false">IF(AND(J344="ALI",O344="Simples"),7, IF(AND(J344="ALI",O344="Médio"),10, IF(AND(J344="ALI",O344="Complexo"),15, IF(AND(J344="AIE",O344="Simples"),5, IF(AND(J344="AIE",O344="Médio"),7, IF(AND(J344="AIE",O344="Complexo"),10,0))))))</f>
        <v>0</v>
      </c>
      <c r="S344" s="63" t="n">
        <f aca="false">IF($M344="%",($Q344+$R344)*$C344,$C344*$I344)</f>
        <v>0</v>
      </c>
      <c r="T344" s="59"/>
      <c r="U344" s="55"/>
      <c r="V344" s="55"/>
      <c r="W344" s="55"/>
      <c r="X344" s="55"/>
      <c r="Y344" s="55"/>
      <c r="Z344" s="55"/>
      <c r="AA344" s="55"/>
      <c r="AB344" s="55"/>
      <c r="AC344" s="55"/>
      <c r="AD344" s="55"/>
      <c r="AE344" s="55"/>
      <c r="AF344" s="55"/>
      <c r="AG344" s="55"/>
      <c r="AH344" s="55"/>
      <c r="AI344" s="55"/>
      <c r="AJ344" s="55"/>
      <c r="AK344" s="55"/>
      <c r="AL344" s="55"/>
      <c r="AM344" s="55"/>
      <c r="AN344" s="55"/>
      <c r="AO344" s="55"/>
      <c r="AP344" s="55"/>
      <c r="AQ344" s="55"/>
      <c r="AR344" s="55"/>
      <c r="AS344" s="55"/>
      <c r="AT344" s="55"/>
      <c r="AU344" s="55"/>
      <c r="AV344" s="55"/>
      <c r="AW344" s="55"/>
      <c r="AX344" s="55"/>
      <c r="AY344" s="55"/>
      <c r="AZ344" s="55"/>
      <c r="BA344" s="55"/>
      <c r="BB344" s="55"/>
      <c r="BC344" s="55"/>
      <c r="BD344" s="55"/>
      <c r="BE344" s="55"/>
      <c r="BF344" s="55"/>
      <c r="BG344" s="55"/>
      <c r="BH344" s="55"/>
      <c r="BI344" s="55"/>
      <c r="BJ344" s="55"/>
      <c r="BK344" s="55"/>
      <c r="BL344" s="55"/>
    </row>
    <row r="345" customFormat="false" ht="13.8" hidden="false" customHeight="false" outlineLevel="0" collapsed="false">
      <c r="A345" s="56"/>
      <c r="B345" s="57"/>
      <c r="C345" s="58" t="n">
        <f aca="false">IF($B345&lt;&gt;"",VLOOKUP($B345,Matriz_INM,2,0),0)</f>
        <v>0</v>
      </c>
      <c r="D345" s="59"/>
      <c r="E345" s="59"/>
      <c r="F345" s="59"/>
      <c r="G345" s="59"/>
      <c r="H345" s="60"/>
      <c r="I345" s="61"/>
      <c r="J345" s="59"/>
      <c r="K345" s="61"/>
      <c r="L345" s="61"/>
      <c r="M345" s="62" t="str">
        <f aca="false">IFERROR(VLOOKUP($B345,Matriz_INM,3,0),"")</f>
        <v/>
      </c>
      <c r="N345" s="60" t="str">
        <f aca="false">IF(J345="EE",IF(OR(AND(OR(L345=1,L345=0),K345&gt;0,K345&lt;5),AND(OR(L345=1,L345=0),K345&gt;4,K345&lt;16),AND(L345=2,K345&gt;0,K345&lt;5)),"Simples",IF(OR(AND(OR(L345=1,L345=0),K345&gt;15),AND(L345=2,K345&gt;4,K345&lt;16),AND(L345&gt;2,K345&gt;0,K345&lt;5)),"Médio",IF(OR(AND(L345=2,K345&gt;15),AND(L345&gt;2,K345&gt;4,K345&lt;16),AND(L345&gt;2,K345&gt;15)),"Complexo",""))), IF(OR(J345="CE",J345="SE"),IF(OR(AND(OR(L345=1,L345=0),K345&gt;0,K345&lt;6),AND(OR(L345=1,L345=0),K345&gt;5,K345&lt;20),AND(L345&gt;1,L345&lt;4,K345&gt;0,K345&lt;6)),"Simples",IF(OR(AND(OR(L345=1,L345=0),K345&gt;19),AND(L345&gt;1,L345&lt;4,K345&gt;5,K345&lt;20),AND(L345&gt;3,K345&gt;0,K345&lt;6)),"Médio",IF(OR(AND(L345&gt;1,L345&lt;4,K345&gt;19),AND(L345&gt;3,K345&gt;5,K345&lt;20),AND(L345&gt;3,K345&gt;19)),"Complexo",""))),""))</f>
        <v/>
      </c>
      <c r="O345" s="60" t="str">
        <f aca="false">IF(J345="ALI",IF(OR(AND(OR(L345=1,L345=0),K345&gt;0,K345&lt;20),AND(OR(L345=1,L345=0),K345&gt;19,K345&lt;51),AND(L345&gt;1,L345&lt;6,K345&gt;0,K345&lt;20)),"Simples",IF(OR(AND(OR(L345=1,L345=0),K345&gt;50),AND(L345&gt;1,L345&lt;6,K345&gt;19,K345&lt;51),AND(L345&gt;5,K345&gt;0,K345&lt;20)),"Médio",IF(OR(AND(L345&gt;1,L345&lt;6,K345&gt;50),AND(L345&gt;5,K345&gt;19,K345&lt;51),AND(L345&gt;5,K345&gt;50)),"Complexo",""))), IF(J345="AIE",IF(OR(AND(OR(L345=1, L345=0),K345&gt;0,K345&lt;20),AND(OR(L345=1, L345=0),K345&gt;19,K345&lt;51),AND(L345&gt;1,L345&lt;6,K345&gt;0,K345&lt;20)),"Simples",IF(OR(AND(OR(L345=1, L345=0),K345&gt;50),AND(L345&gt;1,L345&lt;6,K345&gt;19,K345&lt;51),AND(L345&gt;5,K345&gt;0,K345&lt;20)),"Médio",IF(OR(AND(L345&gt;1,L345&lt;6,K345&gt;50),AND(L345&gt;5,K345&gt;19,K345&lt;51),AND(L345&gt;5,K345&gt;50)),"Complexo",""))),""))</f>
        <v/>
      </c>
      <c r="P345" s="63" t="str">
        <f aca="false">IF(N345="",O345,IF(O345="",N345,""))</f>
        <v/>
      </c>
      <c r="Q345" s="64" t="n">
        <f aca="false">IF(AND(OR(J345="EE",J345="CE"),P345="Simples"),3, IF(AND(OR(J345="EE",J345="CE"),P345="Médio"),4, IF(AND(OR(J345="EE",J345="CE"),P345="Complexo"),6, IF(AND(J345="SE",P345="Simples"),4, IF(AND(J345="SE",P345="Médio"),5, IF(AND(J345="SE",P345="Complexo"),7,0))))))</f>
        <v>0</v>
      </c>
      <c r="R345" s="64" t="n">
        <f aca="false">IF(AND(J345="ALI",O345="Simples"),7, IF(AND(J345="ALI",O345="Médio"),10, IF(AND(J345="ALI",O345="Complexo"),15, IF(AND(J345="AIE",O345="Simples"),5, IF(AND(J345="AIE",O345="Médio"),7, IF(AND(J345="AIE",O345="Complexo"),10,0))))))</f>
        <v>0</v>
      </c>
      <c r="S345" s="63" t="n">
        <f aca="false">IF($M345="%",($Q345+$R345)*$C345,$C345*$I345)</f>
        <v>0</v>
      </c>
      <c r="T345" s="59"/>
      <c r="U345" s="55"/>
      <c r="V345" s="55"/>
      <c r="W345" s="55"/>
      <c r="X345" s="55"/>
      <c r="Y345" s="55"/>
      <c r="Z345" s="55"/>
      <c r="AA345" s="55"/>
      <c r="AB345" s="55"/>
      <c r="AC345" s="55"/>
      <c r="AD345" s="55"/>
      <c r="AE345" s="55"/>
      <c r="AF345" s="55"/>
      <c r="AG345" s="55"/>
      <c r="AH345" s="55"/>
      <c r="AI345" s="55"/>
      <c r="AJ345" s="55"/>
      <c r="AK345" s="55"/>
      <c r="AL345" s="55"/>
      <c r="AM345" s="55"/>
      <c r="AN345" s="55"/>
      <c r="AO345" s="55"/>
      <c r="AP345" s="55"/>
      <c r="AQ345" s="55"/>
      <c r="AR345" s="55"/>
      <c r="AS345" s="55"/>
      <c r="AT345" s="55"/>
      <c r="AU345" s="55"/>
      <c r="AV345" s="55"/>
      <c r="AW345" s="55"/>
      <c r="AX345" s="55"/>
      <c r="AY345" s="55"/>
      <c r="AZ345" s="55"/>
      <c r="BA345" s="55"/>
      <c r="BB345" s="55"/>
      <c r="BC345" s="55"/>
      <c r="BD345" s="55"/>
      <c r="BE345" s="55"/>
      <c r="BF345" s="55"/>
      <c r="BG345" s="55"/>
      <c r="BH345" s="55"/>
      <c r="BI345" s="55"/>
      <c r="BJ345" s="55"/>
      <c r="BK345" s="55"/>
      <c r="BL345" s="55"/>
    </row>
    <row r="346" customFormat="false" ht="13.8" hidden="false" customHeight="false" outlineLevel="0" collapsed="false">
      <c r="A346" s="56"/>
      <c r="B346" s="57"/>
      <c r="C346" s="58" t="n">
        <f aca="false">IF($B346&lt;&gt;"",VLOOKUP($B346,Matriz_INM,2,0),0)</f>
        <v>0</v>
      </c>
      <c r="D346" s="59"/>
      <c r="E346" s="59"/>
      <c r="F346" s="59"/>
      <c r="G346" s="59"/>
      <c r="H346" s="60"/>
      <c r="I346" s="61"/>
      <c r="J346" s="59"/>
      <c r="K346" s="61"/>
      <c r="L346" s="61"/>
      <c r="M346" s="62" t="str">
        <f aca="false">IFERROR(VLOOKUP($B346,Matriz_INM,3,0),"")</f>
        <v/>
      </c>
      <c r="N346" s="60" t="str">
        <f aca="false">IF(J346="EE",IF(OR(AND(OR(L346=1,L346=0),K346&gt;0,K346&lt;5),AND(OR(L346=1,L346=0),K346&gt;4,K346&lt;16),AND(L346=2,K346&gt;0,K346&lt;5)),"Simples",IF(OR(AND(OR(L346=1,L346=0),K346&gt;15),AND(L346=2,K346&gt;4,K346&lt;16),AND(L346&gt;2,K346&gt;0,K346&lt;5)),"Médio",IF(OR(AND(L346=2,K346&gt;15),AND(L346&gt;2,K346&gt;4,K346&lt;16),AND(L346&gt;2,K346&gt;15)),"Complexo",""))), IF(OR(J346="CE",J346="SE"),IF(OR(AND(OR(L346=1,L346=0),K346&gt;0,K346&lt;6),AND(OR(L346=1,L346=0),K346&gt;5,K346&lt;20),AND(L346&gt;1,L346&lt;4,K346&gt;0,K346&lt;6)),"Simples",IF(OR(AND(OR(L346=1,L346=0),K346&gt;19),AND(L346&gt;1,L346&lt;4,K346&gt;5,K346&lt;20),AND(L346&gt;3,K346&gt;0,K346&lt;6)),"Médio",IF(OR(AND(L346&gt;1,L346&lt;4,K346&gt;19),AND(L346&gt;3,K346&gt;5,K346&lt;20),AND(L346&gt;3,K346&gt;19)),"Complexo",""))),""))</f>
        <v/>
      </c>
      <c r="O346" s="60" t="str">
        <f aca="false">IF(J346="ALI",IF(OR(AND(OR(L346=1,L346=0),K346&gt;0,K346&lt;20),AND(OR(L346=1,L346=0),K346&gt;19,K346&lt;51),AND(L346&gt;1,L346&lt;6,K346&gt;0,K346&lt;20)),"Simples",IF(OR(AND(OR(L346=1,L346=0),K346&gt;50),AND(L346&gt;1,L346&lt;6,K346&gt;19,K346&lt;51),AND(L346&gt;5,K346&gt;0,K346&lt;20)),"Médio",IF(OR(AND(L346&gt;1,L346&lt;6,K346&gt;50),AND(L346&gt;5,K346&gt;19,K346&lt;51),AND(L346&gt;5,K346&gt;50)),"Complexo",""))), IF(J346="AIE",IF(OR(AND(OR(L346=1, L346=0),K346&gt;0,K346&lt;20),AND(OR(L346=1, L346=0),K346&gt;19,K346&lt;51),AND(L346&gt;1,L346&lt;6,K346&gt;0,K346&lt;20)),"Simples",IF(OR(AND(OR(L346=1, L346=0),K346&gt;50),AND(L346&gt;1,L346&lt;6,K346&gt;19,K346&lt;51),AND(L346&gt;5,K346&gt;0,K346&lt;20)),"Médio",IF(OR(AND(L346&gt;1,L346&lt;6,K346&gt;50),AND(L346&gt;5,K346&gt;19,K346&lt;51),AND(L346&gt;5,K346&gt;50)),"Complexo",""))),""))</f>
        <v/>
      </c>
      <c r="P346" s="63" t="str">
        <f aca="false">IF(N346="",O346,IF(O346="",N346,""))</f>
        <v/>
      </c>
      <c r="Q346" s="64" t="n">
        <f aca="false">IF(AND(OR(J346="EE",J346="CE"),P346="Simples"),3, IF(AND(OR(J346="EE",J346="CE"),P346="Médio"),4, IF(AND(OR(J346="EE",J346="CE"),P346="Complexo"),6, IF(AND(J346="SE",P346="Simples"),4, IF(AND(J346="SE",P346="Médio"),5, IF(AND(J346="SE",P346="Complexo"),7,0))))))</f>
        <v>0</v>
      </c>
      <c r="R346" s="64" t="n">
        <f aca="false">IF(AND(J346="ALI",O346="Simples"),7, IF(AND(J346="ALI",O346="Médio"),10, IF(AND(J346="ALI",O346="Complexo"),15, IF(AND(J346="AIE",O346="Simples"),5, IF(AND(J346="AIE",O346="Médio"),7, IF(AND(J346="AIE",O346="Complexo"),10,0))))))</f>
        <v>0</v>
      </c>
      <c r="S346" s="63" t="n">
        <f aca="false">IF($M346="%",($Q346+$R346)*$C346,$C346*$I346)</f>
        <v>0</v>
      </c>
      <c r="T346" s="59"/>
      <c r="U346" s="55"/>
      <c r="V346" s="55"/>
      <c r="W346" s="55"/>
      <c r="X346" s="55"/>
      <c r="Y346" s="55"/>
      <c r="Z346" s="55"/>
      <c r="AA346" s="55"/>
      <c r="AB346" s="55"/>
      <c r="AC346" s="55"/>
      <c r="AD346" s="55"/>
      <c r="AE346" s="55"/>
      <c r="AF346" s="55"/>
      <c r="AG346" s="55"/>
      <c r="AH346" s="55"/>
      <c r="AI346" s="55"/>
      <c r="AJ346" s="55"/>
      <c r="AK346" s="55"/>
      <c r="AL346" s="55"/>
      <c r="AM346" s="55"/>
      <c r="AN346" s="55"/>
      <c r="AO346" s="55"/>
      <c r="AP346" s="55"/>
      <c r="AQ346" s="55"/>
      <c r="AR346" s="55"/>
      <c r="AS346" s="55"/>
      <c r="AT346" s="55"/>
      <c r="AU346" s="55"/>
      <c r="AV346" s="55"/>
      <c r="AW346" s="55"/>
      <c r="AX346" s="55"/>
      <c r="AY346" s="55"/>
      <c r="AZ346" s="55"/>
      <c r="BA346" s="55"/>
      <c r="BB346" s="55"/>
      <c r="BC346" s="55"/>
      <c r="BD346" s="55"/>
      <c r="BE346" s="55"/>
      <c r="BF346" s="55"/>
      <c r="BG346" s="55"/>
      <c r="BH346" s="55"/>
      <c r="BI346" s="55"/>
      <c r="BJ346" s="55"/>
      <c r="BK346" s="55"/>
      <c r="BL346" s="55"/>
    </row>
    <row r="347" customFormat="false" ht="13.8" hidden="false" customHeight="false" outlineLevel="0" collapsed="false">
      <c r="A347" s="56"/>
      <c r="B347" s="57"/>
      <c r="C347" s="58" t="n">
        <f aca="false">IF($B347&lt;&gt;"",VLOOKUP($B347,Matriz_INM,2,0),0)</f>
        <v>0</v>
      </c>
      <c r="D347" s="59"/>
      <c r="E347" s="59"/>
      <c r="F347" s="59"/>
      <c r="G347" s="59"/>
      <c r="H347" s="60"/>
      <c r="I347" s="61"/>
      <c r="J347" s="59"/>
      <c r="K347" s="61"/>
      <c r="L347" s="61"/>
      <c r="M347" s="62" t="str">
        <f aca="false">IFERROR(VLOOKUP($B347,Matriz_INM,3,0),"")</f>
        <v/>
      </c>
      <c r="N347" s="60" t="str">
        <f aca="false">IF(J347="EE",IF(OR(AND(OR(L347=1,L347=0),K347&gt;0,K347&lt;5),AND(OR(L347=1,L347=0),K347&gt;4,K347&lt;16),AND(L347=2,K347&gt;0,K347&lt;5)),"Simples",IF(OR(AND(OR(L347=1,L347=0),K347&gt;15),AND(L347=2,K347&gt;4,K347&lt;16),AND(L347&gt;2,K347&gt;0,K347&lt;5)),"Médio",IF(OR(AND(L347=2,K347&gt;15),AND(L347&gt;2,K347&gt;4,K347&lt;16),AND(L347&gt;2,K347&gt;15)),"Complexo",""))), IF(OR(J347="CE",J347="SE"),IF(OR(AND(OR(L347=1,L347=0),K347&gt;0,K347&lt;6),AND(OR(L347=1,L347=0),K347&gt;5,K347&lt;20),AND(L347&gt;1,L347&lt;4,K347&gt;0,K347&lt;6)),"Simples",IF(OR(AND(OR(L347=1,L347=0),K347&gt;19),AND(L347&gt;1,L347&lt;4,K347&gt;5,K347&lt;20),AND(L347&gt;3,K347&gt;0,K347&lt;6)),"Médio",IF(OR(AND(L347&gt;1,L347&lt;4,K347&gt;19),AND(L347&gt;3,K347&gt;5,K347&lt;20),AND(L347&gt;3,K347&gt;19)),"Complexo",""))),""))</f>
        <v/>
      </c>
      <c r="O347" s="60" t="str">
        <f aca="false">IF(J347="ALI",IF(OR(AND(OR(L347=1,L347=0),K347&gt;0,K347&lt;20),AND(OR(L347=1,L347=0),K347&gt;19,K347&lt;51),AND(L347&gt;1,L347&lt;6,K347&gt;0,K347&lt;20)),"Simples",IF(OR(AND(OR(L347=1,L347=0),K347&gt;50),AND(L347&gt;1,L347&lt;6,K347&gt;19,K347&lt;51),AND(L347&gt;5,K347&gt;0,K347&lt;20)),"Médio",IF(OR(AND(L347&gt;1,L347&lt;6,K347&gt;50),AND(L347&gt;5,K347&gt;19,K347&lt;51),AND(L347&gt;5,K347&gt;50)),"Complexo",""))), IF(J347="AIE",IF(OR(AND(OR(L347=1, L347=0),K347&gt;0,K347&lt;20),AND(OR(L347=1, L347=0),K347&gt;19,K347&lt;51),AND(L347&gt;1,L347&lt;6,K347&gt;0,K347&lt;20)),"Simples",IF(OR(AND(OR(L347=1, L347=0),K347&gt;50),AND(L347&gt;1,L347&lt;6,K347&gt;19,K347&lt;51),AND(L347&gt;5,K347&gt;0,K347&lt;20)),"Médio",IF(OR(AND(L347&gt;1,L347&lt;6,K347&gt;50),AND(L347&gt;5,K347&gt;19,K347&lt;51),AND(L347&gt;5,K347&gt;50)),"Complexo",""))),""))</f>
        <v/>
      </c>
      <c r="P347" s="63" t="str">
        <f aca="false">IF(N347="",O347,IF(O347="",N347,""))</f>
        <v/>
      </c>
      <c r="Q347" s="64" t="n">
        <f aca="false">IF(AND(OR(J347="EE",J347="CE"),P347="Simples"),3, IF(AND(OR(J347="EE",J347="CE"),P347="Médio"),4, IF(AND(OR(J347="EE",J347="CE"),P347="Complexo"),6, IF(AND(J347="SE",P347="Simples"),4, IF(AND(J347="SE",P347="Médio"),5, IF(AND(J347="SE",P347="Complexo"),7,0))))))</f>
        <v>0</v>
      </c>
      <c r="R347" s="64" t="n">
        <f aca="false">IF(AND(J347="ALI",O347="Simples"),7, IF(AND(J347="ALI",O347="Médio"),10, IF(AND(J347="ALI",O347="Complexo"),15, IF(AND(J347="AIE",O347="Simples"),5, IF(AND(J347="AIE",O347="Médio"),7, IF(AND(J347="AIE",O347="Complexo"),10,0))))))</f>
        <v>0</v>
      </c>
      <c r="S347" s="63" t="n">
        <f aca="false">IF($M347="%",($Q347+$R347)*$C347,$C347*$I347)</f>
        <v>0</v>
      </c>
      <c r="T347" s="59"/>
      <c r="U347" s="55"/>
      <c r="V347" s="55"/>
      <c r="W347" s="55"/>
      <c r="X347" s="55"/>
      <c r="Y347" s="55"/>
      <c r="Z347" s="55"/>
      <c r="AA347" s="55"/>
      <c r="AB347" s="55"/>
      <c r="AC347" s="55"/>
      <c r="AD347" s="55"/>
      <c r="AE347" s="55"/>
      <c r="AF347" s="55"/>
      <c r="AG347" s="55"/>
      <c r="AH347" s="55"/>
      <c r="AI347" s="55"/>
      <c r="AJ347" s="55"/>
      <c r="AK347" s="55"/>
      <c r="AL347" s="55"/>
      <c r="AM347" s="55"/>
      <c r="AN347" s="55"/>
      <c r="AO347" s="55"/>
      <c r="AP347" s="55"/>
      <c r="AQ347" s="55"/>
      <c r="AR347" s="55"/>
      <c r="AS347" s="55"/>
      <c r="AT347" s="55"/>
      <c r="AU347" s="55"/>
      <c r="AV347" s="55"/>
      <c r="AW347" s="55"/>
      <c r="AX347" s="55"/>
      <c r="AY347" s="55"/>
      <c r="AZ347" s="55"/>
      <c r="BA347" s="55"/>
      <c r="BB347" s="55"/>
      <c r="BC347" s="55"/>
      <c r="BD347" s="55"/>
      <c r="BE347" s="55"/>
      <c r="BF347" s="55"/>
      <c r="BG347" s="55"/>
      <c r="BH347" s="55"/>
      <c r="BI347" s="55"/>
      <c r="BJ347" s="55"/>
      <c r="BK347" s="55"/>
      <c r="BL347" s="55"/>
    </row>
    <row r="348" customFormat="false" ht="13.8" hidden="false" customHeight="false" outlineLevel="0" collapsed="false">
      <c r="A348" s="56"/>
      <c r="B348" s="57"/>
      <c r="C348" s="58" t="n">
        <f aca="false">IF($B348&lt;&gt;"",VLOOKUP($B348,Matriz_INM,2,0),0)</f>
        <v>0</v>
      </c>
      <c r="D348" s="59"/>
      <c r="E348" s="59"/>
      <c r="F348" s="59"/>
      <c r="G348" s="59"/>
      <c r="H348" s="60"/>
      <c r="I348" s="61"/>
      <c r="J348" s="59"/>
      <c r="K348" s="61"/>
      <c r="L348" s="61"/>
      <c r="M348" s="62" t="str">
        <f aca="false">IFERROR(VLOOKUP($B348,Matriz_INM,3,0),"")</f>
        <v/>
      </c>
      <c r="N348" s="60" t="str">
        <f aca="false">IF(J348="EE",IF(OR(AND(OR(L348=1,L348=0),K348&gt;0,K348&lt;5),AND(OR(L348=1,L348=0),K348&gt;4,K348&lt;16),AND(L348=2,K348&gt;0,K348&lt;5)),"Simples",IF(OR(AND(OR(L348=1,L348=0),K348&gt;15),AND(L348=2,K348&gt;4,K348&lt;16),AND(L348&gt;2,K348&gt;0,K348&lt;5)),"Médio",IF(OR(AND(L348=2,K348&gt;15),AND(L348&gt;2,K348&gt;4,K348&lt;16),AND(L348&gt;2,K348&gt;15)),"Complexo",""))), IF(OR(J348="CE",J348="SE"),IF(OR(AND(OR(L348=1,L348=0),K348&gt;0,K348&lt;6),AND(OR(L348=1,L348=0),K348&gt;5,K348&lt;20),AND(L348&gt;1,L348&lt;4,K348&gt;0,K348&lt;6)),"Simples",IF(OR(AND(OR(L348=1,L348=0),K348&gt;19),AND(L348&gt;1,L348&lt;4,K348&gt;5,K348&lt;20),AND(L348&gt;3,K348&gt;0,K348&lt;6)),"Médio",IF(OR(AND(L348&gt;1,L348&lt;4,K348&gt;19),AND(L348&gt;3,K348&gt;5,K348&lt;20),AND(L348&gt;3,K348&gt;19)),"Complexo",""))),""))</f>
        <v/>
      </c>
      <c r="O348" s="60" t="str">
        <f aca="false">IF(J348="ALI",IF(OR(AND(OR(L348=1,L348=0),K348&gt;0,K348&lt;20),AND(OR(L348=1,L348=0),K348&gt;19,K348&lt;51),AND(L348&gt;1,L348&lt;6,K348&gt;0,K348&lt;20)),"Simples",IF(OR(AND(OR(L348=1,L348=0),K348&gt;50),AND(L348&gt;1,L348&lt;6,K348&gt;19,K348&lt;51),AND(L348&gt;5,K348&gt;0,K348&lt;20)),"Médio",IF(OR(AND(L348&gt;1,L348&lt;6,K348&gt;50),AND(L348&gt;5,K348&gt;19,K348&lt;51),AND(L348&gt;5,K348&gt;50)),"Complexo",""))), IF(J348="AIE",IF(OR(AND(OR(L348=1, L348=0),K348&gt;0,K348&lt;20),AND(OR(L348=1, L348=0),K348&gt;19,K348&lt;51),AND(L348&gt;1,L348&lt;6,K348&gt;0,K348&lt;20)),"Simples",IF(OR(AND(OR(L348=1, L348=0),K348&gt;50),AND(L348&gt;1,L348&lt;6,K348&gt;19,K348&lt;51),AND(L348&gt;5,K348&gt;0,K348&lt;20)),"Médio",IF(OR(AND(L348&gt;1,L348&lt;6,K348&gt;50),AND(L348&gt;5,K348&gt;19,K348&lt;51),AND(L348&gt;5,K348&gt;50)),"Complexo",""))),""))</f>
        <v/>
      </c>
      <c r="P348" s="63" t="str">
        <f aca="false">IF(N348="",O348,IF(O348="",N348,""))</f>
        <v/>
      </c>
      <c r="Q348" s="64" t="n">
        <f aca="false">IF(AND(OR(J348="EE",J348="CE"),P348="Simples"),3, IF(AND(OR(J348="EE",J348="CE"),P348="Médio"),4, IF(AND(OR(J348="EE",J348="CE"),P348="Complexo"),6, IF(AND(J348="SE",P348="Simples"),4, IF(AND(J348="SE",P348="Médio"),5, IF(AND(J348="SE",P348="Complexo"),7,0))))))</f>
        <v>0</v>
      </c>
      <c r="R348" s="64" t="n">
        <f aca="false">IF(AND(J348="ALI",O348="Simples"),7, IF(AND(J348="ALI",O348="Médio"),10, IF(AND(J348="ALI",O348="Complexo"),15, IF(AND(J348="AIE",O348="Simples"),5, IF(AND(J348="AIE",O348="Médio"),7, IF(AND(J348="AIE",O348="Complexo"),10,0))))))</f>
        <v>0</v>
      </c>
      <c r="S348" s="63" t="n">
        <f aca="false">IF($M348="%",($Q348+$R348)*$C348,$C348*$I348)</f>
        <v>0</v>
      </c>
      <c r="T348" s="59"/>
      <c r="U348" s="55"/>
      <c r="V348" s="55"/>
      <c r="W348" s="55"/>
      <c r="X348" s="55"/>
      <c r="Y348" s="55"/>
      <c r="Z348" s="55"/>
      <c r="AA348" s="55"/>
      <c r="AB348" s="55"/>
      <c r="AC348" s="55"/>
      <c r="AD348" s="55"/>
      <c r="AE348" s="55"/>
      <c r="AF348" s="55"/>
      <c r="AG348" s="55"/>
      <c r="AH348" s="55"/>
      <c r="AI348" s="55"/>
      <c r="AJ348" s="55"/>
      <c r="AK348" s="55"/>
      <c r="AL348" s="55"/>
      <c r="AM348" s="55"/>
      <c r="AN348" s="55"/>
      <c r="AO348" s="55"/>
      <c r="AP348" s="55"/>
      <c r="AQ348" s="55"/>
      <c r="AR348" s="55"/>
      <c r="AS348" s="55"/>
      <c r="AT348" s="55"/>
      <c r="AU348" s="55"/>
      <c r="AV348" s="55"/>
      <c r="AW348" s="55"/>
      <c r="AX348" s="55"/>
      <c r="AY348" s="55"/>
      <c r="AZ348" s="55"/>
      <c r="BA348" s="55"/>
      <c r="BB348" s="55"/>
      <c r="BC348" s="55"/>
      <c r="BD348" s="55"/>
      <c r="BE348" s="55"/>
      <c r="BF348" s="55"/>
      <c r="BG348" s="55"/>
      <c r="BH348" s="55"/>
      <c r="BI348" s="55"/>
      <c r="BJ348" s="55"/>
      <c r="BK348" s="55"/>
      <c r="BL348" s="55"/>
    </row>
    <row r="349" customFormat="false" ht="13.8" hidden="false" customHeight="false" outlineLevel="0" collapsed="false">
      <c r="A349" s="56"/>
      <c r="B349" s="57"/>
      <c r="C349" s="58" t="n">
        <f aca="false">IF($B349&lt;&gt;"",VLOOKUP($B349,Matriz_INM,2,0),0)</f>
        <v>0</v>
      </c>
      <c r="D349" s="59"/>
      <c r="E349" s="59"/>
      <c r="F349" s="59"/>
      <c r="G349" s="59"/>
      <c r="H349" s="60"/>
      <c r="I349" s="61"/>
      <c r="J349" s="59"/>
      <c r="K349" s="61"/>
      <c r="L349" s="61"/>
      <c r="M349" s="62" t="str">
        <f aca="false">IFERROR(VLOOKUP($B349,Matriz_INM,3,0),"")</f>
        <v/>
      </c>
      <c r="N349" s="60" t="str">
        <f aca="false">IF(J349="EE",IF(OR(AND(OR(L349=1,L349=0),K349&gt;0,K349&lt;5),AND(OR(L349=1,L349=0),K349&gt;4,K349&lt;16),AND(L349=2,K349&gt;0,K349&lt;5)),"Simples",IF(OR(AND(OR(L349=1,L349=0),K349&gt;15),AND(L349=2,K349&gt;4,K349&lt;16),AND(L349&gt;2,K349&gt;0,K349&lt;5)),"Médio",IF(OR(AND(L349=2,K349&gt;15),AND(L349&gt;2,K349&gt;4,K349&lt;16),AND(L349&gt;2,K349&gt;15)),"Complexo",""))), IF(OR(J349="CE",J349="SE"),IF(OR(AND(OR(L349=1,L349=0),K349&gt;0,K349&lt;6),AND(OR(L349=1,L349=0),K349&gt;5,K349&lt;20),AND(L349&gt;1,L349&lt;4,K349&gt;0,K349&lt;6)),"Simples",IF(OR(AND(OR(L349=1,L349=0),K349&gt;19),AND(L349&gt;1,L349&lt;4,K349&gt;5,K349&lt;20),AND(L349&gt;3,K349&gt;0,K349&lt;6)),"Médio",IF(OR(AND(L349&gt;1,L349&lt;4,K349&gt;19),AND(L349&gt;3,K349&gt;5,K349&lt;20),AND(L349&gt;3,K349&gt;19)),"Complexo",""))),""))</f>
        <v/>
      </c>
      <c r="O349" s="60" t="str">
        <f aca="false">IF(J349="ALI",IF(OR(AND(OR(L349=1,L349=0),K349&gt;0,K349&lt;20),AND(OR(L349=1,L349=0),K349&gt;19,K349&lt;51),AND(L349&gt;1,L349&lt;6,K349&gt;0,K349&lt;20)),"Simples",IF(OR(AND(OR(L349=1,L349=0),K349&gt;50),AND(L349&gt;1,L349&lt;6,K349&gt;19,K349&lt;51),AND(L349&gt;5,K349&gt;0,K349&lt;20)),"Médio",IF(OR(AND(L349&gt;1,L349&lt;6,K349&gt;50),AND(L349&gt;5,K349&gt;19,K349&lt;51),AND(L349&gt;5,K349&gt;50)),"Complexo",""))), IF(J349="AIE",IF(OR(AND(OR(L349=1, L349=0),K349&gt;0,K349&lt;20),AND(OR(L349=1, L349=0),K349&gt;19,K349&lt;51),AND(L349&gt;1,L349&lt;6,K349&gt;0,K349&lt;20)),"Simples",IF(OR(AND(OR(L349=1, L349=0),K349&gt;50),AND(L349&gt;1,L349&lt;6,K349&gt;19,K349&lt;51),AND(L349&gt;5,K349&gt;0,K349&lt;20)),"Médio",IF(OR(AND(L349&gt;1,L349&lt;6,K349&gt;50),AND(L349&gt;5,K349&gt;19,K349&lt;51),AND(L349&gt;5,K349&gt;50)),"Complexo",""))),""))</f>
        <v/>
      </c>
      <c r="P349" s="63" t="str">
        <f aca="false">IF(N349="",O349,IF(O349="",N349,""))</f>
        <v/>
      </c>
      <c r="Q349" s="64" t="n">
        <f aca="false">IF(AND(OR(J349="EE",J349="CE"),P349="Simples"),3, IF(AND(OR(J349="EE",J349="CE"),P349="Médio"),4, IF(AND(OR(J349="EE",J349="CE"),P349="Complexo"),6, IF(AND(J349="SE",P349="Simples"),4, IF(AND(J349="SE",P349="Médio"),5, IF(AND(J349="SE",P349="Complexo"),7,0))))))</f>
        <v>0</v>
      </c>
      <c r="R349" s="64" t="n">
        <f aca="false">IF(AND(J349="ALI",O349="Simples"),7, IF(AND(J349="ALI",O349="Médio"),10, IF(AND(J349="ALI",O349="Complexo"),15, IF(AND(J349="AIE",O349="Simples"),5, IF(AND(J349="AIE",O349="Médio"),7, IF(AND(J349="AIE",O349="Complexo"),10,0))))))</f>
        <v>0</v>
      </c>
      <c r="S349" s="63" t="n">
        <f aca="false">IF($M349="%",($Q349+$R349)*$C349,$C349*$I349)</f>
        <v>0</v>
      </c>
      <c r="T349" s="59"/>
      <c r="U349" s="55"/>
      <c r="V349" s="55"/>
      <c r="W349" s="55"/>
      <c r="X349" s="55"/>
      <c r="Y349" s="55"/>
      <c r="Z349" s="55"/>
      <c r="AA349" s="55"/>
      <c r="AB349" s="55"/>
      <c r="AC349" s="55"/>
      <c r="AD349" s="55"/>
      <c r="AE349" s="55"/>
      <c r="AF349" s="55"/>
      <c r="AG349" s="55"/>
      <c r="AH349" s="55"/>
      <c r="AI349" s="55"/>
      <c r="AJ349" s="55"/>
      <c r="AK349" s="55"/>
      <c r="AL349" s="55"/>
      <c r="AM349" s="55"/>
      <c r="AN349" s="55"/>
      <c r="AO349" s="55"/>
      <c r="AP349" s="55"/>
      <c r="AQ349" s="55"/>
      <c r="AR349" s="55"/>
      <c r="AS349" s="55"/>
      <c r="AT349" s="55"/>
      <c r="AU349" s="55"/>
      <c r="AV349" s="55"/>
      <c r="AW349" s="55"/>
      <c r="AX349" s="55"/>
      <c r="AY349" s="55"/>
      <c r="AZ349" s="55"/>
      <c r="BA349" s="55"/>
      <c r="BB349" s="55"/>
      <c r="BC349" s="55"/>
      <c r="BD349" s="55"/>
      <c r="BE349" s="55"/>
      <c r="BF349" s="55"/>
      <c r="BG349" s="55"/>
      <c r="BH349" s="55"/>
      <c r="BI349" s="55"/>
      <c r="BJ349" s="55"/>
      <c r="BK349" s="55"/>
      <c r="BL349" s="55"/>
    </row>
    <row r="350" customFormat="false" ht="13.8" hidden="false" customHeight="false" outlineLevel="0" collapsed="false">
      <c r="A350" s="56"/>
      <c r="B350" s="57"/>
      <c r="C350" s="58" t="n">
        <f aca="false">IF($B350&lt;&gt;"",VLOOKUP($B350,Matriz_INM,2,0),0)</f>
        <v>0</v>
      </c>
      <c r="D350" s="59"/>
      <c r="E350" s="59"/>
      <c r="F350" s="59"/>
      <c r="G350" s="59"/>
      <c r="H350" s="60"/>
      <c r="I350" s="61"/>
      <c r="J350" s="59"/>
      <c r="K350" s="61"/>
      <c r="L350" s="61"/>
      <c r="M350" s="62" t="str">
        <f aca="false">IFERROR(VLOOKUP($B350,Matriz_INM,3,0),"")</f>
        <v/>
      </c>
      <c r="N350" s="60" t="str">
        <f aca="false">IF(J350="EE",IF(OR(AND(OR(L350=1,L350=0),K350&gt;0,K350&lt;5),AND(OR(L350=1,L350=0),K350&gt;4,K350&lt;16),AND(L350=2,K350&gt;0,K350&lt;5)),"Simples",IF(OR(AND(OR(L350=1,L350=0),K350&gt;15),AND(L350=2,K350&gt;4,K350&lt;16),AND(L350&gt;2,K350&gt;0,K350&lt;5)),"Médio",IF(OR(AND(L350=2,K350&gt;15),AND(L350&gt;2,K350&gt;4,K350&lt;16),AND(L350&gt;2,K350&gt;15)),"Complexo",""))), IF(OR(J350="CE",J350="SE"),IF(OR(AND(OR(L350=1,L350=0),K350&gt;0,K350&lt;6),AND(OR(L350=1,L350=0),K350&gt;5,K350&lt;20),AND(L350&gt;1,L350&lt;4,K350&gt;0,K350&lt;6)),"Simples",IF(OR(AND(OR(L350=1,L350=0),K350&gt;19),AND(L350&gt;1,L350&lt;4,K350&gt;5,K350&lt;20),AND(L350&gt;3,K350&gt;0,K350&lt;6)),"Médio",IF(OR(AND(L350&gt;1,L350&lt;4,K350&gt;19),AND(L350&gt;3,K350&gt;5,K350&lt;20),AND(L350&gt;3,K350&gt;19)),"Complexo",""))),""))</f>
        <v/>
      </c>
      <c r="O350" s="60" t="str">
        <f aca="false">IF(J350="ALI",IF(OR(AND(OR(L350=1,L350=0),K350&gt;0,K350&lt;20),AND(OR(L350=1,L350=0),K350&gt;19,K350&lt;51),AND(L350&gt;1,L350&lt;6,K350&gt;0,K350&lt;20)),"Simples",IF(OR(AND(OR(L350=1,L350=0),K350&gt;50),AND(L350&gt;1,L350&lt;6,K350&gt;19,K350&lt;51),AND(L350&gt;5,K350&gt;0,K350&lt;20)),"Médio",IF(OR(AND(L350&gt;1,L350&lt;6,K350&gt;50),AND(L350&gt;5,K350&gt;19,K350&lt;51),AND(L350&gt;5,K350&gt;50)),"Complexo",""))), IF(J350="AIE",IF(OR(AND(OR(L350=1, L350=0),K350&gt;0,K350&lt;20),AND(OR(L350=1, L350=0),K350&gt;19,K350&lt;51),AND(L350&gt;1,L350&lt;6,K350&gt;0,K350&lt;20)),"Simples",IF(OR(AND(OR(L350=1, L350=0),K350&gt;50),AND(L350&gt;1,L350&lt;6,K350&gt;19,K350&lt;51),AND(L350&gt;5,K350&gt;0,K350&lt;20)),"Médio",IF(OR(AND(L350&gt;1,L350&lt;6,K350&gt;50),AND(L350&gt;5,K350&gt;19,K350&lt;51),AND(L350&gt;5,K350&gt;50)),"Complexo",""))),""))</f>
        <v/>
      </c>
      <c r="P350" s="63" t="str">
        <f aca="false">IF(N350="",O350,IF(O350="",N350,""))</f>
        <v/>
      </c>
      <c r="Q350" s="64" t="n">
        <f aca="false">IF(AND(OR(J350="EE",J350="CE"),P350="Simples"),3, IF(AND(OR(J350="EE",J350="CE"),P350="Médio"),4, IF(AND(OR(J350="EE",J350="CE"),P350="Complexo"),6, IF(AND(J350="SE",P350="Simples"),4, IF(AND(J350="SE",P350="Médio"),5, IF(AND(J350="SE",P350="Complexo"),7,0))))))</f>
        <v>0</v>
      </c>
      <c r="R350" s="64" t="n">
        <f aca="false">IF(AND(J350="ALI",O350="Simples"),7, IF(AND(J350="ALI",O350="Médio"),10, IF(AND(J350="ALI",O350="Complexo"),15, IF(AND(J350="AIE",O350="Simples"),5, IF(AND(J350="AIE",O350="Médio"),7, IF(AND(J350="AIE",O350="Complexo"),10,0))))))</f>
        <v>0</v>
      </c>
      <c r="S350" s="63" t="n">
        <f aca="false">IF($M350="%",($Q350+$R350)*$C350,$C350*$I350)</f>
        <v>0</v>
      </c>
      <c r="T350" s="59"/>
      <c r="U350" s="55"/>
      <c r="V350" s="55"/>
      <c r="W350" s="55"/>
      <c r="X350" s="55"/>
      <c r="Y350" s="55"/>
      <c r="Z350" s="55"/>
      <c r="AA350" s="55"/>
      <c r="AB350" s="55"/>
      <c r="AC350" s="55"/>
      <c r="AD350" s="55"/>
      <c r="AE350" s="55"/>
      <c r="AF350" s="55"/>
      <c r="AG350" s="55"/>
      <c r="AH350" s="55"/>
      <c r="AI350" s="55"/>
      <c r="AJ350" s="55"/>
      <c r="AK350" s="55"/>
      <c r="AL350" s="55"/>
      <c r="AM350" s="55"/>
      <c r="AN350" s="55"/>
      <c r="AO350" s="55"/>
      <c r="AP350" s="55"/>
      <c r="AQ350" s="55"/>
      <c r="AR350" s="55"/>
      <c r="AS350" s="55"/>
      <c r="AT350" s="55"/>
      <c r="AU350" s="55"/>
      <c r="AV350" s="55"/>
      <c r="AW350" s="55"/>
      <c r="AX350" s="55"/>
      <c r="AY350" s="55"/>
      <c r="AZ350" s="55"/>
      <c r="BA350" s="55"/>
      <c r="BB350" s="55"/>
      <c r="BC350" s="55"/>
      <c r="BD350" s="55"/>
      <c r="BE350" s="55"/>
      <c r="BF350" s="55"/>
      <c r="BG350" s="55"/>
      <c r="BH350" s="55"/>
      <c r="BI350" s="55"/>
      <c r="BJ350" s="55"/>
      <c r="BK350" s="55"/>
      <c r="BL350" s="55"/>
    </row>
    <row r="351" customFormat="false" ht="13.8" hidden="false" customHeight="false" outlineLevel="0" collapsed="false">
      <c r="A351" s="56"/>
      <c r="B351" s="57"/>
      <c r="C351" s="58" t="n">
        <f aca="false">IF($B351&lt;&gt;"",VLOOKUP($B351,Matriz_INM,2,0),0)</f>
        <v>0</v>
      </c>
      <c r="D351" s="59"/>
      <c r="E351" s="59"/>
      <c r="F351" s="59"/>
      <c r="G351" s="59"/>
      <c r="H351" s="60"/>
      <c r="I351" s="61"/>
      <c r="J351" s="59"/>
      <c r="K351" s="61"/>
      <c r="L351" s="61"/>
      <c r="M351" s="62" t="str">
        <f aca="false">IFERROR(VLOOKUP($B351,Matriz_INM,3,0),"")</f>
        <v/>
      </c>
      <c r="N351" s="60" t="str">
        <f aca="false">IF(J351="EE",IF(OR(AND(OR(L351=1,L351=0),K351&gt;0,K351&lt;5),AND(OR(L351=1,L351=0),K351&gt;4,K351&lt;16),AND(L351=2,K351&gt;0,K351&lt;5)),"Simples",IF(OR(AND(OR(L351=1,L351=0),K351&gt;15),AND(L351=2,K351&gt;4,K351&lt;16),AND(L351&gt;2,K351&gt;0,K351&lt;5)),"Médio",IF(OR(AND(L351=2,K351&gt;15),AND(L351&gt;2,K351&gt;4,K351&lt;16),AND(L351&gt;2,K351&gt;15)),"Complexo",""))), IF(OR(J351="CE",J351="SE"),IF(OR(AND(OR(L351=1,L351=0),K351&gt;0,K351&lt;6),AND(OR(L351=1,L351=0),K351&gt;5,K351&lt;20),AND(L351&gt;1,L351&lt;4,K351&gt;0,K351&lt;6)),"Simples",IF(OR(AND(OR(L351=1,L351=0),K351&gt;19),AND(L351&gt;1,L351&lt;4,K351&gt;5,K351&lt;20),AND(L351&gt;3,K351&gt;0,K351&lt;6)),"Médio",IF(OR(AND(L351&gt;1,L351&lt;4,K351&gt;19),AND(L351&gt;3,K351&gt;5,K351&lt;20),AND(L351&gt;3,K351&gt;19)),"Complexo",""))),""))</f>
        <v/>
      </c>
      <c r="O351" s="60" t="str">
        <f aca="false">IF(J351="ALI",IF(OR(AND(OR(L351=1,L351=0),K351&gt;0,K351&lt;20),AND(OR(L351=1,L351=0),K351&gt;19,K351&lt;51),AND(L351&gt;1,L351&lt;6,K351&gt;0,K351&lt;20)),"Simples",IF(OR(AND(OR(L351=1,L351=0),K351&gt;50),AND(L351&gt;1,L351&lt;6,K351&gt;19,K351&lt;51),AND(L351&gt;5,K351&gt;0,K351&lt;20)),"Médio",IF(OR(AND(L351&gt;1,L351&lt;6,K351&gt;50),AND(L351&gt;5,K351&gt;19,K351&lt;51),AND(L351&gt;5,K351&gt;50)),"Complexo",""))), IF(J351="AIE",IF(OR(AND(OR(L351=1, L351=0),K351&gt;0,K351&lt;20),AND(OR(L351=1, L351=0),K351&gt;19,K351&lt;51),AND(L351&gt;1,L351&lt;6,K351&gt;0,K351&lt;20)),"Simples",IF(OR(AND(OR(L351=1, L351=0),K351&gt;50),AND(L351&gt;1,L351&lt;6,K351&gt;19,K351&lt;51),AND(L351&gt;5,K351&gt;0,K351&lt;20)),"Médio",IF(OR(AND(L351&gt;1,L351&lt;6,K351&gt;50),AND(L351&gt;5,K351&gt;19,K351&lt;51),AND(L351&gt;5,K351&gt;50)),"Complexo",""))),""))</f>
        <v/>
      </c>
      <c r="P351" s="63" t="str">
        <f aca="false">IF(N351="",O351,IF(O351="",N351,""))</f>
        <v/>
      </c>
      <c r="Q351" s="64" t="n">
        <f aca="false">IF(AND(OR(J351="EE",J351="CE"),P351="Simples"),3, IF(AND(OR(J351="EE",J351="CE"),P351="Médio"),4, IF(AND(OR(J351="EE",J351="CE"),P351="Complexo"),6, IF(AND(J351="SE",P351="Simples"),4, IF(AND(J351="SE",P351="Médio"),5, IF(AND(J351="SE",P351="Complexo"),7,0))))))</f>
        <v>0</v>
      </c>
      <c r="R351" s="64" t="n">
        <f aca="false">IF(AND(J351="ALI",O351="Simples"),7, IF(AND(J351="ALI",O351="Médio"),10, IF(AND(J351="ALI",O351="Complexo"),15, IF(AND(J351="AIE",O351="Simples"),5, IF(AND(J351="AIE",O351="Médio"),7, IF(AND(J351="AIE",O351="Complexo"),10,0))))))</f>
        <v>0</v>
      </c>
      <c r="S351" s="63" t="n">
        <f aca="false">IF($M351="%",($Q351+$R351)*$C351,$C351*$I351)</f>
        <v>0</v>
      </c>
      <c r="T351" s="59"/>
      <c r="U351" s="55"/>
      <c r="V351" s="55"/>
      <c r="W351" s="55"/>
      <c r="X351" s="55"/>
      <c r="Y351" s="55"/>
      <c r="Z351" s="55"/>
      <c r="AA351" s="55"/>
      <c r="AB351" s="55"/>
      <c r="AC351" s="55"/>
      <c r="AD351" s="55"/>
      <c r="AE351" s="55"/>
      <c r="AF351" s="55"/>
      <c r="AG351" s="55"/>
      <c r="AH351" s="55"/>
      <c r="AI351" s="55"/>
      <c r="AJ351" s="55"/>
      <c r="AK351" s="55"/>
      <c r="AL351" s="55"/>
      <c r="AM351" s="55"/>
      <c r="AN351" s="55"/>
      <c r="AO351" s="55"/>
      <c r="AP351" s="55"/>
      <c r="AQ351" s="55"/>
      <c r="AR351" s="55"/>
      <c r="AS351" s="55"/>
      <c r="AT351" s="55"/>
      <c r="AU351" s="55"/>
      <c r="AV351" s="55"/>
      <c r="AW351" s="55"/>
      <c r="AX351" s="55"/>
      <c r="AY351" s="55"/>
      <c r="AZ351" s="55"/>
      <c r="BA351" s="55"/>
      <c r="BB351" s="55"/>
      <c r="BC351" s="55"/>
      <c r="BD351" s="55"/>
      <c r="BE351" s="55"/>
      <c r="BF351" s="55"/>
      <c r="BG351" s="55"/>
      <c r="BH351" s="55"/>
      <c r="BI351" s="55"/>
      <c r="BJ351" s="55"/>
      <c r="BK351" s="55"/>
      <c r="BL351" s="55"/>
    </row>
    <row r="352" customFormat="false" ht="13.8" hidden="false" customHeight="false" outlineLevel="0" collapsed="false">
      <c r="A352" s="56"/>
      <c r="B352" s="57"/>
      <c r="C352" s="58" t="n">
        <f aca="false">IF($B352&lt;&gt;"",VLOOKUP($B352,Matriz_INM,2,0),0)</f>
        <v>0</v>
      </c>
      <c r="D352" s="59"/>
      <c r="E352" s="59"/>
      <c r="F352" s="59"/>
      <c r="G352" s="59"/>
      <c r="H352" s="60"/>
      <c r="I352" s="61"/>
      <c r="J352" s="59"/>
      <c r="K352" s="61"/>
      <c r="L352" s="61"/>
      <c r="M352" s="62" t="str">
        <f aca="false">IFERROR(VLOOKUP($B352,Matriz_INM,3,0),"")</f>
        <v/>
      </c>
      <c r="N352" s="60" t="str">
        <f aca="false">IF(J352="EE",IF(OR(AND(OR(L352=1,L352=0),K352&gt;0,K352&lt;5),AND(OR(L352=1,L352=0),K352&gt;4,K352&lt;16),AND(L352=2,K352&gt;0,K352&lt;5)),"Simples",IF(OR(AND(OR(L352=1,L352=0),K352&gt;15),AND(L352=2,K352&gt;4,K352&lt;16),AND(L352&gt;2,K352&gt;0,K352&lt;5)),"Médio",IF(OR(AND(L352=2,K352&gt;15),AND(L352&gt;2,K352&gt;4,K352&lt;16),AND(L352&gt;2,K352&gt;15)),"Complexo",""))), IF(OR(J352="CE",J352="SE"),IF(OR(AND(OR(L352=1,L352=0),K352&gt;0,K352&lt;6),AND(OR(L352=1,L352=0),K352&gt;5,K352&lt;20),AND(L352&gt;1,L352&lt;4,K352&gt;0,K352&lt;6)),"Simples",IF(OR(AND(OR(L352=1,L352=0),K352&gt;19),AND(L352&gt;1,L352&lt;4,K352&gt;5,K352&lt;20),AND(L352&gt;3,K352&gt;0,K352&lt;6)),"Médio",IF(OR(AND(L352&gt;1,L352&lt;4,K352&gt;19),AND(L352&gt;3,K352&gt;5,K352&lt;20),AND(L352&gt;3,K352&gt;19)),"Complexo",""))),""))</f>
        <v/>
      </c>
      <c r="O352" s="60" t="str">
        <f aca="false">IF(J352="ALI",IF(OR(AND(OR(L352=1,L352=0),K352&gt;0,K352&lt;20),AND(OR(L352=1,L352=0),K352&gt;19,K352&lt;51),AND(L352&gt;1,L352&lt;6,K352&gt;0,K352&lt;20)),"Simples",IF(OR(AND(OR(L352=1,L352=0),K352&gt;50),AND(L352&gt;1,L352&lt;6,K352&gt;19,K352&lt;51),AND(L352&gt;5,K352&gt;0,K352&lt;20)),"Médio",IF(OR(AND(L352&gt;1,L352&lt;6,K352&gt;50),AND(L352&gt;5,K352&gt;19,K352&lt;51),AND(L352&gt;5,K352&gt;50)),"Complexo",""))), IF(J352="AIE",IF(OR(AND(OR(L352=1, L352=0),K352&gt;0,K352&lt;20),AND(OR(L352=1, L352=0),K352&gt;19,K352&lt;51),AND(L352&gt;1,L352&lt;6,K352&gt;0,K352&lt;20)),"Simples",IF(OR(AND(OR(L352=1, L352=0),K352&gt;50),AND(L352&gt;1,L352&lt;6,K352&gt;19,K352&lt;51),AND(L352&gt;5,K352&gt;0,K352&lt;20)),"Médio",IF(OR(AND(L352&gt;1,L352&lt;6,K352&gt;50),AND(L352&gt;5,K352&gt;19,K352&lt;51),AND(L352&gt;5,K352&gt;50)),"Complexo",""))),""))</f>
        <v/>
      </c>
      <c r="P352" s="63" t="str">
        <f aca="false">IF(N352="",O352,IF(O352="",N352,""))</f>
        <v/>
      </c>
      <c r="Q352" s="64" t="n">
        <f aca="false">IF(AND(OR(J352="EE",J352="CE"),P352="Simples"),3, IF(AND(OR(J352="EE",J352="CE"),P352="Médio"),4, IF(AND(OR(J352="EE",J352="CE"),P352="Complexo"),6, IF(AND(J352="SE",P352="Simples"),4, IF(AND(J352="SE",P352="Médio"),5, IF(AND(J352="SE",P352="Complexo"),7,0))))))</f>
        <v>0</v>
      </c>
      <c r="R352" s="64" t="n">
        <f aca="false">IF(AND(J352="ALI",O352="Simples"),7, IF(AND(J352="ALI",O352="Médio"),10, IF(AND(J352="ALI",O352="Complexo"),15, IF(AND(J352="AIE",O352="Simples"),5, IF(AND(J352="AIE",O352="Médio"),7, IF(AND(J352="AIE",O352="Complexo"),10,0))))))</f>
        <v>0</v>
      </c>
      <c r="S352" s="63" t="n">
        <f aca="false">IF($M352="%",($Q352+$R352)*$C352,$C352*$I352)</f>
        <v>0</v>
      </c>
      <c r="T352" s="59"/>
      <c r="U352" s="55"/>
      <c r="V352" s="55"/>
      <c r="W352" s="55"/>
      <c r="X352" s="55"/>
      <c r="Y352" s="55"/>
      <c r="Z352" s="55"/>
      <c r="AA352" s="55"/>
      <c r="AB352" s="55"/>
      <c r="AC352" s="55"/>
      <c r="AD352" s="55"/>
      <c r="AE352" s="55"/>
      <c r="AF352" s="55"/>
      <c r="AG352" s="55"/>
      <c r="AH352" s="55"/>
      <c r="AI352" s="55"/>
      <c r="AJ352" s="55"/>
      <c r="AK352" s="55"/>
      <c r="AL352" s="55"/>
      <c r="AM352" s="55"/>
      <c r="AN352" s="55"/>
      <c r="AO352" s="55"/>
      <c r="AP352" s="55"/>
      <c r="AQ352" s="55"/>
      <c r="AR352" s="55"/>
      <c r="AS352" s="55"/>
      <c r="AT352" s="55"/>
      <c r="AU352" s="55"/>
      <c r="AV352" s="55"/>
      <c r="AW352" s="55"/>
      <c r="AX352" s="55"/>
      <c r="AY352" s="55"/>
      <c r="AZ352" s="55"/>
      <c r="BA352" s="55"/>
      <c r="BB352" s="55"/>
      <c r="BC352" s="55"/>
      <c r="BD352" s="55"/>
      <c r="BE352" s="55"/>
      <c r="BF352" s="55"/>
      <c r="BG352" s="55"/>
      <c r="BH352" s="55"/>
      <c r="BI352" s="55"/>
      <c r="BJ352" s="55"/>
      <c r="BK352" s="55"/>
      <c r="BL352" s="55"/>
    </row>
    <row r="353" customFormat="false" ht="13.8" hidden="false" customHeight="false" outlineLevel="0" collapsed="false">
      <c r="A353" s="56"/>
      <c r="B353" s="57"/>
      <c r="C353" s="58" t="n">
        <f aca="false">IF($B353&lt;&gt;"",VLOOKUP($B353,Matriz_INM,2,0),0)</f>
        <v>0</v>
      </c>
      <c r="D353" s="59"/>
      <c r="E353" s="59"/>
      <c r="F353" s="59"/>
      <c r="G353" s="59"/>
      <c r="H353" s="60"/>
      <c r="I353" s="61"/>
      <c r="J353" s="59"/>
      <c r="K353" s="61"/>
      <c r="L353" s="61"/>
      <c r="M353" s="62" t="str">
        <f aca="false">IFERROR(VLOOKUP($B353,Matriz_INM,3,0),"")</f>
        <v/>
      </c>
      <c r="N353" s="60" t="str">
        <f aca="false">IF(J353="EE",IF(OR(AND(OR(L353=1,L353=0),K353&gt;0,K353&lt;5),AND(OR(L353=1,L353=0),K353&gt;4,K353&lt;16),AND(L353=2,K353&gt;0,K353&lt;5)),"Simples",IF(OR(AND(OR(L353=1,L353=0),K353&gt;15),AND(L353=2,K353&gt;4,K353&lt;16),AND(L353&gt;2,K353&gt;0,K353&lt;5)),"Médio",IF(OR(AND(L353=2,K353&gt;15),AND(L353&gt;2,K353&gt;4,K353&lt;16),AND(L353&gt;2,K353&gt;15)),"Complexo",""))), IF(OR(J353="CE",J353="SE"),IF(OR(AND(OR(L353=1,L353=0),K353&gt;0,K353&lt;6),AND(OR(L353=1,L353=0),K353&gt;5,K353&lt;20),AND(L353&gt;1,L353&lt;4,K353&gt;0,K353&lt;6)),"Simples",IF(OR(AND(OR(L353=1,L353=0),K353&gt;19),AND(L353&gt;1,L353&lt;4,K353&gt;5,K353&lt;20),AND(L353&gt;3,K353&gt;0,K353&lt;6)),"Médio",IF(OR(AND(L353&gt;1,L353&lt;4,K353&gt;19),AND(L353&gt;3,K353&gt;5,K353&lt;20),AND(L353&gt;3,K353&gt;19)),"Complexo",""))),""))</f>
        <v/>
      </c>
      <c r="O353" s="60" t="str">
        <f aca="false">IF(J353="ALI",IF(OR(AND(OR(L353=1,L353=0),K353&gt;0,K353&lt;20),AND(OR(L353=1,L353=0),K353&gt;19,K353&lt;51),AND(L353&gt;1,L353&lt;6,K353&gt;0,K353&lt;20)),"Simples",IF(OR(AND(OR(L353=1,L353=0),K353&gt;50),AND(L353&gt;1,L353&lt;6,K353&gt;19,K353&lt;51),AND(L353&gt;5,K353&gt;0,K353&lt;20)),"Médio",IF(OR(AND(L353&gt;1,L353&lt;6,K353&gt;50),AND(L353&gt;5,K353&gt;19,K353&lt;51),AND(L353&gt;5,K353&gt;50)),"Complexo",""))), IF(J353="AIE",IF(OR(AND(OR(L353=1, L353=0),K353&gt;0,K353&lt;20),AND(OR(L353=1, L353=0),K353&gt;19,K353&lt;51),AND(L353&gt;1,L353&lt;6,K353&gt;0,K353&lt;20)),"Simples",IF(OR(AND(OR(L353=1, L353=0),K353&gt;50),AND(L353&gt;1,L353&lt;6,K353&gt;19,K353&lt;51),AND(L353&gt;5,K353&gt;0,K353&lt;20)),"Médio",IF(OR(AND(L353&gt;1,L353&lt;6,K353&gt;50),AND(L353&gt;5,K353&gt;19,K353&lt;51),AND(L353&gt;5,K353&gt;50)),"Complexo",""))),""))</f>
        <v/>
      </c>
      <c r="P353" s="63" t="str">
        <f aca="false">IF(N353="",O353,IF(O353="",N353,""))</f>
        <v/>
      </c>
      <c r="Q353" s="64" t="n">
        <f aca="false">IF(AND(OR(J353="EE",J353="CE"),P353="Simples"),3, IF(AND(OR(J353="EE",J353="CE"),P353="Médio"),4, IF(AND(OR(J353="EE",J353="CE"),P353="Complexo"),6, IF(AND(J353="SE",P353="Simples"),4, IF(AND(J353="SE",P353="Médio"),5, IF(AND(J353="SE",P353="Complexo"),7,0))))))</f>
        <v>0</v>
      </c>
      <c r="R353" s="64" t="n">
        <f aca="false">IF(AND(J353="ALI",O353="Simples"),7, IF(AND(J353="ALI",O353="Médio"),10, IF(AND(J353="ALI",O353="Complexo"),15, IF(AND(J353="AIE",O353="Simples"),5, IF(AND(J353="AIE",O353="Médio"),7, IF(AND(J353="AIE",O353="Complexo"),10,0))))))</f>
        <v>0</v>
      </c>
      <c r="S353" s="63" t="n">
        <f aca="false">IF($M353="%",($Q353+$R353)*$C353,$C353*$I353)</f>
        <v>0</v>
      </c>
      <c r="T353" s="59"/>
      <c r="U353" s="55"/>
      <c r="V353" s="55"/>
      <c r="W353" s="55"/>
      <c r="X353" s="55"/>
      <c r="Y353" s="55"/>
      <c r="Z353" s="55"/>
      <c r="AA353" s="55"/>
      <c r="AB353" s="55"/>
      <c r="AC353" s="55"/>
      <c r="AD353" s="55"/>
      <c r="AE353" s="55"/>
      <c r="AF353" s="55"/>
      <c r="AG353" s="55"/>
      <c r="AH353" s="55"/>
      <c r="AI353" s="55"/>
      <c r="AJ353" s="55"/>
      <c r="AK353" s="55"/>
      <c r="AL353" s="55"/>
      <c r="AM353" s="55"/>
      <c r="AN353" s="55"/>
      <c r="AO353" s="55"/>
      <c r="AP353" s="55"/>
      <c r="AQ353" s="55"/>
      <c r="AR353" s="55"/>
      <c r="AS353" s="55"/>
      <c r="AT353" s="55"/>
      <c r="AU353" s="55"/>
      <c r="AV353" s="55"/>
      <c r="AW353" s="55"/>
      <c r="AX353" s="55"/>
      <c r="AY353" s="55"/>
      <c r="AZ353" s="55"/>
      <c r="BA353" s="55"/>
      <c r="BB353" s="55"/>
      <c r="BC353" s="55"/>
      <c r="BD353" s="55"/>
      <c r="BE353" s="55"/>
      <c r="BF353" s="55"/>
      <c r="BG353" s="55"/>
      <c r="BH353" s="55"/>
      <c r="BI353" s="55"/>
      <c r="BJ353" s="55"/>
      <c r="BK353" s="55"/>
      <c r="BL353" s="55"/>
    </row>
    <row r="354" customFormat="false" ht="13.8" hidden="false" customHeight="false" outlineLevel="0" collapsed="false">
      <c r="A354" s="56"/>
      <c r="B354" s="57"/>
      <c r="C354" s="58" t="n">
        <f aca="false">IF($B354&lt;&gt;"",VLOOKUP($B354,Matriz_INM,2,0),0)</f>
        <v>0</v>
      </c>
      <c r="D354" s="59"/>
      <c r="E354" s="59"/>
      <c r="F354" s="59"/>
      <c r="G354" s="59"/>
      <c r="H354" s="60"/>
      <c r="I354" s="61"/>
      <c r="J354" s="59"/>
      <c r="K354" s="61"/>
      <c r="L354" s="61"/>
      <c r="M354" s="62" t="str">
        <f aca="false">IFERROR(VLOOKUP($B354,Matriz_INM,3,0),"")</f>
        <v/>
      </c>
      <c r="N354" s="60" t="str">
        <f aca="false">IF(J354="EE",IF(OR(AND(OR(L354=1,L354=0),K354&gt;0,K354&lt;5),AND(OR(L354=1,L354=0),K354&gt;4,K354&lt;16),AND(L354=2,K354&gt;0,K354&lt;5)),"Simples",IF(OR(AND(OR(L354=1,L354=0),K354&gt;15),AND(L354=2,K354&gt;4,K354&lt;16),AND(L354&gt;2,K354&gt;0,K354&lt;5)),"Médio",IF(OR(AND(L354=2,K354&gt;15),AND(L354&gt;2,K354&gt;4,K354&lt;16),AND(L354&gt;2,K354&gt;15)),"Complexo",""))), IF(OR(J354="CE",J354="SE"),IF(OR(AND(OR(L354=1,L354=0),K354&gt;0,K354&lt;6),AND(OR(L354=1,L354=0),K354&gt;5,K354&lt;20),AND(L354&gt;1,L354&lt;4,K354&gt;0,K354&lt;6)),"Simples",IF(OR(AND(OR(L354=1,L354=0),K354&gt;19),AND(L354&gt;1,L354&lt;4,K354&gt;5,K354&lt;20),AND(L354&gt;3,K354&gt;0,K354&lt;6)),"Médio",IF(OR(AND(L354&gt;1,L354&lt;4,K354&gt;19),AND(L354&gt;3,K354&gt;5,K354&lt;20),AND(L354&gt;3,K354&gt;19)),"Complexo",""))),""))</f>
        <v/>
      </c>
      <c r="O354" s="60" t="str">
        <f aca="false">IF(J354="ALI",IF(OR(AND(OR(L354=1,L354=0),K354&gt;0,K354&lt;20),AND(OR(L354=1,L354=0),K354&gt;19,K354&lt;51),AND(L354&gt;1,L354&lt;6,K354&gt;0,K354&lt;20)),"Simples",IF(OR(AND(OR(L354=1,L354=0),K354&gt;50),AND(L354&gt;1,L354&lt;6,K354&gt;19,K354&lt;51),AND(L354&gt;5,K354&gt;0,K354&lt;20)),"Médio",IF(OR(AND(L354&gt;1,L354&lt;6,K354&gt;50),AND(L354&gt;5,K354&gt;19,K354&lt;51),AND(L354&gt;5,K354&gt;50)),"Complexo",""))), IF(J354="AIE",IF(OR(AND(OR(L354=1, L354=0),K354&gt;0,K354&lt;20),AND(OR(L354=1, L354=0),K354&gt;19,K354&lt;51),AND(L354&gt;1,L354&lt;6,K354&gt;0,K354&lt;20)),"Simples",IF(OR(AND(OR(L354=1, L354=0),K354&gt;50),AND(L354&gt;1,L354&lt;6,K354&gt;19,K354&lt;51),AND(L354&gt;5,K354&gt;0,K354&lt;20)),"Médio",IF(OR(AND(L354&gt;1,L354&lt;6,K354&gt;50),AND(L354&gt;5,K354&gt;19,K354&lt;51),AND(L354&gt;5,K354&gt;50)),"Complexo",""))),""))</f>
        <v/>
      </c>
      <c r="P354" s="63" t="str">
        <f aca="false">IF(N354="",O354,IF(O354="",N354,""))</f>
        <v/>
      </c>
      <c r="Q354" s="64" t="n">
        <f aca="false">IF(AND(OR(J354="EE",J354="CE"),P354="Simples"),3, IF(AND(OR(J354="EE",J354="CE"),P354="Médio"),4, IF(AND(OR(J354="EE",J354="CE"),P354="Complexo"),6, IF(AND(J354="SE",P354="Simples"),4, IF(AND(J354="SE",P354="Médio"),5, IF(AND(J354="SE",P354="Complexo"),7,0))))))</f>
        <v>0</v>
      </c>
      <c r="R354" s="64" t="n">
        <f aca="false">IF(AND(J354="ALI",O354="Simples"),7, IF(AND(J354="ALI",O354="Médio"),10, IF(AND(J354="ALI",O354="Complexo"),15, IF(AND(J354="AIE",O354="Simples"),5, IF(AND(J354="AIE",O354="Médio"),7, IF(AND(J354="AIE",O354="Complexo"),10,0))))))</f>
        <v>0</v>
      </c>
      <c r="S354" s="63" t="n">
        <f aca="false">IF($M354="%",($Q354+$R354)*$C354,$C354*$I354)</f>
        <v>0</v>
      </c>
      <c r="T354" s="59"/>
      <c r="U354" s="55"/>
      <c r="V354" s="55"/>
      <c r="W354" s="55"/>
      <c r="X354" s="55"/>
      <c r="Y354" s="55"/>
      <c r="Z354" s="55"/>
      <c r="AA354" s="55"/>
      <c r="AB354" s="55"/>
      <c r="AC354" s="55"/>
      <c r="AD354" s="55"/>
      <c r="AE354" s="55"/>
      <c r="AF354" s="55"/>
      <c r="AG354" s="55"/>
      <c r="AH354" s="55"/>
      <c r="AI354" s="55"/>
      <c r="AJ354" s="55"/>
      <c r="AK354" s="55"/>
      <c r="AL354" s="55"/>
      <c r="AM354" s="55"/>
      <c r="AN354" s="55"/>
      <c r="AO354" s="55"/>
      <c r="AP354" s="55"/>
      <c r="AQ354" s="55"/>
      <c r="AR354" s="55"/>
      <c r="AS354" s="55"/>
      <c r="AT354" s="55"/>
      <c r="AU354" s="55"/>
      <c r="AV354" s="55"/>
      <c r="AW354" s="55"/>
      <c r="AX354" s="55"/>
      <c r="AY354" s="55"/>
      <c r="AZ354" s="55"/>
      <c r="BA354" s="55"/>
      <c r="BB354" s="55"/>
      <c r="BC354" s="55"/>
      <c r="BD354" s="55"/>
      <c r="BE354" s="55"/>
      <c r="BF354" s="55"/>
      <c r="BG354" s="55"/>
      <c r="BH354" s="55"/>
      <c r="BI354" s="55"/>
      <c r="BJ354" s="55"/>
      <c r="BK354" s="55"/>
      <c r="BL354" s="55"/>
    </row>
    <row r="355" customFormat="false" ht="13.8" hidden="false" customHeight="false" outlineLevel="0" collapsed="false">
      <c r="A355" s="56"/>
      <c r="B355" s="57"/>
      <c r="C355" s="58" t="n">
        <f aca="false">IF($B355&lt;&gt;"",VLOOKUP($B355,Matriz_INM,2,0),0)</f>
        <v>0</v>
      </c>
      <c r="D355" s="59"/>
      <c r="E355" s="59"/>
      <c r="F355" s="59"/>
      <c r="G355" s="59"/>
      <c r="H355" s="60"/>
      <c r="I355" s="61"/>
      <c r="J355" s="59"/>
      <c r="K355" s="61"/>
      <c r="L355" s="61"/>
      <c r="M355" s="62" t="str">
        <f aca="false">IFERROR(VLOOKUP($B355,Matriz_INM,3,0),"")</f>
        <v/>
      </c>
      <c r="N355" s="60" t="str">
        <f aca="false">IF(J355="EE",IF(OR(AND(OR(L355=1,L355=0),K355&gt;0,K355&lt;5),AND(OR(L355=1,L355=0),K355&gt;4,K355&lt;16),AND(L355=2,K355&gt;0,K355&lt;5)),"Simples",IF(OR(AND(OR(L355=1,L355=0),K355&gt;15),AND(L355=2,K355&gt;4,K355&lt;16),AND(L355&gt;2,K355&gt;0,K355&lt;5)),"Médio",IF(OR(AND(L355=2,K355&gt;15),AND(L355&gt;2,K355&gt;4,K355&lt;16),AND(L355&gt;2,K355&gt;15)),"Complexo",""))), IF(OR(J355="CE",J355="SE"),IF(OR(AND(OR(L355=1,L355=0),K355&gt;0,K355&lt;6),AND(OR(L355=1,L355=0),K355&gt;5,K355&lt;20),AND(L355&gt;1,L355&lt;4,K355&gt;0,K355&lt;6)),"Simples",IF(OR(AND(OR(L355=1,L355=0),K355&gt;19),AND(L355&gt;1,L355&lt;4,K355&gt;5,K355&lt;20),AND(L355&gt;3,K355&gt;0,K355&lt;6)),"Médio",IF(OR(AND(L355&gt;1,L355&lt;4,K355&gt;19),AND(L355&gt;3,K355&gt;5,K355&lt;20),AND(L355&gt;3,K355&gt;19)),"Complexo",""))),""))</f>
        <v/>
      </c>
      <c r="O355" s="60" t="str">
        <f aca="false">IF(J355="ALI",IF(OR(AND(OR(L355=1,L355=0),K355&gt;0,K355&lt;20),AND(OR(L355=1,L355=0),K355&gt;19,K355&lt;51),AND(L355&gt;1,L355&lt;6,K355&gt;0,K355&lt;20)),"Simples",IF(OR(AND(OR(L355=1,L355=0),K355&gt;50),AND(L355&gt;1,L355&lt;6,K355&gt;19,K355&lt;51),AND(L355&gt;5,K355&gt;0,K355&lt;20)),"Médio",IF(OR(AND(L355&gt;1,L355&lt;6,K355&gt;50),AND(L355&gt;5,K355&gt;19,K355&lt;51),AND(L355&gt;5,K355&gt;50)),"Complexo",""))), IF(J355="AIE",IF(OR(AND(OR(L355=1, L355=0),K355&gt;0,K355&lt;20),AND(OR(L355=1, L355=0),K355&gt;19,K355&lt;51),AND(L355&gt;1,L355&lt;6,K355&gt;0,K355&lt;20)),"Simples",IF(OR(AND(OR(L355=1, L355=0),K355&gt;50),AND(L355&gt;1,L355&lt;6,K355&gt;19,K355&lt;51),AND(L355&gt;5,K355&gt;0,K355&lt;20)),"Médio",IF(OR(AND(L355&gt;1,L355&lt;6,K355&gt;50),AND(L355&gt;5,K355&gt;19,K355&lt;51),AND(L355&gt;5,K355&gt;50)),"Complexo",""))),""))</f>
        <v/>
      </c>
      <c r="P355" s="63" t="str">
        <f aca="false">IF(N355="",O355,IF(O355="",N355,""))</f>
        <v/>
      </c>
      <c r="Q355" s="64" t="n">
        <f aca="false">IF(AND(OR(J355="EE",J355="CE"),P355="Simples"),3, IF(AND(OR(J355="EE",J355="CE"),P355="Médio"),4, IF(AND(OR(J355="EE",J355="CE"),P355="Complexo"),6, IF(AND(J355="SE",P355="Simples"),4, IF(AND(J355="SE",P355="Médio"),5, IF(AND(J355="SE",P355="Complexo"),7,0))))))</f>
        <v>0</v>
      </c>
      <c r="R355" s="64" t="n">
        <f aca="false">IF(AND(J355="ALI",O355="Simples"),7, IF(AND(J355="ALI",O355="Médio"),10, IF(AND(J355="ALI",O355="Complexo"),15, IF(AND(J355="AIE",O355="Simples"),5, IF(AND(J355="AIE",O355="Médio"),7, IF(AND(J355="AIE",O355="Complexo"),10,0))))))</f>
        <v>0</v>
      </c>
      <c r="S355" s="63" t="n">
        <f aca="false">IF($M355="%",($Q355+$R355)*$C355,$C355*$I355)</f>
        <v>0</v>
      </c>
      <c r="T355" s="59"/>
      <c r="U355" s="55"/>
      <c r="V355" s="55"/>
      <c r="W355" s="55"/>
      <c r="X355" s="55"/>
      <c r="Y355" s="55"/>
      <c r="Z355" s="55"/>
      <c r="AA355" s="55"/>
      <c r="AB355" s="55"/>
      <c r="AC355" s="55"/>
      <c r="AD355" s="55"/>
      <c r="AE355" s="55"/>
      <c r="AF355" s="55"/>
      <c r="AG355" s="55"/>
      <c r="AH355" s="55"/>
      <c r="AI355" s="55"/>
      <c r="AJ355" s="55"/>
      <c r="AK355" s="55"/>
      <c r="AL355" s="55"/>
      <c r="AM355" s="55"/>
      <c r="AN355" s="55"/>
      <c r="AO355" s="55"/>
      <c r="AP355" s="55"/>
      <c r="AQ355" s="55"/>
      <c r="AR355" s="55"/>
      <c r="AS355" s="55"/>
      <c r="AT355" s="55"/>
      <c r="AU355" s="55"/>
      <c r="AV355" s="55"/>
      <c r="AW355" s="55"/>
      <c r="AX355" s="55"/>
      <c r="AY355" s="55"/>
      <c r="AZ355" s="55"/>
      <c r="BA355" s="55"/>
      <c r="BB355" s="55"/>
      <c r="BC355" s="55"/>
      <c r="BD355" s="55"/>
      <c r="BE355" s="55"/>
      <c r="BF355" s="55"/>
      <c r="BG355" s="55"/>
      <c r="BH355" s="55"/>
      <c r="BI355" s="55"/>
      <c r="BJ355" s="55"/>
      <c r="BK355" s="55"/>
      <c r="BL355" s="55"/>
    </row>
    <row r="356" customFormat="false" ht="13.8" hidden="false" customHeight="false" outlineLevel="0" collapsed="false">
      <c r="A356" s="56"/>
      <c r="B356" s="57"/>
      <c r="C356" s="58" t="n">
        <f aca="false">IF($B356&lt;&gt;"",VLOOKUP($B356,Matriz_INM,2,0),0)</f>
        <v>0</v>
      </c>
      <c r="D356" s="59"/>
      <c r="E356" s="59"/>
      <c r="F356" s="59"/>
      <c r="G356" s="59"/>
      <c r="H356" s="60"/>
      <c r="I356" s="61"/>
      <c r="J356" s="59"/>
      <c r="K356" s="61"/>
      <c r="L356" s="61"/>
      <c r="M356" s="62" t="str">
        <f aca="false">IFERROR(VLOOKUP($B356,Matriz_INM,3,0),"")</f>
        <v/>
      </c>
      <c r="N356" s="60" t="str">
        <f aca="false">IF(J356="EE",IF(OR(AND(OR(L356=1,L356=0),K356&gt;0,K356&lt;5),AND(OR(L356=1,L356=0),K356&gt;4,K356&lt;16),AND(L356=2,K356&gt;0,K356&lt;5)),"Simples",IF(OR(AND(OR(L356=1,L356=0),K356&gt;15),AND(L356=2,K356&gt;4,K356&lt;16),AND(L356&gt;2,K356&gt;0,K356&lt;5)),"Médio",IF(OR(AND(L356=2,K356&gt;15),AND(L356&gt;2,K356&gt;4,K356&lt;16),AND(L356&gt;2,K356&gt;15)),"Complexo",""))), IF(OR(J356="CE",J356="SE"),IF(OR(AND(OR(L356=1,L356=0),K356&gt;0,K356&lt;6),AND(OR(L356=1,L356=0),K356&gt;5,K356&lt;20),AND(L356&gt;1,L356&lt;4,K356&gt;0,K356&lt;6)),"Simples",IF(OR(AND(OR(L356=1,L356=0),K356&gt;19),AND(L356&gt;1,L356&lt;4,K356&gt;5,K356&lt;20),AND(L356&gt;3,K356&gt;0,K356&lt;6)),"Médio",IF(OR(AND(L356&gt;1,L356&lt;4,K356&gt;19),AND(L356&gt;3,K356&gt;5,K356&lt;20),AND(L356&gt;3,K356&gt;19)),"Complexo",""))),""))</f>
        <v/>
      </c>
      <c r="O356" s="60" t="str">
        <f aca="false">IF(J356="ALI",IF(OR(AND(OR(L356=1,L356=0),K356&gt;0,K356&lt;20),AND(OR(L356=1,L356=0),K356&gt;19,K356&lt;51),AND(L356&gt;1,L356&lt;6,K356&gt;0,K356&lt;20)),"Simples",IF(OR(AND(OR(L356=1,L356=0),K356&gt;50),AND(L356&gt;1,L356&lt;6,K356&gt;19,K356&lt;51),AND(L356&gt;5,K356&gt;0,K356&lt;20)),"Médio",IF(OR(AND(L356&gt;1,L356&lt;6,K356&gt;50),AND(L356&gt;5,K356&gt;19,K356&lt;51),AND(L356&gt;5,K356&gt;50)),"Complexo",""))), IF(J356="AIE",IF(OR(AND(OR(L356=1, L356=0),K356&gt;0,K356&lt;20),AND(OR(L356=1, L356=0),K356&gt;19,K356&lt;51),AND(L356&gt;1,L356&lt;6,K356&gt;0,K356&lt;20)),"Simples",IF(OR(AND(OR(L356=1, L356=0),K356&gt;50),AND(L356&gt;1,L356&lt;6,K356&gt;19,K356&lt;51),AND(L356&gt;5,K356&gt;0,K356&lt;20)),"Médio",IF(OR(AND(L356&gt;1,L356&lt;6,K356&gt;50),AND(L356&gt;5,K356&gt;19,K356&lt;51),AND(L356&gt;5,K356&gt;50)),"Complexo",""))),""))</f>
        <v/>
      </c>
      <c r="P356" s="63" t="str">
        <f aca="false">IF(N356="",O356,IF(O356="",N356,""))</f>
        <v/>
      </c>
      <c r="Q356" s="64" t="n">
        <f aca="false">IF(AND(OR(J356="EE",J356="CE"),P356="Simples"),3, IF(AND(OR(J356="EE",J356="CE"),P356="Médio"),4, IF(AND(OR(J356="EE",J356="CE"),P356="Complexo"),6, IF(AND(J356="SE",P356="Simples"),4, IF(AND(J356="SE",P356="Médio"),5, IF(AND(J356="SE",P356="Complexo"),7,0))))))</f>
        <v>0</v>
      </c>
      <c r="R356" s="64" t="n">
        <f aca="false">IF(AND(J356="ALI",O356="Simples"),7, IF(AND(J356="ALI",O356="Médio"),10, IF(AND(J356="ALI",O356="Complexo"),15, IF(AND(J356="AIE",O356="Simples"),5, IF(AND(J356="AIE",O356="Médio"),7, IF(AND(J356="AIE",O356="Complexo"),10,0))))))</f>
        <v>0</v>
      </c>
      <c r="S356" s="63" t="n">
        <f aca="false">IF($M356="%",($Q356+$R356)*$C356,$C356*$I356)</f>
        <v>0</v>
      </c>
      <c r="T356" s="59"/>
      <c r="U356" s="55"/>
      <c r="V356" s="55"/>
      <c r="W356" s="55"/>
      <c r="X356" s="55"/>
      <c r="Y356" s="55"/>
      <c r="Z356" s="55"/>
      <c r="AA356" s="55"/>
      <c r="AB356" s="55"/>
      <c r="AC356" s="55"/>
      <c r="AD356" s="55"/>
      <c r="AE356" s="55"/>
      <c r="AF356" s="55"/>
      <c r="AG356" s="55"/>
      <c r="AH356" s="55"/>
      <c r="AI356" s="55"/>
      <c r="AJ356" s="55"/>
      <c r="AK356" s="55"/>
      <c r="AL356" s="55"/>
      <c r="AM356" s="55"/>
      <c r="AN356" s="55"/>
      <c r="AO356" s="55"/>
      <c r="AP356" s="55"/>
      <c r="AQ356" s="55"/>
      <c r="AR356" s="55"/>
      <c r="AS356" s="55"/>
      <c r="AT356" s="55"/>
      <c r="AU356" s="55"/>
      <c r="AV356" s="55"/>
      <c r="AW356" s="55"/>
      <c r="AX356" s="55"/>
      <c r="AY356" s="55"/>
      <c r="AZ356" s="55"/>
      <c r="BA356" s="55"/>
      <c r="BB356" s="55"/>
      <c r="BC356" s="55"/>
      <c r="BD356" s="55"/>
      <c r="BE356" s="55"/>
      <c r="BF356" s="55"/>
      <c r="BG356" s="55"/>
      <c r="BH356" s="55"/>
      <c r="BI356" s="55"/>
      <c r="BJ356" s="55"/>
      <c r="BK356" s="55"/>
      <c r="BL356" s="55"/>
    </row>
    <row r="357" customFormat="false" ht="13.8" hidden="false" customHeight="false" outlineLevel="0" collapsed="false">
      <c r="A357" s="56"/>
      <c r="B357" s="57"/>
      <c r="C357" s="58" t="n">
        <f aca="false">IF($B357&lt;&gt;"",VLOOKUP($B357,Matriz_INM,2,0),0)</f>
        <v>0</v>
      </c>
      <c r="D357" s="59"/>
      <c r="E357" s="59"/>
      <c r="F357" s="59"/>
      <c r="G357" s="59"/>
      <c r="H357" s="60"/>
      <c r="I357" s="61"/>
      <c r="J357" s="59"/>
      <c r="K357" s="61"/>
      <c r="L357" s="61"/>
      <c r="M357" s="62" t="str">
        <f aca="false">IFERROR(VLOOKUP($B357,Matriz_INM,3,0),"")</f>
        <v/>
      </c>
      <c r="N357" s="60" t="str">
        <f aca="false">IF(J357="EE",IF(OR(AND(OR(L357=1,L357=0),K357&gt;0,K357&lt;5),AND(OR(L357=1,L357=0),K357&gt;4,K357&lt;16),AND(L357=2,K357&gt;0,K357&lt;5)),"Simples",IF(OR(AND(OR(L357=1,L357=0),K357&gt;15),AND(L357=2,K357&gt;4,K357&lt;16),AND(L357&gt;2,K357&gt;0,K357&lt;5)),"Médio",IF(OR(AND(L357=2,K357&gt;15),AND(L357&gt;2,K357&gt;4,K357&lt;16),AND(L357&gt;2,K357&gt;15)),"Complexo",""))), IF(OR(J357="CE",J357="SE"),IF(OR(AND(OR(L357=1,L357=0),K357&gt;0,K357&lt;6),AND(OR(L357=1,L357=0),K357&gt;5,K357&lt;20),AND(L357&gt;1,L357&lt;4,K357&gt;0,K357&lt;6)),"Simples",IF(OR(AND(OR(L357=1,L357=0),K357&gt;19),AND(L357&gt;1,L357&lt;4,K357&gt;5,K357&lt;20),AND(L357&gt;3,K357&gt;0,K357&lt;6)),"Médio",IF(OR(AND(L357&gt;1,L357&lt;4,K357&gt;19),AND(L357&gt;3,K357&gt;5,K357&lt;20),AND(L357&gt;3,K357&gt;19)),"Complexo",""))),""))</f>
        <v/>
      </c>
      <c r="O357" s="60" t="str">
        <f aca="false">IF(J357="ALI",IF(OR(AND(OR(L357=1,L357=0),K357&gt;0,K357&lt;20),AND(OR(L357=1,L357=0),K357&gt;19,K357&lt;51),AND(L357&gt;1,L357&lt;6,K357&gt;0,K357&lt;20)),"Simples",IF(OR(AND(OR(L357=1,L357=0),K357&gt;50),AND(L357&gt;1,L357&lt;6,K357&gt;19,K357&lt;51),AND(L357&gt;5,K357&gt;0,K357&lt;20)),"Médio",IF(OR(AND(L357&gt;1,L357&lt;6,K357&gt;50),AND(L357&gt;5,K357&gt;19,K357&lt;51),AND(L357&gt;5,K357&gt;50)),"Complexo",""))), IF(J357="AIE",IF(OR(AND(OR(L357=1, L357=0),K357&gt;0,K357&lt;20),AND(OR(L357=1, L357=0),K357&gt;19,K357&lt;51),AND(L357&gt;1,L357&lt;6,K357&gt;0,K357&lt;20)),"Simples",IF(OR(AND(OR(L357=1, L357=0),K357&gt;50),AND(L357&gt;1,L357&lt;6,K357&gt;19,K357&lt;51),AND(L357&gt;5,K357&gt;0,K357&lt;20)),"Médio",IF(OR(AND(L357&gt;1,L357&lt;6,K357&gt;50),AND(L357&gt;5,K357&gt;19,K357&lt;51),AND(L357&gt;5,K357&gt;50)),"Complexo",""))),""))</f>
        <v/>
      </c>
      <c r="P357" s="63" t="str">
        <f aca="false">IF(N357="",O357,IF(O357="",N357,""))</f>
        <v/>
      </c>
      <c r="Q357" s="64" t="n">
        <f aca="false">IF(AND(OR(J357="EE",J357="CE"),P357="Simples"),3, IF(AND(OR(J357="EE",J357="CE"),P357="Médio"),4, IF(AND(OR(J357="EE",J357="CE"),P357="Complexo"),6, IF(AND(J357="SE",P357="Simples"),4, IF(AND(J357="SE",P357="Médio"),5, IF(AND(J357="SE",P357="Complexo"),7,0))))))</f>
        <v>0</v>
      </c>
      <c r="R357" s="64" t="n">
        <f aca="false">IF(AND(J357="ALI",O357="Simples"),7, IF(AND(J357="ALI",O357="Médio"),10, IF(AND(J357="ALI",O357="Complexo"),15, IF(AND(J357="AIE",O357="Simples"),5, IF(AND(J357="AIE",O357="Médio"),7, IF(AND(J357="AIE",O357="Complexo"),10,0))))))</f>
        <v>0</v>
      </c>
      <c r="S357" s="63" t="n">
        <f aca="false">IF($M357="%",($Q357+$R357)*$C357,$C357*$I357)</f>
        <v>0</v>
      </c>
      <c r="T357" s="59"/>
      <c r="U357" s="55"/>
      <c r="V357" s="55"/>
      <c r="W357" s="55"/>
      <c r="X357" s="55"/>
      <c r="Y357" s="55"/>
      <c r="Z357" s="55"/>
      <c r="AA357" s="55"/>
      <c r="AB357" s="55"/>
      <c r="AC357" s="55"/>
      <c r="AD357" s="55"/>
      <c r="AE357" s="55"/>
      <c r="AF357" s="55"/>
      <c r="AG357" s="55"/>
      <c r="AH357" s="55"/>
      <c r="AI357" s="55"/>
      <c r="AJ357" s="55"/>
      <c r="AK357" s="55"/>
      <c r="AL357" s="55"/>
      <c r="AM357" s="55"/>
      <c r="AN357" s="55"/>
      <c r="AO357" s="55"/>
      <c r="AP357" s="55"/>
      <c r="AQ357" s="55"/>
      <c r="AR357" s="55"/>
      <c r="AS357" s="55"/>
      <c r="AT357" s="55"/>
      <c r="AU357" s="55"/>
      <c r="AV357" s="55"/>
      <c r="AW357" s="55"/>
      <c r="AX357" s="55"/>
      <c r="AY357" s="55"/>
      <c r="AZ357" s="55"/>
      <c r="BA357" s="55"/>
      <c r="BB357" s="55"/>
      <c r="BC357" s="55"/>
      <c r="BD357" s="55"/>
      <c r="BE357" s="55"/>
      <c r="BF357" s="55"/>
      <c r="BG357" s="55"/>
      <c r="BH357" s="55"/>
      <c r="BI357" s="55"/>
      <c r="BJ357" s="55"/>
      <c r="BK357" s="55"/>
      <c r="BL357" s="55"/>
    </row>
    <row r="358" customFormat="false" ht="13.8" hidden="false" customHeight="false" outlineLevel="0" collapsed="false">
      <c r="A358" s="56"/>
      <c r="B358" s="57"/>
      <c r="C358" s="58" t="n">
        <f aca="false">IF($B358&lt;&gt;"",VLOOKUP($B358,Matriz_INM,2,0),0)</f>
        <v>0</v>
      </c>
      <c r="D358" s="59"/>
      <c r="E358" s="59"/>
      <c r="F358" s="59"/>
      <c r="G358" s="59"/>
      <c r="H358" s="60"/>
      <c r="I358" s="61"/>
      <c r="J358" s="59"/>
      <c r="K358" s="61"/>
      <c r="L358" s="61"/>
      <c r="M358" s="62" t="str">
        <f aca="false">IFERROR(VLOOKUP($B358,Matriz_INM,3,0),"")</f>
        <v/>
      </c>
      <c r="N358" s="60" t="str">
        <f aca="false">IF(J358="EE",IF(OR(AND(OR(L358=1,L358=0),K358&gt;0,K358&lt;5),AND(OR(L358=1,L358=0),K358&gt;4,K358&lt;16),AND(L358=2,K358&gt;0,K358&lt;5)),"Simples",IF(OR(AND(OR(L358=1,L358=0),K358&gt;15),AND(L358=2,K358&gt;4,K358&lt;16),AND(L358&gt;2,K358&gt;0,K358&lt;5)),"Médio",IF(OR(AND(L358=2,K358&gt;15),AND(L358&gt;2,K358&gt;4,K358&lt;16),AND(L358&gt;2,K358&gt;15)),"Complexo",""))), IF(OR(J358="CE",J358="SE"),IF(OR(AND(OR(L358=1,L358=0),K358&gt;0,K358&lt;6),AND(OR(L358=1,L358=0),K358&gt;5,K358&lt;20),AND(L358&gt;1,L358&lt;4,K358&gt;0,K358&lt;6)),"Simples",IF(OR(AND(OR(L358=1,L358=0),K358&gt;19),AND(L358&gt;1,L358&lt;4,K358&gt;5,K358&lt;20),AND(L358&gt;3,K358&gt;0,K358&lt;6)),"Médio",IF(OR(AND(L358&gt;1,L358&lt;4,K358&gt;19),AND(L358&gt;3,K358&gt;5,K358&lt;20),AND(L358&gt;3,K358&gt;19)),"Complexo",""))),""))</f>
        <v/>
      </c>
      <c r="O358" s="60" t="str">
        <f aca="false">IF(J358="ALI",IF(OR(AND(OR(L358=1,L358=0),K358&gt;0,K358&lt;20),AND(OR(L358=1,L358=0),K358&gt;19,K358&lt;51),AND(L358&gt;1,L358&lt;6,K358&gt;0,K358&lt;20)),"Simples",IF(OR(AND(OR(L358=1,L358=0),K358&gt;50),AND(L358&gt;1,L358&lt;6,K358&gt;19,K358&lt;51),AND(L358&gt;5,K358&gt;0,K358&lt;20)),"Médio",IF(OR(AND(L358&gt;1,L358&lt;6,K358&gt;50),AND(L358&gt;5,K358&gt;19,K358&lt;51),AND(L358&gt;5,K358&gt;50)),"Complexo",""))), IF(J358="AIE",IF(OR(AND(OR(L358=1, L358=0),K358&gt;0,K358&lt;20),AND(OR(L358=1, L358=0),K358&gt;19,K358&lt;51),AND(L358&gt;1,L358&lt;6,K358&gt;0,K358&lt;20)),"Simples",IF(OR(AND(OR(L358=1, L358=0),K358&gt;50),AND(L358&gt;1,L358&lt;6,K358&gt;19,K358&lt;51),AND(L358&gt;5,K358&gt;0,K358&lt;20)),"Médio",IF(OR(AND(L358&gt;1,L358&lt;6,K358&gt;50),AND(L358&gt;5,K358&gt;19,K358&lt;51),AND(L358&gt;5,K358&gt;50)),"Complexo",""))),""))</f>
        <v/>
      </c>
      <c r="P358" s="63" t="str">
        <f aca="false">IF(N358="",O358,IF(O358="",N358,""))</f>
        <v/>
      </c>
      <c r="Q358" s="64" t="n">
        <f aca="false">IF(AND(OR(J358="EE",J358="CE"),P358="Simples"),3, IF(AND(OR(J358="EE",J358="CE"),P358="Médio"),4, IF(AND(OR(J358="EE",J358="CE"),P358="Complexo"),6, IF(AND(J358="SE",P358="Simples"),4, IF(AND(J358="SE",P358="Médio"),5, IF(AND(J358="SE",P358="Complexo"),7,0))))))</f>
        <v>0</v>
      </c>
      <c r="R358" s="64" t="n">
        <f aca="false">IF(AND(J358="ALI",O358="Simples"),7, IF(AND(J358="ALI",O358="Médio"),10, IF(AND(J358="ALI",O358="Complexo"),15, IF(AND(J358="AIE",O358="Simples"),5, IF(AND(J358="AIE",O358="Médio"),7, IF(AND(J358="AIE",O358="Complexo"),10,0))))))</f>
        <v>0</v>
      </c>
      <c r="S358" s="63" t="n">
        <f aca="false">IF($M358="%",($Q358+$R358)*$C358,$C358*$I358)</f>
        <v>0</v>
      </c>
      <c r="T358" s="59"/>
      <c r="U358" s="55"/>
      <c r="V358" s="55"/>
      <c r="W358" s="55"/>
      <c r="X358" s="55"/>
      <c r="Y358" s="55"/>
      <c r="Z358" s="55"/>
      <c r="AA358" s="55"/>
      <c r="AB358" s="55"/>
      <c r="AC358" s="55"/>
      <c r="AD358" s="55"/>
      <c r="AE358" s="55"/>
      <c r="AF358" s="55"/>
      <c r="AG358" s="55"/>
      <c r="AH358" s="55"/>
      <c r="AI358" s="55"/>
      <c r="AJ358" s="55"/>
      <c r="AK358" s="55"/>
      <c r="AL358" s="55"/>
      <c r="AM358" s="55"/>
      <c r="AN358" s="55"/>
      <c r="AO358" s="55"/>
      <c r="AP358" s="55"/>
      <c r="AQ358" s="55"/>
      <c r="AR358" s="55"/>
      <c r="AS358" s="55"/>
      <c r="AT358" s="55"/>
      <c r="AU358" s="55"/>
      <c r="AV358" s="55"/>
      <c r="AW358" s="55"/>
      <c r="AX358" s="55"/>
      <c r="AY358" s="55"/>
      <c r="AZ358" s="55"/>
      <c r="BA358" s="55"/>
      <c r="BB358" s="55"/>
      <c r="BC358" s="55"/>
      <c r="BD358" s="55"/>
      <c r="BE358" s="55"/>
      <c r="BF358" s="55"/>
      <c r="BG358" s="55"/>
      <c r="BH358" s="55"/>
      <c r="BI358" s="55"/>
      <c r="BJ358" s="55"/>
      <c r="BK358" s="55"/>
      <c r="BL358" s="55"/>
    </row>
    <row r="359" customFormat="false" ht="13.8" hidden="false" customHeight="false" outlineLevel="0" collapsed="false">
      <c r="A359" s="56"/>
      <c r="B359" s="57"/>
      <c r="C359" s="58" t="n">
        <f aca="false">IF($B359&lt;&gt;"",VLOOKUP($B359,Matriz_INM,2,0),0)</f>
        <v>0</v>
      </c>
      <c r="D359" s="59"/>
      <c r="E359" s="59"/>
      <c r="F359" s="59"/>
      <c r="G359" s="59"/>
      <c r="H359" s="60"/>
      <c r="I359" s="61"/>
      <c r="J359" s="59"/>
      <c r="K359" s="61"/>
      <c r="L359" s="61"/>
      <c r="M359" s="62" t="str">
        <f aca="false">IFERROR(VLOOKUP($B359,Matriz_INM,3,0),"")</f>
        <v/>
      </c>
      <c r="N359" s="60" t="str">
        <f aca="false">IF(J359="EE",IF(OR(AND(OR(L359=1,L359=0),K359&gt;0,K359&lt;5),AND(OR(L359=1,L359=0),K359&gt;4,K359&lt;16),AND(L359=2,K359&gt;0,K359&lt;5)),"Simples",IF(OR(AND(OR(L359=1,L359=0),K359&gt;15),AND(L359=2,K359&gt;4,K359&lt;16),AND(L359&gt;2,K359&gt;0,K359&lt;5)),"Médio",IF(OR(AND(L359=2,K359&gt;15),AND(L359&gt;2,K359&gt;4,K359&lt;16),AND(L359&gt;2,K359&gt;15)),"Complexo",""))), IF(OR(J359="CE",J359="SE"),IF(OR(AND(OR(L359=1,L359=0),K359&gt;0,K359&lt;6),AND(OR(L359=1,L359=0),K359&gt;5,K359&lt;20),AND(L359&gt;1,L359&lt;4,K359&gt;0,K359&lt;6)),"Simples",IF(OR(AND(OR(L359=1,L359=0),K359&gt;19),AND(L359&gt;1,L359&lt;4,K359&gt;5,K359&lt;20),AND(L359&gt;3,K359&gt;0,K359&lt;6)),"Médio",IF(OR(AND(L359&gt;1,L359&lt;4,K359&gt;19),AND(L359&gt;3,K359&gt;5,K359&lt;20),AND(L359&gt;3,K359&gt;19)),"Complexo",""))),""))</f>
        <v/>
      </c>
      <c r="O359" s="60" t="str">
        <f aca="false">IF(J359="ALI",IF(OR(AND(OR(L359=1,L359=0),K359&gt;0,K359&lt;20),AND(OR(L359=1,L359=0),K359&gt;19,K359&lt;51),AND(L359&gt;1,L359&lt;6,K359&gt;0,K359&lt;20)),"Simples",IF(OR(AND(OR(L359=1,L359=0),K359&gt;50),AND(L359&gt;1,L359&lt;6,K359&gt;19,K359&lt;51),AND(L359&gt;5,K359&gt;0,K359&lt;20)),"Médio",IF(OR(AND(L359&gt;1,L359&lt;6,K359&gt;50),AND(L359&gt;5,K359&gt;19,K359&lt;51),AND(L359&gt;5,K359&gt;50)),"Complexo",""))), IF(J359="AIE",IF(OR(AND(OR(L359=1, L359=0),K359&gt;0,K359&lt;20),AND(OR(L359=1, L359=0),K359&gt;19,K359&lt;51),AND(L359&gt;1,L359&lt;6,K359&gt;0,K359&lt;20)),"Simples",IF(OR(AND(OR(L359=1, L359=0),K359&gt;50),AND(L359&gt;1,L359&lt;6,K359&gt;19,K359&lt;51),AND(L359&gt;5,K359&gt;0,K359&lt;20)),"Médio",IF(OR(AND(L359&gt;1,L359&lt;6,K359&gt;50),AND(L359&gt;5,K359&gt;19,K359&lt;51),AND(L359&gt;5,K359&gt;50)),"Complexo",""))),""))</f>
        <v/>
      </c>
      <c r="P359" s="63" t="str">
        <f aca="false">IF(N359="",O359,IF(O359="",N359,""))</f>
        <v/>
      </c>
      <c r="Q359" s="64" t="n">
        <f aca="false">IF(AND(OR(J359="EE",J359="CE"),P359="Simples"),3, IF(AND(OR(J359="EE",J359="CE"),P359="Médio"),4, IF(AND(OR(J359="EE",J359="CE"),P359="Complexo"),6, IF(AND(J359="SE",P359="Simples"),4, IF(AND(J359="SE",P359="Médio"),5, IF(AND(J359="SE",P359="Complexo"),7,0))))))</f>
        <v>0</v>
      </c>
      <c r="R359" s="64" t="n">
        <f aca="false">IF(AND(J359="ALI",O359="Simples"),7, IF(AND(J359="ALI",O359="Médio"),10, IF(AND(J359="ALI",O359="Complexo"),15, IF(AND(J359="AIE",O359="Simples"),5, IF(AND(J359="AIE",O359="Médio"),7, IF(AND(J359="AIE",O359="Complexo"),10,0))))))</f>
        <v>0</v>
      </c>
      <c r="S359" s="63" t="n">
        <f aca="false">IF($M359="%",($Q359+$R359)*$C359,$C359*$I359)</f>
        <v>0</v>
      </c>
      <c r="T359" s="59"/>
      <c r="U359" s="55"/>
      <c r="V359" s="55"/>
      <c r="W359" s="55"/>
      <c r="X359" s="55"/>
      <c r="Y359" s="55"/>
      <c r="Z359" s="55"/>
      <c r="AA359" s="55"/>
      <c r="AB359" s="55"/>
      <c r="AC359" s="55"/>
      <c r="AD359" s="55"/>
      <c r="AE359" s="55"/>
      <c r="AF359" s="55"/>
      <c r="AG359" s="55"/>
      <c r="AH359" s="55"/>
      <c r="AI359" s="55"/>
      <c r="AJ359" s="55"/>
      <c r="AK359" s="55"/>
      <c r="AL359" s="55"/>
      <c r="AM359" s="55"/>
      <c r="AN359" s="55"/>
      <c r="AO359" s="55"/>
      <c r="AP359" s="55"/>
      <c r="AQ359" s="55"/>
      <c r="AR359" s="55"/>
      <c r="AS359" s="55"/>
      <c r="AT359" s="55"/>
      <c r="AU359" s="55"/>
      <c r="AV359" s="55"/>
      <c r="AW359" s="55"/>
      <c r="AX359" s="55"/>
      <c r="AY359" s="55"/>
      <c r="AZ359" s="55"/>
      <c r="BA359" s="55"/>
      <c r="BB359" s="55"/>
      <c r="BC359" s="55"/>
      <c r="BD359" s="55"/>
      <c r="BE359" s="55"/>
      <c r="BF359" s="55"/>
      <c r="BG359" s="55"/>
      <c r="BH359" s="55"/>
      <c r="BI359" s="55"/>
      <c r="BJ359" s="55"/>
      <c r="BK359" s="55"/>
      <c r="BL359" s="55"/>
    </row>
    <row r="360" customFormat="false" ht="13.8" hidden="false" customHeight="false" outlineLevel="0" collapsed="false">
      <c r="A360" s="56"/>
      <c r="B360" s="57"/>
      <c r="C360" s="58" t="n">
        <f aca="false">IF($B360&lt;&gt;"",VLOOKUP($B360,Matriz_INM,2,0),0)</f>
        <v>0</v>
      </c>
      <c r="D360" s="59"/>
      <c r="E360" s="59"/>
      <c r="F360" s="59"/>
      <c r="G360" s="59"/>
      <c r="H360" s="60"/>
      <c r="I360" s="61"/>
      <c r="J360" s="59"/>
      <c r="K360" s="61"/>
      <c r="L360" s="61"/>
      <c r="M360" s="62" t="str">
        <f aca="false">IFERROR(VLOOKUP($B360,Matriz_INM,3,0),"")</f>
        <v/>
      </c>
      <c r="N360" s="60" t="str">
        <f aca="false">IF(J360="EE",IF(OR(AND(OR(L360=1,L360=0),K360&gt;0,K360&lt;5),AND(OR(L360=1,L360=0),K360&gt;4,K360&lt;16),AND(L360=2,K360&gt;0,K360&lt;5)),"Simples",IF(OR(AND(OR(L360=1,L360=0),K360&gt;15),AND(L360=2,K360&gt;4,K360&lt;16),AND(L360&gt;2,K360&gt;0,K360&lt;5)),"Médio",IF(OR(AND(L360=2,K360&gt;15),AND(L360&gt;2,K360&gt;4,K360&lt;16),AND(L360&gt;2,K360&gt;15)),"Complexo",""))), IF(OR(J360="CE",J360="SE"),IF(OR(AND(OR(L360=1,L360=0),K360&gt;0,K360&lt;6),AND(OR(L360=1,L360=0),K360&gt;5,K360&lt;20),AND(L360&gt;1,L360&lt;4,K360&gt;0,K360&lt;6)),"Simples",IF(OR(AND(OR(L360=1,L360=0),K360&gt;19),AND(L360&gt;1,L360&lt;4,K360&gt;5,K360&lt;20),AND(L360&gt;3,K360&gt;0,K360&lt;6)),"Médio",IF(OR(AND(L360&gt;1,L360&lt;4,K360&gt;19),AND(L360&gt;3,K360&gt;5,K360&lt;20),AND(L360&gt;3,K360&gt;19)),"Complexo",""))),""))</f>
        <v/>
      </c>
      <c r="O360" s="60" t="str">
        <f aca="false">IF(J360="ALI",IF(OR(AND(OR(L360=1,L360=0),K360&gt;0,K360&lt;20),AND(OR(L360=1,L360=0),K360&gt;19,K360&lt;51),AND(L360&gt;1,L360&lt;6,K360&gt;0,K360&lt;20)),"Simples",IF(OR(AND(OR(L360=1,L360=0),K360&gt;50),AND(L360&gt;1,L360&lt;6,K360&gt;19,K360&lt;51),AND(L360&gt;5,K360&gt;0,K360&lt;20)),"Médio",IF(OR(AND(L360&gt;1,L360&lt;6,K360&gt;50),AND(L360&gt;5,K360&gt;19,K360&lt;51),AND(L360&gt;5,K360&gt;50)),"Complexo",""))), IF(J360="AIE",IF(OR(AND(OR(L360=1, L360=0),K360&gt;0,K360&lt;20),AND(OR(L360=1, L360=0),K360&gt;19,K360&lt;51),AND(L360&gt;1,L360&lt;6,K360&gt;0,K360&lt;20)),"Simples",IF(OR(AND(OR(L360=1, L360=0),K360&gt;50),AND(L360&gt;1,L360&lt;6,K360&gt;19,K360&lt;51),AND(L360&gt;5,K360&gt;0,K360&lt;20)),"Médio",IF(OR(AND(L360&gt;1,L360&lt;6,K360&gt;50),AND(L360&gt;5,K360&gt;19,K360&lt;51),AND(L360&gt;5,K360&gt;50)),"Complexo",""))),""))</f>
        <v/>
      </c>
      <c r="P360" s="63" t="str">
        <f aca="false">IF(N360="",O360,IF(O360="",N360,""))</f>
        <v/>
      </c>
      <c r="Q360" s="64" t="n">
        <f aca="false">IF(AND(OR(J360="EE",J360="CE"),P360="Simples"),3, IF(AND(OR(J360="EE",J360="CE"),P360="Médio"),4, IF(AND(OR(J360="EE",J360="CE"),P360="Complexo"),6, IF(AND(J360="SE",P360="Simples"),4, IF(AND(J360="SE",P360="Médio"),5, IF(AND(J360="SE",P360="Complexo"),7,0))))))</f>
        <v>0</v>
      </c>
      <c r="R360" s="64" t="n">
        <f aca="false">IF(AND(J360="ALI",O360="Simples"),7, IF(AND(J360="ALI",O360="Médio"),10, IF(AND(J360="ALI",O360="Complexo"),15, IF(AND(J360="AIE",O360="Simples"),5, IF(AND(J360="AIE",O360="Médio"),7, IF(AND(J360="AIE",O360="Complexo"),10,0))))))</f>
        <v>0</v>
      </c>
      <c r="S360" s="63" t="n">
        <f aca="false">IF($M360="%",($Q360+$R360)*$C360,$C360*$I360)</f>
        <v>0</v>
      </c>
      <c r="T360" s="59"/>
      <c r="U360" s="55"/>
      <c r="V360" s="55"/>
      <c r="W360" s="55"/>
      <c r="X360" s="55"/>
      <c r="Y360" s="55"/>
      <c r="Z360" s="55"/>
      <c r="AA360" s="55"/>
      <c r="AB360" s="55"/>
      <c r="AC360" s="55"/>
      <c r="AD360" s="55"/>
      <c r="AE360" s="55"/>
      <c r="AF360" s="55"/>
      <c r="AG360" s="55"/>
      <c r="AH360" s="55"/>
      <c r="AI360" s="55"/>
      <c r="AJ360" s="55"/>
      <c r="AK360" s="55"/>
      <c r="AL360" s="55"/>
      <c r="AM360" s="55"/>
      <c r="AN360" s="55"/>
      <c r="AO360" s="55"/>
      <c r="AP360" s="55"/>
      <c r="AQ360" s="55"/>
      <c r="AR360" s="55"/>
      <c r="AS360" s="55"/>
      <c r="AT360" s="55"/>
      <c r="AU360" s="55"/>
      <c r="AV360" s="55"/>
      <c r="AW360" s="55"/>
      <c r="AX360" s="55"/>
      <c r="AY360" s="55"/>
      <c r="AZ360" s="55"/>
      <c r="BA360" s="55"/>
      <c r="BB360" s="55"/>
      <c r="BC360" s="55"/>
      <c r="BD360" s="55"/>
      <c r="BE360" s="55"/>
      <c r="BF360" s="55"/>
      <c r="BG360" s="55"/>
      <c r="BH360" s="55"/>
      <c r="BI360" s="55"/>
      <c r="BJ360" s="55"/>
      <c r="BK360" s="55"/>
      <c r="BL360" s="55"/>
    </row>
    <row r="361" customFormat="false" ht="13.8" hidden="false" customHeight="false" outlineLevel="0" collapsed="false">
      <c r="A361" s="56"/>
      <c r="B361" s="57"/>
      <c r="C361" s="58" t="n">
        <f aca="false">IF($B361&lt;&gt;"",VLOOKUP($B361,Matriz_INM,2,0),0)</f>
        <v>0</v>
      </c>
      <c r="D361" s="59"/>
      <c r="E361" s="59"/>
      <c r="F361" s="59"/>
      <c r="G361" s="59"/>
      <c r="H361" s="60"/>
      <c r="I361" s="61"/>
      <c r="J361" s="59"/>
      <c r="K361" s="61"/>
      <c r="L361" s="61"/>
      <c r="M361" s="62" t="str">
        <f aca="false">IFERROR(VLOOKUP($B361,Matriz_INM,3,0),"")</f>
        <v/>
      </c>
      <c r="N361" s="60" t="str">
        <f aca="false">IF(J361="EE",IF(OR(AND(OR(L361=1,L361=0),K361&gt;0,K361&lt;5),AND(OR(L361=1,L361=0),K361&gt;4,K361&lt;16),AND(L361=2,K361&gt;0,K361&lt;5)),"Simples",IF(OR(AND(OR(L361=1,L361=0),K361&gt;15),AND(L361=2,K361&gt;4,K361&lt;16),AND(L361&gt;2,K361&gt;0,K361&lt;5)),"Médio",IF(OR(AND(L361=2,K361&gt;15),AND(L361&gt;2,K361&gt;4,K361&lt;16),AND(L361&gt;2,K361&gt;15)),"Complexo",""))), IF(OR(J361="CE",J361="SE"),IF(OR(AND(OR(L361=1,L361=0),K361&gt;0,K361&lt;6),AND(OR(L361=1,L361=0),K361&gt;5,K361&lt;20),AND(L361&gt;1,L361&lt;4,K361&gt;0,K361&lt;6)),"Simples",IF(OR(AND(OR(L361=1,L361=0),K361&gt;19),AND(L361&gt;1,L361&lt;4,K361&gt;5,K361&lt;20),AND(L361&gt;3,K361&gt;0,K361&lt;6)),"Médio",IF(OR(AND(L361&gt;1,L361&lt;4,K361&gt;19),AND(L361&gt;3,K361&gt;5,K361&lt;20),AND(L361&gt;3,K361&gt;19)),"Complexo",""))),""))</f>
        <v/>
      </c>
      <c r="O361" s="60" t="str">
        <f aca="false">IF(J361="ALI",IF(OR(AND(OR(L361=1,L361=0),K361&gt;0,K361&lt;20),AND(OR(L361=1,L361=0),K361&gt;19,K361&lt;51),AND(L361&gt;1,L361&lt;6,K361&gt;0,K361&lt;20)),"Simples",IF(OR(AND(OR(L361=1,L361=0),K361&gt;50),AND(L361&gt;1,L361&lt;6,K361&gt;19,K361&lt;51),AND(L361&gt;5,K361&gt;0,K361&lt;20)),"Médio",IF(OR(AND(L361&gt;1,L361&lt;6,K361&gt;50),AND(L361&gt;5,K361&gt;19,K361&lt;51),AND(L361&gt;5,K361&gt;50)),"Complexo",""))), IF(J361="AIE",IF(OR(AND(OR(L361=1, L361=0),K361&gt;0,K361&lt;20),AND(OR(L361=1, L361=0),K361&gt;19,K361&lt;51),AND(L361&gt;1,L361&lt;6,K361&gt;0,K361&lt;20)),"Simples",IF(OR(AND(OR(L361=1, L361=0),K361&gt;50),AND(L361&gt;1,L361&lt;6,K361&gt;19,K361&lt;51),AND(L361&gt;5,K361&gt;0,K361&lt;20)),"Médio",IF(OR(AND(L361&gt;1,L361&lt;6,K361&gt;50),AND(L361&gt;5,K361&gt;19,K361&lt;51),AND(L361&gt;5,K361&gt;50)),"Complexo",""))),""))</f>
        <v/>
      </c>
      <c r="P361" s="63" t="str">
        <f aca="false">IF(N361="",O361,IF(O361="",N361,""))</f>
        <v/>
      </c>
      <c r="Q361" s="64" t="n">
        <f aca="false">IF(AND(OR(J361="EE",J361="CE"),P361="Simples"),3, IF(AND(OR(J361="EE",J361="CE"),P361="Médio"),4, IF(AND(OR(J361="EE",J361="CE"),P361="Complexo"),6, IF(AND(J361="SE",P361="Simples"),4, IF(AND(J361="SE",P361="Médio"),5, IF(AND(J361="SE",P361="Complexo"),7,0))))))</f>
        <v>0</v>
      </c>
      <c r="R361" s="64" t="n">
        <f aca="false">IF(AND(J361="ALI",O361="Simples"),7, IF(AND(J361="ALI",O361="Médio"),10, IF(AND(J361="ALI",O361="Complexo"),15, IF(AND(J361="AIE",O361="Simples"),5, IF(AND(J361="AIE",O361="Médio"),7, IF(AND(J361="AIE",O361="Complexo"),10,0))))))</f>
        <v>0</v>
      </c>
      <c r="S361" s="63" t="n">
        <f aca="false">IF($M361="%",($Q361+$R361)*$C361,$C361*$I361)</f>
        <v>0</v>
      </c>
      <c r="T361" s="59"/>
      <c r="U361" s="55"/>
      <c r="V361" s="55"/>
      <c r="W361" s="55"/>
      <c r="X361" s="55"/>
      <c r="Y361" s="55"/>
      <c r="Z361" s="55"/>
      <c r="AA361" s="55"/>
      <c r="AB361" s="55"/>
      <c r="AC361" s="55"/>
      <c r="AD361" s="55"/>
      <c r="AE361" s="55"/>
      <c r="AF361" s="55"/>
      <c r="AG361" s="55"/>
      <c r="AH361" s="55"/>
      <c r="AI361" s="55"/>
      <c r="AJ361" s="55"/>
      <c r="AK361" s="55"/>
      <c r="AL361" s="55"/>
      <c r="AM361" s="55"/>
      <c r="AN361" s="55"/>
      <c r="AO361" s="55"/>
      <c r="AP361" s="55"/>
      <c r="AQ361" s="55"/>
      <c r="AR361" s="55"/>
      <c r="AS361" s="55"/>
      <c r="AT361" s="55"/>
      <c r="AU361" s="55"/>
      <c r="AV361" s="55"/>
      <c r="AW361" s="55"/>
      <c r="AX361" s="55"/>
      <c r="AY361" s="55"/>
      <c r="AZ361" s="55"/>
      <c r="BA361" s="55"/>
      <c r="BB361" s="55"/>
      <c r="BC361" s="55"/>
      <c r="BD361" s="55"/>
      <c r="BE361" s="55"/>
      <c r="BF361" s="55"/>
      <c r="BG361" s="55"/>
      <c r="BH361" s="55"/>
      <c r="BI361" s="55"/>
      <c r="BJ361" s="55"/>
      <c r="BK361" s="55"/>
      <c r="BL361" s="55"/>
    </row>
    <row r="362" customFormat="false" ht="13.8" hidden="false" customHeight="false" outlineLevel="0" collapsed="false">
      <c r="A362" s="56"/>
      <c r="B362" s="57"/>
      <c r="C362" s="58" t="n">
        <f aca="false">IF($B362&lt;&gt;"",VLOOKUP($B362,Matriz_INM,2,0),0)</f>
        <v>0</v>
      </c>
      <c r="D362" s="59"/>
      <c r="E362" s="59"/>
      <c r="F362" s="59"/>
      <c r="G362" s="59"/>
      <c r="H362" s="60"/>
      <c r="I362" s="61"/>
      <c r="J362" s="59"/>
      <c r="K362" s="61"/>
      <c r="L362" s="61"/>
      <c r="M362" s="62" t="str">
        <f aca="false">IFERROR(VLOOKUP($B362,Matriz_INM,3,0),"")</f>
        <v/>
      </c>
      <c r="N362" s="60" t="str">
        <f aca="false">IF(J362="EE",IF(OR(AND(OR(L362=1,L362=0),K362&gt;0,K362&lt;5),AND(OR(L362=1,L362=0),K362&gt;4,K362&lt;16),AND(L362=2,K362&gt;0,K362&lt;5)),"Simples",IF(OR(AND(OR(L362=1,L362=0),K362&gt;15),AND(L362=2,K362&gt;4,K362&lt;16),AND(L362&gt;2,K362&gt;0,K362&lt;5)),"Médio",IF(OR(AND(L362=2,K362&gt;15),AND(L362&gt;2,K362&gt;4,K362&lt;16),AND(L362&gt;2,K362&gt;15)),"Complexo",""))), IF(OR(J362="CE",J362="SE"),IF(OR(AND(OR(L362=1,L362=0),K362&gt;0,K362&lt;6),AND(OR(L362=1,L362=0),K362&gt;5,K362&lt;20),AND(L362&gt;1,L362&lt;4,K362&gt;0,K362&lt;6)),"Simples",IF(OR(AND(OR(L362=1,L362=0),K362&gt;19),AND(L362&gt;1,L362&lt;4,K362&gt;5,K362&lt;20),AND(L362&gt;3,K362&gt;0,K362&lt;6)),"Médio",IF(OR(AND(L362&gt;1,L362&lt;4,K362&gt;19),AND(L362&gt;3,K362&gt;5,K362&lt;20),AND(L362&gt;3,K362&gt;19)),"Complexo",""))),""))</f>
        <v/>
      </c>
      <c r="O362" s="60" t="str">
        <f aca="false">IF(J362="ALI",IF(OR(AND(OR(L362=1,L362=0),K362&gt;0,K362&lt;20),AND(OR(L362=1,L362=0),K362&gt;19,K362&lt;51),AND(L362&gt;1,L362&lt;6,K362&gt;0,K362&lt;20)),"Simples",IF(OR(AND(OR(L362=1,L362=0),K362&gt;50),AND(L362&gt;1,L362&lt;6,K362&gt;19,K362&lt;51),AND(L362&gt;5,K362&gt;0,K362&lt;20)),"Médio",IF(OR(AND(L362&gt;1,L362&lt;6,K362&gt;50),AND(L362&gt;5,K362&gt;19,K362&lt;51),AND(L362&gt;5,K362&gt;50)),"Complexo",""))), IF(J362="AIE",IF(OR(AND(OR(L362=1, L362=0),K362&gt;0,K362&lt;20),AND(OR(L362=1, L362=0),K362&gt;19,K362&lt;51),AND(L362&gt;1,L362&lt;6,K362&gt;0,K362&lt;20)),"Simples",IF(OR(AND(OR(L362=1, L362=0),K362&gt;50),AND(L362&gt;1,L362&lt;6,K362&gt;19,K362&lt;51),AND(L362&gt;5,K362&gt;0,K362&lt;20)),"Médio",IF(OR(AND(L362&gt;1,L362&lt;6,K362&gt;50),AND(L362&gt;5,K362&gt;19,K362&lt;51),AND(L362&gt;5,K362&gt;50)),"Complexo",""))),""))</f>
        <v/>
      </c>
      <c r="P362" s="63" t="str">
        <f aca="false">IF(N362="",O362,IF(O362="",N362,""))</f>
        <v/>
      </c>
      <c r="Q362" s="64" t="n">
        <f aca="false">IF(AND(OR(J362="EE",J362="CE"),P362="Simples"),3, IF(AND(OR(J362="EE",J362="CE"),P362="Médio"),4, IF(AND(OR(J362="EE",J362="CE"),P362="Complexo"),6, IF(AND(J362="SE",P362="Simples"),4, IF(AND(J362="SE",P362="Médio"),5, IF(AND(J362="SE",P362="Complexo"),7,0))))))</f>
        <v>0</v>
      </c>
      <c r="R362" s="64" t="n">
        <f aca="false">IF(AND(J362="ALI",O362="Simples"),7, IF(AND(J362="ALI",O362="Médio"),10, IF(AND(J362="ALI",O362="Complexo"),15, IF(AND(J362="AIE",O362="Simples"),5, IF(AND(J362="AIE",O362="Médio"),7, IF(AND(J362="AIE",O362="Complexo"),10,0))))))</f>
        <v>0</v>
      </c>
      <c r="S362" s="63" t="n">
        <f aca="false">IF($M362="%",($Q362+$R362)*$C362,$C362*$I362)</f>
        <v>0</v>
      </c>
      <c r="T362" s="59"/>
      <c r="U362" s="55"/>
      <c r="V362" s="55"/>
      <c r="W362" s="55"/>
      <c r="X362" s="55"/>
      <c r="Y362" s="55"/>
      <c r="Z362" s="55"/>
      <c r="AA362" s="55"/>
      <c r="AB362" s="55"/>
      <c r="AC362" s="55"/>
      <c r="AD362" s="55"/>
      <c r="AE362" s="55"/>
      <c r="AF362" s="55"/>
      <c r="AG362" s="55"/>
      <c r="AH362" s="55"/>
      <c r="AI362" s="55"/>
      <c r="AJ362" s="55"/>
      <c r="AK362" s="55"/>
      <c r="AL362" s="55"/>
      <c r="AM362" s="55"/>
      <c r="AN362" s="55"/>
      <c r="AO362" s="55"/>
      <c r="AP362" s="55"/>
      <c r="AQ362" s="55"/>
      <c r="AR362" s="55"/>
      <c r="AS362" s="55"/>
      <c r="AT362" s="55"/>
      <c r="AU362" s="55"/>
      <c r="AV362" s="55"/>
      <c r="AW362" s="55"/>
      <c r="AX362" s="55"/>
      <c r="AY362" s="55"/>
      <c r="AZ362" s="55"/>
      <c r="BA362" s="55"/>
      <c r="BB362" s="55"/>
      <c r="BC362" s="55"/>
      <c r="BD362" s="55"/>
      <c r="BE362" s="55"/>
      <c r="BF362" s="55"/>
      <c r="BG362" s="55"/>
      <c r="BH362" s="55"/>
      <c r="BI362" s="55"/>
      <c r="BJ362" s="55"/>
      <c r="BK362" s="55"/>
      <c r="BL362" s="55"/>
    </row>
    <row r="363" customFormat="false" ht="13.8" hidden="false" customHeight="false" outlineLevel="0" collapsed="false">
      <c r="A363" s="56"/>
      <c r="B363" s="57"/>
      <c r="C363" s="58" t="n">
        <f aca="false">IF($B363&lt;&gt;"",VLOOKUP($B363,Matriz_INM,2,0),0)</f>
        <v>0</v>
      </c>
      <c r="D363" s="59"/>
      <c r="E363" s="59"/>
      <c r="F363" s="59"/>
      <c r="G363" s="59"/>
      <c r="H363" s="60"/>
      <c r="I363" s="61"/>
      <c r="J363" s="59"/>
      <c r="K363" s="61"/>
      <c r="L363" s="61"/>
      <c r="M363" s="62" t="str">
        <f aca="false">IFERROR(VLOOKUP($B363,Matriz_INM,3,0),"")</f>
        <v/>
      </c>
      <c r="N363" s="60" t="str">
        <f aca="false">IF(J363="EE",IF(OR(AND(OR(L363=1,L363=0),K363&gt;0,K363&lt;5),AND(OR(L363=1,L363=0),K363&gt;4,K363&lt;16),AND(L363=2,K363&gt;0,K363&lt;5)),"Simples",IF(OR(AND(OR(L363=1,L363=0),K363&gt;15),AND(L363=2,K363&gt;4,K363&lt;16),AND(L363&gt;2,K363&gt;0,K363&lt;5)),"Médio",IF(OR(AND(L363=2,K363&gt;15),AND(L363&gt;2,K363&gt;4,K363&lt;16),AND(L363&gt;2,K363&gt;15)),"Complexo",""))), IF(OR(J363="CE",J363="SE"),IF(OR(AND(OR(L363=1,L363=0),K363&gt;0,K363&lt;6),AND(OR(L363=1,L363=0),K363&gt;5,K363&lt;20),AND(L363&gt;1,L363&lt;4,K363&gt;0,K363&lt;6)),"Simples",IF(OR(AND(OR(L363=1,L363=0),K363&gt;19),AND(L363&gt;1,L363&lt;4,K363&gt;5,K363&lt;20),AND(L363&gt;3,K363&gt;0,K363&lt;6)),"Médio",IF(OR(AND(L363&gt;1,L363&lt;4,K363&gt;19),AND(L363&gt;3,K363&gt;5,K363&lt;20),AND(L363&gt;3,K363&gt;19)),"Complexo",""))),""))</f>
        <v/>
      </c>
      <c r="O363" s="60" t="str">
        <f aca="false">IF(J363="ALI",IF(OR(AND(OR(L363=1,L363=0),K363&gt;0,K363&lt;20),AND(OR(L363=1,L363=0),K363&gt;19,K363&lt;51),AND(L363&gt;1,L363&lt;6,K363&gt;0,K363&lt;20)),"Simples",IF(OR(AND(OR(L363=1,L363=0),K363&gt;50),AND(L363&gt;1,L363&lt;6,K363&gt;19,K363&lt;51),AND(L363&gt;5,K363&gt;0,K363&lt;20)),"Médio",IF(OR(AND(L363&gt;1,L363&lt;6,K363&gt;50),AND(L363&gt;5,K363&gt;19,K363&lt;51),AND(L363&gt;5,K363&gt;50)),"Complexo",""))), IF(J363="AIE",IF(OR(AND(OR(L363=1, L363=0),K363&gt;0,K363&lt;20),AND(OR(L363=1, L363=0),K363&gt;19,K363&lt;51),AND(L363&gt;1,L363&lt;6,K363&gt;0,K363&lt;20)),"Simples",IF(OR(AND(OR(L363=1, L363=0),K363&gt;50),AND(L363&gt;1,L363&lt;6,K363&gt;19,K363&lt;51),AND(L363&gt;5,K363&gt;0,K363&lt;20)),"Médio",IF(OR(AND(L363&gt;1,L363&lt;6,K363&gt;50),AND(L363&gt;5,K363&gt;19,K363&lt;51),AND(L363&gt;5,K363&gt;50)),"Complexo",""))),""))</f>
        <v/>
      </c>
      <c r="P363" s="63" t="str">
        <f aca="false">IF(N363="",O363,IF(O363="",N363,""))</f>
        <v/>
      </c>
      <c r="Q363" s="64" t="n">
        <f aca="false">IF(AND(OR(J363="EE",J363="CE"),P363="Simples"),3, IF(AND(OR(J363="EE",J363="CE"),P363="Médio"),4, IF(AND(OR(J363="EE",J363="CE"),P363="Complexo"),6, IF(AND(J363="SE",P363="Simples"),4, IF(AND(J363="SE",P363="Médio"),5, IF(AND(J363="SE",P363="Complexo"),7,0))))))</f>
        <v>0</v>
      </c>
      <c r="R363" s="64" t="n">
        <f aca="false">IF(AND(J363="ALI",O363="Simples"),7, IF(AND(J363="ALI",O363="Médio"),10, IF(AND(J363="ALI",O363="Complexo"),15, IF(AND(J363="AIE",O363="Simples"),5, IF(AND(J363="AIE",O363="Médio"),7, IF(AND(J363="AIE",O363="Complexo"),10,0))))))</f>
        <v>0</v>
      </c>
      <c r="S363" s="63" t="n">
        <f aca="false">IF($M363="%",($Q363+$R363)*$C363,$C363*$I363)</f>
        <v>0</v>
      </c>
      <c r="T363" s="59"/>
      <c r="U363" s="55"/>
      <c r="V363" s="55"/>
      <c r="W363" s="55"/>
      <c r="X363" s="55"/>
      <c r="Y363" s="55"/>
      <c r="Z363" s="55"/>
      <c r="AA363" s="55"/>
      <c r="AB363" s="55"/>
      <c r="AC363" s="55"/>
      <c r="AD363" s="55"/>
      <c r="AE363" s="55"/>
      <c r="AF363" s="55"/>
      <c r="AG363" s="55"/>
      <c r="AH363" s="55"/>
      <c r="AI363" s="55"/>
      <c r="AJ363" s="55"/>
      <c r="AK363" s="55"/>
      <c r="AL363" s="55"/>
      <c r="AM363" s="55"/>
      <c r="AN363" s="55"/>
      <c r="AO363" s="55"/>
      <c r="AP363" s="55"/>
      <c r="AQ363" s="55"/>
      <c r="AR363" s="55"/>
      <c r="AS363" s="55"/>
      <c r="AT363" s="55"/>
      <c r="AU363" s="55"/>
      <c r="AV363" s="55"/>
      <c r="AW363" s="55"/>
      <c r="AX363" s="55"/>
      <c r="AY363" s="55"/>
      <c r="AZ363" s="55"/>
      <c r="BA363" s="55"/>
      <c r="BB363" s="55"/>
      <c r="BC363" s="55"/>
      <c r="BD363" s="55"/>
      <c r="BE363" s="55"/>
      <c r="BF363" s="55"/>
      <c r="BG363" s="55"/>
      <c r="BH363" s="55"/>
      <c r="BI363" s="55"/>
      <c r="BJ363" s="55"/>
      <c r="BK363" s="55"/>
      <c r="BL363" s="55"/>
    </row>
    <row r="364" customFormat="false" ht="13.8" hidden="false" customHeight="false" outlineLevel="0" collapsed="false">
      <c r="A364" s="56"/>
      <c r="B364" s="57"/>
      <c r="C364" s="58" t="n">
        <f aca="false">IF($B364&lt;&gt;"",VLOOKUP($B364,Matriz_INM,2,0),0)</f>
        <v>0</v>
      </c>
      <c r="D364" s="59"/>
      <c r="E364" s="59"/>
      <c r="F364" s="59"/>
      <c r="G364" s="59"/>
      <c r="H364" s="60"/>
      <c r="I364" s="61"/>
      <c r="J364" s="59"/>
      <c r="K364" s="61"/>
      <c r="L364" s="61"/>
      <c r="M364" s="62" t="str">
        <f aca="false">IFERROR(VLOOKUP($B364,Matriz_INM,3,0),"")</f>
        <v/>
      </c>
      <c r="N364" s="60" t="str">
        <f aca="false">IF(J364="EE",IF(OR(AND(OR(L364=1,L364=0),K364&gt;0,K364&lt;5),AND(OR(L364=1,L364=0),K364&gt;4,K364&lt;16),AND(L364=2,K364&gt;0,K364&lt;5)),"Simples",IF(OR(AND(OR(L364=1,L364=0),K364&gt;15),AND(L364=2,K364&gt;4,K364&lt;16),AND(L364&gt;2,K364&gt;0,K364&lt;5)),"Médio",IF(OR(AND(L364=2,K364&gt;15),AND(L364&gt;2,K364&gt;4,K364&lt;16),AND(L364&gt;2,K364&gt;15)),"Complexo",""))), IF(OR(J364="CE",J364="SE"),IF(OR(AND(OR(L364=1,L364=0),K364&gt;0,K364&lt;6),AND(OR(L364=1,L364=0),K364&gt;5,K364&lt;20),AND(L364&gt;1,L364&lt;4,K364&gt;0,K364&lt;6)),"Simples",IF(OR(AND(OR(L364=1,L364=0),K364&gt;19),AND(L364&gt;1,L364&lt;4,K364&gt;5,K364&lt;20),AND(L364&gt;3,K364&gt;0,K364&lt;6)),"Médio",IF(OR(AND(L364&gt;1,L364&lt;4,K364&gt;19),AND(L364&gt;3,K364&gt;5,K364&lt;20),AND(L364&gt;3,K364&gt;19)),"Complexo",""))),""))</f>
        <v/>
      </c>
      <c r="O364" s="60" t="str">
        <f aca="false">IF(J364="ALI",IF(OR(AND(OR(L364=1,L364=0),K364&gt;0,K364&lt;20),AND(OR(L364=1,L364=0),K364&gt;19,K364&lt;51),AND(L364&gt;1,L364&lt;6,K364&gt;0,K364&lt;20)),"Simples",IF(OR(AND(OR(L364=1,L364=0),K364&gt;50),AND(L364&gt;1,L364&lt;6,K364&gt;19,K364&lt;51),AND(L364&gt;5,K364&gt;0,K364&lt;20)),"Médio",IF(OR(AND(L364&gt;1,L364&lt;6,K364&gt;50),AND(L364&gt;5,K364&gt;19,K364&lt;51),AND(L364&gt;5,K364&gt;50)),"Complexo",""))), IF(J364="AIE",IF(OR(AND(OR(L364=1, L364=0),K364&gt;0,K364&lt;20),AND(OR(L364=1, L364=0),K364&gt;19,K364&lt;51),AND(L364&gt;1,L364&lt;6,K364&gt;0,K364&lt;20)),"Simples",IF(OR(AND(OR(L364=1, L364=0),K364&gt;50),AND(L364&gt;1,L364&lt;6,K364&gt;19,K364&lt;51),AND(L364&gt;5,K364&gt;0,K364&lt;20)),"Médio",IF(OR(AND(L364&gt;1,L364&lt;6,K364&gt;50),AND(L364&gt;5,K364&gt;19,K364&lt;51),AND(L364&gt;5,K364&gt;50)),"Complexo",""))),""))</f>
        <v/>
      </c>
      <c r="P364" s="63" t="str">
        <f aca="false">IF(N364="",O364,IF(O364="",N364,""))</f>
        <v/>
      </c>
      <c r="Q364" s="64" t="n">
        <f aca="false">IF(AND(OR(J364="EE",J364="CE"),P364="Simples"),3, IF(AND(OR(J364="EE",J364="CE"),P364="Médio"),4, IF(AND(OR(J364="EE",J364="CE"),P364="Complexo"),6, IF(AND(J364="SE",P364="Simples"),4, IF(AND(J364="SE",P364="Médio"),5, IF(AND(J364="SE",P364="Complexo"),7,0))))))</f>
        <v>0</v>
      </c>
      <c r="R364" s="64" t="n">
        <f aca="false">IF(AND(J364="ALI",O364="Simples"),7, IF(AND(J364="ALI",O364="Médio"),10, IF(AND(J364="ALI",O364="Complexo"),15, IF(AND(J364="AIE",O364="Simples"),5, IF(AND(J364="AIE",O364="Médio"),7, IF(AND(J364="AIE",O364="Complexo"),10,0))))))</f>
        <v>0</v>
      </c>
      <c r="S364" s="63" t="n">
        <f aca="false">IF($M364="%",($Q364+$R364)*$C364,$C364*$I364)</f>
        <v>0</v>
      </c>
      <c r="T364" s="59"/>
      <c r="U364" s="55"/>
      <c r="V364" s="55"/>
      <c r="W364" s="55"/>
      <c r="X364" s="55"/>
      <c r="Y364" s="55"/>
      <c r="Z364" s="55"/>
      <c r="AA364" s="55"/>
      <c r="AB364" s="55"/>
      <c r="AC364" s="55"/>
      <c r="AD364" s="55"/>
      <c r="AE364" s="55"/>
      <c r="AF364" s="55"/>
      <c r="AG364" s="55"/>
      <c r="AH364" s="55"/>
      <c r="AI364" s="55"/>
      <c r="AJ364" s="55"/>
      <c r="AK364" s="55"/>
      <c r="AL364" s="55"/>
      <c r="AM364" s="55"/>
      <c r="AN364" s="55"/>
      <c r="AO364" s="55"/>
      <c r="AP364" s="55"/>
      <c r="AQ364" s="55"/>
      <c r="AR364" s="55"/>
      <c r="AS364" s="55"/>
      <c r="AT364" s="55"/>
      <c r="AU364" s="55"/>
      <c r="AV364" s="55"/>
      <c r="AW364" s="55"/>
      <c r="AX364" s="55"/>
      <c r="AY364" s="55"/>
      <c r="AZ364" s="55"/>
      <c r="BA364" s="55"/>
      <c r="BB364" s="55"/>
      <c r="BC364" s="55"/>
      <c r="BD364" s="55"/>
      <c r="BE364" s="55"/>
      <c r="BF364" s="55"/>
      <c r="BG364" s="55"/>
      <c r="BH364" s="55"/>
      <c r="BI364" s="55"/>
      <c r="BJ364" s="55"/>
      <c r="BK364" s="55"/>
      <c r="BL364" s="55"/>
    </row>
    <row r="365" customFormat="false" ht="13.8" hidden="false" customHeight="false" outlineLevel="0" collapsed="false">
      <c r="A365" s="56"/>
      <c r="B365" s="57"/>
      <c r="C365" s="58" t="n">
        <f aca="false">IF($B365&lt;&gt;"",VLOOKUP($B365,Matriz_INM,2,0),0)</f>
        <v>0</v>
      </c>
      <c r="D365" s="59"/>
      <c r="E365" s="59"/>
      <c r="F365" s="59"/>
      <c r="G365" s="59"/>
      <c r="H365" s="60"/>
      <c r="I365" s="61"/>
      <c r="J365" s="59"/>
      <c r="K365" s="61"/>
      <c r="L365" s="61"/>
      <c r="M365" s="62" t="str">
        <f aca="false">IFERROR(VLOOKUP($B365,Matriz_INM,3,0),"")</f>
        <v/>
      </c>
      <c r="N365" s="60" t="str">
        <f aca="false">IF(J365="EE",IF(OR(AND(OR(L365=1,L365=0),K365&gt;0,K365&lt;5),AND(OR(L365=1,L365=0),K365&gt;4,K365&lt;16),AND(L365=2,K365&gt;0,K365&lt;5)),"Simples",IF(OR(AND(OR(L365=1,L365=0),K365&gt;15),AND(L365=2,K365&gt;4,K365&lt;16),AND(L365&gt;2,K365&gt;0,K365&lt;5)),"Médio",IF(OR(AND(L365=2,K365&gt;15),AND(L365&gt;2,K365&gt;4,K365&lt;16),AND(L365&gt;2,K365&gt;15)),"Complexo",""))), IF(OR(J365="CE",J365="SE"),IF(OR(AND(OR(L365=1,L365=0),K365&gt;0,K365&lt;6),AND(OR(L365=1,L365=0),K365&gt;5,K365&lt;20),AND(L365&gt;1,L365&lt;4,K365&gt;0,K365&lt;6)),"Simples",IF(OR(AND(OR(L365=1,L365=0),K365&gt;19),AND(L365&gt;1,L365&lt;4,K365&gt;5,K365&lt;20),AND(L365&gt;3,K365&gt;0,K365&lt;6)),"Médio",IF(OR(AND(L365&gt;1,L365&lt;4,K365&gt;19),AND(L365&gt;3,K365&gt;5,K365&lt;20),AND(L365&gt;3,K365&gt;19)),"Complexo",""))),""))</f>
        <v/>
      </c>
      <c r="O365" s="60" t="str">
        <f aca="false">IF(J365="ALI",IF(OR(AND(OR(L365=1,L365=0),K365&gt;0,K365&lt;20),AND(OR(L365=1,L365=0),K365&gt;19,K365&lt;51),AND(L365&gt;1,L365&lt;6,K365&gt;0,K365&lt;20)),"Simples",IF(OR(AND(OR(L365=1,L365=0),K365&gt;50),AND(L365&gt;1,L365&lt;6,K365&gt;19,K365&lt;51),AND(L365&gt;5,K365&gt;0,K365&lt;20)),"Médio",IF(OR(AND(L365&gt;1,L365&lt;6,K365&gt;50),AND(L365&gt;5,K365&gt;19,K365&lt;51),AND(L365&gt;5,K365&gt;50)),"Complexo",""))), IF(J365="AIE",IF(OR(AND(OR(L365=1, L365=0),K365&gt;0,K365&lt;20),AND(OR(L365=1, L365=0),K365&gt;19,K365&lt;51),AND(L365&gt;1,L365&lt;6,K365&gt;0,K365&lt;20)),"Simples",IF(OR(AND(OR(L365=1, L365=0),K365&gt;50),AND(L365&gt;1,L365&lt;6,K365&gt;19,K365&lt;51),AND(L365&gt;5,K365&gt;0,K365&lt;20)),"Médio",IF(OR(AND(L365&gt;1,L365&lt;6,K365&gt;50),AND(L365&gt;5,K365&gt;19,K365&lt;51),AND(L365&gt;5,K365&gt;50)),"Complexo",""))),""))</f>
        <v/>
      </c>
      <c r="P365" s="63" t="str">
        <f aca="false">IF(N365="",O365,IF(O365="",N365,""))</f>
        <v/>
      </c>
      <c r="Q365" s="64" t="n">
        <f aca="false">IF(AND(OR(J365="EE",J365="CE"),P365="Simples"),3, IF(AND(OR(J365="EE",J365="CE"),P365="Médio"),4, IF(AND(OR(J365="EE",J365="CE"),P365="Complexo"),6, IF(AND(J365="SE",P365="Simples"),4, IF(AND(J365="SE",P365="Médio"),5, IF(AND(J365="SE",P365="Complexo"),7,0))))))</f>
        <v>0</v>
      </c>
      <c r="R365" s="64" t="n">
        <f aca="false">IF(AND(J365="ALI",O365="Simples"),7, IF(AND(J365="ALI",O365="Médio"),10, IF(AND(J365="ALI",O365="Complexo"),15, IF(AND(J365="AIE",O365="Simples"),5, IF(AND(J365="AIE",O365="Médio"),7, IF(AND(J365="AIE",O365="Complexo"),10,0))))))</f>
        <v>0</v>
      </c>
      <c r="S365" s="63" t="n">
        <f aca="false">IF($M365="%",($Q365+$R365)*$C365,$C365*$I365)</f>
        <v>0</v>
      </c>
      <c r="T365" s="59"/>
      <c r="U365" s="55"/>
      <c r="V365" s="55"/>
      <c r="W365" s="55"/>
      <c r="X365" s="55"/>
      <c r="Y365" s="55"/>
      <c r="Z365" s="55"/>
      <c r="AA365" s="55"/>
      <c r="AB365" s="55"/>
      <c r="AC365" s="55"/>
      <c r="AD365" s="55"/>
      <c r="AE365" s="55"/>
      <c r="AF365" s="55"/>
      <c r="AG365" s="55"/>
      <c r="AH365" s="55"/>
      <c r="AI365" s="55"/>
      <c r="AJ365" s="55"/>
      <c r="AK365" s="55"/>
      <c r="AL365" s="55"/>
      <c r="AM365" s="55"/>
      <c r="AN365" s="55"/>
      <c r="AO365" s="55"/>
      <c r="AP365" s="55"/>
      <c r="AQ365" s="55"/>
      <c r="AR365" s="55"/>
      <c r="AS365" s="55"/>
      <c r="AT365" s="55"/>
      <c r="AU365" s="55"/>
      <c r="AV365" s="55"/>
      <c r="AW365" s="55"/>
      <c r="AX365" s="55"/>
      <c r="AY365" s="55"/>
      <c r="AZ365" s="55"/>
      <c r="BA365" s="55"/>
      <c r="BB365" s="55"/>
      <c r="BC365" s="55"/>
      <c r="BD365" s="55"/>
      <c r="BE365" s="55"/>
      <c r="BF365" s="55"/>
      <c r="BG365" s="55"/>
      <c r="BH365" s="55"/>
      <c r="BI365" s="55"/>
      <c r="BJ365" s="55"/>
      <c r="BK365" s="55"/>
      <c r="BL365" s="55"/>
    </row>
    <row r="366" customFormat="false" ht="13.8" hidden="false" customHeight="false" outlineLevel="0" collapsed="false">
      <c r="A366" s="56"/>
      <c r="B366" s="57"/>
      <c r="C366" s="58" t="n">
        <f aca="false">IF($B366&lt;&gt;"",VLOOKUP($B366,Matriz_INM,2,0),0)</f>
        <v>0</v>
      </c>
      <c r="D366" s="59"/>
      <c r="E366" s="59"/>
      <c r="F366" s="59"/>
      <c r="G366" s="59"/>
      <c r="H366" s="60"/>
      <c r="I366" s="61"/>
      <c r="J366" s="59"/>
      <c r="K366" s="61"/>
      <c r="L366" s="61"/>
      <c r="M366" s="62" t="str">
        <f aca="false">IFERROR(VLOOKUP($B366,Matriz_INM,3,0),"")</f>
        <v/>
      </c>
      <c r="N366" s="60" t="str">
        <f aca="false">IF(J366="EE",IF(OR(AND(OR(L366=1,L366=0),K366&gt;0,K366&lt;5),AND(OR(L366=1,L366=0),K366&gt;4,K366&lt;16),AND(L366=2,K366&gt;0,K366&lt;5)),"Simples",IF(OR(AND(OR(L366=1,L366=0),K366&gt;15),AND(L366=2,K366&gt;4,K366&lt;16),AND(L366&gt;2,K366&gt;0,K366&lt;5)),"Médio",IF(OR(AND(L366=2,K366&gt;15),AND(L366&gt;2,K366&gt;4,K366&lt;16),AND(L366&gt;2,K366&gt;15)),"Complexo",""))), IF(OR(J366="CE",J366="SE"),IF(OR(AND(OR(L366=1,L366=0),K366&gt;0,K366&lt;6),AND(OR(L366=1,L366=0),K366&gt;5,K366&lt;20),AND(L366&gt;1,L366&lt;4,K366&gt;0,K366&lt;6)),"Simples",IF(OR(AND(OR(L366=1,L366=0),K366&gt;19),AND(L366&gt;1,L366&lt;4,K366&gt;5,K366&lt;20),AND(L366&gt;3,K366&gt;0,K366&lt;6)),"Médio",IF(OR(AND(L366&gt;1,L366&lt;4,K366&gt;19),AND(L366&gt;3,K366&gt;5,K366&lt;20),AND(L366&gt;3,K366&gt;19)),"Complexo",""))),""))</f>
        <v/>
      </c>
      <c r="O366" s="60" t="str">
        <f aca="false">IF(J366="ALI",IF(OR(AND(OR(L366=1,L366=0),K366&gt;0,K366&lt;20),AND(OR(L366=1,L366=0),K366&gt;19,K366&lt;51),AND(L366&gt;1,L366&lt;6,K366&gt;0,K366&lt;20)),"Simples",IF(OR(AND(OR(L366=1,L366=0),K366&gt;50),AND(L366&gt;1,L366&lt;6,K366&gt;19,K366&lt;51),AND(L366&gt;5,K366&gt;0,K366&lt;20)),"Médio",IF(OR(AND(L366&gt;1,L366&lt;6,K366&gt;50),AND(L366&gt;5,K366&gt;19,K366&lt;51),AND(L366&gt;5,K366&gt;50)),"Complexo",""))), IF(J366="AIE",IF(OR(AND(OR(L366=1, L366=0),K366&gt;0,K366&lt;20),AND(OR(L366=1, L366=0),K366&gt;19,K366&lt;51),AND(L366&gt;1,L366&lt;6,K366&gt;0,K366&lt;20)),"Simples",IF(OR(AND(OR(L366=1, L366=0),K366&gt;50),AND(L366&gt;1,L366&lt;6,K366&gt;19,K366&lt;51),AND(L366&gt;5,K366&gt;0,K366&lt;20)),"Médio",IF(OR(AND(L366&gt;1,L366&lt;6,K366&gt;50),AND(L366&gt;5,K366&gt;19,K366&lt;51),AND(L366&gt;5,K366&gt;50)),"Complexo",""))),""))</f>
        <v/>
      </c>
      <c r="P366" s="63" t="str">
        <f aca="false">IF(N366="",O366,IF(O366="",N366,""))</f>
        <v/>
      </c>
      <c r="Q366" s="64" t="n">
        <f aca="false">IF(AND(OR(J366="EE",J366="CE"),P366="Simples"),3, IF(AND(OR(J366="EE",J366="CE"),P366="Médio"),4, IF(AND(OR(J366="EE",J366="CE"),P366="Complexo"),6, IF(AND(J366="SE",P366="Simples"),4, IF(AND(J366="SE",P366="Médio"),5, IF(AND(J366="SE",P366="Complexo"),7,0))))))</f>
        <v>0</v>
      </c>
      <c r="R366" s="64" t="n">
        <f aca="false">IF(AND(J366="ALI",O366="Simples"),7, IF(AND(J366="ALI",O366="Médio"),10, IF(AND(J366="ALI",O366="Complexo"),15, IF(AND(J366="AIE",O366="Simples"),5, IF(AND(J366="AIE",O366="Médio"),7, IF(AND(J366="AIE",O366="Complexo"),10,0))))))</f>
        <v>0</v>
      </c>
      <c r="S366" s="63" t="n">
        <f aca="false">IF($M366="%",($Q366+$R366)*$C366,$C366*$I366)</f>
        <v>0</v>
      </c>
      <c r="T366" s="59"/>
      <c r="U366" s="55"/>
      <c r="V366" s="55"/>
      <c r="W366" s="55"/>
      <c r="X366" s="55"/>
      <c r="Y366" s="55"/>
      <c r="Z366" s="55"/>
      <c r="AA366" s="55"/>
      <c r="AB366" s="55"/>
      <c r="AC366" s="55"/>
      <c r="AD366" s="55"/>
      <c r="AE366" s="55"/>
      <c r="AF366" s="55"/>
      <c r="AG366" s="55"/>
      <c r="AH366" s="55"/>
      <c r="AI366" s="55"/>
      <c r="AJ366" s="55"/>
      <c r="AK366" s="55"/>
      <c r="AL366" s="55"/>
      <c r="AM366" s="55"/>
      <c r="AN366" s="55"/>
      <c r="AO366" s="55"/>
      <c r="AP366" s="55"/>
      <c r="AQ366" s="55"/>
      <c r="AR366" s="55"/>
      <c r="AS366" s="55"/>
      <c r="AT366" s="55"/>
      <c r="AU366" s="55"/>
      <c r="AV366" s="55"/>
      <c r="AW366" s="55"/>
      <c r="AX366" s="55"/>
      <c r="AY366" s="55"/>
      <c r="AZ366" s="55"/>
      <c r="BA366" s="55"/>
      <c r="BB366" s="55"/>
      <c r="BC366" s="55"/>
      <c r="BD366" s="55"/>
      <c r="BE366" s="55"/>
      <c r="BF366" s="55"/>
      <c r="BG366" s="55"/>
      <c r="BH366" s="55"/>
      <c r="BI366" s="55"/>
      <c r="BJ366" s="55"/>
      <c r="BK366" s="55"/>
      <c r="BL366" s="55"/>
    </row>
    <row r="367" customFormat="false" ht="13.8" hidden="false" customHeight="false" outlineLevel="0" collapsed="false">
      <c r="A367" s="56"/>
      <c r="B367" s="57"/>
      <c r="C367" s="58" t="n">
        <f aca="false">IF($B367&lt;&gt;"",VLOOKUP($B367,Matriz_INM,2,0),0)</f>
        <v>0</v>
      </c>
      <c r="D367" s="59"/>
      <c r="E367" s="59"/>
      <c r="F367" s="59"/>
      <c r="G367" s="59"/>
      <c r="H367" s="60"/>
      <c r="I367" s="61"/>
      <c r="J367" s="59"/>
      <c r="K367" s="61"/>
      <c r="L367" s="61"/>
      <c r="M367" s="62" t="str">
        <f aca="false">IFERROR(VLOOKUP($B367,Matriz_INM,3,0),"")</f>
        <v/>
      </c>
      <c r="N367" s="60" t="str">
        <f aca="false">IF(J367="EE",IF(OR(AND(OR(L367=1,L367=0),K367&gt;0,K367&lt;5),AND(OR(L367=1,L367=0),K367&gt;4,K367&lt;16),AND(L367=2,K367&gt;0,K367&lt;5)),"Simples",IF(OR(AND(OR(L367=1,L367=0),K367&gt;15),AND(L367=2,K367&gt;4,K367&lt;16),AND(L367&gt;2,K367&gt;0,K367&lt;5)),"Médio",IF(OR(AND(L367=2,K367&gt;15),AND(L367&gt;2,K367&gt;4,K367&lt;16),AND(L367&gt;2,K367&gt;15)),"Complexo",""))), IF(OR(J367="CE",J367="SE"),IF(OR(AND(OR(L367=1,L367=0),K367&gt;0,K367&lt;6),AND(OR(L367=1,L367=0),K367&gt;5,K367&lt;20),AND(L367&gt;1,L367&lt;4,K367&gt;0,K367&lt;6)),"Simples",IF(OR(AND(OR(L367=1,L367=0),K367&gt;19),AND(L367&gt;1,L367&lt;4,K367&gt;5,K367&lt;20),AND(L367&gt;3,K367&gt;0,K367&lt;6)),"Médio",IF(OR(AND(L367&gt;1,L367&lt;4,K367&gt;19),AND(L367&gt;3,K367&gt;5,K367&lt;20),AND(L367&gt;3,K367&gt;19)),"Complexo",""))),""))</f>
        <v/>
      </c>
      <c r="O367" s="60" t="str">
        <f aca="false">IF(J367="ALI",IF(OR(AND(OR(L367=1,L367=0),K367&gt;0,K367&lt;20),AND(OR(L367=1,L367=0),K367&gt;19,K367&lt;51),AND(L367&gt;1,L367&lt;6,K367&gt;0,K367&lt;20)),"Simples",IF(OR(AND(OR(L367=1,L367=0),K367&gt;50),AND(L367&gt;1,L367&lt;6,K367&gt;19,K367&lt;51),AND(L367&gt;5,K367&gt;0,K367&lt;20)),"Médio",IF(OR(AND(L367&gt;1,L367&lt;6,K367&gt;50),AND(L367&gt;5,K367&gt;19,K367&lt;51),AND(L367&gt;5,K367&gt;50)),"Complexo",""))), IF(J367="AIE",IF(OR(AND(OR(L367=1, L367=0),K367&gt;0,K367&lt;20),AND(OR(L367=1, L367=0),K367&gt;19,K367&lt;51),AND(L367&gt;1,L367&lt;6,K367&gt;0,K367&lt;20)),"Simples",IF(OR(AND(OR(L367=1, L367=0),K367&gt;50),AND(L367&gt;1,L367&lt;6,K367&gt;19,K367&lt;51),AND(L367&gt;5,K367&gt;0,K367&lt;20)),"Médio",IF(OR(AND(L367&gt;1,L367&lt;6,K367&gt;50),AND(L367&gt;5,K367&gt;19,K367&lt;51),AND(L367&gt;5,K367&gt;50)),"Complexo",""))),""))</f>
        <v/>
      </c>
      <c r="P367" s="63" t="str">
        <f aca="false">IF(N367="",O367,IF(O367="",N367,""))</f>
        <v/>
      </c>
      <c r="Q367" s="64" t="n">
        <f aca="false">IF(AND(OR(J367="EE",J367="CE"),P367="Simples"),3, IF(AND(OR(J367="EE",J367="CE"),P367="Médio"),4, IF(AND(OR(J367="EE",J367="CE"),P367="Complexo"),6, IF(AND(J367="SE",P367="Simples"),4, IF(AND(J367="SE",P367="Médio"),5, IF(AND(J367="SE",P367="Complexo"),7,0))))))</f>
        <v>0</v>
      </c>
      <c r="R367" s="64" t="n">
        <f aca="false">IF(AND(J367="ALI",O367="Simples"),7, IF(AND(J367="ALI",O367="Médio"),10, IF(AND(J367="ALI",O367="Complexo"),15, IF(AND(J367="AIE",O367="Simples"),5, IF(AND(J367="AIE",O367="Médio"),7, IF(AND(J367="AIE",O367="Complexo"),10,0))))))</f>
        <v>0</v>
      </c>
      <c r="S367" s="63" t="n">
        <f aca="false">IF($M367="%",($Q367+$R367)*$C367,$C367*$I367)</f>
        <v>0</v>
      </c>
      <c r="T367" s="59"/>
      <c r="U367" s="55"/>
      <c r="V367" s="55"/>
      <c r="W367" s="55"/>
      <c r="X367" s="55"/>
      <c r="Y367" s="55"/>
      <c r="Z367" s="55"/>
      <c r="AA367" s="55"/>
      <c r="AB367" s="55"/>
      <c r="AC367" s="55"/>
      <c r="AD367" s="55"/>
      <c r="AE367" s="55"/>
      <c r="AF367" s="55"/>
      <c r="AG367" s="55"/>
      <c r="AH367" s="55"/>
      <c r="AI367" s="55"/>
      <c r="AJ367" s="55"/>
      <c r="AK367" s="55"/>
      <c r="AL367" s="55"/>
      <c r="AM367" s="55"/>
      <c r="AN367" s="55"/>
      <c r="AO367" s="55"/>
      <c r="AP367" s="55"/>
      <c r="AQ367" s="55"/>
      <c r="AR367" s="55"/>
      <c r="AS367" s="55"/>
      <c r="AT367" s="55"/>
      <c r="AU367" s="55"/>
      <c r="AV367" s="55"/>
      <c r="AW367" s="55"/>
      <c r="AX367" s="55"/>
      <c r="AY367" s="55"/>
      <c r="AZ367" s="55"/>
      <c r="BA367" s="55"/>
      <c r="BB367" s="55"/>
      <c r="BC367" s="55"/>
      <c r="BD367" s="55"/>
      <c r="BE367" s="55"/>
      <c r="BF367" s="55"/>
      <c r="BG367" s="55"/>
      <c r="BH367" s="55"/>
      <c r="BI367" s="55"/>
      <c r="BJ367" s="55"/>
      <c r="BK367" s="55"/>
      <c r="BL367" s="55"/>
    </row>
    <row r="368" customFormat="false" ht="13.8" hidden="false" customHeight="false" outlineLevel="0" collapsed="false">
      <c r="A368" s="56"/>
      <c r="B368" s="57"/>
      <c r="C368" s="58" t="n">
        <f aca="false">IF($B368&lt;&gt;"",VLOOKUP($B368,Matriz_INM,2,0),0)</f>
        <v>0</v>
      </c>
      <c r="D368" s="59"/>
      <c r="E368" s="59"/>
      <c r="F368" s="59"/>
      <c r="G368" s="59"/>
      <c r="H368" s="60"/>
      <c r="I368" s="61"/>
      <c r="J368" s="59"/>
      <c r="K368" s="61"/>
      <c r="L368" s="61"/>
      <c r="M368" s="62" t="str">
        <f aca="false">IFERROR(VLOOKUP($B368,Matriz_INM,3,0),"")</f>
        <v/>
      </c>
      <c r="N368" s="60" t="str">
        <f aca="false">IF(J368="EE",IF(OR(AND(OR(L368=1,L368=0),K368&gt;0,K368&lt;5),AND(OR(L368=1,L368=0),K368&gt;4,K368&lt;16),AND(L368=2,K368&gt;0,K368&lt;5)),"Simples",IF(OR(AND(OR(L368=1,L368=0),K368&gt;15),AND(L368=2,K368&gt;4,K368&lt;16),AND(L368&gt;2,K368&gt;0,K368&lt;5)),"Médio",IF(OR(AND(L368=2,K368&gt;15),AND(L368&gt;2,K368&gt;4,K368&lt;16),AND(L368&gt;2,K368&gt;15)),"Complexo",""))), IF(OR(J368="CE",J368="SE"),IF(OR(AND(OR(L368=1,L368=0),K368&gt;0,K368&lt;6),AND(OR(L368=1,L368=0),K368&gt;5,K368&lt;20),AND(L368&gt;1,L368&lt;4,K368&gt;0,K368&lt;6)),"Simples",IF(OR(AND(OR(L368=1,L368=0),K368&gt;19),AND(L368&gt;1,L368&lt;4,K368&gt;5,K368&lt;20),AND(L368&gt;3,K368&gt;0,K368&lt;6)),"Médio",IF(OR(AND(L368&gt;1,L368&lt;4,K368&gt;19),AND(L368&gt;3,K368&gt;5,K368&lt;20),AND(L368&gt;3,K368&gt;19)),"Complexo",""))),""))</f>
        <v/>
      </c>
      <c r="O368" s="60" t="str">
        <f aca="false">IF(J368="ALI",IF(OR(AND(OR(L368=1,L368=0),K368&gt;0,K368&lt;20),AND(OR(L368=1,L368=0),K368&gt;19,K368&lt;51),AND(L368&gt;1,L368&lt;6,K368&gt;0,K368&lt;20)),"Simples",IF(OR(AND(OR(L368=1,L368=0),K368&gt;50),AND(L368&gt;1,L368&lt;6,K368&gt;19,K368&lt;51),AND(L368&gt;5,K368&gt;0,K368&lt;20)),"Médio",IF(OR(AND(L368&gt;1,L368&lt;6,K368&gt;50),AND(L368&gt;5,K368&gt;19,K368&lt;51),AND(L368&gt;5,K368&gt;50)),"Complexo",""))), IF(J368="AIE",IF(OR(AND(OR(L368=1, L368=0),K368&gt;0,K368&lt;20),AND(OR(L368=1, L368=0),K368&gt;19,K368&lt;51),AND(L368&gt;1,L368&lt;6,K368&gt;0,K368&lt;20)),"Simples",IF(OR(AND(OR(L368=1, L368=0),K368&gt;50),AND(L368&gt;1,L368&lt;6,K368&gt;19,K368&lt;51),AND(L368&gt;5,K368&gt;0,K368&lt;20)),"Médio",IF(OR(AND(L368&gt;1,L368&lt;6,K368&gt;50),AND(L368&gt;5,K368&gt;19,K368&lt;51),AND(L368&gt;5,K368&gt;50)),"Complexo",""))),""))</f>
        <v/>
      </c>
      <c r="P368" s="63" t="str">
        <f aca="false">IF(N368="",O368,IF(O368="",N368,""))</f>
        <v/>
      </c>
      <c r="Q368" s="64" t="n">
        <f aca="false">IF(AND(OR(J368="EE",J368="CE"),P368="Simples"),3, IF(AND(OR(J368="EE",J368="CE"),P368="Médio"),4, IF(AND(OR(J368="EE",J368="CE"),P368="Complexo"),6, IF(AND(J368="SE",P368="Simples"),4, IF(AND(J368="SE",P368="Médio"),5, IF(AND(J368="SE",P368="Complexo"),7,0))))))</f>
        <v>0</v>
      </c>
      <c r="R368" s="64" t="n">
        <f aca="false">IF(AND(J368="ALI",O368="Simples"),7, IF(AND(J368="ALI",O368="Médio"),10, IF(AND(J368="ALI",O368="Complexo"),15, IF(AND(J368="AIE",O368="Simples"),5, IF(AND(J368="AIE",O368="Médio"),7, IF(AND(J368="AIE",O368="Complexo"),10,0))))))</f>
        <v>0</v>
      </c>
      <c r="S368" s="63" t="n">
        <f aca="false">IF($M368="%",($Q368+$R368)*$C368,$C368*$I368)</f>
        <v>0</v>
      </c>
      <c r="T368" s="59"/>
      <c r="U368" s="55"/>
      <c r="V368" s="55"/>
      <c r="W368" s="55"/>
      <c r="X368" s="55"/>
      <c r="Y368" s="55"/>
      <c r="Z368" s="55"/>
      <c r="AA368" s="55"/>
      <c r="AB368" s="55"/>
      <c r="AC368" s="55"/>
      <c r="AD368" s="55"/>
      <c r="AE368" s="55"/>
      <c r="AF368" s="55"/>
      <c r="AG368" s="55"/>
      <c r="AH368" s="55"/>
      <c r="AI368" s="55"/>
      <c r="AJ368" s="55"/>
      <c r="AK368" s="55"/>
      <c r="AL368" s="55"/>
      <c r="AM368" s="55"/>
      <c r="AN368" s="55"/>
      <c r="AO368" s="55"/>
      <c r="AP368" s="55"/>
      <c r="AQ368" s="55"/>
      <c r="AR368" s="55"/>
      <c r="AS368" s="55"/>
      <c r="AT368" s="55"/>
      <c r="AU368" s="55"/>
      <c r="AV368" s="55"/>
      <c r="AW368" s="55"/>
      <c r="AX368" s="55"/>
      <c r="AY368" s="55"/>
      <c r="AZ368" s="55"/>
      <c r="BA368" s="55"/>
      <c r="BB368" s="55"/>
      <c r="BC368" s="55"/>
      <c r="BD368" s="55"/>
      <c r="BE368" s="55"/>
      <c r="BF368" s="55"/>
      <c r="BG368" s="55"/>
      <c r="BH368" s="55"/>
      <c r="BI368" s="55"/>
      <c r="BJ368" s="55"/>
      <c r="BK368" s="55"/>
      <c r="BL368" s="55"/>
    </row>
    <row r="369" customFormat="false" ht="13.8" hidden="false" customHeight="false" outlineLevel="0" collapsed="false">
      <c r="A369" s="56"/>
      <c r="B369" s="57"/>
      <c r="C369" s="58" t="n">
        <f aca="false">IF($B369&lt;&gt;"",VLOOKUP($B369,Matriz_INM,2,0),0)</f>
        <v>0</v>
      </c>
      <c r="D369" s="59"/>
      <c r="E369" s="59"/>
      <c r="F369" s="59"/>
      <c r="G369" s="59"/>
      <c r="H369" s="60"/>
      <c r="I369" s="61"/>
      <c r="J369" s="59"/>
      <c r="K369" s="61"/>
      <c r="L369" s="61"/>
      <c r="M369" s="62" t="str">
        <f aca="false">IFERROR(VLOOKUP($B369,Matriz_INM,3,0),"")</f>
        <v/>
      </c>
      <c r="N369" s="60" t="str">
        <f aca="false">IF(J369="EE",IF(OR(AND(OR(L369=1,L369=0),K369&gt;0,K369&lt;5),AND(OR(L369=1,L369=0),K369&gt;4,K369&lt;16),AND(L369=2,K369&gt;0,K369&lt;5)),"Simples",IF(OR(AND(OR(L369=1,L369=0),K369&gt;15),AND(L369=2,K369&gt;4,K369&lt;16),AND(L369&gt;2,K369&gt;0,K369&lt;5)),"Médio",IF(OR(AND(L369=2,K369&gt;15),AND(L369&gt;2,K369&gt;4,K369&lt;16),AND(L369&gt;2,K369&gt;15)),"Complexo",""))), IF(OR(J369="CE",J369="SE"),IF(OR(AND(OR(L369=1,L369=0),K369&gt;0,K369&lt;6),AND(OR(L369=1,L369=0),K369&gt;5,K369&lt;20),AND(L369&gt;1,L369&lt;4,K369&gt;0,K369&lt;6)),"Simples",IF(OR(AND(OR(L369=1,L369=0),K369&gt;19),AND(L369&gt;1,L369&lt;4,K369&gt;5,K369&lt;20),AND(L369&gt;3,K369&gt;0,K369&lt;6)),"Médio",IF(OR(AND(L369&gt;1,L369&lt;4,K369&gt;19),AND(L369&gt;3,K369&gt;5,K369&lt;20),AND(L369&gt;3,K369&gt;19)),"Complexo",""))),""))</f>
        <v/>
      </c>
      <c r="O369" s="60" t="str">
        <f aca="false">IF(J369="ALI",IF(OR(AND(OR(L369=1,L369=0),K369&gt;0,K369&lt;20),AND(OR(L369=1,L369=0),K369&gt;19,K369&lt;51),AND(L369&gt;1,L369&lt;6,K369&gt;0,K369&lt;20)),"Simples",IF(OR(AND(OR(L369=1,L369=0),K369&gt;50),AND(L369&gt;1,L369&lt;6,K369&gt;19,K369&lt;51),AND(L369&gt;5,K369&gt;0,K369&lt;20)),"Médio",IF(OR(AND(L369&gt;1,L369&lt;6,K369&gt;50),AND(L369&gt;5,K369&gt;19,K369&lt;51),AND(L369&gt;5,K369&gt;50)),"Complexo",""))), IF(J369="AIE",IF(OR(AND(OR(L369=1, L369=0),K369&gt;0,K369&lt;20),AND(OR(L369=1, L369=0),K369&gt;19,K369&lt;51),AND(L369&gt;1,L369&lt;6,K369&gt;0,K369&lt;20)),"Simples",IF(OR(AND(OR(L369=1, L369=0),K369&gt;50),AND(L369&gt;1,L369&lt;6,K369&gt;19,K369&lt;51),AND(L369&gt;5,K369&gt;0,K369&lt;20)),"Médio",IF(OR(AND(L369&gt;1,L369&lt;6,K369&gt;50),AND(L369&gt;5,K369&gt;19,K369&lt;51),AND(L369&gt;5,K369&gt;50)),"Complexo",""))),""))</f>
        <v/>
      </c>
      <c r="P369" s="63" t="str">
        <f aca="false">IF(N369="",O369,IF(O369="",N369,""))</f>
        <v/>
      </c>
      <c r="Q369" s="64" t="n">
        <f aca="false">IF(AND(OR(J369="EE",J369="CE"),P369="Simples"),3, IF(AND(OR(J369="EE",J369="CE"),P369="Médio"),4, IF(AND(OR(J369="EE",J369="CE"),P369="Complexo"),6, IF(AND(J369="SE",P369="Simples"),4, IF(AND(J369="SE",P369="Médio"),5, IF(AND(J369="SE",P369="Complexo"),7,0))))))</f>
        <v>0</v>
      </c>
      <c r="R369" s="64" t="n">
        <f aca="false">IF(AND(J369="ALI",O369="Simples"),7, IF(AND(J369="ALI",O369="Médio"),10, IF(AND(J369="ALI",O369="Complexo"),15, IF(AND(J369="AIE",O369="Simples"),5, IF(AND(J369="AIE",O369="Médio"),7, IF(AND(J369="AIE",O369="Complexo"),10,0))))))</f>
        <v>0</v>
      </c>
      <c r="S369" s="63" t="n">
        <f aca="false">IF($M369="%",($Q369+$R369)*$C369,$C369*$I369)</f>
        <v>0</v>
      </c>
      <c r="T369" s="59"/>
      <c r="U369" s="55"/>
      <c r="V369" s="55"/>
      <c r="W369" s="55"/>
      <c r="X369" s="55"/>
      <c r="Y369" s="55"/>
      <c r="Z369" s="55"/>
      <c r="AA369" s="55"/>
      <c r="AB369" s="55"/>
      <c r="AC369" s="55"/>
      <c r="AD369" s="55"/>
      <c r="AE369" s="55"/>
      <c r="AF369" s="55"/>
      <c r="AG369" s="55"/>
      <c r="AH369" s="55"/>
      <c r="AI369" s="55"/>
      <c r="AJ369" s="55"/>
      <c r="AK369" s="55"/>
      <c r="AL369" s="55"/>
      <c r="AM369" s="55"/>
      <c r="AN369" s="55"/>
      <c r="AO369" s="55"/>
      <c r="AP369" s="55"/>
      <c r="AQ369" s="55"/>
      <c r="AR369" s="55"/>
      <c r="AS369" s="55"/>
      <c r="AT369" s="55"/>
      <c r="AU369" s="55"/>
      <c r="AV369" s="55"/>
      <c r="AW369" s="55"/>
      <c r="AX369" s="55"/>
      <c r="AY369" s="55"/>
      <c r="AZ369" s="55"/>
      <c r="BA369" s="55"/>
      <c r="BB369" s="55"/>
      <c r="BC369" s="55"/>
      <c r="BD369" s="55"/>
      <c r="BE369" s="55"/>
      <c r="BF369" s="55"/>
      <c r="BG369" s="55"/>
      <c r="BH369" s="55"/>
      <c r="BI369" s="55"/>
      <c r="BJ369" s="55"/>
      <c r="BK369" s="55"/>
      <c r="BL369" s="55"/>
    </row>
    <row r="370" customFormat="false" ht="13.8" hidden="false" customHeight="false" outlineLevel="0" collapsed="false">
      <c r="A370" s="56"/>
      <c r="B370" s="57"/>
      <c r="C370" s="58" t="n">
        <f aca="false">IF($B370&lt;&gt;"",VLOOKUP($B370,Matriz_INM,2,0),0)</f>
        <v>0</v>
      </c>
      <c r="D370" s="59"/>
      <c r="E370" s="59"/>
      <c r="F370" s="59"/>
      <c r="G370" s="59"/>
      <c r="H370" s="60"/>
      <c r="I370" s="61"/>
      <c r="J370" s="59"/>
      <c r="K370" s="61"/>
      <c r="L370" s="61"/>
      <c r="M370" s="62" t="str">
        <f aca="false">IFERROR(VLOOKUP($B370,Matriz_INM,3,0),"")</f>
        <v/>
      </c>
      <c r="N370" s="60" t="str">
        <f aca="false">IF(J370="EE",IF(OR(AND(OR(L370=1,L370=0),K370&gt;0,K370&lt;5),AND(OR(L370=1,L370=0),K370&gt;4,K370&lt;16),AND(L370=2,K370&gt;0,K370&lt;5)),"Simples",IF(OR(AND(OR(L370=1,L370=0),K370&gt;15),AND(L370=2,K370&gt;4,K370&lt;16),AND(L370&gt;2,K370&gt;0,K370&lt;5)),"Médio",IF(OR(AND(L370=2,K370&gt;15),AND(L370&gt;2,K370&gt;4,K370&lt;16),AND(L370&gt;2,K370&gt;15)),"Complexo",""))), IF(OR(J370="CE",J370="SE"),IF(OR(AND(OR(L370=1,L370=0),K370&gt;0,K370&lt;6),AND(OR(L370=1,L370=0),K370&gt;5,K370&lt;20),AND(L370&gt;1,L370&lt;4,K370&gt;0,K370&lt;6)),"Simples",IF(OR(AND(OR(L370=1,L370=0),K370&gt;19),AND(L370&gt;1,L370&lt;4,K370&gt;5,K370&lt;20),AND(L370&gt;3,K370&gt;0,K370&lt;6)),"Médio",IF(OR(AND(L370&gt;1,L370&lt;4,K370&gt;19),AND(L370&gt;3,K370&gt;5,K370&lt;20),AND(L370&gt;3,K370&gt;19)),"Complexo",""))),""))</f>
        <v/>
      </c>
      <c r="O370" s="60" t="str">
        <f aca="false">IF(J370="ALI",IF(OR(AND(OR(L370=1,L370=0),K370&gt;0,K370&lt;20),AND(OR(L370=1,L370=0),K370&gt;19,K370&lt;51),AND(L370&gt;1,L370&lt;6,K370&gt;0,K370&lt;20)),"Simples",IF(OR(AND(OR(L370=1,L370=0),K370&gt;50),AND(L370&gt;1,L370&lt;6,K370&gt;19,K370&lt;51),AND(L370&gt;5,K370&gt;0,K370&lt;20)),"Médio",IF(OR(AND(L370&gt;1,L370&lt;6,K370&gt;50),AND(L370&gt;5,K370&gt;19,K370&lt;51),AND(L370&gt;5,K370&gt;50)),"Complexo",""))), IF(J370="AIE",IF(OR(AND(OR(L370=1, L370=0),K370&gt;0,K370&lt;20),AND(OR(L370=1, L370=0),K370&gt;19,K370&lt;51),AND(L370&gt;1,L370&lt;6,K370&gt;0,K370&lt;20)),"Simples",IF(OR(AND(OR(L370=1, L370=0),K370&gt;50),AND(L370&gt;1,L370&lt;6,K370&gt;19,K370&lt;51),AND(L370&gt;5,K370&gt;0,K370&lt;20)),"Médio",IF(OR(AND(L370&gt;1,L370&lt;6,K370&gt;50),AND(L370&gt;5,K370&gt;19,K370&lt;51),AND(L370&gt;5,K370&gt;50)),"Complexo",""))),""))</f>
        <v/>
      </c>
      <c r="P370" s="63" t="str">
        <f aca="false">IF(N370="",O370,IF(O370="",N370,""))</f>
        <v/>
      </c>
      <c r="Q370" s="64" t="n">
        <f aca="false">IF(AND(OR(J370="EE",J370="CE"),P370="Simples"),3, IF(AND(OR(J370="EE",J370="CE"),P370="Médio"),4, IF(AND(OR(J370="EE",J370="CE"),P370="Complexo"),6, IF(AND(J370="SE",P370="Simples"),4, IF(AND(J370="SE",P370="Médio"),5, IF(AND(J370="SE",P370="Complexo"),7,0))))))</f>
        <v>0</v>
      </c>
      <c r="R370" s="64" t="n">
        <f aca="false">IF(AND(J370="ALI",O370="Simples"),7, IF(AND(J370="ALI",O370="Médio"),10, IF(AND(J370="ALI",O370="Complexo"),15, IF(AND(J370="AIE",O370="Simples"),5, IF(AND(J370="AIE",O370="Médio"),7, IF(AND(J370="AIE",O370="Complexo"),10,0))))))</f>
        <v>0</v>
      </c>
      <c r="S370" s="63" t="n">
        <f aca="false">IF($M370="%",($Q370+$R370)*$C370,$C370*$I370)</f>
        <v>0</v>
      </c>
      <c r="T370" s="59"/>
      <c r="U370" s="55"/>
      <c r="V370" s="55"/>
      <c r="W370" s="55"/>
      <c r="X370" s="55"/>
      <c r="Y370" s="55"/>
      <c r="Z370" s="55"/>
      <c r="AA370" s="55"/>
      <c r="AB370" s="55"/>
      <c r="AC370" s="55"/>
      <c r="AD370" s="55"/>
      <c r="AE370" s="55"/>
      <c r="AF370" s="55"/>
      <c r="AG370" s="55"/>
      <c r="AH370" s="55"/>
      <c r="AI370" s="55"/>
      <c r="AJ370" s="55"/>
      <c r="AK370" s="55"/>
      <c r="AL370" s="55"/>
      <c r="AM370" s="55"/>
      <c r="AN370" s="55"/>
      <c r="AO370" s="55"/>
      <c r="AP370" s="55"/>
      <c r="AQ370" s="55"/>
      <c r="AR370" s="55"/>
      <c r="AS370" s="55"/>
      <c r="AT370" s="55"/>
      <c r="AU370" s="55"/>
      <c r="AV370" s="55"/>
      <c r="AW370" s="55"/>
      <c r="AX370" s="55"/>
      <c r="AY370" s="55"/>
      <c r="AZ370" s="55"/>
      <c r="BA370" s="55"/>
      <c r="BB370" s="55"/>
      <c r="BC370" s="55"/>
      <c r="BD370" s="55"/>
      <c r="BE370" s="55"/>
      <c r="BF370" s="55"/>
      <c r="BG370" s="55"/>
      <c r="BH370" s="55"/>
      <c r="BI370" s="55"/>
      <c r="BJ370" s="55"/>
      <c r="BK370" s="55"/>
      <c r="BL370" s="55"/>
    </row>
    <row r="371" customFormat="false" ht="13.8" hidden="false" customHeight="false" outlineLevel="0" collapsed="false">
      <c r="A371" s="56"/>
      <c r="B371" s="57"/>
      <c r="C371" s="58" t="n">
        <f aca="false">IF($B371&lt;&gt;"",VLOOKUP($B371,Matriz_INM,2,0),0)</f>
        <v>0</v>
      </c>
      <c r="D371" s="59"/>
      <c r="E371" s="59"/>
      <c r="F371" s="59"/>
      <c r="G371" s="59"/>
      <c r="H371" s="60"/>
      <c r="I371" s="61"/>
      <c r="J371" s="59"/>
      <c r="K371" s="61"/>
      <c r="L371" s="61"/>
      <c r="M371" s="62" t="str">
        <f aca="false">IFERROR(VLOOKUP($B371,Matriz_INM,3,0),"")</f>
        <v/>
      </c>
      <c r="N371" s="60" t="str">
        <f aca="false">IF(J371="EE",IF(OR(AND(OR(L371=1,L371=0),K371&gt;0,K371&lt;5),AND(OR(L371=1,L371=0),K371&gt;4,K371&lt;16),AND(L371=2,K371&gt;0,K371&lt;5)),"Simples",IF(OR(AND(OR(L371=1,L371=0),K371&gt;15),AND(L371=2,K371&gt;4,K371&lt;16),AND(L371&gt;2,K371&gt;0,K371&lt;5)),"Médio",IF(OR(AND(L371=2,K371&gt;15),AND(L371&gt;2,K371&gt;4,K371&lt;16),AND(L371&gt;2,K371&gt;15)),"Complexo",""))), IF(OR(J371="CE",J371="SE"),IF(OR(AND(OR(L371=1,L371=0),K371&gt;0,K371&lt;6),AND(OR(L371=1,L371=0),K371&gt;5,K371&lt;20),AND(L371&gt;1,L371&lt;4,K371&gt;0,K371&lt;6)),"Simples",IF(OR(AND(OR(L371=1,L371=0),K371&gt;19),AND(L371&gt;1,L371&lt;4,K371&gt;5,K371&lt;20),AND(L371&gt;3,K371&gt;0,K371&lt;6)),"Médio",IF(OR(AND(L371&gt;1,L371&lt;4,K371&gt;19),AND(L371&gt;3,K371&gt;5,K371&lt;20),AND(L371&gt;3,K371&gt;19)),"Complexo",""))),""))</f>
        <v/>
      </c>
      <c r="O371" s="60" t="str">
        <f aca="false">IF(J371="ALI",IF(OR(AND(OR(L371=1,L371=0),K371&gt;0,K371&lt;20),AND(OR(L371=1,L371=0),K371&gt;19,K371&lt;51),AND(L371&gt;1,L371&lt;6,K371&gt;0,K371&lt;20)),"Simples",IF(OR(AND(OR(L371=1,L371=0),K371&gt;50),AND(L371&gt;1,L371&lt;6,K371&gt;19,K371&lt;51),AND(L371&gt;5,K371&gt;0,K371&lt;20)),"Médio",IF(OR(AND(L371&gt;1,L371&lt;6,K371&gt;50),AND(L371&gt;5,K371&gt;19,K371&lt;51),AND(L371&gt;5,K371&gt;50)),"Complexo",""))), IF(J371="AIE",IF(OR(AND(OR(L371=1, L371=0),K371&gt;0,K371&lt;20),AND(OR(L371=1, L371=0),K371&gt;19,K371&lt;51),AND(L371&gt;1,L371&lt;6,K371&gt;0,K371&lt;20)),"Simples",IF(OR(AND(OR(L371=1, L371=0),K371&gt;50),AND(L371&gt;1,L371&lt;6,K371&gt;19,K371&lt;51),AND(L371&gt;5,K371&gt;0,K371&lt;20)),"Médio",IF(OR(AND(L371&gt;1,L371&lt;6,K371&gt;50),AND(L371&gt;5,K371&gt;19,K371&lt;51),AND(L371&gt;5,K371&gt;50)),"Complexo",""))),""))</f>
        <v/>
      </c>
      <c r="P371" s="63" t="str">
        <f aca="false">IF(N371="",O371,IF(O371="",N371,""))</f>
        <v/>
      </c>
      <c r="Q371" s="64" t="n">
        <f aca="false">IF(AND(OR(J371="EE",J371="CE"),P371="Simples"),3, IF(AND(OR(J371="EE",J371="CE"),P371="Médio"),4, IF(AND(OR(J371="EE",J371="CE"),P371="Complexo"),6, IF(AND(J371="SE",P371="Simples"),4, IF(AND(J371="SE",P371="Médio"),5, IF(AND(J371="SE",P371="Complexo"),7,0))))))</f>
        <v>0</v>
      </c>
      <c r="R371" s="64" t="n">
        <f aca="false">IF(AND(J371="ALI",O371="Simples"),7, IF(AND(J371="ALI",O371="Médio"),10, IF(AND(J371="ALI",O371="Complexo"),15, IF(AND(J371="AIE",O371="Simples"),5, IF(AND(J371="AIE",O371="Médio"),7, IF(AND(J371="AIE",O371="Complexo"),10,0))))))</f>
        <v>0</v>
      </c>
      <c r="S371" s="63" t="n">
        <f aca="false">IF($M371="%",($Q371+$R371)*$C371,$C371*$I371)</f>
        <v>0</v>
      </c>
      <c r="T371" s="59"/>
      <c r="U371" s="55"/>
      <c r="V371" s="55"/>
      <c r="W371" s="55"/>
      <c r="X371" s="55"/>
      <c r="Y371" s="55"/>
      <c r="Z371" s="55"/>
      <c r="AA371" s="55"/>
      <c r="AB371" s="55"/>
      <c r="AC371" s="55"/>
      <c r="AD371" s="55"/>
      <c r="AE371" s="55"/>
      <c r="AF371" s="55"/>
      <c r="AG371" s="55"/>
      <c r="AH371" s="55"/>
      <c r="AI371" s="55"/>
      <c r="AJ371" s="55"/>
      <c r="AK371" s="55"/>
      <c r="AL371" s="55"/>
      <c r="AM371" s="55"/>
      <c r="AN371" s="55"/>
      <c r="AO371" s="55"/>
      <c r="AP371" s="55"/>
      <c r="AQ371" s="55"/>
      <c r="AR371" s="55"/>
      <c r="AS371" s="55"/>
      <c r="AT371" s="55"/>
      <c r="AU371" s="55"/>
      <c r="AV371" s="55"/>
      <c r="AW371" s="55"/>
      <c r="AX371" s="55"/>
      <c r="AY371" s="55"/>
      <c r="AZ371" s="55"/>
      <c r="BA371" s="55"/>
      <c r="BB371" s="55"/>
      <c r="BC371" s="55"/>
      <c r="BD371" s="55"/>
      <c r="BE371" s="55"/>
      <c r="BF371" s="55"/>
      <c r="BG371" s="55"/>
      <c r="BH371" s="55"/>
      <c r="BI371" s="55"/>
      <c r="BJ371" s="55"/>
      <c r="BK371" s="55"/>
      <c r="BL371" s="55"/>
    </row>
    <row r="372" customFormat="false" ht="13.8" hidden="false" customHeight="false" outlineLevel="0" collapsed="false">
      <c r="A372" s="56"/>
      <c r="B372" s="57"/>
      <c r="C372" s="58" t="n">
        <f aca="false">IF($B372&lt;&gt;"",VLOOKUP($B372,Matriz_INM,2,0),0)</f>
        <v>0</v>
      </c>
      <c r="D372" s="59"/>
      <c r="E372" s="59"/>
      <c r="F372" s="59"/>
      <c r="G372" s="59"/>
      <c r="H372" s="60"/>
      <c r="I372" s="61"/>
      <c r="J372" s="59"/>
      <c r="K372" s="61"/>
      <c r="L372" s="61"/>
      <c r="M372" s="62" t="str">
        <f aca="false">IFERROR(VLOOKUP($B372,Matriz_INM,3,0),"")</f>
        <v/>
      </c>
      <c r="N372" s="60" t="str">
        <f aca="false">IF(J372="EE",IF(OR(AND(OR(L372=1,L372=0),K372&gt;0,K372&lt;5),AND(OR(L372=1,L372=0),K372&gt;4,K372&lt;16),AND(L372=2,K372&gt;0,K372&lt;5)),"Simples",IF(OR(AND(OR(L372=1,L372=0),K372&gt;15),AND(L372=2,K372&gt;4,K372&lt;16),AND(L372&gt;2,K372&gt;0,K372&lt;5)),"Médio",IF(OR(AND(L372=2,K372&gt;15),AND(L372&gt;2,K372&gt;4,K372&lt;16),AND(L372&gt;2,K372&gt;15)),"Complexo",""))), IF(OR(J372="CE",J372="SE"),IF(OR(AND(OR(L372=1,L372=0),K372&gt;0,K372&lt;6),AND(OR(L372=1,L372=0),K372&gt;5,K372&lt;20),AND(L372&gt;1,L372&lt;4,K372&gt;0,K372&lt;6)),"Simples",IF(OR(AND(OR(L372=1,L372=0),K372&gt;19),AND(L372&gt;1,L372&lt;4,K372&gt;5,K372&lt;20),AND(L372&gt;3,K372&gt;0,K372&lt;6)),"Médio",IF(OR(AND(L372&gt;1,L372&lt;4,K372&gt;19),AND(L372&gt;3,K372&gt;5,K372&lt;20),AND(L372&gt;3,K372&gt;19)),"Complexo",""))),""))</f>
        <v/>
      </c>
      <c r="O372" s="60" t="str">
        <f aca="false">IF(J372="ALI",IF(OR(AND(OR(L372=1,L372=0),K372&gt;0,K372&lt;20),AND(OR(L372=1,L372=0),K372&gt;19,K372&lt;51),AND(L372&gt;1,L372&lt;6,K372&gt;0,K372&lt;20)),"Simples",IF(OR(AND(OR(L372=1,L372=0),K372&gt;50),AND(L372&gt;1,L372&lt;6,K372&gt;19,K372&lt;51),AND(L372&gt;5,K372&gt;0,K372&lt;20)),"Médio",IF(OR(AND(L372&gt;1,L372&lt;6,K372&gt;50),AND(L372&gt;5,K372&gt;19,K372&lt;51),AND(L372&gt;5,K372&gt;50)),"Complexo",""))), IF(J372="AIE",IF(OR(AND(OR(L372=1, L372=0),K372&gt;0,K372&lt;20),AND(OR(L372=1, L372=0),K372&gt;19,K372&lt;51),AND(L372&gt;1,L372&lt;6,K372&gt;0,K372&lt;20)),"Simples",IF(OR(AND(OR(L372=1, L372=0),K372&gt;50),AND(L372&gt;1,L372&lt;6,K372&gt;19,K372&lt;51),AND(L372&gt;5,K372&gt;0,K372&lt;20)),"Médio",IF(OR(AND(L372&gt;1,L372&lt;6,K372&gt;50),AND(L372&gt;5,K372&gt;19,K372&lt;51),AND(L372&gt;5,K372&gt;50)),"Complexo",""))),""))</f>
        <v/>
      </c>
      <c r="P372" s="63" t="str">
        <f aca="false">IF(N372="",O372,IF(O372="",N372,""))</f>
        <v/>
      </c>
      <c r="Q372" s="64" t="n">
        <f aca="false">IF(AND(OR(J372="EE",J372="CE"),P372="Simples"),3, IF(AND(OR(J372="EE",J372="CE"),P372="Médio"),4, IF(AND(OR(J372="EE",J372="CE"),P372="Complexo"),6, IF(AND(J372="SE",P372="Simples"),4, IF(AND(J372="SE",P372="Médio"),5, IF(AND(J372="SE",P372="Complexo"),7,0))))))</f>
        <v>0</v>
      </c>
      <c r="R372" s="64" t="n">
        <f aca="false">IF(AND(J372="ALI",O372="Simples"),7, IF(AND(J372="ALI",O372="Médio"),10, IF(AND(J372="ALI",O372="Complexo"),15, IF(AND(J372="AIE",O372="Simples"),5, IF(AND(J372="AIE",O372="Médio"),7, IF(AND(J372="AIE",O372="Complexo"),10,0))))))</f>
        <v>0</v>
      </c>
      <c r="S372" s="63" t="n">
        <f aca="false">IF($M372="%",($Q372+$R372)*$C372,$C372*$I372)</f>
        <v>0</v>
      </c>
      <c r="T372" s="59"/>
      <c r="U372" s="55"/>
      <c r="V372" s="55"/>
      <c r="W372" s="55"/>
      <c r="X372" s="55"/>
      <c r="Y372" s="55"/>
      <c r="Z372" s="55"/>
      <c r="AA372" s="55"/>
      <c r="AB372" s="55"/>
      <c r="AC372" s="55"/>
      <c r="AD372" s="55"/>
      <c r="AE372" s="55"/>
      <c r="AF372" s="55"/>
      <c r="AG372" s="55"/>
      <c r="AH372" s="55"/>
      <c r="AI372" s="55"/>
      <c r="AJ372" s="55"/>
      <c r="AK372" s="55"/>
      <c r="AL372" s="55"/>
      <c r="AM372" s="55"/>
      <c r="AN372" s="55"/>
      <c r="AO372" s="55"/>
      <c r="AP372" s="55"/>
      <c r="AQ372" s="55"/>
      <c r="AR372" s="55"/>
      <c r="AS372" s="55"/>
      <c r="AT372" s="55"/>
      <c r="AU372" s="55"/>
      <c r="AV372" s="55"/>
      <c r="AW372" s="55"/>
      <c r="AX372" s="55"/>
      <c r="AY372" s="55"/>
      <c r="AZ372" s="55"/>
      <c r="BA372" s="55"/>
      <c r="BB372" s="55"/>
      <c r="BC372" s="55"/>
      <c r="BD372" s="55"/>
      <c r="BE372" s="55"/>
      <c r="BF372" s="55"/>
      <c r="BG372" s="55"/>
      <c r="BH372" s="55"/>
      <c r="BI372" s="55"/>
      <c r="BJ372" s="55"/>
      <c r="BK372" s="55"/>
      <c r="BL372" s="55"/>
    </row>
    <row r="373" customFormat="false" ht="13.8" hidden="false" customHeight="false" outlineLevel="0" collapsed="false">
      <c r="A373" s="56"/>
      <c r="B373" s="57"/>
      <c r="C373" s="58" t="n">
        <f aca="false">IF($B373&lt;&gt;"",VLOOKUP($B373,Matriz_INM,2,0),0)</f>
        <v>0</v>
      </c>
      <c r="D373" s="59"/>
      <c r="E373" s="59"/>
      <c r="F373" s="59"/>
      <c r="G373" s="59"/>
      <c r="H373" s="60"/>
      <c r="I373" s="61"/>
      <c r="J373" s="59"/>
      <c r="K373" s="61"/>
      <c r="L373" s="61"/>
      <c r="M373" s="62" t="str">
        <f aca="false">IFERROR(VLOOKUP($B373,Matriz_INM,3,0),"")</f>
        <v/>
      </c>
      <c r="N373" s="60" t="str">
        <f aca="false">IF(J373="EE",IF(OR(AND(OR(L373=1,L373=0),K373&gt;0,K373&lt;5),AND(OR(L373=1,L373=0),K373&gt;4,K373&lt;16),AND(L373=2,K373&gt;0,K373&lt;5)),"Simples",IF(OR(AND(OR(L373=1,L373=0),K373&gt;15),AND(L373=2,K373&gt;4,K373&lt;16),AND(L373&gt;2,K373&gt;0,K373&lt;5)),"Médio",IF(OR(AND(L373=2,K373&gt;15),AND(L373&gt;2,K373&gt;4,K373&lt;16),AND(L373&gt;2,K373&gt;15)),"Complexo",""))), IF(OR(J373="CE",J373="SE"),IF(OR(AND(OR(L373=1,L373=0),K373&gt;0,K373&lt;6),AND(OR(L373=1,L373=0),K373&gt;5,K373&lt;20),AND(L373&gt;1,L373&lt;4,K373&gt;0,K373&lt;6)),"Simples",IF(OR(AND(OR(L373=1,L373=0),K373&gt;19),AND(L373&gt;1,L373&lt;4,K373&gt;5,K373&lt;20),AND(L373&gt;3,K373&gt;0,K373&lt;6)),"Médio",IF(OR(AND(L373&gt;1,L373&lt;4,K373&gt;19),AND(L373&gt;3,K373&gt;5,K373&lt;20),AND(L373&gt;3,K373&gt;19)),"Complexo",""))),""))</f>
        <v/>
      </c>
      <c r="O373" s="60" t="str">
        <f aca="false">IF(J373="ALI",IF(OR(AND(OR(L373=1,L373=0),K373&gt;0,K373&lt;20),AND(OR(L373=1,L373=0),K373&gt;19,K373&lt;51),AND(L373&gt;1,L373&lt;6,K373&gt;0,K373&lt;20)),"Simples",IF(OR(AND(OR(L373=1,L373=0),K373&gt;50),AND(L373&gt;1,L373&lt;6,K373&gt;19,K373&lt;51),AND(L373&gt;5,K373&gt;0,K373&lt;20)),"Médio",IF(OR(AND(L373&gt;1,L373&lt;6,K373&gt;50),AND(L373&gt;5,K373&gt;19,K373&lt;51),AND(L373&gt;5,K373&gt;50)),"Complexo",""))), IF(J373="AIE",IF(OR(AND(OR(L373=1, L373=0),K373&gt;0,K373&lt;20),AND(OR(L373=1, L373=0),K373&gt;19,K373&lt;51),AND(L373&gt;1,L373&lt;6,K373&gt;0,K373&lt;20)),"Simples",IF(OR(AND(OR(L373=1, L373=0),K373&gt;50),AND(L373&gt;1,L373&lt;6,K373&gt;19,K373&lt;51),AND(L373&gt;5,K373&gt;0,K373&lt;20)),"Médio",IF(OR(AND(L373&gt;1,L373&lt;6,K373&gt;50),AND(L373&gt;5,K373&gt;19,K373&lt;51),AND(L373&gt;5,K373&gt;50)),"Complexo",""))),""))</f>
        <v/>
      </c>
      <c r="P373" s="63" t="str">
        <f aca="false">IF(N373="",O373,IF(O373="",N373,""))</f>
        <v/>
      </c>
      <c r="Q373" s="64" t="n">
        <f aca="false">IF(AND(OR(J373="EE",J373="CE"),P373="Simples"),3, IF(AND(OR(J373="EE",J373="CE"),P373="Médio"),4, IF(AND(OR(J373="EE",J373="CE"),P373="Complexo"),6, IF(AND(J373="SE",P373="Simples"),4, IF(AND(J373="SE",P373="Médio"),5, IF(AND(J373="SE",P373="Complexo"),7,0))))))</f>
        <v>0</v>
      </c>
      <c r="R373" s="64" t="n">
        <f aca="false">IF(AND(J373="ALI",O373="Simples"),7, IF(AND(J373="ALI",O373="Médio"),10, IF(AND(J373="ALI",O373="Complexo"),15, IF(AND(J373="AIE",O373="Simples"),5, IF(AND(J373="AIE",O373="Médio"),7, IF(AND(J373="AIE",O373="Complexo"),10,0))))))</f>
        <v>0</v>
      </c>
      <c r="S373" s="63" t="n">
        <f aca="false">IF($M373="%",($Q373+$R373)*$C373,$C373*$I373)</f>
        <v>0</v>
      </c>
      <c r="T373" s="59"/>
      <c r="U373" s="55"/>
      <c r="V373" s="55"/>
      <c r="W373" s="55"/>
      <c r="X373" s="55"/>
      <c r="Y373" s="55"/>
      <c r="Z373" s="55"/>
      <c r="AA373" s="55"/>
      <c r="AB373" s="55"/>
      <c r="AC373" s="55"/>
      <c r="AD373" s="55"/>
      <c r="AE373" s="55"/>
      <c r="AF373" s="55"/>
      <c r="AG373" s="55"/>
      <c r="AH373" s="55"/>
      <c r="AI373" s="55"/>
      <c r="AJ373" s="55"/>
      <c r="AK373" s="55"/>
      <c r="AL373" s="55"/>
      <c r="AM373" s="55"/>
      <c r="AN373" s="55"/>
      <c r="AO373" s="55"/>
      <c r="AP373" s="55"/>
      <c r="AQ373" s="55"/>
      <c r="AR373" s="55"/>
      <c r="AS373" s="55"/>
      <c r="AT373" s="55"/>
      <c r="AU373" s="55"/>
      <c r="AV373" s="55"/>
      <c r="AW373" s="55"/>
      <c r="AX373" s="55"/>
      <c r="AY373" s="55"/>
      <c r="AZ373" s="55"/>
      <c r="BA373" s="55"/>
      <c r="BB373" s="55"/>
      <c r="BC373" s="55"/>
      <c r="BD373" s="55"/>
      <c r="BE373" s="55"/>
      <c r="BF373" s="55"/>
      <c r="BG373" s="55"/>
      <c r="BH373" s="55"/>
      <c r="BI373" s="55"/>
      <c r="BJ373" s="55"/>
      <c r="BK373" s="55"/>
      <c r="BL373" s="55"/>
    </row>
    <row r="374" customFormat="false" ht="13.8" hidden="false" customHeight="false" outlineLevel="0" collapsed="false">
      <c r="A374" s="56"/>
      <c r="B374" s="57"/>
      <c r="C374" s="58" t="n">
        <f aca="false">IF($B374&lt;&gt;"",VLOOKUP($B374,Matriz_INM,2,0),0)</f>
        <v>0</v>
      </c>
      <c r="D374" s="59"/>
      <c r="E374" s="59"/>
      <c r="F374" s="59"/>
      <c r="G374" s="59"/>
      <c r="H374" s="60"/>
      <c r="I374" s="61"/>
      <c r="J374" s="59"/>
      <c r="K374" s="61"/>
      <c r="L374" s="61"/>
      <c r="M374" s="62" t="str">
        <f aca="false">IFERROR(VLOOKUP($B374,Matriz_INM,3,0),"")</f>
        <v/>
      </c>
      <c r="N374" s="60" t="str">
        <f aca="false">IF(J374="EE",IF(OR(AND(OR(L374=1,L374=0),K374&gt;0,K374&lt;5),AND(OR(L374=1,L374=0),K374&gt;4,K374&lt;16),AND(L374=2,K374&gt;0,K374&lt;5)),"Simples",IF(OR(AND(OR(L374=1,L374=0),K374&gt;15),AND(L374=2,K374&gt;4,K374&lt;16),AND(L374&gt;2,K374&gt;0,K374&lt;5)),"Médio",IF(OR(AND(L374=2,K374&gt;15),AND(L374&gt;2,K374&gt;4,K374&lt;16),AND(L374&gt;2,K374&gt;15)),"Complexo",""))), IF(OR(J374="CE",J374="SE"),IF(OR(AND(OR(L374=1,L374=0),K374&gt;0,K374&lt;6),AND(OR(L374=1,L374=0),K374&gt;5,K374&lt;20),AND(L374&gt;1,L374&lt;4,K374&gt;0,K374&lt;6)),"Simples",IF(OR(AND(OR(L374=1,L374=0),K374&gt;19),AND(L374&gt;1,L374&lt;4,K374&gt;5,K374&lt;20),AND(L374&gt;3,K374&gt;0,K374&lt;6)),"Médio",IF(OR(AND(L374&gt;1,L374&lt;4,K374&gt;19),AND(L374&gt;3,K374&gt;5,K374&lt;20),AND(L374&gt;3,K374&gt;19)),"Complexo",""))),""))</f>
        <v/>
      </c>
      <c r="O374" s="60" t="str">
        <f aca="false">IF(J374="ALI",IF(OR(AND(OR(L374=1,L374=0),K374&gt;0,K374&lt;20),AND(OR(L374=1,L374=0),K374&gt;19,K374&lt;51),AND(L374&gt;1,L374&lt;6,K374&gt;0,K374&lt;20)),"Simples",IF(OR(AND(OR(L374=1,L374=0),K374&gt;50),AND(L374&gt;1,L374&lt;6,K374&gt;19,K374&lt;51),AND(L374&gt;5,K374&gt;0,K374&lt;20)),"Médio",IF(OR(AND(L374&gt;1,L374&lt;6,K374&gt;50),AND(L374&gt;5,K374&gt;19,K374&lt;51),AND(L374&gt;5,K374&gt;50)),"Complexo",""))), IF(J374="AIE",IF(OR(AND(OR(L374=1, L374=0),K374&gt;0,K374&lt;20),AND(OR(L374=1, L374=0),K374&gt;19,K374&lt;51),AND(L374&gt;1,L374&lt;6,K374&gt;0,K374&lt;20)),"Simples",IF(OR(AND(OR(L374=1, L374=0),K374&gt;50),AND(L374&gt;1,L374&lt;6,K374&gt;19,K374&lt;51),AND(L374&gt;5,K374&gt;0,K374&lt;20)),"Médio",IF(OR(AND(L374&gt;1,L374&lt;6,K374&gt;50),AND(L374&gt;5,K374&gt;19,K374&lt;51),AND(L374&gt;5,K374&gt;50)),"Complexo",""))),""))</f>
        <v/>
      </c>
      <c r="P374" s="63" t="str">
        <f aca="false">IF(N374="",O374,IF(O374="",N374,""))</f>
        <v/>
      </c>
      <c r="Q374" s="64" t="n">
        <f aca="false">IF(AND(OR(J374="EE",J374="CE"),P374="Simples"),3, IF(AND(OR(J374="EE",J374="CE"),P374="Médio"),4, IF(AND(OR(J374="EE",J374="CE"),P374="Complexo"),6, IF(AND(J374="SE",P374="Simples"),4, IF(AND(J374="SE",P374="Médio"),5, IF(AND(J374="SE",P374="Complexo"),7,0))))))</f>
        <v>0</v>
      </c>
      <c r="R374" s="64" t="n">
        <f aca="false">IF(AND(J374="ALI",O374="Simples"),7, IF(AND(J374="ALI",O374="Médio"),10, IF(AND(J374="ALI",O374="Complexo"),15, IF(AND(J374="AIE",O374="Simples"),5, IF(AND(J374="AIE",O374="Médio"),7, IF(AND(J374="AIE",O374="Complexo"),10,0))))))</f>
        <v>0</v>
      </c>
      <c r="S374" s="63" t="n">
        <f aca="false">IF($M374="%",($Q374+$R374)*$C374,$C374*$I374)</f>
        <v>0</v>
      </c>
      <c r="T374" s="59"/>
      <c r="U374" s="55"/>
      <c r="V374" s="55"/>
      <c r="W374" s="55"/>
      <c r="X374" s="55"/>
      <c r="Y374" s="55"/>
      <c r="Z374" s="55"/>
      <c r="AA374" s="55"/>
      <c r="AB374" s="55"/>
      <c r="AC374" s="55"/>
      <c r="AD374" s="55"/>
      <c r="AE374" s="55"/>
      <c r="AF374" s="55"/>
      <c r="AG374" s="55"/>
      <c r="AH374" s="55"/>
      <c r="AI374" s="55"/>
      <c r="AJ374" s="55"/>
      <c r="AK374" s="55"/>
      <c r="AL374" s="55"/>
      <c r="AM374" s="55"/>
      <c r="AN374" s="55"/>
      <c r="AO374" s="55"/>
      <c r="AP374" s="55"/>
      <c r="AQ374" s="55"/>
      <c r="AR374" s="55"/>
      <c r="AS374" s="55"/>
      <c r="AT374" s="55"/>
      <c r="AU374" s="55"/>
      <c r="AV374" s="55"/>
      <c r="AW374" s="55"/>
      <c r="AX374" s="55"/>
      <c r="AY374" s="55"/>
      <c r="AZ374" s="55"/>
      <c r="BA374" s="55"/>
      <c r="BB374" s="55"/>
      <c r="BC374" s="55"/>
      <c r="BD374" s="55"/>
      <c r="BE374" s="55"/>
      <c r="BF374" s="55"/>
      <c r="BG374" s="55"/>
      <c r="BH374" s="55"/>
      <c r="BI374" s="55"/>
      <c r="BJ374" s="55"/>
      <c r="BK374" s="55"/>
      <c r="BL374" s="55"/>
    </row>
    <row r="375" customFormat="false" ht="13.8" hidden="false" customHeight="false" outlineLevel="0" collapsed="false">
      <c r="A375" s="56"/>
      <c r="B375" s="57"/>
      <c r="C375" s="58" t="n">
        <f aca="false">IF($B375&lt;&gt;"",VLOOKUP($B375,Matriz_INM,2,0),0)</f>
        <v>0</v>
      </c>
      <c r="D375" s="59"/>
      <c r="E375" s="59"/>
      <c r="F375" s="59"/>
      <c r="G375" s="59"/>
      <c r="H375" s="60"/>
      <c r="I375" s="61"/>
      <c r="J375" s="59"/>
      <c r="K375" s="61"/>
      <c r="L375" s="61"/>
      <c r="M375" s="62" t="str">
        <f aca="false">IFERROR(VLOOKUP($B375,Matriz_INM,3,0),"")</f>
        <v/>
      </c>
      <c r="N375" s="60" t="str">
        <f aca="false">IF(J375="EE",IF(OR(AND(OR(L375=1,L375=0),K375&gt;0,K375&lt;5),AND(OR(L375=1,L375=0),K375&gt;4,K375&lt;16),AND(L375=2,K375&gt;0,K375&lt;5)),"Simples",IF(OR(AND(OR(L375=1,L375=0),K375&gt;15),AND(L375=2,K375&gt;4,K375&lt;16),AND(L375&gt;2,K375&gt;0,K375&lt;5)),"Médio",IF(OR(AND(L375=2,K375&gt;15),AND(L375&gt;2,K375&gt;4,K375&lt;16),AND(L375&gt;2,K375&gt;15)),"Complexo",""))), IF(OR(J375="CE",J375="SE"),IF(OR(AND(OR(L375=1,L375=0),K375&gt;0,K375&lt;6),AND(OR(L375=1,L375=0),K375&gt;5,K375&lt;20),AND(L375&gt;1,L375&lt;4,K375&gt;0,K375&lt;6)),"Simples",IF(OR(AND(OR(L375=1,L375=0),K375&gt;19),AND(L375&gt;1,L375&lt;4,K375&gt;5,K375&lt;20),AND(L375&gt;3,K375&gt;0,K375&lt;6)),"Médio",IF(OR(AND(L375&gt;1,L375&lt;4,K375&gt;19),AND(L375&gt;3,K375&gt;5,K375&lt;20),AND(L375&gt;3,K375&gt;19)),"Complexo",""))),""))</f>
        <v/>
      </c>
      <c r="O375" s="60" t="str">
        <f aca="false">IF(J375="ALI",IF(OR(AND(OR(L375=1,L375=0),K375&gt;0,K375&lt;20),AND(OR(L375=1,L375=0),K375&gt;19,K375&lt;51),AND(L375&gt;1,L375&lt;6,K375&gt;0,K375&lt;20)),"Simples",IF(OR(AND(OR(L375=1,L375=0),K375&gt;50),AND(L375&gt;1,L375&lt;6,K375&gt;19,K375&lt;51),AND(L375&gt;5,K375&gt;0,K375&lt;20)),"Médio",IF(OR(AND(L375&gt;1,L375&lt;6,K375&gt;50),AND(L375&gt;5,K375&gt;19,K375&lt;51),AND(L375&gt;5,K375&gt;50)),"Complexo",""))), IF(J375="AIE",IF(OR(AND(OR(L375=1, L375=0),K375&gt;0,K375&lt;20),AND(OR(L375=1, L375=0),K375&gt;19,K375&lt;51),AND(L375&gt;1,L375&lt;6,K375&gt;0,K375&lt;20)),"Simples",IF(OR(AND(OR(L375=1, L375=0),K375&gt;50),AND(L375&gt;1,L375&lt;6,K375&gt;19,K375&lt;51),AND(L375&gt;5,K375&gt;0,K375&lt;20)),"Médio",IF(OR(AND(L375&gt;1,L375&lt;6,K375&gt;50),AND(L375&gt;5,K375&gt;19,K375&lt;51),AND(L375&gt;5,K375&gt;50)),"Complexo",""))),""))</f>
        <v/>
      </c>
      <c r="P375" s="63" t="str">
        <f aca="false">IF(N375="",O375,IF(O375="",N375,""))</f>
        <v/>
      </c>
      <c r="Q375" s="64" t="n">
        <f aca="false">IF(AND(OR(J375="EE",J375="CE"),P375="Simples"),3, IF(AND(OR(J375="EE",J375="CE"),P375="Médio"),4, IF(AND(OR(J375="EE",J375="CE"),P375="Complexo"),6, IF(AND(J375="SE",P375="Simples"),4, IF(AND(J375="SE",P375="Médio"),5, IF(AND(J375="SE",P375="Complexo"),7,0))))))</f>
        <v>0</v>
      </c>
      <c r="R375" s="64" t="n">
        <f aca="false">IF(AND(J375="ALI",O375="Simples"),7, IF(AND(J375="ALI",O375="Médio"),10, IF(AND(J375="ALI",O375="Complexo"),15, IF(AND(J375="AIE",O375="Simples"),5, IF(AND(J375="AIE",O375="Médio"),7, IF(AND(J375="AIE",O375="Complexo"),10,0))))))</f>
        <v>0</v>
      </c>
      <c r="S375" s="63" t="n">
        <f aca="false">IF($M375="%",($Q375+$R375)*$C375,$C375*$I375)</f>
        <v>0</v>
      </c>
      <c r="T375" s="59"/>
      <c r="U375" s="55"/>
      <c r="V375" s="55"/>
      <c r="W375" s="55"/>
      <c r="X375" s="55"/>
      <c r="Y375" s="55"/>
      <c r="Z375" s="55"/>
      <c r="AA375" s="55"/>
      <c r="AB375" s="55"/>
      <c r="AC375" s="55"/>
      <c r="AD375" s="55"/>
      <c r="AE375" s="55"/>
      <c r="AF375" s="55"/>
      <c r="AG375" s="55"/>
      <c r="AH375" s="55"/>
      <c r="AI375" s="55"/>
      <c r="AJ375" s="55"/>
      <c r="AK375" s="55"/>
      <c r="AL375" s="55"/>
      <c r="AM375" s="55"/>
      <c r="AN375" s="55"/>
      <c r="AO375" s="55"/>
      <c r="AP375" s="55"/>
      <c r="AQ375" s="55"/>
      <c r="AR375" s="55"/>
      <c r="AS375" s="55"/>
      <c r="AT375" s="55"/>
      <c r="AU375" s="55"/>
      <c r="AV375" s="55"/>
      <c r="AW375" s="55"/>
      <c r="AX375" s="55"/>
      <c r="AY375" s="55"/>
      <c r="AZ375" s="55"/>
      <c r="BA375" s="55"/>
      <c r="BB375" s="55"/>
      <c r="BC375" s="55"/>
      <c r="BD375" s="55"/>
      <c r="BE375" s="55"/>
      <c r="BF375" s="55"/>
      <c r="BG375" s="55"/>
      <c r="BH375" s="55"/>
      <c r="BI375" s="55"/>
      <c r="BJ375" s="55"/>
      <c r="BK375" s="55"/>
      <c r="BL375" s="55"/>
    </row>
    <row r="376" customFormat="false" ht="13.8" hidden="false" customHeight="false" outlineLevel="0" collapsed="false">
      <c r="A376" s="56"/>
      <c r="B376" s="57"/>
      <c r="C376" s="58" t="n">
        <f aca="false">IF($B376&lt;&gt;"",VLOOKUP($B376,Matriz_INM,2,0),0)</f>
        <v>0</v>
      </c>
      <c r="D376" s="59"/>
      <c r="E376" s="59"/>
      <c r="F376" s="59"/>
      <c r="G376" s="59"/>
      <c r="H376" s="60"/>
      <c r="I376" s="61"/>
      <c r="J376" s="59"/>
      <c r="K376" s="61"/>
      <c r="L376" s="61"/>
      <c r="M376" s="62" t="str">
        <f aca="false">IFERROR(VLOOKUP($B376,Matriz_INM,3,0),"")</f>
        <v/>
      </c>
      <c r="N376" s="60" t="str">
        <f aca="false">IF(J376="EE",IF(OR(AND(OR(L376=1,L376=0),K376&gt;0,K376&lt;5),AND(OR(L376=1,L376=0),K376&gt;4,K376&lt;16),AND(L376=2,K376&gt;0,K376&lt;5)),"Simples",IF(OR(AND(OR(L376=1,L376=0),K376&gt;15),AND(L376=2,K376&gt;4,K376&lt;16),AND(L376&gt;2,K376&gt;0,K376&lt;5)),"Médio",IF(OR(AND(L376=2,K376&gt;15),AND(L376&gt;2,K376&gt;4,K376&lt;16),AND(L376&gt;2,K376&gt;15)),"Complexo",""))), IF(OR(J376="CE",J376="SE"),IF(OR(AND(OR(L376=1,L376=0),K376&gt;0,K376&lt;6),AND(OR(L376=1,L376=0),K376&gt;5,K376&lt;20),AND(L376&gt;1,L376&lt;4,K376&gt;0,K376&lt;6)),"Simples",IF(OR(AND(OR(L376=1,L376=0),K376&gt;19),AND(L376&gt;1,L376&lt;4,K376&gt;5,K376&lt;20),AND(L376&gt;3,K376&gt;0,K376&lt;6)),"Médio",IF(OR(AND(L376&gt;1,L376&lt;4,K376&gt;19),AND(L376&gt;3,K376&gt;5,K376&lt;20),AND(L376&gt;3,K376&gt;19)),"Complexo",""))),""))</f>
        <v/>
      </c>
      <c r="O376" s="60" t="str">
        <f aca="false">IF(J376="ALI",IF(OR(AND(OR(L376=1,L376=0),K376&gt;0,K376&lt;20),AND(OR(L376=1,L376=0),K376&gt;19,K376&lt;51),AND(L376&gt;1,L376&lt;6,K376&gt;0,K376&lt;20)),"Simples",IF(OR(AND(OR(L376=1,L376=0),K376&gt;50),AND(L376&gt;1,L376&lt;6,K376&gt;19,K376&lt;51),AND(L376&gt;5,K376&gt;0,K376&lt;20)),"Médio",IF(OR(AND(L376&gt;1,L376&lt;6,K376&gt;50),AND(L376&gt;5,K376&gt;19,K376&lt;51),AND(L376&gt;5,K376&gt;50)),"Complexo",""))), IF(J376="AIE",IF(OR(AND(OR(L376=1, L376=0),K376&gt;0,K376&lt;20),AND(OR(L376=1, L376=0),K376&gt;19,K376&lt;51),AND(L376&gt;1,L376&lt;6,K376&gt;0,K376&lt;20)),"Simples",IF(OR(AND(OR(L376=1, L376=0),K376&gt;50),AND(L376&gt;1,L376&lt;6,K376&gt;19,K376&lt;51),AND(L376&gt;5,K376&gt;0,K376&lt;20)),"Médio",IF(OR(AND(L376&gt;1,L376&lt;6,K376&gt;50),AND(L376&gt;5,K376&gt;19,K376&lt;51),AND(L376&gt;5,K376&gt;50)),"Complexo",""))),""))</f>
        <v/>
      </c>
      <c r="P376" s="63" t="str">
        <f aca="false">IF(N376="",O376,IF(O376="",N376,""))</f>
        <v/>
      </c>
      <c r="Q376" s="64" t="n">
        <f aca="false">IF(AND(OR(J376="EE",J376="CE"),P376="Simples"),3, IF(AND(OR(J376="EE",J376="CE"),P376="Médio"),4, IF(AND(OR(J376="EE",J376="CE"),P376="Complexo"),6, IF(AND(J376="SE",P376="Simples"),4, IF(AND(J376="SE",P376="Médio"),5, IF(AND(J376="SE",P376="Complexo"),7,0))))))</f>
        <v>0</v>
      </c>
      <c r="R376" s="64" t="n">
        <f aca="false">IF(AND(J376="ALI",O376="Simples"),7, IF(AND(J376="ALI",O376="Médio"),10, IF(AND(J376="ALI",O376="Complexo"),15, IF(AND(J376="AIE",O376="Simples"),5, IF(AND(J376="AIE",O376="Médio"),7, IF(AND(J376="AIE",O376="Complexo"),10,0))))))</f>
        <v>0</v>
      </c>
      <c r="S376" s="63" t="n">
        <f aca="false">IF($M376="%",($Q376+$R376)*$C376,$C376*$I376)</f>
        <v>0</v>
      </c>
      <c r="T376" s="59"/>
      <c r="U376" s="55"/>
      <c r="V376" s="55"/>
      <c r="W376" s="55"/>
      <c r="X376" s="55"/>
      <c r="Y376" s="55"/>
      <c r="Z376" s="55"/>
      <c r="AA376" s="55"/>
      <c r="AB376" s="55"/>
      <c r="AC376" s="55"/>
      <c r="AD376" s="55"/>
      <c r="AE376" s="55"/>
      <c r="AF376" s="55"/>
      <c r="AG376" s="55"/>
      <c r="AH376" s="55"/>
      <c r="AI376" s="55"/>
      <c r="AJ376" s="55"/>
      <c r="AK376" s="55"/>
      <c r="AL376" s="55"/>
      <c r="AM376" s="55"/>
      <c r="AN376" s="55"/>
      <c r="AO376" s="55"/>
      <c r="AP376" s="55"/>
      <c r="AQ376" s="55"/>
      <c r="AR376" s="55"/>
      <c r="AS376" s="55"/>
      <c r="AT376" s="55"/>
      <c r="AU376" s="55"/>
      <c r="AV376" s="55"/>
      <c r="AW376" s="55"/>
      <c r="AX376" s="55"/>
      <c r="AY376" s="55"/>
      <c r="AZ376" s="55"/>
      <c r="BA376" s="55"/>
      <c r="BB376" s="55"/>
      <c r="BC376" s="55"/>
      <c r="BD376" s="55"/>
      <c r="BE376" s="55"/>
      <c r="BF376" s="55"/>
      <c r="BG376" s="55"/>
      <c r="BH376" s="55"/>
      <c r="BI376" s="55"/>
      <c r="BJ376" s="55"/>
      <c r="BK376" s="55"/>
      <c r="BL376" s="55"/>
    </row>
    <row r="377" customFormat="false" ht="13.8" hidden="false" customHeight="false" outlineLevel="0" collapsed="false">
      <c r="A377" s="56"/>
      <c r="B377" s="57"/>
      <c r="C377" s="58" t="n">
        <f aca="false">IF($B377&lt;&gt;"",VLOOKUP($B377,Matriz_INM,2,0),0)</f>
        <v>0</v>
      </c>
      <c r="D377" s="59"/>
      <c r="E377" s="59"/>
      <c r="F377" s="59"/>
      <c r="G377" s="59"/>
      <c r="H377" s="60"/>
      <c r="I377" s="61"/>
      <c r="J377" s="59"/>
      <c r="K377" s="61"/>
      <c r="L377" s="61"/>
      <c r="M377" s="62" t="str">
        <f aca="false">IFERROR(VLOOKUP($B377,Matriz_INM,3,0),"")</f>
        <v/>
      </c>
      <c r="N377" s="60" t="str">
        <f aca="false">IF(J377="EE",IF(OR(AND(OR(L377=1,L377=0),K377&gt;0,K377&lt;5),AND(OR(L377=1,L377=0),K377&gt;4,K377&lt;16),AND(L377=2,K377&gt;0,K377&lt;5)),"Simples",IF(OR(AND(OR(L377=1,L377=0),K377&gt;15),AND(L377=2,K377&gt;4,K377&lt;16),AND(L377&gt;2,K377&gt;0,K377&lt;5)),"Médio",IF(OR(AND(L377=2,K377&gt;15),AND(L377&gt;2,K377&gt;4,K377&lt;16),AND(L377&gt;2,K377&gt;15)),"Complexo",""))), IF(OR(J377="CE",J377="SE"),IF(OR(AND(OR(L377=1,L377=0),K377&gt;0,K377&lt;6),AND(OR(L377=1,L377=0),K377&gt;5,K377&lt;20),AND(L377&gt;1,L377&lt;4,K377&gt;0,K377&lt;6)),"Simples",IF(OR(AND(OR(L377=1,L377=0),K377&gt;19),AND(L377&gt;1,L377&lt;4,K377&gt;5,K377&lt;20),AND(L377&gt;3,K377&gt;0,K377&lt;6)),"Médio",IF(OR(AND(L377&gt;1,L377&lt;4,K377&gt;19),AND(L377&gt;3,K377&gt;5,K377&lt;20),AND(L377&gt;3,K377&gt;19)),"Complexo",""))),""))</f>
        <v/>
      </c>
      <c r="O377" s="60" t="str">
        <f aca="false">IF(J377="ALI",IF(OR(AND(OR(L377=1,L377=0),K377&gt;0,K377&lt;20),AND(OR(L377=1,L377=0),K377&gt;19,K377&lt;51),AND(L377&gt;1,L377&lt;6,K377&gt;0,K377&lt;20)),"Simples",IF(OR(AND(OR(L377=1,L377=0),K377&gt;50),AND(L377&gt;1,L377&lt;6,K377&gt;19,K377&lt;51),AND(L377&gt;5,K377&gt;0,K377&lt;20)),"Médio",IF(OR(AND(L377&gt;1,L377&lt;6,K377&gt;50),AND(L377&gt;5,K377&gt;19,K377&lt;51),AND(L377&gt;5,K377&gt;50)),"Complexo",""))), IF(J377="AIE",IF(OR(AND(OR(L377=1, L377=0),K377&gt;0,K377&lt;20),AND(OR(L377=1, L377=0),K377&gt;19,K377&lt;51),AND(L377&gt;1,L377&lt;6,K377&gt;0,K377&lt;20)),"Simples",IF(OR(AND(OR(L377=1, L377=0),K377&gt;50),AND(L377&gt;1,L377&lt;6,K377&gt;19,K377&lt;51),AND(L377&gt;5,K377&gt;0,K377&lt;20)),"Médio",IF(OR(AND(L377&gt;1,L377&lt;6,K377&gt;50),AND(L377&gt;5,K377&gt;19,K377&lt;51),AND(L377&gt;5,K377&gt;50)),"Complexo",""))),""))</f>
        <v/>
      </c>
      <c r="P377" s="63" t="str">
        <f aca="false">IF(N377="",O377,IF(O377="",N377,""))</f>
        <v/>
      </c>
      <c r="Q377" s="64" t="n">
        <f aca="false">IF(AND(OR(J377="EE",J377="CE"),P377="Simples"),3, IF(AND(OR(J377="EE",J377="CE"),P377="Médio"),4, IF(AND(OR(J377="EE",J377="CE"),P377="Complexo"),6, IF(AND(J377="SE",P377="Simples"),4, IF(AND(J377="SE",P377="Médio"),5, IF(AND(J377="SE",P377="Complexo"),7,0))))))</f>
        <v>0</v>
      </c>
      <c r="R377" s="64" t="n">
        <f aca="false">IF(AND(J377="ALI",O377="Simples"),7, IF(AND(J377="ALI",O377="Médio"),10, IF(AND(J377="ALI",O377="Complexo"),15, IF(AND(J377="AIE",O377="Simples"),5, IF(AND(J377="AIE",O377="Médio"),7, IF(AND(J377="AIE",O377="Complexo"),10,0))))))</f>
        <v>0</v>
      </c>
      <c r="S377" s="63" t="n">
        <f aca="false">IF($M377="%",($Q377+$R377)*$C377,$C377*$I377)</f>
        <v>0</v>
      </c>
      <c r="T377" s="59"/>
      <c r="U377" s="55"/>
      <c r="V377" s="55"/>
      <c r="W377" s="55"/>
      <c r="X377" s="55"/>
      <c r="Y377" s="55"/>
      <c r="Z377" s="55"/>
      <c r="AA377" s="55"/>
      <c r="AB377" s="55"/>
      <c r="AC377" s="55"/>
      <c r="AD377" s="55"/>
      <c r="AE377" s="55"/>
      <c r="AF377" s="55"/>
      <c r="AG377" s="55"/>
      <c r="AH377" s="55"/>
      <c r="AI377" s="55"/>
      <c r="AJ377" s="55"/>
      <c r="AK377" s="55"/>
      <c r="AL377" s="55"/>
      <c r="AM377" s="55"/>
      <c r="AN377" s="55"/>
      <c r="AO377" s="55"/>
      <c r="AP377" s="55"/>
      <c r="AQ377" s="55"/>
      <c r="AR377" s="55"/>
      <c r="AS377" s="55"/>
      <c r="AT377" s="55"/>
      <c r="AU377" s="55"/>
      <c r="AV377" s="55"/>
      <c r="AW377" s="55"/>
      <c r="AX377" s="55"/>
      <c r="AY377" s="55"/>
      <c r="AZ377" s="55"/>
      <c r="BA377" s="55"/>
      <c r="BB377" s="55"/>
      <c r="BC377" s="55"/>
      <c r="BD377" s="55"/>
      <c r="BE377" s="55"/>
      <c r="BF377" s="55"/>
      <c r="BG377" s="55"/>
      <c r="BH377" s="55"/>
      <c r="BI377" s="55"/>
      <c r="BJ377" s="55"/>
      <c r="BK377" s="55"/>
      <c r="BL377" s="55"/>
    </row>
    <row r="378" customFormat="false" ht="13.8" hidden="false" customHeight="false" outlineLevel="0" collapsed="false">
      <c r="A378" s="56"/>
      <c r="B378" s="57"/>
      <c r="C378" s="58" t="n">
        <f aca="false">IF($B378&lt;&gt;"",VLOOKUP($B378,Matriz_INM,2,0),0)</f>
        <v>0</v>
      </c>
      <c r="D378" s="59"/>
      <c r="E378" s="59"/>
      <c r="F378" s="59"/>
      <c r="G378" s="59"/>
      <c r="H378" s="60"/>
      <c r="I378" s="61"/>
      <c r="J378" s="59"/>
      <c r="K378" s="61"/>
      <c r="L378" s="61"/>
      <c r="M378" s="62" t="str">
        <f aca="false">IFERROR(VLOOKUP($B378,Matriz_INM,3,0),"")</f>
        <v/>
      </c>
      <c r="N378" s="60" t="str">
        <f aca="false">IF(J378="EE",IF(OR(AND(OR(L378=1,L378=0),K378&gt;0,K378&lt;5),AND(OR(L378=1,L378=0),K378&gt;4,K378&lt;16),AND(L378=2,K378&gt;0,K378&lt;5)),"Simples",IF(OR(AND(OR(L378=1,L378=0),K378&gt;15),AND(L378=2,K378&gt;4,K378&lt;16),AND(L378&gt;2,K378&gt;0,K378&lt;5)),"Médio",IF(OR(AND(L378=2,K378&gt;15),AND(L378&gt;2,K378&gt;4,K378&lt;16),AND(L378&gt;2,K378&gt;15)),"Complexo",""))), IF(OR(J378="CE",J378="SE"),IF(OR(AND(OR(L378=1,L378=0),K378&gt;0,K378&lt;6),AND(OR(L378=1,L378=0),K378&gt;5,K378&lt;20),AND(L378&gt;1,L378&lt;4,K378&gt;0,K378&lt;6)),"Simples",IF(OR(AND(OR(L378=1,L378=0),K378&gt;19),AND(L378&gt;1,L378&lt;4,K378&gt;5,K378&lt;20),AND(L378&gt;3,K378&gt;0,K378&lt;6)),"Médio",IF(OR(AND(L378&gt;1,L378&lt;4,K378&gt;19),AND(L378&gt;3,K378&gt;5,K378&lt;20),AND(L378&gt;3,K378&gt;19)),"Complexo",""))),""))</f>
        <v/>
      </c>
      <c r="O378" s="60" t="str">
        <f aca="false">IF(J378="ALI",IF(OR(AND(OR(L378=1,L378=0),K378&gt;0,K378&lt;20),AND(OR(L378=1,L378=0),K378&gt;19,K378&lt;51),AND(L378&gt;1,L378&lt;6,K378&gt;0,K378&lt;20)),"Simples",IF(OR(AND(OR(L378=1,L378=0),K378&gt;50),AND(L378&gt;1,L378&lt;6,K378&gt;19,K378&lt;51),AND(L378&gt;5,K378&gt;0,K378&lt;20)),"Médio",IF(OR(AND(L378&gt;1,L378&lt;6,K378&gt;50),AND(L378&gt;5,K378&gt;19,K378&lt;51),AND(L378&gt;5,K378&gt;50)),"Complexo",""))), IF(J378="AIE",IF(OR(AND(OR(L378=1, L378=0),K378&gt;0,K378&lt;20),AND(OR(L378=1, L378=0),K378&gt;19,K378&lt;51),AND(L378&gt;1,L378&lt;6,K378&gt;0,K378&lt;20)),"Simples",IF(OR(AND(OR(L378=1, L378=0),K378&gt;50),AND(L378&gt;1,L378&lt;6,K378&gt;19,K378&lt;51),AND(L378&gt;5,K378&gt;0,K378&lt;20)),"Médio",IF(OR(AND(L378&gt;1,L378&lt;6,K378&gt;50),AND(L378&gt;5,K378&gt;19,K378&lt;51),AND(L378&gt;5,K378&gt;50)),"Complexo",""))),""))</f>
        <v/>
      </c>
      <c r="P378" s="63" t="str">
        <f aca="false">IF(N378="",O378,IF(O378="",N378,""))</f>
        <v/>
      </c>
      <c r="Q378" s="64" t="n">
        <f aca="false">IF(AND(OR(J378="EE",J378="CE"),P378="Simples"),3, IF(AND(OR(J378="EE",J378="CE"),P378="Médio"),4, IF(AND(OR(J378="EE",J378="CE"),P378="Complexo"),6, IF(AND(J378="SE",P378="Simples"),4, IF(AND(J378="SE",P378="Médio"),5, IF(AND(J378="SE",P378="Complexo"),7,0))))))</f>
        <v>0</v>
      </c>
      <c r="R378" s="64" t="n">
        <f aca="false">IF(AND(J378="ALI",O378="Simples"),7, IF(AND(J378="ALI",O378="Médio"),10, IF(AND(J378="ALI",O378="Complexo"),15, IF(AND(J378="AIE",O378="Simples"),5, IF(AND(J378="AIE",O378="Médio"),7, IF(AND(J378="AIE",O378="Complexo"),10,0))))))</f>
        <v>0</v>
      </c>
      <c r="S378" s="63" t="n">
        <f aca="false">IF($M378="%",($Q378+$R378)*$C378,$C378*$I378)</f>
        <v>0</v>
      </c>
      <c r="T378" s="59"/>
      <c r="U378" s="55"/>
      <c r="V378" s="55"/>
      <c r="W378" s="55"/>
      <c r="X378" s="55"/>
      <c r="Y378" s="55"/>
      <c r="Z378" s="55"/>
      <c r="AA378" s="55"/>
      <c r="AB378" s="55"/>
      <c r="AC378" s="55"/>
      <c r="AD378" s="55"/>
      <c r="AE378" s="55"/>
      <c r="AF378" s="55"/>
      <c r="AG378" s="55"/>
      <c r="AH378" s="55"/>
      <c r="AI378" s="55"/>
      <c r="AJ378" s="55"/>
      <c r="AK378" s="55"/>
      <c r="AL378" s="55"/>
      <c r="AM378" s="55"/>
      <c r="AN378" s="55"/>
      <c r="AO378" s="55"/>
      <c r="AP378" s="55"/>
      <c r="AQ378" s="55"/>
      <c r="AR378" s="55"/>
      <c r="AS378" s="55"/>
      <c r="AT378" s="55"/>
      <c r="AU378" s="55"/>
      <c r="AV378" s="55"/>
      <c r="AW378" s="55"/>
      <c r="AX378" s="55"/>
      <c r="AY378" s="55"/>
      <c r="AZ378" s="55"/>
      <c r="BA378" s="55"/>
      <c r="BB378" s="55"/>
      <c r="BC378" s="55"/>
      <c r="BD378" s="55"/>
      <c r="BE378" s="55"/>
      <c r="BF378" s="55"/>
      <c r="BG378" s="55"/>
      <c r="BH378" s="55"/>
      <c r="BI378" s="55"/>
      <c r="BJ378" s="55"/>
      <c r="BK378" s="55"/>
      <c r="BL378" s="55"/>
    </row>
    <row r="379" customFormat="false" ht="13.8" hidden="false" customHeight="false" outlineLevel="0" collapsed="false">
      <c r="A379" s="56"/>
      <c r="B379" s="57"/>
      <c r="C379" s="58" t="n">
        <f aca="false">IF($B379&lt;&gt;"",VLOOKUP($B379,Matriz_INM,2,0),0)</f>
        <v>0</v>
      </c>
      <c r="D379" s="59"/>
      <c r="E379" s="59"/>
      <c r="F379" s="59"/>
      <c r="G379" s="59"/>
      <c r="H379" s="60"/>
      <c r="I379" s="61"/>
      <c r="J379" s="59"/>
      <c r="K379" s="61"/>
      <c r="L379" s="61"/>
      <c r="M379" s="62" t="str">
        <f aca="false">IFERROR(VLOOKUP($B379,Matriz_INM,3,0),"")</f>
        <v/>
      </c>
      <c r="N379" s="60" t="str">
        <f aca="false">IF(J379="EE",IF(OR(AND(OR(L379=1,L379=0),K379&gt;0,K379&lt;5),AND(OR(L379=1,L379=0),K379&gt;4,K379&lt;16),AND(L379=2,K379&gt;0,K379&lt;5)),"Simples",IF(OR(AND(OR(L379=1,L379=0),K379&gt;15),AND(L379=2,K379&gt;4,K379&lt;16),AND(L379&gt;2,K379&gt;0,K379&lt;5)),"Médio",IF(OR(AND(L379=2,K379&gt;15),AND(L379&gt;2,K379&gt;4,K379&lt;16),AND(L379&gt;2,K379&gt;15)),"Complexo",""))), IF(OR(J379="CE",J379="SE"),IF(OR(AND(OR(L379=1,L379=0),K379&gt;0,K379&lt;6),AND(OR(L379=1,L379=0),K379&gt;5,K379&lt;20),AND(L379&gt;1,L379&lt;4,K379&gt;0,K379&lt;6)),"Simples",IF(OR(AND(OR(L379=1,L379=0),K379&gt;19),AND(L379&gt;1,L379&lt;4,K379&gt;5,K379&lt;20),AND(L379&gt;3,K379&gt;0,K379&lt;6)),"Médio",IF(OR(AND(L379&gt;1,L379&lt;4,K379&gt;19),AND(L379&gt;3,K379&gt;5,K379&lt;20),AND(L379&gt;3,K379&gt;19)),"Complexo",""))),""))</f>
        <v/>
      </c>
      <c r="O379" s="60" t="str">
        <f aca="false">IF(J379="ALI",IF(OR(AND(OR(L379=1,L379=0),K379&gt;0,K379&lt;20),AND(OR(L379=1,L379=0),K379&gt;19,K379&lt;51),AND(L379&gt;1,L379&lt;6,K379&gt;0,K379&lt;20)),"Simples",IF(OR(AND(OR(L379=1,L379=0),K379&gt;50),AND(L379&gt;1,L379&lt;6,K379&gt;19,K379&lt;51),AND(L379&gt;5,K379&gt;0,K379&lt;20)),"Médio",IF(OR(AND(L379&gt;1,L379&lt;6,K379&gt;50),AND(L379&gt;5,K379&gt;19,K379&lt;51),AND(L379&gt;5,K379&gt;50)),"Complexo",""))), IF(J379="AIE",IF(OR(AND(OR(L379=1, L379=0),K379&gt;0,K379&lt;20),AND(OR(L379=1, L379=0),K379&gt;19,K379&lt;51),AND(L379&gt;1,L379&lt;6,K379&gt;0,K379&lt;20)),"Simples",IF(OR(AND(OR(L379=1, L379=0),K379&gt;50),AND(L379&gt;1,L379&lt;6,K379&gt;19,K379&lt;51),AND(L379&gt;5,K379&gt;0,K379&lt;20)),"Médio",IF(OR(AND(L379&gt;1,L379&lt;6,K379&gt;50),AND(L379&gt;5,K379&gt;19,K379&lt;51),AND(L379&gt;5,K379&gt;50)),"Complexo",""))),""))</f>
        <v/>
      </c>
      <c r="P379" s="63" t="str">
        <f aca="false">IF(N379="",O379,IF(O379="",N379,""))</f>
        <v/>
      </c>
      <c r="Q379" s="64" t="n">
        <f aca="false">IF(AND(OR(J379="EE",J379="CE"),P379="Simples"),3, IF(AND(OR(J379="EE",J379="CE"),P379="Médio"),4, IF(AND(OR(J379="EE",J379="CE"),P379="Complexo"),6, IF(AND(J379="SE",P379="Simples"),4, IF(AND(J379="SE",P379="Médio"),5, IF(AND(J379="SE",P379="Complexo"),7,0))))))</f>
        <v>0</v>
      </c>
      <c r="R379" s="64" t="n">
        <f aca="false">IF(AND(J379="ALI",O379="Simples"),7, IF(AND(J379="ALI",O379="Médio"),10, IF(AND(J379="ALI",O379="Complexo"),15, IF(AND(J379="AIE",O379="Simples"),5, IF(AND(J379="AIE",O379="Médio"),7, IF(AND(J379="AIE",O379="Complexo"),10,0))))))</f>
        <v>0</v>
      </c>
      <c r="S379" s="63" t="n">
        <f aca="false">IF($M379="%",($Q379+$R379)*$C379,$C379*$I379)</f>
        <v>0</v>
      </c>
      <c r="T379" s="59"/>
      <c r="U379" s="55"/>
      <c r="V379" s="55"/>
      <c r="W379" s="55"/>
      <c r="X379" s="55"/>
      <c r="Y379" s="55"/>
      <c r="Z379" s="55"/>
      <c r="AA379" s="55"/>
      <c r="AB379" s="55"/>
      <c r="AC379" s="55"/>
      <c r="AD379" s="55"/>
      <c r="AE379" s="55"/>
      <c r="AF379" s="55"/>
      <c r="AG379" s="55"/>
      <c r="AH379" s="55"/>
      <c r="AI379" s="55"/>
      <c r="AJ379" s="55"/>
      <c r="AK379" s="55"/>
      <c r="AL379" s="55"/>
      <c r="AM379" s="55"/>
      <c r="AN379" s="55"/>
      <c r="AO379" s="55"/>
      <c r="AP379" s="55"/>
      <c r="AQ379" s="55"/>
      <c r="AR379" s="55"/>
      <c r="AS379" s="55"/>
      <c r="AT379" s="55"/>
      <c r="AU379" s="55"/>
      <c r="AV379" s="55"/>
      <c r="AW379" s="55"/>
      <c r="AX379" s="55"/>
      <c r="AY379" s="55"/>
      <c r="AZ379" s="55"/>
      <c r="BA379" s="55"/>
      <c r="BB379" s="55"/>
      <c r="BC379" s="55"/>
      <c r="BD379" s="55"/>
      <c r="BE379" s="55"/>
      <c r="BF379" s="55"/>
      <c r="BG379" s="55"/>
      <c r="BH379" s="55"/>
      <c r="BI379" s="55"/>
      <c r="BJ379" s="55"/>
      <c r="BK379" s="55"/>
      <c r="BL379" s="55"/>
    </row>
    <row r="380" customFormat="false" ht="13.8" hidden="false" customHeight="false" outlineLevel="0" collapsed="false">
      <c r="A380" s="56"/>
      <c r="B380" s="57"/>
      <c r="C380" s="58" t="n">
        <f aca="false">IF($B380&lt;&gt;"",VLOOKUP($B380,Matriz_INM,2,0),0)</f>
        <v>0</v>
      </c>
      <c r="D380" s="59"/>
      <c r="E380" s="59"/>
      <c r="F380" s="59"/>
      <c r="G380" s="59"/>
      <c r="H380" s="60"/>
      <c r="I380" s="61"/>
      <c r="J380" s="59"/>
      <c r="K380" s="61"/>
      <c r="L380" s="61"/>
      <c r="M380" s="62" t="str">
        <f aca="false">IFERROR(VLOOKUP($B380,Matriz_INM,3,0),"")</f>
        <v/>
      </c>
      <c r="N380" s="60" t="str">
        <f aca="false">IF(J380="EE",IF(OR(AND(OR(L380=1,L380=0),K380&gt;0,K380&lt;5),AND(OR(L380=1,L380=0),K380&gt;4,K380&lt;16),AND(L380=2,K380&gt;0,K380&lt;5)),"Simples",IF(OR(AND(OR(L380=1,L380=0),K380&gt;15),AND(L380=2,K380&gt;4,K380&lt;16),AND(L380&gt;2,K380&gt;0,K380&lt;5)),"Médio",IF(OR(AND(L380=2,K380&gt;15),AND(L380&gt;2,K380&gt;4,K380&lt;16),AND(L380&gt;2,K380&gt;15)),"Complexo",""))), IF(OR(J380="CE",J380="SE"),IF(OR(AND(OR(L380=1,L380=0),K380&gt;0,K380&lt;6),AND(OR(L380=1,L380=0),K380&gt;5,K380&lt;20),AND(L380&gt;1,L380&lt;4,K380&gt;0,K380&lt;6)),"Simples",IF(OR(AND(OR(L380=1,L380=0),K380&gt;19),AND(L380&gt;1,L380&lt;4,K380&gt;5,K380&lt;20),AND(L380&gt;3,K380&gt;0,K380&lt;6)),"Médio",IF(OR(AND(L380&gt;1,L380&lt;4,K380&gt;19),AND(L380&gt;3,K380&gt;5,K380&lt;20),AND(L380&gt;3,K380&gt;19)),"Complexo",""))),""))</f>
        <v/>
      </c>
      <c r="O380" s="60" t="str">
        <f aca="false">IF(J380="ALI",IF(OR(AND(OR(L380=1,L380=0),K380&gt;0,K380&lt;20),AND(OR(L380=1,L380=0),K380&gt;19,K380&lt;51),AND(L380&gt;1,L380&lt;6,K380&gt;0,K380&lt;20)),"Simples",IF(OR(AND(OR(L380=1,L380=0),K380&gt;50),AND(L380&gt;1,L380&lt;6,K380&gt;19,K380&lt;51),AND(L380&gt;5,K380&gt;0,K380&lt;20)),"Médio",IF(OR(AND(L380&gt;1,L380&lt;6,K380&gt;50),AND(L380&gt;5,K380&gt;19,K380&lt;51),AND(L380&gt;5,K380&gt;50)),"Complexo",""))), IF(J380="AIE",IF(OR(AND(OR(L380=1, L380=0),K380&gt;0,K380&lt;20),AND(OR(L380=1, L380=0),K380&gt;19,K380&lt;51),AND(L380&gt;1,L380&lt;6,K380&gt;0,K380&lt;20)),"Simples",IF(OR(AND(OR(L380=1, L380=0),K380&gt;50),AND(L380&gt;1,L380&lt;6,K380&gt;19,K380&lt;51),AND(L380&gt;5,K380&gt;0,K380&lt;20)),"Médio",IF(OR(AND(L380&gt;1,L380&lt;6,K380&gt;50),AND(L380&gt;5,K380&gt;19,K380&lt;51),AND(L380&gt;5,K380&gt;50)),"Complexo",""))),""))</f>
        <v/>
      </c>
      <c r="P380" s="63" t="str">
        <f aca="false">IF(N380="",O380,IF(O380="",N380,""))</f>
        <v/>
      </c>
      <c r="Q380" s="64" t="n">
        <f aca="false">IF(AND(OR(J380="EE",J380="CE"),P380="Simples"),3, IF(AND(OR(J380="EE",J380="CE"),P380="Médio"),4, IF(AND(OR(J380="EE",J380="CE"),P380="Complexo"),6, IF(AND(J380="SE",P380="Simples"),4, IF(AND(J380="SE",P380="Médio"),5, IF(AND(J380="SE",P380="Complexo"),7,0))))))</f>
        <v>0</v>
      </c>
      <c r="R380" s="64" t="n">
        <f aca="false">IF(AND(J380="ALI",O380="Simples"),7, IF(AND(J380="ALI",O380="Médio"),10, IF(AND(J380="ALI",O380="Complexo"),15, IF(AND(J380="AIE",O380="Simples"),5, IF(AND(J380="AIE",O380="Médio"),7, IF(AND(J380="AIE",O380="Complexo"),10,0))))))</f>
        <v>0</v>
      </c>
      <c r="S380" s="63" t="n">
        <f aca="false">IF($M380="%",($Q380+$R380)*$C380,$C380*$I380)</f>
        <v>0</v>
      </c>
      <c r="T380" s="59"/>
      <c r="U380" s="55"/>
      <c r="V380" s="55"/>
      <c r="W380" s="55"/>
      <c r="X380" s="55"/>
      <c r="Y380" s="55"/>
      <c r="Z380" s="55"/>
      <c r="AA380" s="55"/>
      <c r="AB380" s="55"/>
      <c r="AC380" s="55"/>
      <c r="AD380" s="55"/>
      <c r="AE380" s="55"/>
      <c r="AF380" s="55"/>
      <c r="AG380" s="55"/>
      <c r="AH380" s="55"/>
      <c r="AI380" s="55"/>
      <c r="AJ380" s="55"/>
      <c r="AK380" s="55"/>
      <c r="AL380" s="55"/>
      <c r="AM380" s="55"/>
      <c r="AN380" s="55"/>
      <c r="AO380" s="55"/>
      <c r="AP380" s="55"/>
      <c r="AQ380" s="55"/>
      <c r="AR380" s="55"/>
      <c r="AS380" s="55"/>
      <c r="AT380" s="55"/>
      <c r="AU380" s="55"/>
      <c r="AV380" s="55"/>
      <c r="AW380" s="55"/>
      <c r="AX380" s="55"/>
      <c r="AY380" s="55"/>
      <c r="AZ380" s="55"/>
      <c r="BA380" s="55"/>
      <c r="BB380" s="55"/>
      <c r="BC380" s="55"/>
      <c r="BD380" s="55"/>
      <c r="BE380" s="55"/>
      <c r="BF380" s="55"/>
      <c r="BG380" s="55"/>
      <c r="BH380" s="55"/>
      <c r="BI380" s="55"/>
      <c r="BJ380" s="55"/>
      <c r="BK380" s="55"/>
      <c r="BL380" s="55"/>
    </row>
    <row r="381" customFormat="false" ht="13.8" hidden="false" customHeight="false" outlineLevel="0" collapsed="false">
      <c r="A381" s="56"/>
      <c r="B381" s="57"/>
      <c r="C381" s="58" t="n">
        <f aca="false">IF($B381&lt;&gt;"",VLOOKUP($B381,Matriz_INM,2,0),0)</f>
        <v>0</v>
      </c>
      <c r="D381" s="59"/>
      <c r="E381" s="59"/>
      <c r="F381" s="59"/>
      <c r="G381" s="59"/>
      <c r="H381" s="60"/>
      <c r="I381" s="61"/>
      <c r="J381" s="59"/>
      <c r="K381" s="61"/>
      <c r="L381" s="61"/>
      <c r="M381" s="62" t="str">
        <f aca="false">IFERROR(VLOOKUP($B381,Matriz_INM,3,0),"")</f>
        <v/>
      </c>
      <c r="N381" s="60" t="str">
        <f aca="false">IF(J381="EE",IF(OR(AND(OR(L381=1,L381=0),K381&gt;0,K381&lt;5),AND(OR(L381=1,L381=0),K381&gt;4,K381&lt;16),AND(L381=2,K381&gt;0,K381&lt;5)),"Simples",IF(OR(AND(OR(L381=1,L381=0),K381&gt;15),AND(L381=2,K381&gt;4,K381&lt;16),AND(L381&gt;2,K381&gt;0,K381&lt;5)),"Médio",IF(OR(AND(L381=2,K381&gt;15),AND(L381&gt;2,K381&gt;4,K381&lt;16),AND(L381&gt;2,K381&gt;15)),"Complexo",""))), IF(OR(J381="CE",J381="SE"),IF(OR(AND(OR(L381=1,L381=0),K381&gt;0,K381&lt;6),AND(OR(L381=1,L381=0),K381&gt;5,K381&lt;20),AND(L381&gt;1,L381&lt;4,K381&gt;0,K381&lt;6)),"Simples",IF(OR(AND(OR(L381=1,L381=0),K381&gt;19),AND(L381&gt;1,L381&lt;4,K381&gt;5,K381&lt;20),AND(L381&gt;3,K381&gt;0,K381&lt;6)),"Médio",IF(OR(AND(L381&gt;1,L381&lt;4,K381&gt;19),AND(L381&gt;3,K381&gt;5,K381&lt;20),AND(L381&gt;3,K381&gt;19)),"Complexo",""))),""))</f>
        <v/>
      </c>
      <c r="O381" s="60" t="str">
        <f aca="false">IF(J381="ALI",IF(OR(AND(OR(L381=1,L381=0),K381&gt;0,K381&lt;20),AND(OR(L381=1,L381=0),K381&gt;19,K381&lt;51),AND(L381&gt;1,L381&lt;6,K381&gt;0,K381&lt;20)),"Simples",IF(OR(AND(OR(L381=1,L381=0),K381&gt;50),AND(L381&gt;1,L381&lt;6,K381&gt;19,K381&lt;51),AND(L381&gt;5,K381&gt;0,K381&lt;20)),"Médio",IF(OR(AND(L381&gt;1,L381&lt;6,K381&gt;50),AND(L381&gt;5,K381&gt;19,K381&lt;51),AND(L381&gt;5,K381&gt;50)),"Complexo",""))), IF(J381="AIE",IF(OR(AND(OR(L381=1, L381=0),K381&gt;0,K381&lt;20),AND(OR(L381=1, L381=0),K381&gt;19,K381&lt;51),AND(L381&gt;1,L381&lt;6,K381&gt;0,K381&lt;20)),"Simples",IF(OR(AND(OR(L381=1, L381=0),K381&gt;50),AND(L381&gt;1,L381&lt;6,K381&gt;19,K381&lt;51),AND(L381&gt;5,K381&gt;0,K381&lt;20)),"Médio",IF(OR(AND(L381&gt;1,L381&lt;6,K381&gt;50),AND(L381&gt;5,K381&gt;19,K381&lt;51),AND(L381&gt;5,K381&gt;50)),"Complexo",""))),""))</f>
        <v/>
      </c>
      <c r="P381" s="63" t="str">
        <f aca="false">IF(N381="",O381,IF(O381="",N381,""))</f>
        <v/>
      </c>
      <c r="Q381" s="64" t="n">
        <f aca="false">IF(AND(OR(J381="EE",J381="CE"),P381="Simples"),3, IF(AND(OR(J381="EE",J381="CE"),P381="Médio"),4, IF(AND(OR(J381="EE",J381="CE"),P381="Complexo"),6, IF(AND(J381="SE",P381="Simples"),4, IF(AND(J381="SE",P381="Médio"),5, IF(AND(J381="SE",P381="Complexo"),7,0))))))</f>
        <v>0</v>
      </c>
      <c r="R381" s="64" t="n">
        <f aca="false">IF(AND(J381="ALI",O381="Simples"),7, IF(AND(J381="ALI",O381="Médio"),10, IF(AND(J381="ALI",O381="Complexo"),15, IF(AND(J381="AIE",O381="Simples"),5, IF(AND(J381="AIE",O381="Médio"),7, IF(AND(J381="AIE",O381="Complexo"),10,0))))))</f>
        <v>0</v>
      </c>
      <c r="S381" s="63" t="n">
        <f aca="false">IF($M381="%",($Q381+$R381)*$C381,$C381*$I381)</f>
        <v>0</v>
      </c>
      <c r="T381" s="59"/>
      <c r="U381" s="55"/>
      <c r="V381" s="55"/>
      <c r="W381" s="55"/>
      <c r="X381" s="55"/>
      <c r="Y381" s="55"/>
      <c r="Z381" s="55"/>
      <c r="AA381" s="55"/>
      <c r="AB381" s="55"/>
      <c r="AC381" s="55"/>
      <c r="AD381" s="55"/>
      <c r="AE381" s="55"/>
      <c r="AF381" s="55"/>
      <c r="AG381" s="55"/>
      <c r="AH381" s="55"/>
      <c r="AI381" s="55"/>
      <c r="AJ381" s="55"/>
      <c r="AK381" s="55"/>
      <c r="AL381" s="55"/>
      <c r="AM381" s="55"/>
      <c r="AN381" s="55"/>
      <c r="AO381" s="55"/>
      <c r="AP381" s="55"/>
      <c r="AQ381" s="55"/>
      <c r="AR381" s="55"/>
      <c r="AS381" s="55"/>
      <c r="AT381" s="55"/>
      <c r="AU381" s="55"/>
      <c r="AV381" s="55"/>
      <c r="AW381" s="55"/>
      <c r="AX381" s="55"/>
      <c r="AY381" s="55"/>
      <c r="AZ381" s="55"/>
      <c r="BA381" s="55"/>
      <c r="BB381" s="55"/>
      <c r="BC381" s="55"/>
      <c r="BD381" s="55"/>
      <c r="BE381" s="55"/>
      <c r="BF381" s="55"/>
      <c r="BG381" s="55"/>
      <c r="BH381" s="55"/>
      <c r="BI381" s="55"/>
      <c r="BJ381" s="55"/>
      <c r="BK381" s="55"/>
      <c r="BL381" s="55"/>
    </row>
    <row r="382" customFormat="false" ht="13.8" hidden="false" customHeight="false" outlineLevel="0" collapsed="false">
      <c r="A382" s="56"/>
      <c r="B382" s="57"/>
      <c r="C382" s="58" t="n">
        <f aca="false">IF($B382&lt;&gt;"",VLOOKUP($B382,Matriz_INM,2,0),0)</f>
        <v>0</v>
      </c>
      <c r="D382" s="59"/>
      <c r="E382" s="59"/>
      <c r="F382" s="59"/>
      <c r="G382" s="59"/>
      <c r="H382" s="60"/>
      <c r="I382" s="61"/>
      <c r="J382" s="59"/>
      <c r="K382" s="61"/>
      <c r="L382" s="61"/>
      <c r="M382" s="62" t="str">
        <f aca="false">IFERROR(VLOOKUP($B382,Matriz_INM,3,0),"")</f>
        <v/>
      </c>
      <c r="N382" s="60" t="str">
        <f aca="false">IF(J382="EE",IF(OR(AND(OR(L382=1,L382=0),K382&gt;0,K382&lt;5),AND(OR(L382=1,L382=0),K382&gt;4,K382&lt;16),AND(L382=2,K382&gt;0,K382&lt;5)),"Simples",IF(OR(AND(OR(L382=1,L382=0),K382&gt;15),AND(L382=2,K382&gt;4,K382&lt;16),AND(L382&gt;2,K382&gt;0,K382&lt;5)),"Médio",IF(OR(AND(L382=2,K382&gt;15),AND(L382&gt;2,K382&gt;4,K382&lt;16),AND(L382&gt;2,K382&gt;15)),"Complexo",""))), IF(OR(J382="CE",J382="SE"),IF(OR(AND(OR(L382=1,L382=0),K382&gt;0,K382&lt;6),AND(OR(L382=1,L382=0),K382&gt;5,K382&lt;20),AND(L382&gt;1,L382&lt;4,K382&gt;0,K382&lt;6)),"Simples",IF(OR(AND(OR(L382=1,L382=0),K382&gt;19),AND(L382&gt;1,L382&lt;4,K382&gt;5,K382&lt;20),AND(L382&gt;3,K382&gt;0,K382&lt;6)),"Médio",IF(OR(AND(L382&gt;1,L382&lt;4,K382&gt;19),AND(L382&gt;3,K382&gt;5,K382&lt;20),AND(L382&gt;3,K382&gt;19)),"Complexo",""))),""))</f>
        <v/>
      </c>
      <c r="O382" s="60" t="str">
        <f aca="false">IF(J382="ALI",IF(OR(AND(OR(L382=1,L382=0),K382&gt;0,K382&lt;20),AND(OR(L382=1,L382=0),K382&gt;19,K382&lt;51),AND(L382&gt;1,L382&lt;6,K382&gt;0,K382&lt;20)),"Simples",IF(OR(AND(OR(L382=1,L382=0),K382&gt;50),AND(L382&gt;1,L382&lt;6,K382&gt;19,K382&lt;51),AND(L382&gt;5,K382&gt;0,K382&lt;20)),"Médio",IF(OR(AND(L382&gt;1,L382&lt;6,K382&gt;50),AND(L382&gt;5,K382&gt;19,K382&lt;51),AND(L382&gt;5,K382&gt;50)),"Complexo",""))), IF(J382="AIE",IF(OR(AND(OR(L382=1, L382=0),K382&gt;0,K382&lt;20),AND(OR(L382=1, L382=0),K382&gt;19,K382&lt;51),AND(L382&gt;1,L382&lt;6,K382&gt;0,K382&lt;20)),"Simples",IF(OR(AND(OR(L382=1, L382=0),K382&gt;50),AND(L382&gt;1,L382&lt;6,K382&gt;19,K382&lt;51),AND(L382&gt;5,K382&gt;0,K382&lt;20)),"Médio",IF(OR(AND(L382&gt;1,L382&lt;6,K382&gt;50),AND(L382&gt;5,K382&gt;19,K382&lt;51),AND(L382&gt;5,K382&gt;50)),"Complexo",""))),""))</f>
        <v/>
      </c>
      <c r="P382" s="63" t="str">
        <f aca="false">IF(N382="",O382,IF(O382="",N382,""))</f>
        <v/>
      </c>
      <c r="Q382" s="64" t="n">
        <f aca="false">IF(AND(OR(J382="EE",J382="CE"),P382="Simples"),3, IF(AND(OR(J382="EE",J382="CE"),P382="Médio"),4, IF(AND(OR(J382="EE",J382="CE"),P382="Complexo"),6, IF(AND(J382="SE",P382="Simples"),4, IF(AND(J382="SE",P382="Médio"),5, IF(AND(J382="SE",P382="Complexo"),7,0))))))</f>
        <v>0</v>
      </c>
      <c r="R382" s="64" t="n">
        <f aca="false">IF(AND(J382="ALI",O382="Simples"),7, IF(AND(J382="ALI",O382="Médio"),10, IF(AND(J382="ALI",O382="Complexo"),15, IF(AND(J382="AIE",O382="Simples"),5, IF(AND(J382="AIE",O382="Médio"),7, IF(AND(J382="AIE",O382="Complexo"),10,0))))))</f>
        <v>0</v>
      </c>
      <c r="S382" s="63" t="n">
        <f aca="false">IF($M382="%",($Q382+$R382)*$C382,$C382*$I382)</f>
        <v>0</v>
      </c>
      <c r="T382" s="59"/>
      <c r="U382" s="55"/>
      <c r="V382" s="55"/>
      <c r="W382" s="55"/>
      <c r="X382" s="55"/>
      <c r="Y382" s="55"/>
      <c r="Z382" s="55"/>
      <c r="AA382" s="55"/>
      <c r="AB382" s="55"/>
      <c r="AC382" s="55"/>
      <c r="AD382" s="55"/>
      <c r="AE382" s="55"/>
      <c r="AF382" s="55"/>
      <c r="AG382" s="55"/>
      <c r="AH382" s="55"/>
      <c r="AI382" s="55"/>
      <c r="AJ382" s="55"/>
      <c r="AK382" s="55"/>
      <c r="AL382" s="55"/>
      <c r="AM382" s="55"/>
      <c r="AN382" s="55"/>
      <c r="AO382" s="55"/>
      <c r="AP382" s="55"/>
      <c r="AQ382" s="55"/>
      <c r="AR382" s="55"/>
      <c r="AS382" s="55"/>
      <c r="AT382" s="55"/>
      <c r="AU382" s="55"/>
      <c r="AV382" s="55"/>
      <c r="AW382" s="55"/>
      <c r="AX382" s="55"/>
      <c r="AY382" s="55"/>
      <c r="AZ382" s="55"/>
      <c r="BA382" s="55"/>
      <c r="BB382" s="55"/>
      <c r="BC382" s="55"/>
      <c r="BD382" s="55"/>
      <c r="BE382" s="55"/>
      <c r="BF382" s="55"/>
      <c r="BG382" s="55"/>
      <c r="BH382" s="55"/>
      <c r="BI382" s="55"/>
      <c r="BJ382" s="55"/>
      <c r="BK382" s="55"/>
      <c r="BL382" s="55"/>
    </row>
    <row r="383" customFormat="false" ht="13.8" hidden="false" customHeight="false" outlineLevel="0" collapsed="false">
      <c r="A383" s="54" t="s">
        <v>58</v>
      </c>
      <c r="B383" s="54"/>
      <c r="C383" s="54"/>
      <c r="D383" s="54"/>
      <c r="E383" s="54"/>
      <c r="F383" s="54"/>
      <c r="G383" s="54"/>
      <c r="H383" s="54"/>
      <c r="I383" s="54"/>
      <c r="J383" s="54"/>
      <c r="K383" s="54"/>
      <c r="L383" s="54"/>
      <c r="M383" s="54"/>
      <c r="N383" s="54"/>
      <c r="O383" s="54"/>
      <c r="P383" s="54"/>
      <c r="Q383" s="54"/>
      <c r="R383" s="54"/>
      <c r="S383" s="54"/>
      <c r="T383" s="54"/>
      <c r="U383" s="55"/>
      <c r="V383" s="55"/>
      <c r="W383" s="55"/>
      <c r="X383" s="55"/>
      <c r="Y383" s="55"/>
      <c r="Z383" s="55"/>
      <c r="AA383" s="55"/>
      <c r="AB383" s="55"/>
      <c r="AC383" s="55"/>
      <c r="AD383" s="55"/>
      <c r="AE383" s="55"/>
      <c r="AF383" s="55"/>
      <c r="AG383" s="55"/>
      <c r="AH383" s="55"/>
      <c r="AI383" s="55"/>
      <c r="AJ383" s="55"/>
      <c r="AK383" s="55"/>
      <c r="AL383" s="55"/>
      <c r="AM383" s="55"/>
      <c r="AN383" s="55"/>
      <c r="AO383" s="55"/>
      <c r="AP383" s="55"/>
      <c r="AQ383" s="55"/>
      <c r="AR383" s="55"/>
      <c r="AS383" s="55"/>
      <c r="AT383" s="55"/>
      <c r="AU383" s="55"/>
      <c r="AV383" s="55"/>
      <c r="AW383" s="55"/>
      <c r="AX383" s="55"/>
      <c r="AY383" s="55"/>
      <c r="AZ383" s="55"/>
      <c r="BA383" s="55"/>
      <c r="BB383" s="55"/>
      <c r="BC383" s="55"/>
      <c r="BD383" s="55"/>
      <c r="BE383" s="55"/>
      <c r="BF383" s="55"/>
      <c r="BG383" s="55"/>
      <c r="BH383" s="55"/>
      <c r="BI383" s="55"/>
      <c r="BJ383" s="55"/>
      <c r="BK383" s="55"/>
      <c r="BL383" s="55"/>
    </row>
    <row r="384" customFormat="false" ht="23.85" hidden="false" customHeight="false" outlineLevel="0" collapsed="false">
      <c r="A384" s="67"/>
      <c r="B384" s="68"/>
      <c r="C384" s="68"/>
      <c r="D384" s="69"/>
      <c r="E384" s="69"/>
      <c r="F384" s="69"/>
      <c r="G384" s="69"/>
      <c r="I384" s="67"/>
      <c r="J384" s="67"/>
      <c r="K384" s="67"/>
      <c r="L384" s="67"/>
      <c r="M384" s="67"/>
      <c r="N384" s="68"/>
      <c r="O384" s="68"/>
      <c r="P384" s="70" t="s">
        <v>59</v>
      </c>
      <c r="Q384" s="68"/>
      <c r="R384" s="60" t="n">
        <f aca="false">IF(AND(J384="ALI",O384="Simples"),7, IF(AND(J384="ALI",O384="Médio"),10, IF(AND(J384="ALI",O384="Complexo"),15, IF(AND(J384="AIE",O384="Simples"),5, IF(AND(J384="AIE",O384="Médio"),7, IF(AND(J384="AIE",O384="Complexo"),10,0))))))</f>
        <v>0</v>
      </c>
      <c r="S384" s="71" t="n">
        <f aca="false">SUM(S9:S383)</f>
        <v>0</v>
      </c>
      <c r="T384" s="72"/>
    </row>
  </sheetData>
  <mergeCells count="13">
    <mergeCell ref="C1:T1"/>
    <mergeCell ref="J3:L3"/>
    <mergeCell ref="P3:T3"/>
    <mergeCell ref="J4:L4"/>
    <mergeCell ref="P4:T4"/>
    <mergeCell ref="A5:C6"/>
    <mergeCell ref="D5:E6"/>
    <mergeCell ref="J5:L5"/>
    <mergeCell ref="P5:T5"/>
    <mergeCell ref="J6:L6"/>
    <mergeCell ref="P6:T6"/>
    <mergeCell ref="A9:T9"/>
    <mergeCell ref="A383:T383"/>
  </mergeCells>
  <conditionalFormatting sqref="N10:P382 K10:L382">
    <cfRule type="expression" priority="2" aboveAverage="0" equalAverage="0" bottom="0" percent="0" rank="0" text="" dxfId="0">
      <formula>$M10&lt;&gt;"%"</formula>
    </cfRule>
  </conditionalFormatting>
  <conditionalFormatting sqref="I10:I382">
    <cfRule type="expression" priority="3" aboveAverage="0" equalAverage="0" bottom="0" percent="0" rank="0" text="" dxfId="1">
      <formula>$M10="%"</formula>
    </cfRule>
  </conditionalFormatting>
  <conditionalFormatting sqref="J10:J382">
    <cfRule type="expression" priority="4" aboveAverage="0" equalAverage="0" bottom="0" percent="0" rank="0" text="" dxfId="2">
      <formula>AND($J10&lt;&gt;"INM",$M10="Q")</formula>
    </cfRule>
  </conditionalFormatting>
  <conditionalFormatting sqref="I10:I382">
    <cfRule type="expression" priority="5" aboveAverage="0" equalAverage="0" bottom="0" percent="0" rank="0" text="" dxfId="3">
      <formula>OR(AND($I10&lt;&gt;"",$M10="%"),AND($I10="",$M10="Q"))</formula>
    </cfRule>
  </conditionalFormatting>
  <conditionalFormatting sqref="K10:K382">
    <cfRule type="expression" priority="6" aboveAverage="0" equalAverage="0" bottom="0" percent="0" rank="0" text="" dxfId="4">
      <formula>AND($K10="",$M10="%")</formula>
    </cfRule>
  </conditionalFormatting>
  <conditionalFormatting sqref="L10:L382">
    <cfRule type="expression" priority="7" aboveAverage="0" equalAverage="0" bottom="0" percent="0" rank="0" text="" dxfId="5">
      <formula>AND($L10="",$M10="%")</formula>
    </cfRule>
  </conditionalFormatting>
  <conditionalFormatting sqref="J10:J382">
    <cfRule type="expression" priority="8" aboveAverage="0" equalAverage="0" bottom="0" percent="0" rank="0" text="" dxfId="6">
      <formula>AND(OR($J10="INM",$J10=""),$M10="%")</formula>
    </cfRule>
  </conditionalFormatting>
  <dataValidations count="4">
    <dataValidation allowBlank="true" operator="equal" showDropDown="false" showErrorMessage="true" showInputMessage="true" sqref="B10:B382" type="list">
      <formula1>Deflatores</formula1>
      <formula2>0</formula2>
    </dataValidation>
    <dataValidation allowBlank="true" errorTitle="Insira apenas números (&gt;=0)" operator="greaterThanOrEqual" showDropDown="false" showErrorMessage="true" showInputMessage="true" sqref="I10:I382" type="whole">
      <formula1>0</formula1>
      <formula2>0</formula2>
    </dataValidation>
    <dataValidation allowBlank="true" error="Selecione uma das opções apresentada" errorTitle="Erro" operator="equal" showDropDown="false" showErrorMessage="true" showInputMessage="true" sqref="J10:J382" type="list">
      <formula1>"-------,EE,SE,CE,ALI,AIE,INM"</formula1>
      <formula2>0</formula2>
    </dataValidation>
    <dataValidation allowBlank="true" errorTitle="Insira apenas números (&gt;=0)" operator="greaterThanOrEqual" showDropDown="false" showErrorMessage="true" showInputMessage="true" sqref="K10:L382" type="whole">
      <formula1>0</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BL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73" width="5.4"/>
    <col collapsed="false" customWidth="true" hidden="false" outlineLevel="0" max="2" min="2" style="74" width="24.35"/>
    <col collapsed="false" customWidth="true" hidden="false" outlineLevel="0" max="3" min="3" style="75" width="8.21"/>
    <col collapsed="false" customWidth="true" hidden="false" outlineLevel="0" max="4" min="4" style="75" width="14.16"/>
    <col collapsed="false" customWidth="true" hidden="false" outlineLevel="0" max="5" min="5" style="75" width="26.53"/>
    <col collapsed="false" customWidth="true" hidden="false" outlineLevel="0" max="6" min="6" style="75" width="9.32"/>
    <col collapsed="false" customWidth="true" hidden="false" outlineLevel="0" max="7" min="7" style="76" width="14.54"/>
    <col collapsed="false" customWidth="true" hidden="false" outlineLevel="0" max="8" min="8" style="73" width="12.71"/>
    <col collapsed="false" customWidth="true" hidden="false" outlineLevel="0" max="9" min="9" style="73" width="9.81"/>
    <col collapsed="false" customWidth="true" hidden="false" outlineLevel="0" max="10" min="10" style="74" width="9.81"/>
    <col collapsed="false" customWidth="true" hidden="false" outlineLevel="0" max="11" min="11" style="74" width="14.96"/>
    <col collapsed="false" customWidth="true" hidden="false" outlineLevel="0" max="12" min="12" style="74" width="12.83"/>
    <col collapsed="false" customWidth="true" hidden="false" outlineLevel="0" max="13" min="13" style="74" width="10.65"/>
    <col collapsed="false" customWidth="true" hidden="false" outlineLevel="0" max="14" min="14" style="74" width="9.05"/>
    <col collapsed="false" customWidth="true" hidden="false" outlineLevel="0" max="15" min="15" style="74" width="8.6"/>
    <col collapsed="false" customWidth="true" hidden="false" outlineLevel="0" max="16" min="16" style="74" width="14.66"/>
    <col collapsed="false" customWidth="true" hidden="false" outlineLevel="0" max="20" min="17" style="74" width="9.05"/>
    <col collapsed="false" customWidth="true" hidden="false" outlineLevel="0" max="64" min="21" style="74" width="8.64"/>
    <col collapsed="false" customWidth="true" hidden="false" outlineLevel="0" max="1014" min="65" style="0" width="8.66"/>
    <col collapsed="false" customWidth="false" hidden="false" outlineLevel="0" max="1025" min="1015" style="0" width="11.52"/>
  </cols>
  <sheetData>
    <row r="1" customFormat="false" ht="69" hidden="false" customHeight="true" outlineLevel="0" collapsed="false">
      <c r="A1" s="2" t="n">
        <v>0</v>
      </c>
      <c r="B1" s="36"/>
      <c r="C1" s="37" t="s">
        <v>60</v>
      </c>
      <c r="D1" s="37"/>
      <c r="E1" s="37"/>
      <c r="F1" s="37"/>
      <c r="G1" s="37"/>
      <c r="H1" s="37"/>
      <c r="I1" s="37"/>
      <c r="J1" s="37"/>
      <c r="K1" s="37"/>
      <c r="L1" s="37"/>
      <c r="M1" s="37"/>
      <c r="N1" s="37"/>
      <c r="O1" s="37"/>
      <c r="P1" s="37"/>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row>
    <row r="2" customFormat="false" ht="9" hidden="false" customHeight="true" outlineLevel="0" collapsed="false">
      <c r="A2" s="38"/>
      <c r="B2" s="38"/>
      <c r="C2" s="39"/>
      <c r="D2" s="39"/>
      <c r="E2" s="39"/>
      <c r="F2" s="39"/>
      <c r="G2" s="39"/>
      <c r="H2" s="39"/>
      <c r="I2" s="39"/>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row>
    <row r="3" customFormat="false" ht="18.6" hidden="false" customHeight="true" outlineLevel="0" collapsed="false">
      <c r="A3" s="33"/>
      <c r="B3" s="40"/>
      <c r="C3" s="39"/>
      <c r="D3" s="39"/>
      <c r="E3" s="39"/>
      <c r="F3" s="0"/>
      <c r="G3" s="0"/>
      <c r="H3" s="0"/>
      <c r="I3" s="0"/>
      <c r="J3" s="0"/>
      <c r="K3" s="0"/>
      <c r="L3" s="77" t="s">
        <v>8</v>
      </c>
      <c r="M3" s="77"/>
      <c r="N3" s="77"/>
      <c r="O3" s="43"/>
      <c r="P3" s="43"/>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row>
    <row r="4" customFormat="false" ht="18.6" hidden="false" customHeight="true" outlineLevel="0" collapsed="false">
      <c r="A4" s="33"/>
      <c r="B4" s="40"/>
      <c r="C4" s="39"/>
      <c r="D4" s="39"/>
      <c r="E4" s="39"/>
      <c r="F4" s="0"/>
      <c r="G4" s="0"/>
      <c r="H4" s="0"/>
      <c r="I4" s="0"/>
      <c r="J4" s="0"/>
      <c r="K4" s="0"/>
      <c r="L4" s="77" t="s">
        <v>9</v>
      </c>
      <c r="M4" s="77"/>
      <c r="N4" s="77"/>
      <c r="O4" s="43"/>
      <c r="P4" s="43"/>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row>
    <row r="5" customFormat="false" ht="18.6" hidden="false" customHeight="true" outlineLevel="0" collapsed="false">
      <c r="A5" s="78" t="s">
        <v>36</v>
      </c>
      <c r="B5" s="78"/>
      <c r="C5" s="45" t="str">
        <f aca="false">TEXT(P27,"#.##0,0#")</f>
        <v>0,0</v>
      </c>
      <c r="D5" s="45"/>
      <c r="E5" s="39"/>
      <c r="F5" s="0"/>
      <c r="G5" s="0"/>
      <c r="H5" s="0"/>
      <c r="I5" s="0"/>
      <c r="J5" s="0"/>
      <c r="K5" s="0"/>
      <c r="L5" s="77" t="s">
        <v>10</v>
      </c>
      <c r="M5" s="77"/>
      <c r="N5" s="77"/>
      <c r="O5" s="43"/>
      <c r="P5" s="43"/>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row>
    <row r="6" customFormat="false" ht="18.6" hidden="false" customHeight="true" outlineLevel="0" collapsed="false">
      <c r="A6" s="78"/>
      <c r="B6" s="78"/>
      <c r="C6" s="45"/>
      <c r="D6" s="45"/>
      <c r="E6" s="39"/>
      <c r="F6" s="0"/>
      <c r="G6" s="0"/>
      <c r="H6" s="0"/>
      <c r="I6" s="0"/>
      <c r="J6" s="0"/>
      <c r="K6" s="0"/>
      <c r="L6" s="77" t="s">
        <v>11</v>
      </c>
      <c r="M6" s="77"/>
      <c r="N6" s="77"/>
      <c r="O6" s="43"/>
      <c r="P6" s="43"/>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row>
    <row r="7" customFormat="false" ht="9" hidden="false" customHeight="true" outlineLevel="0" collapsed="false">
      <c r="A7" s="79"/>
      <c r="B7" s="79"/>
      <c r="C7" s="79"/>
      <c r="D7" s="79"/>
      <c r="E7" s="79"/>
      <c r="F7" s="79"/>
      <c r="G7" s="79"/>
      <c r="H7" s="79"/>
      <c r="I7" s="79"/>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row>
    <row r="8" customFormat="false" ht="9" hidden="false" customHeight="true" outlineLevel="0" collapsed="false">
      <c r="A8" s="0"/>
      <c r="B8" s="0"/>
      <c r="C8" s="0"/>
      <c r="D8" s="0"/>
      <c r="E8" s="0"/>
      <c r="F8" s="80"/>
      <c r="G8" s="80"/>
      <c r="H8" s="80"/>
      <c r="I8" s="8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row>
    <row r="9" customFormat="false" ht="16.45" hidden="false" customHeight="true" outlineLevel="0" collapsed="false">
      <c r="A9" s="0"/>
      <c r="B9" s="0"/>
      <c r="C9" s="0"/>
      <c r="D9" s="0"/>
      <c r="E9" s="0"/>
      <c r="F9" s="81" t="s">
        <v>61</v>
      </c>
      <c r="G9" s="81"/>
      <c r="H9" s="81"/>
      <c r="I9" s="81"/>
      <c r="J9" s="81" t="s">
        <v>62</v>
      </c>
      <c r="K9" s="81"/>
      <c r="L9" s="81"/>
      <c r="M9" s="81"/>
      <c r="N9" s="81" t="s">
        <v>63</v>
      </c>
      <c r="O9" s="81"/>
      <c r="P9" s="81"/>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row>
    <row r="10" customFormat="false" ht="35.05" hidden="false" customHeight="false" outlineLevel="0" collapsed="false">
      <c r="A10" s="82" t="s">
        <v>37</v>
      </c>
      <c r="B10" s="83" t="s">
        <v>64</v>
      </c>
      <c r="C10" s="83" t="s">
        <v>40</v>
      </c>
      <c r="D10" s="83" t="s">
        <v>43</v>
      </c>
      <c r="E10" s="83" t="s">
        <v>65</v>
      </c>
      <c r="F10" s="83" t="s">
        <v>66</v>
      </c>
      <c r="G10" s="83" t="s">
        <v>67</v>
      </c>
      <c r="H10" s="83" t="s">
        <v>68</v>
      </c>
      <c r="I10" s="83" t="s">
        <v>69</v>
      </c>
      <c r="J10" s="83" t="s">
        <v>70</v>
      </c>
      <c r="K10" s="83" t="s">
        <v>67</v>
      </c>
      <c r="L10" s="83" t="s">
        <v>71</v>
      </c>
      <c r="M10" s="83" t="s">
        <v>72</v>
      </c>
      <c r="N10" s="83" t="s">
        <v>73</v>
      </c>
      <c r="O10" s="83" t="s">
        <v>74</v>
      </c>
      <c r="P10" s="83" t="s">
        <v>75</v>
      </c>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4"/>
      <c r="BJ10" s="84"/>
      <c r="BK10" s="84"/>
      <c r="BL10" s="84"/>
    </row>
    <row r="11" customFormat="false" ht="13.8" hidden="false" customHeight="false" outlineLevel="0" collapsed="false">
      <c r="A11" s="54" t="s">
        <v>57</v>
      </c>
      <c r="B11" s="54"/>
      <c r="C11" s="54"/>
      <c r="D11" s="54"/>
      <c r="E11" s="54"/>
      <c r="F11" s="54"/>
      <c r="G11" s="54"/>
      <c r="H11" s="54"/>
      <c r="I11" s="54"/>
      <c r="J11" s="54"/>
      <c r="K11" s="54"/>
      <c r="L11" s="54"/>
      <c r="M11" s="54"/>
      <c r="N11" s="54"/>
      <c r="O11" s="54"/>
      <c r="P11" s="54"/>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row>
    <row r="12" customFormat="false" ht="12.8" hidden="false" customHeight="false" outlineLevel="0" collapsed="false">
      <c r="A12" s="56"/>
      <c r="B12" s="59"/>
      <c r="C12" s="59"/>
      <c r="D12" s="59"/>
      <c r="E12" s="59"/>
      <c r="F12" s="85"/>
      <c r="G12" s="85"/>
      <c r="H12" s="86" t="str">
        <f aca="false">IF($F12*$G12=0,"",$F12*$G12)</f>
        <v/>
      </c>
      <c r="I12" s="86" t="str">
        <f aca="false">IFERROR($H12/15,"")</f>
        <v/>
      </c>
      <c r="J12" s="85"/>
      <c r="K12" s="85"/>
      <c r="L12" s="86" t="str">
        <f aca="false">IF($K12*$J12=0,"",$K12*$J12)</f>
        <v/>
      </c>
      <c r="M12" s="86" t="str">
        <f aca="false">IFERROR($L12/15,"")</f>
        <v/>
      </c>
      <c r="N12" s="87" t="str">
        <f aca="false">IFERROR((IF($B12="Serviço de Gerência",$I12*0.87027272,$I12*0.5)),"")</f>
        <v/>
      </c>
      <c r="O12" s="87" t="str">
        <f aca="false">(IFERROR($M12/$I12,""))</f>
        <v/>
      </c>
      <c r="P12" s="88" t="str">
        <f aca="false">IFERROR($N12*$O12,"")</f>
        <v/>
      </c>
    </row>
    <row r="13" customFormat="false" ht="12.8" hidden="false" customHeight="false" outlineLevel="0" collapsed="false">
      <c r="A13" s="56"/>
      <c r="B13" s="59"/>
      <c r="C13" s="59"/>
      <c r="D13" s="59"/>
      <c r="E13" s="59"/>
      <c r="F13" s="85"/>
      <c r="G13" s="85"/>
      <c r="H13" s="86" t="str">
        <f aca="false">IF($F13*$G13=0,"",$F13*$G13)</f>
        <v/>
      </c>
      <c r="I13" s="86" t="str">
        <f aca="false">IFERROR($H13/15,"")</f>
        <v/>
      </c>
      <c r="J13" s="85"/>
      <c r="K13" s="85"/>
      <c r="L13" s="86" t="str">
        <f aca="false">IF($K13*$J13=0,"",$K13*$J13)</f>
        <v/>
      </c>
      <c r="M13" s="86" t="str">
        <f aca="false">IFERROR($L13/15,"")</f>
        <v/>
      </c>
      <c r="N13" s="87" t="str">
        <f aca="false">IFERROR((IF($B13="Serviço de Gerência",$I13*0.87027272,$I13*0.5)),"")</f>
        <v/>
      </c>
      <c r="O13" s="87" t="str">
        <f aca="false">(IFERROR($M13/$I13,""))</f>
        <v/>
      </c>
      <c r="P13" s="88" t="str">
        <f aca="false">IFERROR($N13*$O13,"")</f>
        <v/>
      </c>
    </row>
    <row r="14" customFormat="false" ht="12.8" hidden="false" customHeight="false" outlineLevel="0" collapsed="false">
      <c r="A14" s="56"/>
      <c r="B14" s="59"/>
      <c r="C14" s="59"/>
      <c r="D14" s="59"/>
      <c r="E14" s="59"/>
      <c r="F14" s="85"/>
      <c r="G14" s="85"/>
      <c r="H14" s="86" t="str">
        <f aca="false">IF($F14*$G14=0,"",$F14*$G14)</f>
        <v/>
      </c>
      <c r="I14" s="86" t="str">
        <f aca="false">IFERROR($H14/15,"")</f>
        <v/>
      </c>
      <c r="J14" s="85"/>
      <c r="K14" s="85"/>
      <c r="L14" s="86" t="str">
        <f aca="false">IF($K14*$J14=0,"",$K14*$J14)</f>
        <v/>
      </c>
      <c r="M14" s="86" t="str">
        <f aca="false">IFERROR($L14/15,"")</f>
        <v/>
      </c>
      <c r="N14" s="87" t="str">
        <f aca="false">IFERROR((IF($B14="Serviço de Gerência",$I14*0.87027272,$I14*0.5)),"")</f>
        <v/>
      </c>
      <c r="O14" s="87" t="str">
        <f aca="false">(IFERROR($M14/$I14,""))</f>
        <v/>
      </c>
      <c r="P14" s="88" t="str">
        <f aca="false">IFERROR($N14*$O14,"")</f>
        <v/>
      </c>
    </row>
    <row r="15" customFormat="false" ht="12.8" hidden="false" customHeight="false" outlineLevel="0" collapsed="false">
      <c r="A15" s="56"/>
      <c r="B15" s="59"/>
      <c r="C15" s="59"/>
      <c r="D15" s="59"/>
      <c r="E15" s="59"/>
      <c r="F15" s="85"/>
      <c r="G15" s="85"/>
      <c r="H15" s="86" t="str">
        <f aca="false">IF($F15*$G15=0,"",$F15*$G15)</f>
        <v/>
      </c>
      <c r="I15" s="86" t="str">
        <f aca="false">IFERROR($H15/15,"")</f>
        <v/>
      </c>
      <c r="J15" s="85"/>
      <c r="K15" s="85"/>
      <c r="L15" s="86" t="str">
        <f aca="false">IF($K15*$J15=0,"",$K15*$J15)</f>
        <v/>
      </c>
      <c r="M15" s="86" t="str">
        <f aca="false">IFERROR($L15/15,"")</f>
        <v/>
      </c>
      <c r="N15" s="87" t="str">
        <f aca="false">IFERROR((IF($B15="Serviço de Gerência",$I15*0.87027272,$I15*0.5)),"")</f>
        <v/>
      </c>
      <c r="O15" s="87" t="str">
        <f aca="false">(IFERROR($M15/$I15,""))</f>
        <v/>
      </c>
      <c r="P15" s="88" t="str">
        <f aca="false">IFERROR($N15*$O15,"")</f>
        <v/>
      </c>
    </row>
    <row r="16" customFormat="false" ht="12.8" hidden="false" customHeight="false" outlineLevel="0" collapsed="false">
      <c r="A16" s="56"/>
      <c r="B16" s="59"/>
      <c r="C16" s="59"/>
      <c r="D16" s="59"/>
      <c r="E16" s="59"/>
      <c r="F16" s="85"/>
      <c r="G16" s="85"/>
      <c r="H16" s="86" t="str">
        <f aca="false">IF($F16*$G16=0,"",$F16*$G16)</f>
        <v/>
      </c>
      <c r="I16" s="86" t="str">
        <f aca="false">IFERROR($H16/15,"")</f>
        <v/>
      </c>
      <c r="J16" s="85"/>
      <c r="K16" s="85"/>
      <c r="L16" s="86" t="str">
        <f aca="false">IF($K16*$J16=0,"",$K16*$J16)</f>
        <v/>
      </c>
      <c r="M16" s="86" t="str">
        <f aca="false">IFERROR($L16/15,"")</f>
        <v/>
      </c>
      <c r="N16" s="87" t="str">
        <f aca="false">IFERROR((IF($B16="Serviço de Gerência",$I16*0.87027272,$I16*0.5)),"")</f>
        <v/>
      </c>
      <c r="O16" s="87" t="str">
        <f aca="false">(IFERROR($M16/$I16,""))</f>
        <v/>
      </c>
      <c r="P16" s="88" t="str">
        <f aca="false">IFERROR($N16*$O16,"")</f>
        <v/>
      </c>
    </row>
    <row r="17" customFormat="false" ht="12.8" hidden="false" customHeight="false" outlineLevel="0" collapsed="false">
      <c r="A17" s="56"/>
      <c r="B17" s="59"/>
      <c r="C17" s="59"/>
      <c r="D17" s="59"/>
      <c r="E17" s="59"/>
      <c r="F17" s="85"/>
      <c r="G17" s="85"/>
      <c r="H17" s="86" t="str">
        <f aca="false">IF($F17*$G17=0,"",$F17*$G17)</f>
        <v/>
      </c>
      <c r="I17" s="86" t="str">
        <f aca="false">IFERROR($H17/15,"")</f>
        <v/>
      </c>
      <c r="J17" s="85"/>
      <c r="K17" s="85"/>
      <c r="L17" s="86" t="str">
        <f aca="false">IF($K17*$J17=0,"",$K17*$J17)</f>
        <v/>
      </c>
      <c r="M17" s="86" t="str">
        <f aca="false">IFERROR($L17/15,"")</f>
        <v/>
      </c>
      <c r="N17" s="87" t="str">
        <f aca="false">IFERROR((IF($B17="Serviço de Gerência",$I17*0.87027272,$I17*0.5)),"")</f>
        <v/>
      </c>
      <c r="O17" s="87" t="str">
        <f aca="false">(IFERROR($M17/$I17,""))</f>
        <v/>
      </c>
      <c r="P17" s="88" t="str">
        <f aca="false">IFERROR($N17*$O17,"")</f>
        <v/>
      </c>
    </row>
    <row r="18" customFormat="false" ht="12.8" hidden="false" customHeight="false" outlineLevel="0" collapsed="false">
      <c r="A18" s="56"/>
      <c r="B18" s="59"/>
      <c r="C18" s="59"/>
      <c r="D18" s="59"/>
      <c r="E18" s="59"/>
      <c r="F18" s="85"/>
      <c r="G18" s="85"/>
      <c r="H18" s="86" t="str">
        <f aca="false">IF($F18*$G18=0,"",$F18*$G18)</f>
        <v/>
      </c>
      <c r="I18" s="86" t="str">
        <f aca="false">IFERROR($H18/15,"")</f>
        <v/>
      </c>
      <c r="J18" s="85"/>
      <c r="K18" s="85"/>
      <c r="L18" s="86" t="str">
        <f aca="false">IF($K18*$J18=0,"",$K18*$J18)</f>
        <v/>
      </c>
      <c r="M18" s="86" t="str">
        <f aca="false">IFERROR($L18/15,"")</f>
        <v/>
      </c>
      <c r="N18" s="87" t="str">
        <f aca="false">IFERROR((IF($B18="Serviço de Gerência",$I18*0.87027272,$I18*0.5)),"")</f>
        <v/>
      </c>
      <c r="O18" s="87" t="str">
        <f aca="false">(IFERROR($M18/$I18,""))</f>
        <v/>
      </c>
      <c r="P18" s="88" t="str">
        <f aca="false">IFERROR($N18*$O18,"")</f>
        <v/>
      </c>
    </row>
    <row r="19" customFormat="false" ht="12.8" hidden="false" customHeight="false" outlineLevel="0" collapsed="false">
      <c r="A19" s="56"/>
      <c r="B19" s="59"/>
      <c r="C19" s="59"/>
      <c r="D19" s="59"/>
      <c r="E19" s="59"/>
      <c r="F19" s="85"/>
      <c r="G19" s="85"/>
      <c r="H19" s="86" t="str">
        <f aca="false">IF($F19*$G19=0,"",$F19*$G19)</f>
        <v/>
      </c>
      <c r="I19" s="86" t="str">
        <f aca="false">IFERROR($H19/15,"")</f>
        <v/>
      </c>
      <c r="J19" s="85"/>
      <c r="K19" s="85"/>
      <c r="L19" s="86" t="str">
        <f aca="false">IF($K19*$J19=0,"",$K19*$J19)</f>
        <v/>
      </c>
      <c r="M19" s="86" t="str">
        <f aca="false">IFERROR($L19/15,"")</f>
        <v/>
      </c>
      <c r="N19" s="87" t="str">
        <f aca="false">IFERROR((IF($B19="Serviço de Gerência",$I19*0.87027272,$I19*0.5)),"")</f>
        <v/>
      </c>
      <c r="O19" s="87" t="str">
        <f aca="false">(IFERROR($M19/$I19,""))</f>
        <v/>
      </c>
      <c r="P19" s="88" t="str">
        <f aca="false">IFERROR($N19*$O19,"")</f>
        <v/>
      </c>
    </row>
    <row r="20" customFormat="false" ht="12.8" hidden="false" customHeight="false" outlineLevel="0" collapsed="false">
      <c r="A20" s="56"/>
      <c r="B20" s="59"/>
      <c r="C20" s="59"/>
      <c r="D20" s="59"/>
      <c r="E20" s="59"/>
      <c r="F20" s="85"/>
      <c r="G20" s="85"/>
      <c r="H20" s="86" t="str">
        <f aca="false">IF($F20*$G20=0,"",$F20*$G20)</f>
        <v/>
      </c>
      <c r="I20" s="86" t="str">
        <f aca="false">IFERROR($H20/15,"")</f>
        <v/>
      </c>
      <c r="J20" s="85"/>
      <c r="K20" s="85"/>
      <c r="L20" s="86" t="str">
        <f aca="false">IF($K20*$J20=0,"",$K20*$J20)</f>
        <v/>
      </c>
      <c r="M20" s="86" t="str">
        <f aca="false">IFERROR($L20/15,"")</f>
        <v/>
      </c>
      <c r="N20" s="87" t="str">
        <f aca="false">IFERROR((IF($B20="Serviço de Gerência",$I20*0.87027272,$I20*0.5)),"")</f>
        <v/>
      </c>
      <c r="O20" s="87" t="str">
        <f aca="false">(IFERROR($M20/$I20,""))</f>
        <v/>
      </c>
      <c r="P20" s="88" t="str">
        <f aca="false">IFERROR($N20*$O20,"")</f>
        <v/>
      </c>
    </row>
    <row r="21" customFormat="false" ht="12.8" hidden="false" customHeight="false" outlineLevel="0" collapsed="false">
      <c r="A21" s="56"/>
      <c r="B21" s="59"/>
      <c r="C21" s="59"/>
      <c r="D21" s="59"/>
      <c r="E21" s="59"/>
      <c r="F21" s="85"/>
      <c r="G21" s="85"/>
      <c r="H21" s="86" t="str">
        <f aca="false">IF($F21*$G21=0,"",$F21*$G21)</f>
        <v/>
      </c>
      <c r="I21" s="86" t="str">
        <f aca="false">IFERROR($H21/15,"")</f>
        <v/>
      </c>
      <c r="J21" s="85"/>
      <c r="K21" s="85"/>
      <c r="L21" s="86" t="str">
        <f aca="false">IF($K21*$J21=0,"",$K21*$J21)</f>
        <v/>
      </c>
      <c r="M21" s="86" t="str">
        <f aca="false">IFERROR($L21/15,"")</f>
        <v/>
      </c>
      <c r="N21" s="87" t="str">
        <f aca="false">IFERROR((IF($B21="Serviço de Gerência",$I21*0.87027272,$I21*0.5)),"")</f>
        <v/>
      </c>
      <c r="O21" s="87" t="str">
        <f aca="false">(IFERROR($M21/$I21,""))</f>
        <v/>
      </c>
      <c r="P21" s="88" t="str">
        <f aca="false">IFERROR($N21*$O21,"")</f>
        <v/>
      </c>
    </row>
    <row r="22" customFormat="false" ht="12.8" hidden="false" customHeight="false" outlineLevel="0" collapsed="false">
      <c r="A22" s="56"/>
      <c r="B22" s="59"/>
      <c r="C22" s="59"/>
      <c r="D22" s="59"/>
      <c r="E22" s="59"/>
      <c r="F22" s="85"/>
      <c r="G22" s="85"/>
      <c r="H22" s="86" t="str">
        <f aca="false">IF($F22*$G22=0,"",$F22*$G22)</f>
        <v/>
      </c>
      <c r="I22" s="86" t="str">
        <f aca="false">IFERROR($H22/15,"")</f>
        <v/>
      </c>
      <c r="J22" s="85"/>
      <c r="K22" s="85"/>
      <c r="L22" s="86" t="str">
        <f aca="false">IF($K22*$J22=0,"",$K22*$J22)</f>
        <v/>
      </c>
      <c r="M22" s="86" t="str">
        <f aca="false">IFERROR($L22/15,"")</f>
        <v/>
      </c>
      <c r="N22" s="87" t="str">
        <f aca="false">IFERROR((IF($B22="Serviço de Gerência",$I22*0.87027272,$I22*0.5)),"")</f>
        <v/>
      </c>
      <c r="O22" s="87" t="str">
        <f aca="false">(IFERROR($M22/$I22,""))</f>
        <v/>
      </c>
      <c r="P22" s="88" t="str">
        <f aca="false">IFERROR($N22*$O22,"")</f>
        <v/>
      </c>
    </row>
    <row r="23" customFormat="false" ht="12.8" hidden="false" customHeight="false" outlineLevel="0" collapsed="false">
      <c r="A23" s="56"/>
      <c r="B23" s="59"/>
      <c r="C23" s="59"/>
      <c r="D23" s="59"/>
      <c r="E23" s="59"/>
      <c r="F23" s="85"/>
      <c r="G23" s="85"/>
      <c r="H23" s="86" t="str">
        <f aca="false">IF($F23*$G23=0,"",$F23*$G23)</f>
        <v/>
      </c>
      <c r="I23" s="86" t="str">
        <f aca="false">IFERROR($H23/15,"")</f>
        <v/>
      </c>
      <c r="J23" s="85"/>
      <c r="K23" s="85"/>
      <c r="L23" s="86" t="str">
        <f aca="false">IF($K23*$J23=0,"",$K23*$J23)</f>
        <v/>
      </c>
      <c r="M23" s="86" t="str">
        <f aca="false">IFERROR($L23/15,"")</f>
        <v/>
      </c>
      <c r="N23" s="87" t="str">
        <f aca="false">IFERROR((IF($B23="Serviço de Gerência",$I23*0.87027272,$I23*0.5)),"")</f>
        <v/>
      </c>
      <c r="O23" s="87" t="str">
        <f aca="false">(IFERROR($M23/$I23,""))</f>
        <v/>
      </c>
      <c r="P23" s="88" t="str">
        <f aca="false">IFERROR($N23*$O23,"")</f>
        <v/>
      </c>
    </row>
    <row r="24" customFormat="false" ht="12.8" hidden="false" customHeight="false" outlineLevel="0" collapsed="false">
      <c r="A24" s="56"/>
      <c r="B24" s="59"/>
      <c r="C24" s="59"/>
      <c r="D24" s="59"/>
      <c r="E24" s="59"/>
      <c r="F24" s="85"/>
      <c r="G24" s="85"/>
      <c r="H24" s="86" t="str">
        <f aca="false">IF($F24*$G24=0,"",$F24*$G24)</f>
        <v/>
      </c>
      <c r="I24" s="86" t="str">
        <f aca="false">IFERROR($H24/15,"")</f>
        <v/>
      </c>
      <c r="J24" s="85"/>
      <c r="K24" s="85"/>
      <c r="L24" s="86" t="str">
        <f aca="false">IF($K24*$J24=0,"",$K24*$J24)</f>
        <v/>
      </c>
      <c r="M24" s="86" t="str">
        <f aca="false">IFERROR($L24/15,"")</f>
        <v/>
      </c>
      <c r="N24" s="87" t="str">
        <f aca="false">IFERROR((IF($B24="Serviço de Gerência",$I24*0.87027272,$I24*0.5)),"")</f>
        <v/>
      </c>
      <c r="O24" s="87" t="str">
        <f aca="false">(IFERROR($M24/$I24,""))</f>
        <v/>
      </c>
      <c r="P24" s="88" t="str">
        <f aca="false">IFERROR($N24*$O24,"")</f>
        <v/>
      </c>
    </row>
    <row r="25" customFormat="false" ht="12.8" hidden="false" customHeight="false" outlineLevel="0" collapsed="false">
      <c r="A25" s="56"/>
      <c r="B25" s="59"/>
      <c r="C25" s="59"/>
      <c r="D25" s="59"/>
      <c r="E25" s="59"/>
      <c r="F25" s="85"/>
      <c r="G25" s="85"/>
      <c r="H25" s="86" t="str">
        <f aca="false">IF($F25*$G25=0,"",$F25*$G25)</f>
        <v/>
      </c>
      <c r="I25" s="86" t="str">
        <f aca="false">IFERROR($H25/15,"")</f>
        <v/>
      </c>
      <c r="J25" s="85"/>
      <c r="K25" s="85"/>
      <c r="L25" s="86" t="str">
        <f aca="false">IF($K25*$J25=0,"",$K25*$J25)</f>
        <v/>
      </c>
      <c r="M25" s="86" t="str">
        <f aca="false">IFERROR($L25/15,"")</f>
        <v/>
      </c>
      <c r="N25" s="87" t="str">
        <f aca="false">IFERROR((IF($B25="Serviço de Gerência",$I25*0.87027272,$I25*0.5)),"")</f>
        <v/>
      </c>
      <c r="O25" s="87" t="str">
        <f aca="false">(IFERROR($M25/$I25,""))</f>
        <v/>
      </c>
      <c r="P25" s="88" t="str">
        <f aca="false">IFERROR($N25*$O25,"")</f>
        <v/>
      </c>
    </row>
    <row r="26" customFormat="false" ht="13.8" hidden="false" customHeight="false" outlineLevel="0" collapsed="false">
      <c r="A26" s="54" t="s">
        <v>57</v>
      </c>
      <c r="B26" s="54"/>
      <c r="C26" s="54"/>
      <c r="D26" s="54"/>
      <c r="E26" s="54"/>
      <c r="F26" s="54"/>
      <c r="G26" s="54"/>
      <c r="H26" s="54"/>
      <c r="I26" s="54"/>
      <c r="J26" s="54"/>
      <c r="K26" s="54"/>
      <c r="L26" s="54"/>
      <c r="M26" s="54"/>
      <c r="N26" s="54"/>
      <c r="O26" s="54"/>
      <c r="P26" s="54"/>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row>
    <row r="27" customFormat="false" ht="15" hidden="false" customHeight="false" outlineLevel="0" collapsed="false">
      <c r="A27" s="68"/>
      <c r="B27" s="68"/>
      <c r="C27" s="68"/>
      <c r="D27" s="68"/>
      <c r="E27" s="68"/>
      <c r="F27" s="68"/>
      <c r="G27" s="68"/>
      <c r="H27" s="0"/>
      <c r="I27" s="0"/>
      <c r="K27" s="0"/>
      <c r="O27" s="89" t="s">
        <v>76</v>
      </c>
      <c r="P27" s="90" t="n">
        <f aca="false">SUM($P12:$P25)</f>
        <v>0</v>
      </c>
    </row>
  </sheetData>
  <mergeCells count="17">
    <mergeCell ref="C1:P1"/>
    <mergeCell ref="L3:N3"/>
    <mergeCell ref="O3:P3"/>
    <mergeCell ref="L4:N4"/>
    <mergeCell ref="O4:P4"/>
    <mergeCell ref="A5:B6"/>
    <mergeCell ref="C5:D6"/>
    <mergeCell ref="L5:N5"/>
    <mergeCell ref="O5:P5"/>
    <mergeCell ref="L6:N6"/>
    <mergeCell ref="O6:P6"/>
    <mergeCell ref="A7:I7"/>
    <mergeCell ref="F9:I9"/>
    <mergeCell ref="J9:M9"/>
    <mergeCell ref="N9:P9"/>
    <mergeCell ref="A11:P11"/>
    <mergeCell ref="A26:P26"/>
  </mergeCells>
  <dataValidations count="1">
    <dataValidation allowBlank="true" operator="equal" showDropDown="false" showErrorMessage="true" showInputMessage="false" sqref="B12:B25" type="list">
      <formula1>"Serviço de Atendimento,Serviço de Gerência,Serviço Técnico"</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true"/>
  </sheetPr>
  <dimension ref="A1:BL3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382" activeCellId="0" sqref="J382"/>
    </sheetView>
  </sheetViews>
  <sheetFormatPr defaultRowHeight="12.8" zeroHeight="false" outlineLevelRow="0" outlineLevelCol="0"/>
  <cols>
    <col collapsed="false" customWidth="true" hidden="false" outlineLevel="0" max="1" min="1" style="32" width="5.55"/>
    <col collapsed="false" customWidth="true" hidden="false" outlineLevel="0" max="2" min="2" style="33" width="41.87"/>
    <col collapsed="false" customWidth="true" hidden="false" outlineLevel="0" max="3" min="3" style="33" width="8.33"/>
    <col collapsed="false" customWidth="true" hidden="false" outlineLevel="0" max="4" min="4" style="34" width="7.56"/>
    <col collapsed="false" customWidth="true" hidden="false" outlineLevel="0" max="5" min="5" style="34" width="9.66"/>
    <col collapsed="false" customWidth="false" hidden="false" outlineLevel="0" max="6" min="6" style="34" width="11.57"/>
    <col collapsed="false" customWidth="true" hidden="false" outlineLevel="0" max="7" min="7" style="34" width="16.44"/>
    <col collapsed="false" customWidth="true" hidden="false" outlineLevel="0" max="8" min="8" style="35" width="38.33"/>
    <col collapsed="false" customWidth="true" hidden="false" outlineLevel="0" max="9" min="9" style="32" width="8.11"/>
    <col collapsed="false" customWidth="true" hidden="false" outlineLevel="0" max="10" min="10" style="32" width="19.99"/>
    <col collapsed="false" customWidth="true" hidden="false" outlineLevel="0" max="11" min="11" style="33" width="16.56"/>
    <col collapsed="false" customWidth="true" hidden="false" outlineLevel="0" max="12" min="12" style="33" width="10.33"/>
    <col collapsed="false" customWidth="true" hidden="true" outlineLevel="0" max="13" min="13" style="32" width="7.67"/>
    <col collapsed="false" customWidth="true" hidden="false" outlineLevel="0" max="15" min="14" style="33" width="9.13"/>
    <col collapsed="false" customWidth="true" hidden="false" outlineLevel="0" max="16" min="16" style="33" width="9.66"/>
    <col collapsed="false" customWidth="true" hidden="false" outlineLevel="0" max="25" min="17" style="33" width="9.13"/>
    <col collapsed="false" customWidth="true" hidden="false" outlineLevel="0" max="64" min="26" style="33" width="8.89"/>
    <col collapsed="false" customWidth="true" hidden="false" outlineLevel="0" max="1025" min="65" style="0" width="8.9"/>
  </cols>
  <sheetData>
    <row r="1" customFormat="false" ht="69" hidden="false" customHeight="true" outlineLevel="0" collapsed="false">
      <c r="A1" s="36" t="str">
        <f aca="false">Resumo!A1</f>
        <v>Template V.1.6</v>
      </c>
      <c r="B1" s="36"/>
      <c r="C1" s="37" t="s">
        <v>77</v>
      </c>
      <c r="D1" s="37"/>
      <c r="E1" s="37"/>
      <c r="F1" s="37"/>
      <c r="G1" s="37"/>
      <c r="H1" s="37"/>
      <c r="I1" s="37"/>
      <c r="J1" s="37"/>
      <c r="K1" s="37"/>
      <c r="L1" s="37"/>
      <c r="M1" s="91"/>
    </row>
    <row r="2" customFormat="false" ht="9" hidden="false" customHeight="true" outlineLevel="0" collapsed="false">
      <c r="A2" s="38"/>
      <c r="B2" s="38"/>
      <c r="C2" s="39"/>
      <c r="D2" s="39"/>
      <c r="E2" s="39"/>
      <c r="F2" s="39"/>
      <c r="G2" s="39"/>
      <c r="H2" s="39"/>
      <c r="I2" s="39"/>
      <c r="J2" s="39"/>
      <c r="K2" s="39"/>
      <c r="L2" s="39"/>
      <c r="M2" s="39"/>
    </row>
    <row r="3" customFormat="false" ht="18.6" hidden="false" customHeight="true" outlineLevel="0" collapsed="false">
      <c r="A3" s="33"/>
      <c r="B3" s="40"/>
      <c r="C3" s="39"/>
      <c r="D3" s="39"/>
      <c r="E3" s="39"/>
      <c r="F3" s="39"/>
      <c r="G3" s="39"/>
      <c r="H3" s="39"/>
      <c r="I3" s="41" t="s">
        <v>8</v>
      </c>
      <c r="J3" s="41"/>
      <c r="K3" s="44"/>
      <c r="L3" s="44"/>
      <c r="M3" s="33"/>
    </row>
    <row r="4" customFormat="false" ht="18.6" hidden="false" customHeight="true" outlineLevel="0" collapsed="false">
      <c r="A4" s="33"/>
      <c r="B4" s="40"/>
      <c r="C4" s="39"/>
      <c r="D4" s="39"/>
      <c r="E4" s="39"/>
      <c r="F4" s="39"/>
      <c r="G4" s="39"/>
      <c r="H4" s="39"/>
      <c r="I4" s="41" t="s">
        <v>9</v>
      </c>
      <c r="J4" s="41"/>
      <c r="K4" s="44"/>
      <c r="L4" s="44"/>
      <c r="M4" s="33"/>
    </row>
    <row r="5" customFormat="false" ht="18.6" hidden="false" customHeight="true" outlineLevel="0" collapsed="false">
      <c r="A5" s="41" t="s">
        <v>36</v>
      </c>
      <c r="B5" s="41"/>
      <c r="C5" s="41"/>
      <c r="D5" s="45" t="str">
        <f aca="false">TEXT(K384,"#.##0,0#")</f>
        <v>0,0</v>
      </c>
      <c r="E5" s="45"/>
      <c r="F5" s="39"/>
      <c r="G5" s="39"/>
      <c r="H5" s="39"/>
      <c r="I5" s="41" t="s">
        <v>10</v>
      </c>
      <c r="J5" s="41"/>
      <c r="K5" s="44"/>
      <c r="L5" s="44"/>
      <c r="M5" s="33"/>
    </row>
    <row r="6" customFormat="false" ht="18.6" hidden="false" customHeight="true" outlineLevel="0" collapsed="false">
      <c r="A6" s="41"/>
      <c r="B6" s="41"/>
      <c r="C6" s="41"/>
      <c r="D6" s="45"/>
      <c r="E6" s="45"/>
      <c r="F6" s="39"/>
      <c r="G6" s="39"/>
      <c r="H6" s="39"/>
      <c r="I6" s="41" t="s">
        <v>11</v>
      </c>
      <c r="J6" s="41"/>
      <c r="K6" s="44"/>
      <c r="L6" s="44"/>
      <c r="M6" s="33"/>
    </row>
    <row r="7" customFormat="false" ht="9" hidden="false" customHeight="true" outlineLevel="0" collapsed="false">
      <c r="A7" s="46"/>
      <c r="B7" s="47"/>
      <c r="C7" s="47"/>
      <c r="D7" s="47"/>
      <c r="E7" s="47"/>
      <c r="F7" s="47"/>
      <c r="G7" s="47"/>
      <c r="H7" s="47"/>
      <c r="I7" s="47"/>
      <c r="J7" s="47"/>
      <c r="K7" s="47"/>
      <c r="L7" s="47"/>
      <c r="M7" s="47"/>
    </row>
    <row r="8" customFormat="false" ht="27.6" hidden="false" customHeight="true" outlineLevel="0" collapsed="false">
      <c r="A8" s="48" t="s">
        <v>37</v>
      </c>
      <c r="B8" s="49" t="s">
        <v>38</v>
      </c>
      <c r="C8" s="49" t="s">
        <v>39</v>
      </c>
      <c r="D8" s="49" t="s">
        <v>40</v>
      </c>
      <c r="E8" s="49" t="s">
        <v>41</v>
      </c>
      <c r="F8" s="49" t="s">
        <v>42</v>
      </c>
      <c r="G8" s="49" t="s">
        <v>43</v>
      </c>
      <c r="H8" s="50" t="s">
        <v>44</v>
      </c>
      <c r="I8" s="51" t="s">
        <v>45</v>
      </c>
      <c r="J8" s="52" t="s">
        <v>46</v>
      </c>
      <c r="K8" s="52" t="s">
        <v>55</v>
      </c>
      <c r="L8" s="52" t="s">
        <v>56</v>
      </c>
      <c r="M8" s="51" t="s">
        <v>49</v>
      </c>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row>
    <row r="9" customFormat="false" ht="13.8" hidden="false" customHeight="false" outlineLevel="0" collapsed="false">
      <c r="A9" s="54" t="s">
        <v>57</v>
      </c>
      <c r="B9" s="54"/>
      <c r="C9" s="54"/>
      <c r="D9" s="54"/>
      <c r="E9" s="54"/>
      <c r="F9" s="54"/>
      <c r="G9" s="54"/>
      <c r="H9" s="54"/>
      <c r="I9" s="54"/>
      <c r="J9" s="54"/>
      <c r="K9" s="54"/>
      <c r="L9" s="54"/>
      <c r="M9" s="92"/>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row>
    <row r="10" customFormat="false" ht="13.8" hidden="false" customHeight="false" outlineLevel="0" collapsed="false">
      <c r="A10" s="56"/>
      <c r="B10" s="57"/>
      <c r="C10" s="58" t="n">
        <f aca="false">IF($B10&lt;&gt;"",VLOOKUP($B10,Matriz_INM,2,0),0)</f>
        <v>0</v>
      </c>
      <c r="D10" s="59"/>
      <c r="E10" s="59"/>
      <c r="F10" s="59"/>
      <c r="G10" s="59"/>
      <c r="H10" s="60"/>
      <c r="I10" s="61"/>
      <c r="J10" s="59"/>
      <c r="K10" s="63" t="n">
        <f aca="false">IF(M10="%",(IF($J10="EE",4,IF($J10="CE",4,IF($J10="SE",5,IF($J10="ALI",7,IF($J10="AIE",5,0))))))*$C10,$C10*$I10)</f>
        <v>0</v>
      </c>
      <c r="L10" s="59"/>
      <c r="M10" s="62" t="str">
        <f aca="false">IFERROR(VLOOKUP($B10,Matriz_INM,3,0),"")</f>
        <v/>
      </c>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row>
    <row r="11" customFormat="false" ht="13.8" hidden="false" customHeight="false" outlineLevel="0" collapsed="false">
      <c r="A11" s="56"/>
      <c r="B11" s="57"/>
      <c r="C11" s="58" t="n">
        <f aca="false">IF($B11&lt;&gt;"",VLOOKUP($B11,Matriz_INM,2,0),0)</f>
        <v>0</v>
      </c>
      <c r="D11" s="59"/>
      <c r="E11" s="59"/>
      <c r="F11" s="59"/>
      <c r="G11" s="59"/>
      <c r="H11" s="60"/>
      <c r="I11" s="61"/>
      <c r="J11" s="59"/>
      <c r="K11" s="63" t="n">
        <f aca="false">IF(M11="%",(IF($J11="EE",4,IF($J11="CE",4,IF($J11="SE",5,IF($J11="ALI",7,IF($J11="AIE",5,0))))))*$C11,$C11*$I11)</f>
        <v>0</v>
      </c>
      <c r="L11" s="59"/>
      <c r="M11" s="62" t="str">
        <f aca="false">IFERROR(VLOOKUP($B11,Matriz_INM,3,0),"")</f>
        <v/>
      </c>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row>
    <row r="12" customFormat="false" ht="13.8" hidden="false" customHeight="false" outlineLevel="0" collapsed="false">
      <c r="A12" s="56"/>
      <c r="B12" s="57"/>
      <c r="C12" s="58" t="n">
        <f aca="false">IF($B12&lt;&gt;"",VLOOKUP($B12,Matriz_INM,2,0),0)</f>
        <v>0</v>
      </c>
      <c r="D12" s="59"/>
      <c r="E12" s="59"/>
      <c r="F12" s="59"/>
      <c r="G12" s="59"/>
      <c r="H12" s="60"/>
      <c r="I12" s="61"/>
      <c r="J12" s="59"/>
      <c r="K12" s="63" t="n">
        <f aca="false">IF(M12="%",(IF($J12="EE",4,IF($J12="CE",4,IF($J12="SE",5,IF($J12="ALI",7,IF($J12="AIE",5,0))))))*$C12,$C12*$I12)</f>
        <v>0</v>
      </c>
      <c r="L12" s="59"/>
      <c r="M12" s="62" t="str">
        <f aca="false">IFERROR(VLOOKUP($B12,Matriz_INM,3,0),"")</f>
        <v/>
      </c>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row>
    <row r="13" customFormat="false" ht="13.8" hidden="false" customHeight="false" outlineLevel="0" collapsed="false">
      <c r="A13" s="56"/>
      <c r="B13" s="57"/>
      <c r="C13" s="58" t="n">
        <f aca="false">IF($B13&lt;&gt;"",VLOOKUP($B13,Matriz_INM,2,0),0)</f>
        <v>0</v>
      </c>
      <c r="D13" s="59"/>
      <c r="E13" s="59"/>
      <c r="F13" s="59"/>
      <c r="G13" s="59"/>
      <c r="H13" s="60"/>
      <c r="I13" s="61"/>
      <c r="J13" s="59"/>
      <c r="K13" s="63" t="n">
        <f aca="false">IF(M13="%",(IF($J13="EE",4,IF($J13="CE",4,IF($J13="SE",5,IF($J13="ALI",7,IF($J13="AIE",5,0))))))*$C13,$C13*$I13)</f>
        <v>0</v>
      </c>
      <c r="L13" s="59"/>
      <c r="M13" s="62" t="str">
        <f aca="false">IFERROR(VLOOKUP($B13,Matriz_INM,3,0),"")</f>
        <v/>
      </c>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row>
    <row r="14" customFormat="false" ht="13.8" hidden="false" customHeight="false" outlineLevel="0" collapsed="false">
      <c r="A14" s="56"/>
      <c r="B14" s="57"/>
      <c r="C14" s="58" t="n">
        <f aca="false">IF($B14&lt;&gt;"",VLOOKUP($B14,Matriz_INM,2,0),0)</f>
        <v>0</v>
      </c>
      <c r="D14" s="59"/>
      <c r="E14" s="59"/>
      <c r="F14" s="59"/>
      <c r="G14" s="59"/>
      <c r="H14" s="60"/>
      <c r="I14" s="61"/>
      <c r="J14" s="59"/>
      <c r="K14" s="63" t="n">
        <f aca="false">IF(M14="%",(IF($J14="EE",4,IF($J14="CE",4,IF($J14="SE",5,IF($J14="ALI",7,IF($J14="AIE",5,0))))))*$C14,$C14*$I14)</f>
        <v>0</v>
      </c>
      <c r="L14" s="59"/>
      <c r="M14" s="62" t="str">
        <f aca="false">IFERROR(VLOOKUP($B14,Matriz_INM,3,0),"")</f>
        <v/>
      </c>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row>
    <row r="15" customFormat="false" ht="13.8" hidden="false" customHeight="false" outlineLevel="0" collapsed="false">
      <c r="A15" s="56"/>
      <c r="B15" s="57"/>
      <c r="C15" s="58" t="n">
        <f aca="false">IF($B15&lt;&gt;"",VLOOKUP($B15,Matriz_INM,2,0),0)</f>
        <v>0</v>
      </c>
      <c r="D15" s="59"/>
      <c r="E15" s="59"/>
      <c r="F15" s="59"/>
      <c r="G15" s="59"/>
      <c r="H15" s="60"/>
      <c r="I15" s="61"/>
      <c r="J15" s="59"/>
      <c r="K15" s="63" t="n">
        <f aca="false">IF(M15="%",(IF($J15="EE",4,IF($J15="CE",4,IF($J15="SE",5,IF($J15="ALI",7,IF($J15="AIE",5,0))))))*$C15,$C15*$I15)</f>
        <v>0</v>
      </c>
      <c r="L15" s="59"/>
      <c r="M15" s="62" t="str">
        <f aca="false">IFERROR(VLOOKUP($B15,Matriz_INM,3,0),"")</f>
        <v/>
      </c>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row>
    <row r="16" customFormat="false" ht="13.8" hidden="false" customHeight="false" outlineLevel="0" collapsed="false">
      <c r="A16" s="56"/>
      <c r="B16" s="57"/>
      <c r="C16" s="58" t="n">
        <f aca="false">IF($B16&lt;&gt;"",VLOOKUP($B16,Matriz_INM,2,0),0)</f>
        <v>0</v>
      </c>
      <c r="D16" s="59"/>
      <c r="E16" s="59"/>
      <c r="F16" s="59"/>
      <c r="G16" s="59"/>
      <c r="H16" s="60"/>
      <c r="I16" s="61"/>
      <c r="J16" s="59"/>
      <c r="K16" s="63" t="n">
        <f aca="false">IF(M16="%",(IF($J16="EE",4,IF($J16="CE",4,IF($J16="SE",5,IF($J16="ALI",7,IF($J16="AIE",5,0))))))*$C16,$C16*$I16)</f>
        <v>0</v>
      </c>
      <c r="L16" s="59"/>
      <c r="M16" s="62" t="str">
        <f aca="false">IFERROR(VLOOKUP($B16,Matriz_INM,3,0),"")</f>
        <v/>
      </c>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row>
    <row r="17" customFormat="false" ht="13.8" hidden="false" customHeight="false" outlineLevel="0" collapsed="false">
      <c r="A17" s="56"/>
      <c r="B17" s="57"/>
      <c r="C17" s="58" t="n">
        <f aca="false">IF($B17&lt;&gt;"",VLOOKUP($B17,Matriz_INM,2,0),0)</f>
        <v>0</v>
      </c>
      <c r="D17" s="59"/>
      <c r="E17" s="59"/>
      <c r="F17" s="59"/>
      <c r="G17" s="59"/>
      <c r="H17" s="60"/>
      <c r="I17" s="61"/>
      <c r="J17" s="59"/>
      <c r="K17" s="63" t="n">
        <f aca="false">IF(M17="%",(IF($J17="EE",4,IF($J17="CE",4,IF($J17="SE",5,IF($J17="ALI",7,IF($J17="AIE",5,0))))))*$C17,$C17*$I17)</f>
        <v>0</v>
      </c>
      <c r="L17" s="59"/>
      <c r="M17" s="62" t="str">
        <f aca="false">IFERROR(VLOOKUP($B17,Matriz_INM,3,0),"")</f>
        <v/>
      </c>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row>
    <row r="18" customFormat="false" ht="13.8" hidden="false" customHeight="false" outlineLevel="0" collapsed="false">
      <c r="A18" s="56"/>
      <c r="B18" s="57"/>
      <c r="C18" s="58" t="n">
        <f aca="false">IF($B18&lt;&gt;"",VLOOKUP($B18,Matriz_INM,2,0),0)</f>
        <v>0</v>
      </c>
      <c r="D18" s="59"/>
      <c r="E18" s="59"/>
      <c r="F18" s="59"/>
      <c r="G18" s="59"/>
      <c r="H18" s="60"/>
      <c r="I18" s="61"/>
      <c r="J18" s="59"/>
      <c r="K18" s="63" t="n">
        <f aca="false">IF(M18="%",(IF($J18="EE",4,IF($J18="CE",4,IF($J18="SE",5,IF($J18="ALI",7,IF($J18="AIE",5,0))))))*$C18,$C18*$I18)</f>
        <v>0</v>
      </c>
      <c r="L18" s="59"/>
      <c r="M18" s="62" t="str">
        <f aca="false">IFERROR(VLOOKUP($B18,Matriz_INM,3,0),"")</f>
        <v/>
      </c>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row>
    <row r="19" customFormat="false" ht="13.8" hidden="false" customHeight="false" outlineLevel="0" collapsed="false">
      <c r="A19" s="56"/>
      <c r="B19" s="57"/>
      <c r="C19" s="58" t="n">
        <f aca="false">IF($B19&lt;&gt;"",VLOOKUP($B19,Matriz_INM,2,0),0)</f>
        <v>0</v>
      </c>
      <c r="D19" s="59"/>
      <c r="E19" s="59"/>
      <c r="F19" s="59"/>
      <c r="G19" s="59"/>
      <c r="H19" s="60"/>
      <c r="I19" s="61"/>
      <c r="J19" s="59"/>
      <c r="K19" s="63" t="n">
        <f aca="false">IF(M19="%",(IF($J19="EE",4,IF($J19="CE",4,IF($J19="SE",5,IF($J19="ALI",7,IF($J19="AIE",5,0))))))*$C19,$C19*$I19)</f>
        <v>0</v>
      </c>
      <c r="L19" s="59"/>
      <c r="M19" s="62" t="str">
        <f aca="false">IFERROR(VLOOKUP($B19,Matriz_INM,3,0),"")</f>
        <v/>
      </c>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row>
    <row r="20" customFormat="false" ht="13.8" hidden="false" customHeight="false" outlineLevel="0" collapsed="false">
      <c r="A20" s="56"/>
      <c r="B20" s="57"/>
      <c r="C20" s="58" t="n">
        <f aca="false">IF($B20&lt;&gt;"",VLOOKUP($B20,Matriz_INM,2,0),0)</f>
        <v>0</v>
      </c>
      <c r="D20" s="59"/>
      <c r="E20" s="59"/>
      <c r="F20" s="59"/>
      <c r="G20" s="59"/>
      <c r="H20" s="60"/>
      <c r="I20" s="61"/>
      <c r="J20" s="59"/>
      <c r="K20" s="63" t="n">
        <f aca="false">IF(M20="%",(IF($J20="EE",4,IF($J20="CE",4,IF($J20="SE",5,IF($J20="ALI",7,IF($J20="AIE",5,0))))))*$C20,$C20*$I20)</f>
        <v>0</v>
      </c>
      <c r="L20" s="59"/>
      <c r="M20" s="62" t="str">
        <f aca="false">IFERROR(VLOOKUP($B20,Matriz_INM,3,0),"")</f>
        <v/>
      </c>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row>
    <row r="21" customFormat="false" ht="13.8" hidden="false" customHeight="false" outlineLevel="0" collapsed="false">
      <c r="A21" s="56"/>
      <c r="B21" s="57"/>
      <c r="C21" s="58" t="n">
        <f aca="false">IF($B21&lt;&gt;"",VLOOKUP($B21,Matriz_INM,2,0),0)</f>
        <v>0</v>
      </c>
      <c r="D21" s="59"/>
      <c r="E21" s="59"/>
      <c r="F21" s="59"/>
      <c r="G21" s="59"/>
      <c r="H21" s="60"/>
      <c r="I21" s="61"/>
      <c r="J21" s="59"/>
      <c r="K21" s="63" t="n">
        <f aca="false">IF(M21="%",(IF($J21="EE",4,IF($J21="CE",4,IF($J21="SE",5,IF($J21="ALI",7,IF($J21="AIE",5,0))))))*$C21,$C21*$I21)</f>
        <v>0</v>
      </c>
      <c r="L21" s="59"/>
      <c r="M21" s="62" t="str">
        <f aca="false">IFERROR(VLOOKUP($B21,Matriz_INM,3,0),"")</f>
        <v/>
      </c>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row>
    <row r="22" customFormat="false" ht="13.8" hidden="false" customHeight="false" outlineLevel="0" collapsed="false">
      <c r="A22" s="56"/>
      <c r="B22" s="57"/>
      <c r="C22" s="58" t="n">
        <f aca="false">IF($B22&lt;&gt;"",VLOOKUP($B22,Matriz_INM,2,0),0)</f>
        <v>0</v>
      </c>
      <c r="D22" s="59"/>
      <c r="E22" s="59"/>
      <c r="F22" s="59"/>
      <c r="G22" s="59"/>
      <c r="H22" s="60"/>
      <c r="I22" s="61"/>
      <c r="J22" s="59"/>
      <c r="K22" s="63" t="n">
        <f aca="false">IF(M22="%",(IF($J22="EE",4,IF($J22="CE",4,IF($J22="SE",5,IF($J22="ALI",7,IF($J22="AIE",5,0))))))*$C22,$C22*$I22)</f>
        <v>0</v>
      </c>
      <c r="L22" s="59"/>
      <c r="M22" s="62" t="str">
        <f aca="false">IFERROR(VLOOKUP($B22,Matriz_INM,3,0),"")</f>
        <v/>
      </c>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row>
    <row r="23" customFormat="false" ht="13.8" hidden="false" customHeight="false" outlineLevel="0" collapsed="false">
      <c r="A23" s="56"/>
      <c r="B23" s="57"/>
      <c r="C23" s="58" t="n">
        <f aca="false">IF($B23&lt;&gt;"",VLOOKUP($B23,Matriz_INM,2,0),0)</f>
        <v>0</v>
      </c>
      <c r="D23" s="59"/>
      <c r="E23" s="59"/>
      <c r="F23" s="59"/>
      <c r="G23" s="59"/>
      <c r="H23" s="60"/>
      <c r="I23" s="61"/>
      <c r="J23" s="59"/>
      <c r="K23" s="63" t="n">
        <f aca="false">IF(M23="%",(IF($J23="EE",4,IF($J23="CE",4,IF($J23="SE",5,IF($J23="ALI",7,IF($J23="AIE",5,0))))))*$C23,$C23*$I23)</f>
        <v>0</v>
      </c>
      <c r="L23" s="59"/>
      <c r="M23" s="62" t="str">
        <f aca="false">IFERROR(VLOOKUP($B23,Matriz_INM,3,0),"")</f>
        <v/>
      </c>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row>
    <row r="24" customFormat="false" ht="13.8" hidden="false" customHeight="false" outlineLevel="0" collapsed="false">
      <c r="A24" s="56"/>
      <c r="B24" s="57"/>
      <c r="C24" s="58" t="n">
        <f aca="false">IF($B24&lt;&gt;"",VLOOKUP($B24,Matriz_INM,2,0),0)</f>
        <v>0</v>
      </c>
      <c r="D24" s="59"/>
      <c r="E24" s="59"/>
      <c r="F24" s="59"/>
      <c r="G24" s="59"/>
      <c r="H24" s="60"/>
      <c r="I24" s="61"/>
      <c r="J24" s="59"/>
      <c r="K24" s="63" t="n">
        <f aca="false">IF(M24="%",(IF($J24="EE",4,IF($J24="CE",4,IF($J24="SE",5,IF($J24="ALI",7,IF($J24="AIE",5,0))))))*$C24,$C24*$I24)</f>
        <v>0</v>
      </c>
      <c r="L24" s="59"/>
      <c r="M24" s="62" t="str">
        <f aca="false">IFERROR(VLOOKUP($B24,Matriz_INM,3,0),"")</f>
        <v/>
      </c>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row>
    <row r="25" customFormat="false" ht="13.8" hidden="false" customHeight="false" outlineLevel="0" collapsed="false">
      <c r="A25" s="56"/>
      <c r="B25" s="57"/>
      <c r="C25" s="58" t="n">
        <f aca="false">IF($B25&lt;&gt;"",VLOOKUP($B25,Matriz_INM,2,0),0)</f>
        <v>0</v>
      </c>
      <c r="D25" s="59"/>
      <c r="E25" s="59"/>
      <c r="F25" s="59"/>
      <c r="G25" s="59"/>
      <c r="H25" s="60"/>
      <c r="I25" s="61"/>
      <c r="J25" s="59"/>
      <c r="K25" s="63" t="n">
        <f aca="false">IF(M25="%",(IF($J25="EE",4,IF($J25="CE",4,IF($J25="SE",5,IF($J25="ALI",7,IF($J25="AIE",5,0))))))*$C25,$C25*$I25)</f>
        <v>0</v>
      </c>
      <c r="L25" s="59"/>
      <c r="M25" s="62" t="str">
        <f aca="false">IFERROR(VLOOKUP($B25,Matriz_INM,3,0),"")</f>
        <v/>
      </c>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row>
    <row r="26" customFormat="false" ht="13.8" hidden="false" customHeight="false" outlineLevel="0" collapsed="false">
      <c r="A26" s="56"/>
      <c r="B26" s="57"/>
      <c r="C26" s="58" t="n">
        <f aca="false">IF($B26&lt;&gt;"",VLOOKUP($B26,Matriz_INM,2,0),0)</f>
        <v>0</v>
      </c>
      <c r="D26" s="59"/>
      <c r="E26" s="59"/>
      <c r="F26" s="59"/>
      <c r="G26" s="59"/>
      <c r="H26" s="60"/>
      <c r="I26" s="61"/>
      <c r="J26" s="59"/>
      <c r="K26" s="63" t="n">
        <f aca="false">IF(M26="%",(IF($J26="EE",4,IF($J26="CE",4,IF($J26="SE",5,IF($J26="ALI",7,IF($J26="AIE",5,0))))))*$C26,$C26*$I26)</f>
        <v>0</v>
      </c>
      <c r="L26" s="59"/>
      <c r="M26" s="62" t="str">
        <f aca="false">IFERROR(VLOOKUP($B26,Matriz_INM,3,0),"")</f>
        <v/>
      </c>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row>
    <row r="27" customFormat="false" ht="13.8" hidden="false" customHeight="false" outlineLevel="0" collapsed="false">
      <c r="A27" s="56"/>
      <c r="B27" s="57"/>
      <c r="C27" s="58" t="n">
        <f aca="false">IF($B27&lt;&gt;"",VLOOKUP($B27,Matriz_INM,2,0),0)</f>
        <v>0</v>
      </c>
      <c r="D27" s="59"/>
      <c r="E27" s="59"/>
      <c r="F27" s="59"/>
      <c r="G27" s="59"/>
      <c r="H27" s="60"/>
      <c r="I27" s="61"/>
      <c r="J27" s="59"/>
      <c r="K27" s="63" t="n">
        <f aca="false">IF(M27="%",(IF($J27="EE",4,IF($J27="CE",4,IF($J27="SE",5,IF($J27="ALI",7,IF($J27="AIE",5,0))))))*$C27,$C27*$I27)</f>
        <v>0</v>
      </c>
      <c r="L27" s="59"/>
      <c r="M27" s="62" t="str">
        <f aca="false">IFERROR(VLOOKUP($B27,Matriz_INM,3,0),"")</f>
        <v/>
      </c>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row>
    <row r="28" customFormat="false" ht="13.8" hidden="false" customHeight="false" outlineLevel="0" collapsed="false">
      <c r="A28" s="56"/>
      <c r="B28" s="57"/>
      <c r="C28" s="58" t="n">
        <f aca="false">IF($B28&lt;&gt;"",VLOOKUP($B28,Matriz_INM,2,0),0)</f>
        <v>0</v>
      </c>
      <c r="D28" s="59"/>
      <c r="E28" s="59"/>
      <c r="F28" s="59"/>
      <c r="G28" s="59"/>
      <c r="H28" s="60"/>
      <c r="I28" s="61"/>
      <c r="J28" s="59"/>
      <c r="K28" s="63" t="n">
        <f aca="false">IF(M28="%",(IF($J28="EE",4,IF($J28="CE",4,IF($J28="SE",5,IF($J28="ALI",7,IF($J28="AIE",5,0))))))*$C28,$C28*$I28)</f>
        <v>0</v>
      </c>
      <c r="L28" s="59"/>
      <c r="M28" s="62" t="str">
        <f aca="false">IFERROR(VLOOKUP($B28,Matriz_INM,3,0),"")</f>
        <v/>
      </c>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row>
    <row r="29" customFormat="false" ht="13.8" hidden="false" customHeight="false" outlineLevel="0" collapsed="false">
      <c r="A29" s="56"/>
      <c r="B29" s="57"/>
      <c r="C29" s="58" t="n">
        <f aca="false">IF($B29&lt;&gt;"",VLOOKUP($B29,Matriz_INM,2,0),0)</f>
        <v>0</v>
      </c>
      <c r="D29" s="59"/>
      <c r="E29" s="59"/>
      <c r="F29" s="59"/>
      <c r="G29" s="59"/>
      <c r="H29" s="60"/>
      <c r="I29" s="61"/>
      <c r="J29" s="59"/>
      <c r="K29" s="63" t="n">
        <f aca="false">IF(M29="%",(IF($J29="EE",4,IF($J29="CE",4,IF($J29="SE",5,IF($J29="ALI",7,IF($J29="AIE",5,0))))))*$C29,$C29*$I29)</f>
        <v>0</v>
      </c>
      <c r="L29" s="59"/>
      <c r="M29" s="62" t="str">
        <f aca="false">IFERROR(VLOOKUP($B29,Matriz_INM,3,0),"")</f>
        <v/>
      </c>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row>
    <row r="30" customFormat="false" ht="13.8" hidden="false" customHeight="false" outlineLevel="0" collapsed="false">
      <c r="A30" s="56"/>
      <c r="B30" s="57"/>
      <c r="C30" s="58" t="n">
        <f aca="false">IF($B30&lt;&gt;"",VLOOKUP($B30,Matriz_INM,2,0),0)</f>
        <v>0</v>
      </c>
      <c r="D30" s="59"/>
      <c r="E30" s="59"/>
      <c r="F30" s="59"/>
      <c r="G30" s="59"/>
      <c r="H30" s="60"/>
      <c r="I30" s="61"/>
      <c r="J30" s="59"/>
      <c r="K30" s="63" t="n">
        <f aca="false">IF(M30="%",(IF($J30="EE",4,IF($J30="CE",4,IF($J30="SE",5,IF($J30="ALI",7,IF($J30="AIE",5,0))))))*$C30,$C30*$I30)</f>
        <v>0</v>
      </c>
      <c r="L30" s="59"/>
      <c r="M30" s="62" t="str">
        <f aca="false">IFERROR(VLOOKUP($B30,Matriz_INM,3,0),"")</f>
        <v/>
      </c>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row>
    <row r="31" customFormat="false" ht="13.8" hidden="false" customHeight="false" outlineLevel="0" collapsed="false">
      <c r="A31" s="56"/>
      <c r="B31" s="57"/>
      <c r="C31" s="58" t="n">
        <f aca="false">IF($B31&lt;&gt;"",VLOOKUP($B31,Matriz_INM,2,0),0)</f>
        <v>0</v>
      </c>
      <c r="D31" s="59"/>
      <c r="E31" s="59"/>
      <c r="F31" s="59"/>
      <c r="G31" s="59"/>
      <c r="H31" s="60"/>
      <c r="I31" s="61"/>
      <c r="J31" s="59"/>
      <c r="K31" s="63" t="n">
        <f aca="false">IF(M31="%",(IF($J31="EE",4,IF($J31="CE",4,IF($J31="SE",5,IF($J31="ALI",7,IF($J31="AIE",5,0))))))*$C31,$C31*$I31)</f>
        <v>0</v>
      </c>
      <c r="L31" s="59"/>
      <c r="M31" s="62" t="str">
        <f aca="false">IFERROR(VLOOKUP($B31,Matriz_INM,3,0),"")</f>
        <v/>
      </c>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row>
    <row r="32" customFormat="false" ht="13.8" hidden="false" customHeight="false" outlineLevel="0" collapsed="false">
      <c r="A32" s="56"/>
      <c r="B32" s="57"/>
      <c r="C32" s="58" t="n">
        <f aca="false">IF($B32&lt;&gt;"",VLOOKUP($B32,Matriz_INM,2,0),0)</f>
        <v>0</v>
      </c>
      <c r="D32" s="59"/>
      <c r="E32" s="59"/>
      <c r="F32" s="59"/>
      <c r="G32" s="59"/>
      <c r="H32" s="60"/>
      <c r="I32" s="61"/>
      <c r="J32" s="59"/>
      <c r="K32" s="63" t="n">
        <f aca="false">IF(M32="%",(IF($J32="EE",4,IF($J32="CE",4,IF($J32="SE",5,IF($J32="ALI",7,IF($J32="AIE",5,0))))))*$C32,$C32*$I32)</f>
        <v>0</v>
      </c>
      <c r="L32" s="59"/>
      <c r="M32" s="62" t="str">
        <f aca="false">IFERROR(VLOOKUP($B32,Matriz_INM,3,0),"")</f>
        <v/>
      </c>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row>
    <row r="33" customFormat="false" ht="13.8" hidden="false" customHeight="false" outlineLevel="0" collapsed="false">
      <c r="A33" s="56"/>
      <c r="B33" s="57"/>
      <c r="C33" s="58" t="n">
        <f aca="false">IF($B33&lt;&gt;"",VLOOKUP($B33,Matriz_INM,2,0),0)</f>
        <v>0</v>
      </c>
      <c r="D33" s="59"/>
      <c r="E33" s="59"/>
      <c r="F33" s="59"/>
      <c r="G33" s="59"/>
      <c r="H33" s="60"/>
      <c r="I33" s="61"/>
      <c r="J33" s="59"/>
      <c r="K33" s="63" t="n">
        <f aca="false">IF(M33="%",(IF($J33="EE",4,IF($J33="CE",4,IF($J33="SE",5,IF($J33="ALI",7,IF($J33="AIE",5,0))))))*$C33,$C33*$I33)</f>
        <v>0</v>
      </c>
      <c r="L33" s="59"/>
      <c r="M33" s="62" t="str">
        <f aca="false">IFERROR(VLOOKUP($B33,Matriz_INM,3,0),"")</f>
        <v/>
      </c>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row>
    <row r="34" customFormat="false" ht="13.8" hidden="false" customHeight="false" outlineLevel="0" collapsed="false">
      <c r="A34" s="56"/>
      <c r="B34" s="57"/>
      <c r="C34" s="58" t="n">
        <f aca="false">IF($B34&lt;&gt;"",VLOOKUP($B34,Matriz_INM,2,0),0)</f>
        <v>0</v>
      </c>
      <c r="D34" s="59"/>
      <c r="E34" s="59"/>
      <c r="F34" s="59"/>
      <c r="G34" s="59"/>
      <c r="H34" s="60"/>
      <c r="I34" s="61"/>
      <c r="J34" s="59"/>
      <c r="K34" s="63" t="n">
        <f aca="false">IF(M34="%",(IF($J34="EE",4,IF($J34="CE",4,IF($J34="SE",5,IF($J34="ALI",7,IF($J34="AIE",5,0))))))*$C34,$C34*$I34)</f>
        <v>0</v>
      </c>
      <c r="L34" s="59"/>
      <c r="M34" s="62" t="str">
        <f aca="false">IFERROR(VLOOKUP($B34,Matriz_INM,3,0),"")</f>
        <v/>
      </c>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row>
    <row r="35" customFormat="false" ht="13.8" hidden="false" customHeight="false" outlineLevel="0" collapsed="false">
      <c r="A35" s="56"/>
      <c r="B35" s="57"/>
      <c r="C35" s="58" t="n">
        <f aca="false">IF($B35&lt;&gt;"",VLOOKUP($B35,Matriz_INM,2,0),0)</f>
        <v>0</v>
      </c>
      <c r="D35" s="59"/>
      <c r="E35" s="59"/>
      <c r="F35" s="59"/>
      <c r="G35" s="59"/>
      <c r="H35" s="60"/>
      <c r="I35" s="61"/>
      <c r="J35" s="59"/>
      <c r="K35" s="63" t="n">
        <f aca="false">IF(M35="%",(IF($J35="EE",4,IF($J35="CE",4,IF($J35="SE",5,IF($J35="ALI",7,IF($J35="AIE",5,0))))))*$C35,$C35*$I35)</f>
        <v>0</v>
      </c>
      <c r="L35" s="59"/>
      <c r="M35" s="62" t="str">
        <f aca="false">IFERROR(VLOOKUP($B35,Matriz_INM,3,0),"")</f>
        <v/>
      </c>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row>
    <row r="36" customFormat="false" ht="13.8" hidden="false" customHeight="false" outlineLevel="0" collapsed="false">
      <c r="A36" s="56"/>
      <c r="B36" s="57"/>
      <c r="C36" s="58" t="n">
        <f aca="false">IF($B36&lt;&gt;"",VLOOKUP($B36,Matriz_INM,2,0),0)</f>
        <v>0</v>
      </c>
      <c r="D36" s="59"/>
      <c r="E36" s="59"/>
      <c r="F36" s="59"/>
      <c r="G36" s="59"/>
      <c r="H36" s="60"/>
      <c r="I36" s="61"/>
      <c r="J36" s="59"/>
      <c r="K36" s="63" t="n">
        <f aca="false">IF(M36="%",(IF($J36="EE",4,IF($J36="CE",4,IF($J36="SE",5,IF($J36="ALI",7,IF($J36="AIE",5,0))))))*$C36,$C36*$I36)</f>
        <v>0</v>
      </c>
      <c r="L36" s="59"/>
      <c r="M36" s="62" t="str">
        <f aca="false">IFERROR(VLOOKUP($B36,Matriz_INM,3,0),"")</f>
        <v/>
      </c>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row>
    <row r="37" customFormat="false" ht="13.8" hidden="false" customHeight="false" outlineLevel="0" collapsed="false">
      <c r="A37" s="56"/>
      <c r="B37" s="57"/>
      <c r="C37" s="58" t="n">
        <f aca="false">IF($B37&lt;&gt;"",VLOOKUP($B37,Matriz_INM,2,0),0)</f>
        <v>0</v>
      </c>
      <c r="D37" s="59"/>
      <c r="E37" s="59"/>
      <c r="F37" s="59"/>
      <c r="G37" s="59"/>
      <c r="H37" s="60"/>
      <c r="I37" s="61"/>
      <c r="J37" s="59"/>
      <c r="K37" s="63" t="n">
        <f aca="false">IF(M37="%",(IF($J37="EE",4,IF($J37="CE",4,IF($J37="SE",5,IF($J37="ALI",7,IF($J37="AIE",5,0))))))*$C37,$C37*$I37)</f>
        <v>0</v>
      </c>
      <c r="L37" s="59"/>
      <c r="M37" s="62" t="str">
        <f aca="false">IFERROR(VLOOKUP($B37,Matriz_INM,3,0),"")</f>
        <v/>
      </c>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row>
    <row r="38" customFormat="false" ht="13.8" hidden="false" customHeight="false" outlineLevel="0" collapsed="false">
      <c r="A38" s="56"/>
      <c r="B38" s="57"/>
      <c r="C38" s="58" t="n">
        <f aca="false">IF($B38&lt;&gt;"",VLOOKUP($B38,Matriz_INM,2,0),0)</f>
        <v>0</v>
      </c>
      <c r="D38" s="59"/>
      <c r="E38" s="59"/>
      <c r="F38" s="59"/>
      <c r="G38" s="59"/>
      <c r="H38" s="60"/>
      <c r="I38" s="61"/>
      <c r="J38" s="59"/>
      <c r="K38" s="63" t="n">
        <f aca="false">IF(M38="%",(IF($J38="EE",4,IF($J38="CE",4,IF($J38="SE",5,IF($J38="ALI",7,IF($J38="AIE",5,0))))))*$C38,$C38*$I38)</f>
        <v>0</v>
      </c>
      <c r="L38" s="59"/>
      <c r="M38" s="62" t="str">
        <f aca="false">IFERROR(VLOOKUP($B38,Matriz_INM,3,0),"")</f>
        <v/>
      </c>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row>
    <row r="39" customFormat="false" ht="13.8" hidden="false" customHeight="false" outlineLevel="0" collapsed="false">
      <c r="A39" s="56"/>
      <c r="B39" s="57"/>
      <c r="C39" s="58" t="n">
        <f aca="false">IF($B39&lt;&gt;"",VLOOKUP($B39,Matriz_INM,2,0),0)</f>
        <v>0</v>
      </c>
      <c r="D39" s="59"/>
      <c r="E39" s="59"/>
      <c r="F39" s="59"/>
      <c r="G39" s="59"/>
      <c r="H39" s="60"/>
      <c r="I39" s="61"/>
      <c r="J39" s="59"/>
      <c r="K39" s="63" t="n">
        <f aca="false">IF(M39="%",(IF($J39="EE",4,IF($J39="CE",4,IF($J39="SE",5,IF($J39="ALI",7,IF($J39="AIE",5,0))))))*$C39,$C39*$I39)</f>
        <v>0</v>
      </c>
      <c r="L39" s="59"/>
      <c r="M39" s="62" t="str">
        <f aca="false">IFERROR(VLOOKUP($B39,Matriz_INM,3,0),"")</f>
        <v/>
      </c>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row>
    <row r="40" customFormat="false" ht="13.8" hidden="false" customHeight="false" outlineLevel="0" collapsed="false">
      <c r="A40" s="56"/>
      <c r="B40" s="57"/>
      <c r="C40" s="58" t="n">
        <f aca="false">IF($B40&lt;&gt;"",VLOOKUP($B40,Matriz_INM,2,0),0)</f>
        <v>0</v>
      </c>
      <c r="D40" s="59"/>
      <c r="E40" s="59"/>
      <c r="F40" s="59"/>
      <c r="G40" s="59"/>
      <c r="H40" s="60"/>
      <c r="I40" s="61"/>
      <c r="J40" s="59"/>
      <c r="K40" s="63" t="n">
        <f aca="false">IF(M40="%",(IF($J40="EE",4,IF($J40="CE",4,IF($J40="SE",5,IF($J40="ALI",7,IF($J40="AIE",5,0))))))*$C40,$C40*$I40)</f>
        <v>0</v>
      </c>
      <c r="L40" s="59"/>
      <c r="M40" s="62" t="str">
        <f aca="false">IFERROR(VLOOKUP($B40,Matriz_INM,3,0),"")</f>
        <v/>
      </c>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row>
    <row r="41" customFormat="false" ht="13.8" hidden="false" customHeight="false" outlineLevel="0" collapsed="false">
      <c r="A41" s="56"/>
      <c r="B41" s="57"/>
      <c r="C41" s="58" t="n">
        <f aca="false">IF($B41&lt;&gt;"",VLOOKUP($B41,Matriz_INM,2,0),0)</f>
        <v>0</v>
      </c>
      <c r="D41" s="59"/>
      <c r="E41" s="59"/>
      <c r="F41" s="59"/>
      <c r="G41" s="59"/>
      <c r="H41" s="60"/>
      <c r="I41" s="61"/>
      <c r="J41" s="59"/>
      <c r="K41" s="63" t="n">
        <f aca="false">IF(M41="%",(IF($J41="EE",4,IF($J41="CE",4,IF($J41="SE",5,IF($J41="ALI",7,IF($J41="AIE",5,0))))))*$C41,$C41*$I41)</f>
        <v>0</v>
      </c>
      <c r="L41" s="59"/>
      <c r="M41" s="62" t="str">
        <f aca="false">IFERROR(VLOOKUP($B41,Matriz_INM,3,0),"")</f>
        <v/>
      </c>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row>
    <row r="42" customFormat="false" ht="13.8" hidden="false" customHeight="false" outlineLevel="0" collapsed="false">
      <c r="A42" s="56"/>
      <c r="B42" s="57"/>
      <c r="C42" s="58" t="n">
        <f aca="false">IF($B42&lt;&gt;"",VLOOKUP($B42,Matriz_INM,2,0),0)</f>
        <v>0</v>
      </c>
      <c r="D42" s="59"/>
      <c r="E42" s="59"/>
      <c r="F42" s="59"/>
      <c r="G42" s="59"/>
      <c r="H42" s="60"/>
      <c r="I42" s="61"/>
      <c r="J42" s="59"/>
      <c r="K42" s="63" t="n">
        <f aca="false">IF(M42="%",(IF($J42="EE",4,IF($J42="CE",4,IF($J42="SE",5,IF($J42="ALI",7,IF($J42="AIE",5,0))))))*$C42,$C42*$I42)</f>
        <v>0</v>
      </c>
      <c r="L42" s="59"/>
      <c r="M42" s="62" t="str">
        <f aca="false">IFERROR(VLOOKUP($B42,Matriz_INM,3,0),"")</f>
        <v/>
      </c>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row>
    <row r="43" customFormat="false" ht="13.8" hidden="false" customHeight="false" outlineLevel="0" collapsed="false">
      <c r="A43" s="56"/>
      <c r="B43" s="57"/>
      <c r="C43" s="58" t="n">
        <f aca="false">IF($B43&lt;&gt;"",VLOOKUP($B43,Matriz_INM,2,0),0)</f>
        <v>0</v>
      </c>
      <c r="D43" s="59"/>
      <c r="E43" s="59"/>
      <c r="F43" s="59"/>
      <c r="G43" s="59"/>
      <c r="H43" s="60"/>
      <c r="I43" s="61"/>
      <c r="J43" s="59"/>
      <c r="K43" s="63" t="n">
        <f aca="false">IF(M43="%",(IF($J43="EE",4,IF($J43="CE",4,IF($J43="SE",5,IF($J43="ALI",7,IF($J43="AIE",5,0))))))*$C43,$C43*$I43)</f>
        <v>0</v>
      </c>
      <c r="L43" s="59"/>
      <c r="M43" s="62" t="str">
        <f aca="false">IFERROR(VLOOKUP($B43,Matriz_INM,3,0),"")</f>
        <v/>
      </c>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row>
    <row r="44" customFormat="false" ht="13.8" hidden="false" customHeight="false" outlineLevel="0" collapsed="false">
      <c r="A44" s="56"/>
      <c r="B44" s="57"/>
      <c r="C44" s="58" t="n">
        <f aca="false">IF($B44&lt;&gt;"",VLOOKUP($B44,Matriz_INM,2,0),0)</f>
        <v>0</v>
      </c>
      <c r="D44" s="59"/>
      <c r="E44" s="59"/>
      <c r="F44" s="59"/>
      <c r="G44" s="59"/>
      <c r="H44" s="60"/>
      <c r="I44" s="61"/>
      <c r="J44" s="59"/>
      <c r="K44" s="63" t="n">
        <f aca="false">IF(M44="%",(IF($J44="EE",4,IF($J44="CE",4,IF($J44="SE",5,IF($J44="ALI",7,IF($J44="AIE",5,0))))))*$C44,$C44*$I44)</f>
        <v>0</v>
      </c>
      <c r="L44" s="59"/>
      <c r="M44" s="62" t="str">
        <f aca="false">IFERROR(VLOOKUP($B44,Matriz_INM,3,0),"")</f>
        <v/>
      </c>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row>
    <row r="45" customFormat="false" ht="13.8" hidden="false" customHeight="false" outlineLevel="0" collapsed="false">
      <c r="A45" s="56"/>
      <c r="B45" s="57"/>
      <c r="C45" s="58" t="n">
        <f aca="false">IF($B45&lt;&gt;"",VLOOKUP($B45,Matriz_INM,2,0),0)</f>
        <v>0</v>
      </c>
      <c r="D45" s="59"/>
      <c r="E45" s="59"/>
      <c r="F45" s="59"/>
      <c r="G45" s="59"/>
      <c r="H45" s="60"/>
      <c r="I45" s="61"/>
      <c r="J45" s="59"/>
      <c r="K45" s="63" t="n">
        <f aca="false">IF(M45="%",(IF($J45="EE",4,IF($J45="CE",4,IF($J45="SE",5,IF($J45="ALI",7,IF($J45="AIE",5,0))))))*$C45,$C45*$I45)</f>
        <v>0</v>
      </c>
      <c r="L45" s="59"/>
      <c r="M45" s="62" t="str">
        <f aca="false">IFERROR(VLOOKUP($B45,Matriz_INM,3,0),"")</f>
        <v/>
      </c>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row>
    <row r="46" customFormat="false" ht="13.8" hidden="false" customHeight="false" outlineLevel="0" collapsed="false">
      <c r="A46" s="56"/>
      <c r="B46" s="57"/>
      <c r="C46" s="58" t="n">
        <f aca="false">IF($B46&lt;&gt;"",VLOOKUP($B46,Matriz_INM,2,0),0)</f>
        <v>0</v>
      </c>
      <c r="D46" s="59"/>
      <c r="E46" s="59"/>
      <c r="F46" s="59"/>
      <c r="G46" s="59"/>
      <c r="H46" s="60"/>
      <c r="I46" s="61"/>
      <c r="J46" s="59"/>
      <c r="K46" s="63" t="n">
        <f aca="false">IF(M46="%",(IF($J46="EE",4,IF($J46="CE",4,IF($J46="SE",5,IF($J46="ALI",7,IF($J46="AIE",5,0))))))*$C46,$C46*$I46)</f>
        <v>0</v>
      </c>
      <c r="L46" s="59"/>
      <c r="M46" s="62" t="str">
        <f aca="false">IFERROR(VLOOKUP($B46,Matriz_INM,3,0),"")</f>
        <v/>
      </c>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row>
    <row r="47" customFormat="false" ht="13.8" hidden="false" customHeight="false" outlineLevel="0" collapsed="false">
      <c r="A47" s="56"/>
      <c r="B47" s="57"/>
      <c r="C47" s="58" t="n">
        <f aca="false">IF($B47&lt;&gt;"",VLOOKUP($B47,Matriz_INM,2,0),0)</f>
        <v>0</v>
      </c>
      <c r="D47" s="59"/>
      <c r="E47" s="59"/>
      <c r="F47" s="59"/>
      <c r="G47" s="59"/>
      <c r="H47" s="60"/>
      <c r="I47" s="61"/>
      <c r="J47" s="59"/>
      <c r="K47" s="63" t="n">
        <f aca="false">IF(M47="%",(IF($J47="EE",4,IF($J47="CE",4,IF($J47="SE",5,IF($J47="ALI",7,IF($J47="AIE",5,0))))))*$C47,$C47*$I47)</f>
        <v>0</v>
      </c>
      <c r="L47" s="59"/>
      <c r="M47" s="62" t="str">
        <f aca="false">IFERROR(VLOOKUP($B47,Matriz_INM,3,0),"")</f>
        <v/>
      </c>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row>
    <row r="48" customFormat="false" ht="13.8" hidden="false" customHeight="false" outlineLevel="0" collapsed="false">
      <c r="A48" s="56"/>
      <c r="B48" s="57"/>
      <c r="C48" s="58" t="n">
        <f aca="false">IF($B48&lt;&gt;"",VLOOKUP($B48,Matriz_INM,2,0),0)</f>
        <v>0</v>
      </c>
      <c r="D48" s="59"/>
      <c r="E48" s="59"/>
      <c r="F48" s="59"/>
      <c r="G48" s="59"/>
      <c r="H48" s="60"/>
      <c r="I48" s="61"/>
      <c r="J48" s="59"/>
      <c r="K48" s="63" t="n">
        <f aca="false">IF(M48="%",(IF($J48="EE",4,IF($J48="CE",4,IF($J48="SE",5,IF($J48="ALI",7,IF($J48="AIE",5,0))))))*$C48,$C48*$I48)</f>
        <v>0</v>
      </c>
      <c r="L48" s="59"/>
      <c r="M48" s="62" t="str">
        <f aca="false">IFERROR(VLOOKUP($B48,Matriz_INM,3,0),"")</f>
        <v/>
      </c>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row>
    <row r="49" customFormat="false" ht="13.8" hidden="false" customHeight="false" outlineLevel="0" collapsed="false">
      <c r="A49" s="56"/>
      <c r="B49" s="57"/>
      <c r="C49" s="58" t="n">
        <f aca="false">IF($B49&lt;&gt;"",VLOOKUP($B49,Matriz_INM,2,0),0)</f>
        <v>0</v>
      </c>
      <c r="D49" s="59"/>
      <c r="E49" s="59"/>
      <c r="F49" s="59"/>
      <c r="G49" s="59"/>
      <c r="H49" s="60"/>
      <c r="I49" s="61"/>
      <c r="J49" s="59"/>
      <c r="K49" s="63" t="n">
        <f aca="false">IF(M49="%",(IF($J49="EE",4,IF($J49="CE",4,IF($J49="SE",5,IF($J49="ALI",7,IF($J49="AIE",5,0))))))*$C49,$C49*$I49)</f>
        <v>0</v>
      </c>
      <c r="L49" s="59"/>
      <c r="M49" s="62" t="str">
        <f aca="false">IFERROR(VLOOKUP($B49,Matriz_INM,3,0),"")</f>
        <v/>
      </c>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row>
    <row r="50" customFormat="false" ht="13.8" hidden="false" customHeight="false" outlineLevel="0" collapsed="false">
      <c r="A50" s="56"/>
      <c r="B50" s="57"/>
      <c r="C50" s="58" t="n">
        <f aca="false">IF($B50&lt;&gt;"",VLOOKUP($B50,Matriz_INM,2,0),0)</f>
        <v>0</v>
      </c>
      <c r="D50" s="59"/>
      <c r="E50" s="59"/>
      <c r="F50" s="59"/>
      <c r="G50" s="59"/>
      <c r="H50" s="60"/>
      <c r="I50" s="61"/>
      <c r="J50" s="59"/>
      <c r="K50" s="63" t="n">
        <f aca="false">IF(M50="%",(IF($J50="EE",4,IF($J50="CE",4,IF($J50="SE",5,IF($J50="ALI",7,IF($J50="AIE",5,0))))))*$C50,$C50*$I50)</f>
        <v>0</v>
      </c>
      <c r="L50" s="59"/>
      <c r="M50" s="62" t="str">
        <f aca="false">IFERROR(VLOOKUP($B50,Matriz_INM,3,0),"")</f>
        <v/>
      </c>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row>
    <row r="51" customFormat="false" ht="13.8" hidden="false" customHeight="false" outlineLevel="0" collapsed="false">
      <c r="A51" s="56"/>
      <c r="B51" s="57"/>
      <c r="C51" s="58" t="n">
        <f aca="false">IF($B51&lt;&gt;"",VLOOKUP($B51,Matriz_INM,2,0),0)</f>
        <v>0</v>
      </c>
      <c r="D51" s="59"/>
      <c r="E51" s="59"/>
      <c r="F51" s="59"/>
      <c r="G51" s="59"/>
      <c r="H51" s="60"/>
      <c r="I51" s="61"/>
      <c r="J51" s="59"/>
      <c r="K51" s="63" t="n">
        <f aca="false">IF(M51="%",(IF($J51="EE",4,IF($J51="CE",4,IF($J51="SE",5,IF($J51="ALI",7,IF($J51="AIE",5,0))))))*$C51,$C51*$I51)</f>
        <v>0</v>
      </c>
      <c r="L51" s="59"/>
      <c r="M51" s="62" t="str">
        <f aca="false">IFERROR(VLOOKUP($B51,Matriz_INM,3,0),"")</f>
        <v/>
      </c>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row>
    <row r="52" customFormat="false" ht="13.8" hidden="false" customHeight="false" outlineLevel="0" collapsed="false">
      <c r="A52" s="56"/>
      <c r="B52" s="57"/>
      <c r="C52" s="58" t="n">
        <f aca="false">IF($B52&lt;&gt;"",VLOOKUP($B52,Matriz_INM,2,0),0)</f>
        <v>0</v>
      </c>
      <c r="D52" s="59"/>
      <c r="E52" s="59"/>
      <c r="F52" s="59"/>
      <c r="G52" s="59"/>
      <c r="H52" s="60"/>
      <c r="I52" s="61"/>
      <c r="J52" s="59"/>
      <c r="K52" s="63" t="n">
        <f aca="false">IF(M52="%",(IF($J52="EE",4,IF($J52="CE",4,IF($J52="SE",5,IF($J52="ALI",7,IF($J52="AIE",5,0))))))*$C52,$C52*$I52)</f>
        <v>0</v>
      </c>
      <c r="L52" s="59"/>
      <c r="M52" s="62" t="str">
        <f aca="false">IFERROR(VLOOKUP($B52,Matriz_INM,3,0),"")</f>
        <v/>
      </c>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row>
    <row r="53" customFormat="false" ht="13.8" hidden="false" customHeight="false" outlineLevel="0" collapsed="false">
      <c r="A53" s="56"/>
      <c r="B53" s="57"/>
      <c r="C53" s="58" t="n">
        <f aca="false">IF($B53&lt;&gt;"",VLOOKUP($B53,Matriz_INM,2,0),0)</f>
        <v>0</v>
      </c>
      <c r="D53" s="59"/>
      <c r="E53" s="59"/>
      <c r="F53" s="59"/>
      <c r="G53" s="59"/>
      <c r="H53" s="60"/>
      <c r="I53" s="61"/>
      <c r="J53" s="59"/>
      <c r="K53" s="63" t="n">
        <f aca="false">IF(M53="%",(IF($J53="EE",4,IF($J53="CE",4,IF($J53="SE",5,IF($J53="ALI",7,IF($J53="AIE",5,0))))))*$C53,$C53*$I53)</f>
        <v>0</v>
      </c>
      <c r="L53" s="59"/>
      <c r="M53" s="62" t="str">
        <f aca="false">IFERROR(VLOOKUP($B53,Matriz_INM,3,0),"")</f>
        <v/>
      </c>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row>
    <row r="54" customFormat="false" ht="13.8" hidden="false" customHeight="false" outlineLevel="0" collapsed="false">
      <c r="A54" s="56"/>
      <c r="B54" s="57"/>
      <c r="C54" s="58" t="n">
        <f aca="false">IF($B54&lt;&gt;"",VLOOKUP($B54,Matriz_INM,2,0),0)</f>
        <v>0</v>
      </c>
      <c r="D54" s="59"/>
      <c r="E54" s="59"/>
      <c r="F54" s="59"/>
      <c r="G54" s="59"/>
      <c r="H54" s="60"/>
      <c r="I54" s="61"/>
      <c r="J54" s="59"/>
      <c r="K54" s="63" t="n">
        <f aca="false">IF(M54="%",(IF($J54="EE",4,IF($J54="CE",4,IF($J54="SE",5,IF($J54="ALI",7,IF($J54="AIE",5,0))))))*$C54,$C54*$I54)</f>
        <v>0</v>
      </c>
      <c r="L54" s="59"/>
      <c r="M54" s="62" t="str">
        <f aca="false">IFERROR(VLOOKUP($B54,Matriz_INM,3,0),"")</f>
        <v/>
      </c>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row>
    <row r="55" customFormat="false" ht="13.8" hidden="false" customHeight="false" outlineLevel="0" collapsed="false">
      <c r="A55" s="56"/>
      <c r="B55" s="57"/>
      <c r="C55" s="58" t="n">
        <f aca="false">IF($B55&lt;&gt;"",VLOOKUP($B55,Matriz_INM,2,0),0)</f>
        <v>0</v>
      </c>
      <c r="D55" s="59"/>
      <c r="E55" s="59"/>
      <c r="F55" s="59"/>
      <c r="G55" s="59"/>
      <c r="H55" s="60"/>
      <c r="I55" s="61"/>
      <c r="J55" s="59"/>
      <c r="K55" s="63" t="n">
        <f aca="false">IF(M55="%",(IF($J55="EE",4,IF($J55="CE",4,IF($J55="SE",5,IF($J55="ALI",7,IF($J55="AIE",5,0))))))*$C55,$C55*$I55)</f>
        <v>0</v>
      </c>
      <c r="L55" s="59"/>
      <c r="M55" s="62" t="str">
        <f aca="false">IFERROR(VLOOKUP($B55,Matriz_INM,3,0),"")</f>
        <v/>
      </c>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row>
    <row r="56" customFormat="false" ht="13.8" hidden="false" customHeight="false" outlineLevel="0" collapsed="false">
      <c r="A56" s="56"/>
      <c r="B56" s="57"/>
      <c r="C56" s="58" t="n">
        <f aca="false">IF($B56&lt;&gt;"",VLOOKUP($B56,Matriz_INM,2,0),0)</f>
        <v>0</v>
      </c>
      <c r="D56" s="59"/>
      <c r="E56" s="59"/>
      <c r="F56" s="59"/>
      <c r="G56" s="59"/>
      <c r="H56" s="60"/>
      <c r="I56" s="61"/>
      <c r="J56" s="59"/>
      <c r="K56" s="63" t="n">
        <f aca="false">IF(M56="%",(IF($J56="EE",4,IF($J56="CE",4,IF($J56="SE",5,IF($J56="ALI",7,IF($J56="AIE",5,0))))))*$C56,$C56*$I56)</f>
        <v>0</v>
      </c>
      <c r="L56" s="59"/>
      <c r="M56" s="62" t="str">
        <f aca="false">IFERROR(VLOOKUP($B56,Matriz_INM,3,0),"")</f>
        <v/>
      </c>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row>
    <row r="57" customFormat="false" ht="13.8" hidden="false" customHeight="false" outlineLevel="0" collapsed="false">
      <c r="A57" s="56"/>
      <c r="B57" s="57"/>
      <c r="C57" s="58" t="n">
        <f aca="false">IF($B57&lt;&gt;"",VLOOKUP($B57,Matriz_INM,2,0),0)</f>
        <v>0</v>
      </c>
      <c r="D57" s="59"/>
      <c r="E57" s="59"/>
      <c r="F57" s="59"/>
      <c r="G57" s="59"/>
      <c r="H57" s="60"/>
      <c r="I57" s="61"/>
      <c r="J57" s="59"/>
      <c r="K57" s="63" t="n">
        <f aca="false">IF(M57="%",(IF($J57="EE",4,IF($J57="CE",4,IF($J57="SE",5,IF($J57="ALI",7,IF($J57="AIE",5,0))))))*$C57,$C57*$I57)</f>
        <v>0</v>
      </c>
      <c r="L57" s="59"/>
      <c r="M57" s="62" t="str">
        <f aca="false">IFERROR(VLOOKUP($B57,Matriz_INM,3,0),"")</f>
        <v/>
      </c>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row>
    <row r="58" customFormat="false" ht="13.8" hidden="false" customHeight="false" outlineLevel="0" collapsed="false">
      <c r="A58" s="56"/>
      <c r="B58" s="57"/>
      <c r="C58" s="58" t="n">
        <f aca="false">IF($B58&lt;&gt;"",VLOOKUP($B58,Matriz_INM,2,0),0)</f>
        <v>0</v>
      </c>
      <c r="D58" s="59"/>
      <c r="E58" s="59"/>
      <c r="F58" s="59"/>
      <c r="G58" s="59"/>
      <c r="H58" s="60"/>
      <c r="I58" s="61"/>
      <c r="J58" s="59"/>
      <c r="K58" s="63" t="n">
        <f aca="false">IF(M58="%",(IF($J58="EE",4,IF($J58="CE",4,IF($J58="SE",5,IF($J58="ALI",7,IF($J58="AIE",5,0))))))*$C58,$C58*$I58)</f>
        <v>0</v>
      </c>
      <c r="L58" s="59"/>
      <c r="M58" s="62" t="str">
        <f aca="false">IFERROR(VLOOKUP($B58,Matriz_INM,3,0),"")</f>
        <v/>
      </c>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row>
    <row r="59" customFormat="false" ht="13.8" hidden="false" customHeight="false" outlineLevel="0" collapsed="false">
      <c r="A59" s="56"/>
      <c r="B59" s="57"/>
      <c r="C59" s="58" t="n">
        <f aca="false">IF($B59&lt;&gt;"",VLOOKUP($B59,Matriz_INM,2,0),0)</f>
        <v>0</v>
      </c>
      <c r="D59" s="59"/>
      <c r="E59" s="59"/>
      <c r="F59" s="59"/>
      <c r="G59" s="59"/>
      <c r="H59" s="60"/>
      <c r="I59" s="61"/>
      <c r="J59" s="59"/>
      <c r="K59" s="63" t="n">
        <f aca="false">IF(M59="%",(IF($J59="EE",4,IF($J59="CE",4,IF($J59="SE",5,IF($J59="ALI",7,IF($J59="AIE",5,0))))))*$C59,$C59*$I59)</f>
        <v>0</v>
      </c>
      <c r="L59" s="59"/>
      <c r="M59" s="62" t="str">
        <f aca="false">IFERROR(VLOOKUP($B59,Matriz_INM,3,0),"")</f>
        <v/>
      </c>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row>
    <row r="60" customFormat="false" ht="13.8" hidden="false" customHeight="false" outlineLevel="0" collapsed="false">
      <c r="A60" s="56"/>
      <c r="B60" s="57"/>
      <c r="C60" s="58" t="n">
        <f aca="false">IF($B60&lt;&gt;"",VLOOKUP($B60,Matriz_INM,2,0),0)</f>
        <v>0</v>
      </c>
      <c r="D60" s="59"/>
      <c r="E60" s="59"/>
      <c r="F60" s="59"/>
      <c r="G60" s="59"/>
      <c r="H60" s="60"/>
      <c r="I60" s="61"/>
      <c r="J60" s="59"/>
      <c r="K60" s="63" t="n">
        <f aca="false">IF(M60="%",(IF($J60="EE",4,IF($J60="CE",4,IF($J60="SE",5,IF($J60="ALI",7,IF($J60="AIE",5,0))))))*$C60,$C60*$I60)</f>
        <v>0</v>
      </c>
      <c r="L60" s="59"/>
      <c r="M60" s="62" t="str">
        <f aca="false">IFERROR(VLOOKUP($B60,Matriz_INM,3,0),"")</f>
        <v/>
      </c>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row>
    <row r="61" customFormat="false" ht="13.8" hidden="false" customHeight="false" outlineLevel="0" collapsed="false">
      <c r="A61" s="56"/>
      <c r="B61" s="57"/>
      <c r="C61" s="58" t="n">
        <f aca="false">IF($B61&lt;&gt;"",VLOOKUP($B61,Matriz_INM,2,0),0)</f>
        <v>0</v>
      </c>
      <c r="D61" s="59"/>
      <c r="E61" s="59"/>
      <c r="F61" s="59"/>
      <c r="G61" s="59"/>
      <c r="H61" s="60"/>
      <c r="I61" s="61"/>
      <c r="J61" s="59"/>
      <c r="K61" s="63" t="n">
        <f aca="false">IF(M61="%",(IF($J61="EE",4,IF($J61="CE",4,IF($J61="SE",5,IF($J61="ALI",7,IF($J61="AIE",5,0))))))*$C61,$C61*$I61)</f>
        <v>0</v>
      </c>
      <c r="L61" s="59"/>
      <c r="M61" s="62" t="str">
        <f aca="false">IFERROR(VLOOKUP($B61,Matriz_INM,3,0),"")</f>
        <v/>
      </c>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row>
    <row r="62" customFormat="false" ht="13.8" hidden="false" customHeight="false" outlineLevel="0" collapsed="false">
      <c r="A62" s="56"/>
      <c r="B62" s="57"/>
      <c r="C62" s="58" t="n">
        <f aca="false">IF($B62&lt;&gt;"",VLOOKUP($B62,Matriz_INM,2,0),0)</f>
        <v>0</v>
      </c>
      <c r="D62" s="59"/>
      <c r="E62" s="59"/>
      <c r="F62" s="59"/>
      <c r="G62" s="59"/>
      <c r="H62" s="60"/>
      <c r="I62" s="61"/>
      <c r="J62" s="59"/>
      <c r="K62" s="63" t="n">
        <f aca="false">IF(M62="%",(IF($J62="EE",4,IF($J62="CE",4,IF($J62="SE",5,IF($J62="ALI",7,IF($J62="AIE",5,0))))))*$C62,$C62*$I62)</f>
        <v>0</v>
      </c>
      <c r="L62" s="59"/>
      <c r="M62" s="62" t="str">
        <f aca="false">IFERROR(VLOOKUP($B62,Matriz_INM,3,0),"")</f>
        <v/>
      </c>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row>
    <row r="63" customFormat="false" ht="13.8" hidden="false" customHeight="false" outlineLevel="0" collapsed="false">
      <c r="A63" s="56"/>
      <c r="B63" s="57"/>
      <c r="C63" s="58" t="n">
        <f aca="false">IF($B63&lt;&gt;"",VLOOKUP($B63,Matriz_INM,2,0),0)</f>
        <v>0</v>
      </c>
      <c r="D63" s="59"/>
      <c r="E63" s="59"/>
      <c r="F63" s="59"/>
      <c r="G63" s="59"/>
      <c r="H63" s="60"/>
      <c r="I63" s="61"/>
      <c r="J63" s="59"/>
      <c r="K63" s="63" t="n">
        <f aca="false">IF(M63="%",(IF($J63="EE",4,IF($J63="CE",4,IF($J63="SE",5,IF($J63="ALI",7,IF($J63="AIE",5,0))))))*$C63,$C63*$I63)</f>
        <v>0</v>
      </c>
      <c r="L63" s="59"/>
      <c r="M63" s="62" t="str">
        <f aca="false">IFERROR(VLOOKUP($B63,Matriz_INM,3,0),"")</f>
        <v/>
      </c>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row>
    <row r="64" customFormat="false" ht="13.8" hidden="false" customHeight="false" outlineLevel="0" collapsed="false">
      <c r="A64" s="56"/>
      <c r="B64" s="57"/>
      <c r="C64" s="58" t="n">
        <f aca="false">IF($B64&lt;&gt;"",VLOOKUP($B64,Matriz_INM,2,0),0)</f>
        <v>0</v>
      </c>
      <c r="D64" s="59"/>
      <c r="E64" s="59"/>
      <c r="F64" s="59"/>
      <c r="G64" s="59"/>
      <c r="H64" s="60"/>
      <c r="I64" s="61"/>
      <c r="J64" s="59"/>
      <c r="K64" s="63" t="n">
        <f aca="false">IF(M64="%",(IF($J64="EE",4,IF($J64="CE",4,IF($J64="SE",5,IF($J64="ALI",7,IF($J64="AIE",5,0))))))*$C64,$C64*$I64)</f>
        <v>0</v>
      </c>
      <c r="L64" s="59"/>
      <c r="M64" s="62" t="str">
        <f aca="false">IFERROR(VLOOKUP($B64,Matriz_INM,3,0),"")</f>
        <v/>
      </c>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row>
    <row r="65" customFormat="false" ht="13.8" hidden="false" customHeight="false" outlineLevel="0" collapsed="false">
      <c r="A65" s="56"/>
      <c r="B65" s="57"/>
      <c r="C65" s="58" t="n">
        <f aca="false">IF($B65&lt;&gt;"",VLOOKUP($B65,Matriz_INM,2,0),0)</f>
        <v>0</v>
      </c>
      <c r="D65" s="59"/>
      <c r="E65" s="59"/>
      <c r="F65" s="59"/>
      <c r="G65" s="59"/>
      <c r="H65" s="60"/>
      <c r="I65" s="61"/>
      <c r="J65" s="59"/>
      <c r="K65" s="63" t="n">
        <f aca="false">IF(M65="%",(IF($J65="EE",4,IF($J65="CE",4,IF($J65="SE",5,IF($J65="ALI",7,IF($J65="AIE",5,0))))))*$C65,$C65*$I65)</f>
        <v>0</v>
      </c>
      <c r="L65" s="59"/>
      <c r="M65" s="62" t="str">
        <f aca="false">IFERROR(VLOOKUP($B65,Matriz_INM,3,0),"")</f>
        <v/>
      </c>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row>
    <row r="66" customFormat="false" ht="13.8" hidden="false" customHeight="false" outlineLevel="0" collapsed="false">
      <c r="A66" s="56"/>
      <c r="B66" s="57"/>
      <c r="C66" s="58" t="n">
        <f aca="false">IF($B66&lt;&gt;"",VLOOKUP($B66,Matriz_INM,2,0),0)</f>
        <v>0</v>
      </c>
      <c r="D66" s="59"/>
      <c r="E66" s="59"/>
      <c r="F66" s="59"/>
      <c r="G66" s="59"/>
      <c r="H66" s="60"/>
      <c r="I66" s="61"/>
      <c r="J66" s="59"/>
      <c r="K66" s="63" t="n">
        <f aca="false">IF(M66="%",(IF($J66="EE",4,IF($J66="CE",4,IF($J66="SE",5,IF($J66="ALI",7,IF($J66="AIE",5,0))))))*$C66,$C66*$I66)</f>
        <v>0</v>
      </c>
      <c r="L66" s="59"/>
      <c r="M66" s="62" t="str">
        <f aca="false">IFERROR(VLOOKUP($B66,Matriz_INM,3,0),"")</f>
        <v/>
      </c>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row>
    <row r="67" customFormat="false" ht="13.8" hidden="false" customHeight="false" outlineLevel="0" collapsed="false">
      <c r="A67" s="56"/>
      <c r="B67" s="57"/>
      <c r="C67" s="58" t="n">
        <f aca="false">IF($B67&lt;&gt;"",VLOOKUP($B67,Matriz_INM,2,0),0)</f>
        <v>0</v>
      </c>
      <c r="D67" s="59"/>
      <c r="E67" s="59"/>
      <c r="F67" s="59"/>
      <c r="G67" s="59"/>
      <c r="H67" s="60"/>
      <c r="I67" s="61"/>
      <c r="J67" s="59"/>
      <c r="K67" s="63" t="n">
        <f aca="false">IF(M67="%",(IF($J67="EE",4,IF($J67="CE",4,IF($J67="SE",5,IF($J67="ALI",7,IF($J67="AIE",5,0))))))*$C67,$C67*$I67)</f>
        <v>0</v>
      </c>
      <c r="L67" s="59"/>
      <c r="M67" s="62" t="str">
        <f aca="false">IFERROR(VLOOKUP($B67,Matriz_INM,3,0),"")</f>
        <v/>
      </c>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row>
    <row r="68" customFormat="false" ht="13.8" hidden="false" customHeight="false" outlineLevel="0" collapsed="false">
      <c r="A68" s="56"/>
      <c r="B68" s="57"/>
      <c r="C68" s="58" t="n">
        <f aca="false">IF($B68&lt;&gt;"",VLOOKUP($B68,Matriz_INM,2,0),0)</f>
        <v>0</v>
      </c>
      <c r="D68" s="59"/>
      <c r="E68" s="59"/>
      <c r="F68" s="59"/>
      <c r="G68" s="59"/>
      <c r="H68" s="60"/>
      <c r="I68" s="61"/>
      <c r="J68" s="59"/>
      <c r="K68" s="63" t="n">
        <f aca="false">IF(M68="%",(IF($J68="EE",4,IF($J68="CE",4,IF($J68="SE",5,IF($J68="ALI",7,IF($J68="AIE",5,0))))))*$C68,$C68*$I68)</f>
        <v>0</v>
      </c>
      <c r="L68" s="59"/>
      <c r="M68" s="62" t="str">
        <f aca="false">IFERROR(VLOOKUP($B68,Matriz_INM,3,0),"")</f>
        <v/>
      </c>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55"/>
      <c r="BK68" s="55"/>
      <c r="BL68" s="55"/>
    </row>
    <row r="69" customFormat="false" ht="13.8" hidden="false" customHeight="false" outlineLevel="0" collapsed="false">
      <c r="A69" s="56"/>
      <c r="B69" s="57"/>
      <c r="C69" s="58" t="n">
        <f aca="false">IF($B69&lt;&gt;"",VLOOKUP($B69,Matriz_INM,2,0),0)</f>
        <v>0</v>
      </c>
      <c r="D69" s="59"/>
      <c r="E69" s="59"/>
      <c r="F69" s="59"/>
      <c r="G69" s="59"/>
      <c r="H69" s="60"/>
      <c r="I69" s="61"/>
      <c r="J69" s="59"/>
      <c r="K69" s="63" t="n">
        <f aca="false">IF(M69="%",(IF($J69="EE",4,IF($J69="CE",4,IF($J69="SE",5,IF($J69="ALI",7,IF($J69="AIE",5,0))))))*$C69,$C69*$I69)</f>
        <v>0</v>
      </c>
      <c r="L69" s="59"/>
      <c r="M69" s="62" t="str">
        <f aca="false">IFERROR(VLOOKUP($B69,Matriz_INM,3,0),"")</f>
        <v/>
      </c>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55"/>
      <c r="BK69" s="55"/>
      <c r="BL69" s="55"/>
    </row>
    <row r="70" customFormat="false" ht="13.8" hidden="false" customHeight="false" outlineLevel="0" collapsed="false">
      <c r="A70" s="56"/>
      <c r="B70" s="57"/>
      <c r="C70" s="58" t="n">
        <f aca="false">IF($B70&lt;&gt;"",VLOOKUP($B70,Matriz_INM,2,0),0)</f>
        <v>0</v>
      </c>
      <c r="D70" s="59"/>
      <c r="E70" s="59"/>
      <c r="F70" s="59"/>
      <c r="G70" s="59"/>
      <c r="H70" s="60"/>
      <c r="I70" s="61"/>
      <c r="J70" s="59"/>
      <c r="K70" s="63" t="n">
        <f aca="false">IF(M70="%",(IF($J70="EE",4,IF($J70="CE",4,IF($J70="SE",5,IF($J70="ALI",7,IF($J70="AIE",5,0))))))*$C70,$C70*$I70)</f>
        <v>0</v>
      </c>
      <c r="L70" s="59"/>
      <c r="M70" s="62" t="str">
        <f aca="false">IFERROR(VLOOKUP($B70,Matriz_INM,3,0),"")</f>
        <v/>
      </c>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row>
    <row r="71" customFormat="false" ht="13.8" hidden="false" customHeight="false" outlineLevel="0" collapsed="false">
      <c r="A71" s="56"/>
      <c r="B71" s="57"/>
      <c r="C71" s="58" t="n">
        <f aca="false">IF($B71&lt;&gt;"",VLOOKUP($B71,Matriz_INM,2,0),0)</f>
        <v>0</v>
      </c>
      <c r="D71" s="59"/>
      <c r="E71" s="59"/>
      <c r="F71" s="59"/>
      <c r="G71" s="59"/>
      <c r="H71" s="60"/>
      <c r="I71" s="61"/>
      <c r="J71" s="59"/>
      <c r="K71" s="63" t="n">
        <f aca="false">IF(M71="%",(IF($J71="EE",4,IF($J71="CE",4,IF($J71="SE",5,IF($J71="ALI",7,IF($J71="AIE",5,0))))))*$C71,$C71*$I71)</f>
        <v>0</v>
      </c>
      <c r="L71" s="59"/>
      <c r="M71" s="62" t="str">
        <f aca="false">IFERROR(VLOOKUP($B71,Matriz_INM,3,0),"")</f>
        <v/>
      </c>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55"/>
      <c r="BK71" s="55"/>
      <c r="BL71" s="55"/>
    </row>
    <row r="72" customFormat="false" ht="13.8" hidden="false" customHeight="false" outlineLevel="0" collapsed="false">
      <c r="A72" s="56"/>
      <c r="B72" s="57"/>
      <c r="C72" s="58" t="n">
        <f aca="false">IF($B72&lt;&gt;"",VLOOKUP($B72,Matriz_INM,2,0),0)</f>
        <v>0</v>
      </c>
      <c r="D72" s="59"/>
      <c r="E72" s="59"/>
      <c r="F72" s="59"/>
      <c r="G72" s="59"/>
      <c r="H72" s="60"/>
      <c r="I72" s="61"/>
      <c r="J72" s="59"/>
      <c r="K72" s="63" t="n">
        <f aca="false">IF(M72="%",(IF($J72="EE",4,IF($J72="CE",4,IF($J72="SE",5,IF($J72="ALI",7,IF($J72="AIE",5,0))))))*$C72,$C72*$I72)</f>
        <v>0</v>
      </c>
      <c r="L72" s="59"/>
      <c r="M72" s="62" t="str">
        <f aca="false">IFERROR(VLOOKUP($B72,Matriz_INM,3,0),"")</f>
        <v/>
      </c>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row>
    <row r="73" customFormat="false" ht="13.8" hidden="false" customHeight="false" outlineLevel="0" collapsed="false">
      <c r="A73" s="56"/>
      <c r="B73" s="57"/>
      <c r="C73" s="58" t="n">
        <f aca="false">IF($B73&lt;&gt;"",VLOOKUP($B73,Matriz_INM,2,0),0)</f>
        <v>0</v>
      </c>
      <c r="D73" s="59"/>
      <c r="E73" s="59"/>
      <c r="F73" s="59"/>
      <c r="G73" s="59"/>
      <c r="H73" s="60"/>
      <c r="I73" s="61"/>
      <c r="J73" s="59"/>
      <c r="K73" s="63" t="n">
        <f aca="false">IF(M73="%",(IF($J73="EE",4,IF($J73="CE",4,IF($J73="SE",5,IF($J73="ALI",7,IF($J73="AIE",5,0))))))*$C73,$C73*$I73)</f>
        <v>0</v>
      </c>
      <c r="L73" s="59"/>
      <c r="M73" s="62" t="str">
        <f aca="false">IFERROR(VLOOKUP($B73,Matriz_INM,3,0),"")</f>
        <v/>
      </c>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row>
    <row r="74" customFormat="false" ht="13.8" hidden="false" customHeight="false" outlineLevel="0" collapsed="false">
      <c r="A74" s="56"/>
      <c r="B74" s="57"/>
      <c r="C74" s="58" t="n">
        <f aca="false">IF($B74&lt;&gt;"",VLOOKUP($B74,Matriz_INM,2,0),0)</f>
        <v>0</v>
      </c>
      <c r="D74" s="59"/>
      <c r="E74" s="59"/>
      <c r="F74" s="59"/>
      <c r="G74" s="59"/>
      <c r="H74" s="60"/>
      <c r="I74" s="61"/>
      <c r="J74" s="59"/>
      <c r="K74" s="63" t="n">
        <f aca="false">IF(M74="%",(IF($J74="EE",4,IF($J74="CE",4,IF($J74="SE",5,IF($J74="ALI",7,IF($J74="AIE",5,0))))))*$C74,$C74*$I74)</f>
        <v>0</v>
      </c>
      <c r="L74" s="59"/>
      <c r="M74" s="62" t="str">
        <f aca="false">IFERROR(VLOOKUP($B74,Matriz_INM,3,0),"")</f>
        <v/>
      </c>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55"/>
      <c r="BK74" s="55"/>
      <c r="BL74" s="55"/>
    </row>
    <row r="75" customFormat="false" ht="13.8" hidden="false" customHeight="false" outlineLevel="0" collapsed="false">
      <c r="A75" s="56"/>
      <c r="B75" s="57"/>
      <c r="C75" s="58" t="n">
        <f aca="false">IF($B75&lt;&gt;"",VLOOKUP($B75,Matriz_INM,2,0),0)</f>
        <v>0</v>
      </c>
      <c r="D75" s="59"/>
      <c r="E75" s="59"/>
      <c r="F75" s="59"/>
      <c r="G75" s="59"/>
      <c r="H75" s="60"/>
      <c r="I75" s="61"/>
      <c r="J75" s="59"/>
      <c r="K75" s="63" t="n">
        <f aca="false">IF(M75="%",(IF($J75="EE",4,IF($J75="CE",4,IF($J75="SE",5,IF($J75="ALI",7,IF($J75="AIE",5,0))))))*$C75,$C75*$I75)</f>
        <v>0</v>
      </c>
      <c r="L75" s="59"/>
      <c r="M75" s="62" t="str">
        <f aca="false">IFERROR(VLOOKUP($B75,Matriz_INM,3,0),"")</f>
        <v/>
      </c>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c r="BG75" s="55"/>
      <c r="BH75" s="55"/>
      <c r="BI75" s="55"/>
      <c r="BJ75" s="55"/>
      <c r="BK75" s="55"/>
      <c r="BL75" s="55"/>
    </row>
    <row r="76" customFormat="false" ht="13.8" hidden="false" customHeight="false" outlineLevel="0" collapsed="false">
      <c r="A76" s="56"/>
      <c r="B76" s="57"/>
      <c r="C76" s="58" t="n">
        <f aca="false">IF($B76&lt;&gt;"",VLOOKUP($B76,Matriz_INM,2,0),0)</f>
        <v>0</v>
      </c>
      <c r="D76" s="59"/>
      <c r="E76" s="59"/>
      <c r="F76" s="59"/>
      <c r="G76" s="59"/>
      <c r="H76" s="60"/>
      <c r="I76" s="61"/>
      <c r="J76" s="59"/>
      <c r="K76" s="63" t="n">
        <f aca="false">IF(M76="%",(IF($J76="EE",4,IF($J76="CE",4,IF($J76="SE",5,IF($J76="ALI",7,IF($J76="AIE",5,0))))))*$C76,$C76*$I76)</f>
        <v>0</v>
      </c>
      <c r="L76" s="59"/>
      <c r="M76" s="62" t="str">
        <f aca="false">IFERROR(VLOOKUP($B76,Matriz_INM,3,0),"")</f>
        <v/>
      </c>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row>
    <row r="77" customFormat="false" ht="13.8" hidden="false" customHeight="false" outlineLevel="0" collapsed="false">
      <c r="A77" s="56"/>
      <c r="B77" s="57"/>
      <c r="C77" s="58" t="n">
        <f aca="false">IF($B77&lt;&gt;"",VLOOKUP($B77,Matriz_INM,2,0),0)</f>
        <v>0</v>
      </c>
      <c r="D77" s="59"/>
      <c r="E77" s="59"/>
      <c r="F77" s="59"/>
      <c r="G77" s="59"/>
      <c r="H77" s="60"/>
      <c r="I77" s="61"/>
      <c r="J77" s="59"/>
      <c r="K77" s="63" t="n">
        <f aca="false">IF(M77="%",(IF($J77="EE",4,IF($J77="CE",4,IF($J77="SE",5,IF($J77="ALI",7,IF($J77="AIE",5,0))))))*$C77,$C77*$I77)</f>
        <v>0</v>
      </c>
      <c r="L77" s="59"/>
      <c r="M77" s="62" t="str">
        <f aca="false">IFERROR(VLOOKUP($B77,Matriz_INM,3,0),"")</f>
        <v/>
      </c>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c r="BG77" s="55"/>
      <c r="BH77" s="55"/>
      <c r="BI77" s="55"/>
      <c r="BJ77" s="55"/>
      <c r="BK77" s="55"/>
      <c r="BL77" s="55"/>
    </row>
    <row r="78" customFormat="false" ht="13.8" hidden="false" customHeight="false" outlineLevel="0" collapsed="false">
      <c r="A78" s="56"/>
      <c r="B78" s="57"/>
      <c r="C78" s="58" t="n">
        <f aca="false">IF($B78&lt;&gt;"",VLOOKUP($B78,Matriz_INM,2,0),0)</f>
        <v>0</v>
      </c>
      <c r="D78" s="59"/>
      <c r="E78" s="59"/>
      <c r="F78" s="59"/>
      <c r="G78" s="59"/>
      <c r="H78" s="60"/>
      <c r="I78" s="61"/>
      <c r="J78" s="59"/>
      <c r="K78" s="63" t="n">
        <f aca="false">IF(M78="%",(IF($J78="EE",4,IF($J78="CE",4,IF($J78="SE",5,IF($J78="ALI",7,IF($J78="AIE",5,0))))))*$C78,$C78*$I78)</f>
        <v>0</v>
      </c>
      <c r="L78" s="59"/>
      <c r="M78" s="62" t="str">
        <f aca="false">IFERROR(VLOOKUP($B78,Matriz_INM,3,0),"")</f>
        <v/>
      </c>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row>
    <row r="79" customFormat="false" ht="13.8" hidden="false" customHeight="false" outlineLevel="0" collapsed="false">
      <c r="A79" s="56"/>
      <c r="B79" s="57"/>
      <c r="C79" s="58" t="n">
        <f aca="false">IF($B79&lt;&gt;"",VLOOKUP($B79,Matriz_INM,2,0),0)</f>
        <v>0</v>
      </c>
      <c r="D79" s="59"/>
      <c r="E79" s="59"/>
      <c r="F79" s="59"/>
      <c r="G79" s="59"/>
      <c r="H79" s="60"/>
      <c r="I79" s="61"/>
      <c r="J79" s="59"/>
      <c r="K79" s="63" t="n">
        <f aca="false">IF(M79="%",(IF($J79="EE",4,IF($J79="CE",4,IF($J79="SE",5,IF($J79="ALI",7,IF($J79="AIE",5,0))))))*$C79,$C79*$I79)</f>
        <v>0</v>
      </c>
      <c r="L79" s="59"/>
      <c r="M79" s="62" t="str">
        <f aca="false">IFERROR(VLOOKUP($B79,Matriz_INM,3,0),"")</f>
        <v/>
      </c>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c r="BG79" s="55"/>
      <c r="BH79" s="55"/>
      <c r="BI79" s="55"/>
      <c r="BJ79" s="55"/>
      <c r="BK79" s="55"/>
      <c r="BL79" s="55"/>
    </row>
    <row r="80" customFormat="false" ht="13.8" hidden="false" customHeight="false" outlineLevel="0" collapsed="false">
      <c r="A80" s="56"/>
      <c r="B80" s="57"/>
      <c r="C80" s="58" t="n">
        <f aca="false">IF($B80&lt;&gt;"",VLOOKUP($B80,Matriz_INM,2,0),0)</f>
        <v>0</v>
      </c>
      <c r="D80" s="59"/>
      <c r="E80" s="59"/>
      <c r="F80" s="59"/>
      <c r="G80" s="59"/>
      <c r="H80" s="60"/>
      <c r="I80" s="61"/>
      <c r="J80" s="59"/>
      <c r="K80" s="63" t="n">
        <f aca="false">IF(M80="%",(IF($J80="EE",4,IF($J80="CE",4,IF($J80="SE",5,IF($J80="ALI",7,IF($J80="AIE",5,0))))))*$C80,$C80*$I80)</f>
        <v>0</v>
      </c>
      <c r="L80" s="59"/>
      <c r="M80" s="62" t="str">
        <f aca="false">IFERROR(VLOOKUP($B80,Matriz_INM,3,0),"")</f>
        <v/>
      </c>
      <c r="N80" s="55"/>
      <c r="O80" s="55"/>
      <c r="P80" s="55"/>
      <c r="Q80" s="55"/>
      <c r="R80" s="55"/>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row>
    <row r="81" customFormat="false" ht="13.8" hidden="false" customHeight="false" outlineLevel="0" collapsed="false">
      <c r="A81" s="56"/>
      <c r="B81" s="57"/>
      <c r="C81" s="58" t="n">
        <f aca="false">IF($B81&lt;&gt;"",VLOOKUP($B81,Matriz_INM,2,0),0)</f>
        <v>0</v>
      </c>
      <c r="D81" s="59"/>
      <c r="E81" s="59"/>
      <c r="F81" s="59"/>
      <c r="G81" s="59"/>
      <c r="H81" s="60"/>
      <c r="I81" s="61"/>
      <c r="J81" s="59"/>
      <c r="K81" s="63" t="n">
        <f aca="false">IF(M81="%",(IF($J81="EE",4,IF($J81="CE",4,IF($J81="SE",5,IF($J81="ALI",7,IF($J81="AIE",5,0))))))*$C81,$C81*$I81)</f>
        <v>0</v>
      </c>
      <c r="L81" s="59"/>
      <c r="M81" s="62" t="str">
        <f aca="false">IFERROR(VLOOKUP($B81,Matriz_INM,3,0),"")</f>
        <v/>
      </c>
      <c r="N81" s="55"/>
      <c r="O81" s="55"/>
      <c r="P81" s="55"/>
      <c r="Q81" s="55"/>
      <c r="R81" s="55"/>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c r="BF81" s="55"/>
      <c r="BG81" s="55"/>
      <c r="BH81" s="55"/>
      <c r="BI81" s="55"/>
      <c r="BJ81" s="55"/>
      <c r="BK81" s="55"/>
      <c r="BL81" s="55"/>
    </row>
    <row r="82" customFormat="false" ht="13.8" hidden="false" customHeight="false" outlineLevel="0" collapsed="false">
      <c r="A82" s="56"/>
      <c r="B82" s="57"/>
      <c r="C82" s="58" t="n">
        <f aca="false">IF($B82&lt;&gt;"",VLOOKUP($B82,Matriz_INM,2,0),0)</f>
        <v>0</v>
      </c>
      <c r="D82" s="59"/>
      <c r="E82" s="59"/>
      <c r="F82" s="59"/>
      <c r="G82" s="59"/>
      <c r="H82" s="60"/>
      <c r="I82" s="61"/>
      <c r="J82" s="59"/>
      <c r="K82" s="63" t="n">
        <f aca="false">IF(M82="%",(IF($J82="EE",4,IF($J82="CE",4,IF($J82="SE",5,IF($J82="ALI",7,IF($J82="AIE",5,0))))))*$C82,$C82*$I82)</f>
        <v>0</v>
      </c>
      <c r="L82" s="59"/>
      <c r="M82" s="62" t="str">
        <f aca="false">IFERROR(VLOOKUP($B82,Matriz_INM,3,0),"")</f>
        <v/>
      </c>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row>
    <row r="83" customFormat="false" ht="13.8" hidden="false" customHeight="false" outlineLevel="0" collapsed="false">
      <c r="A83" s="56"/>
      <c r="B83" s="57"/>
      <c r="C83" s="58" t="n">
        <f aca="false">IF($B83&lt;&gt;"",VLOOKUP($B83,Matriz_INM,2,0),0)</f>
        <v>0</v>
      </c>
      <c r="D83" s="59"/>
      <c r="E83" s="59"/>
      <c r="F83" s="59"/>
      <c r="G83" s="59"/>
      <c r="H83" s="60"/>
      <c r="I83" s="61"/>
      <c r="J83" s="59"/>
      <c r="K83" s="63" t="n">
        <f aca="false">IF(M83="%",(IF($J83="EE",4,IF($J83="CE",4,IF($J83="SE",5,IF($J83="ALI",7,IF($J83="AIE",5,0))))))*$C83,$C83*$I83)</f>
        <v>0</v>
      </c>
      <c r="L83" s="59"/>
      <c r="M83" s="62" t="str">
        <f aca="false">IFERROR(VLOOKUP($B83,Matriz_INM,3,0),"")</f>
        <v/>
      </c>
      <c r="N83" s="55"/>
      <c r="O83" s="55"/>
      <c r="P83" s="55"/>
      <c r="Q83" s="55"/>
      <c r="R83" s="55"/>
      <c r="S83" s="55"/>
      <c r="T83" s="55"/>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c r="AT83" s="55"/>
      <c r="AU83" s="55"/>
      <c r="AV83" s="55"/>
      <c r="AW83" s="55"/>
      <c r="AX83" s="55"/>
      <c r="AY83" s="55"/>
      <c r="AZ83" s="55"/>
      <c r="BA83" s="55"/>
      <c r="BB83" s="55"/>
      <c r="BC83" s="55"/>
      <c r="BD83" s="55"/>
      <c r="BE83" s="55"/>
      <c r="BF83" s="55"/>
      <c r="BG83" s="55"/>
      <c r="BH83" s="55"/>
      <c r="BI83" s="55"/>
      <c r="BJ83" s="55"/>
      <c r="BK83" s="55"/>
      <c r="BL83" s="55"/>
    </row>
    <row r="84" customFormat="false" ht="13.8" hidden="false" customHeight="false" outlineLevel="0" collapsed="false">
      <c r="A84" s="56"/>
      <c r="B84" s="57"/>
      <c r="C84" s="58" t="n">
        <f aca="false">IF($B84&lt;&gt;"",VLOOKUP($B84,Matriz_INM,2,0),0)</f>
        <v>0</v>
      </c>
      <c r="D84" s="59"/>
      <c r="E84" s="59"/>
      <c r="F84" s="59"/>
      <c r="G84" s="59"/>
      <c r="H84" s="60"/>
      <c r="I84" s="61"/>
      <c r="J84" s="59"/>
      <c r="K84" s="63" t="n">
        <f aca="false">IF(M84="%",(IF($J84="EE",4,IF($J84="CE",4,IF($J84="SE",5,IF($J84="ALI",7,IF($J84="AIE",5,0))))))*$C84,$C84*$I84)</f>
        <v>0</v>
      </c>
      <c r="L84" s="59"/>
      <c r="M84" s="62" t="str">
        <f aca="false">IFERROR(VLOOKUP($B84,Matriz_INM,3,0),"")</f>
        <v/>
      </c>
      <c r="N84" s="55"/>
      <c r="O84" s="55"/>
      <c r="P84" s="55"/>
      <c r="Q84" s="55"/>
      <c r="R84" s="55"/>
      <c r="S84" s="55"/>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c r="BC84" s="55"/>
      <c r="BD84" s="55"/>
      <c r="BE84" s="55"/>
      <c r="BF84" s="55"/>
      <c r="BG84" s="55"/>
      <c r="BH84" s="55"/>
      <c r="BI84" s="55"/>
      <c r="BJ84" s="55"/>
      <c r="BK84" s="55"/>
      <c r="BL84" s="55"/>
    </row>
    <row r="85" customFormat="false" ht="13.8" hidden="false" customHeight="false" outlineLevel="0" collapsed="false">
      <c r="A85" s="56"/>
      <c r="B85" s="57"/>
      <c r="C85" s="58" t="n">
        <f aca="false">IF($B85&lt;&gt;"",VLOOKUP($B85,Matriz_INM,2,0),0)</f>
        <v>0</v>
      </c>
      <c r="D85" s="59"/>
      <c r="E85" s="59"/>
      <c r="F85" s="59"/>
      <c r="G85" s="59"/>
      <c r="H85" s="60"/>
      <c r="I85" s="61"/>
      <c r="J85" s="59"/>
      <c r="K85" s="63" t="n">
        <f aca="false">IF(M85="%",(IF($J85="EE",4,IF($J85="CE",4,IF($J85="SE",5,IF($J85="ALI",7,IF($J85="AIE",5,0))))))*$C85,$C85*$I85)</f>
        <v>0</v>
      </c>
      <c r="L85" s="59"/>
      <c r="M85" s="62" t="str">
        <f aca="false">IFERROR(VLOOKUP($B85,Matriz_INM,3,0),"")</f>
        <v/>
      </c>
      <c r="N85" s="55"/>
      <c r="O85" s="55"/>
      <c r="P85" s="55"/>
      <c r="Q85" s="55"/>
      <c r="R85" s="55"/>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row>
    <row r="86" customFormat="false" ht="13.8" hidden="false" customHeight="false" outlineLevel="0" collapsed="false">
      <c r="A86" s="56"/>
      <c r="B86" s="57"/>
      <c r="C86" s="58" t="n">
        <f aca="false">IF($B86&lt;&gt;"",VLOOKUP($B86,Matriz_INM,2,0),0)</f>
        <v>0</v>
      </c>
      <c r="D86" s="59"/>
      <c r="E86" s="59"/>
      <c r="F86" s="59"/>
      <c r="G86" s="59"/>
      <c r="H86" s="60"/>
      <c r="I86" s="61"/>
      <c r="J86" s="59"/>
      <c r="K86" s="63" t="n">
        <f aca="false">IF(M86="%",(IF($J86="EE",4,IF($J86="CE",4,IF($J86="SE",5,IF($J86="ALI",7,IF($J86="AIE",5,0))))))*$C86,$C86*$I86)</f>
        <v>0</v>
      </c>
      <c r="L86" s="59"/>
      <c r="M86" s="62" t="str">
        <f aca="false">IFERROR(VLOOKUP($B86,Matriz_INM,3,0),"")</f>
        <v/>
      </c>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row>
    <row r="87" customFormat="false" ht="13.8" hidden="false" customHeight="false" outlineLevel="0" collapsed="false">
      <c r="A87" s="56"/>
      <c r="B87" s="57"/>
      <c r="C87" s="58" t="n">
        <f aca="false">IF($B87&lt;&gt;"",VLOOKUP($B87,Matriz_INM,2,0),0)</f>
        <v>0</v>
      </c>
      <c r="D87" s="59"/>
      <c r="E87" s="59"/>
      <c r="F87" s="59"/>
      <c r="G87" s="59"/>
      <c r="H87" s="60"/>
      <c r="I87" s="61"/>
      <c r="J87" s="59"/>
      <c r="K87" s="63" t="n">
        <f aca="false">IF(M87="%",(IF($J87="EE",4,IF($J87="CE",4,IF($J87="SE",5,IF($J87="ALI",7,IF($J87="AIE",5,0))))))*$C87,$C87*$I87)</f>
        <v>0</v>
      </c>
      <c r="L87" s="59"/>
      <c r="M87" s="62" t="str">
        <f aca="false">IFERROR(VLOOKUP($B87,Matriz_INM,3,0),"")</f>
        <v/>
      </c>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row>
    <row r="88" customFormat="false" ht="13.8" hidden="false" customHeight="false" outlineLevel="0" collapsed="false">
      <c r="A88" s="56"/>
      <c r="B88" s="57"/>
      <c r="C88" s="58" t="n">
        <f aca="false">IF($B88&lt;&gt;"",VLOOKUP($B88,Matriz_INM,2,0),0)</f>
        <v>0</v>
      </c>
      <c r="D88" s="59"/>
      <c r="E88" s="59"/>
      <c r="F88" s="59"/>
      <c r="G88" s="59"/>
      <c r="H88" s="60"/>
      <c r="I88" s="61"/>
      <c r="J88" s="59"/>
      <c r="K88" s="63" t="n">
        <f aca="false">IF(M88="%",(IF($J88="EE",4,IF($J88="CE",4,IF($J88="SE",5,IF($J88="ALI",7,IF($J88="AIE",5,0))))))*$C88,$C88*$I88)</f>
        <v>0</v>
      </c>
      <c r="L88" s="59"/>
      <c r="M88" s="62" t="str">
        <f aca="false">IFERROR(VLOOKUP($B88,Matriz_INM,3,0),"")</f>
        <v/>
      </c>
      <c r="N88" s="55"/>
      <c r="O88" s="55"/>
      <c r="P88" s="55"/>
      <c r="Q88" s="55"/>
      <c r="R88" s="55"/>
      <c r="S88" s="55"/>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c r="BC88" s="55"/>
      <c r="BD88" s="55"/>
      <c r="BE88" s="55"/>
      <c r="BF88" s="55"/>
      <c r="BG88" s="55"/>
      <c r="BH88" s="55"/>
      <c r="BI88" s="55"/>
      <c r="BJ88" s="55"/>
      <c r="BK88" s="55"/>
      <c r="BL88" s="55"/>
    </row>
    <row r="89" customFormat="false" ht="13.8" hidden="false" customHeight="false" outlineLevel="0" collapsed="false">
      <c r="A89" s="56"/>
      <c r="B89" s="57"/>
      <c r="C89" s="58" t="n">
        <f aca="false">IF($B89&lt;&gt;"",VLOOKUP($B89,Matriz_INM,2,0),0)</f>
        <v>0</v>
      </c>
      <c r="D89" s="59"/>
      <c r="E89" s="59"/>
      <c r="F89" s="59"/>
      <c r="G89" s="59"/>
      <c r="H89" s="60"/>
      <c r="I89" s="61"/>
      <c r="J89" s="59"/>
      <c r="K89" s="63" t="n">
        <f aca="false">IF(M89="%",(IF($J89="EE",4,IF($J89="CE",4,IF($J89="SE",5,IF($J89="ALI",7,IF($J89="AIE",5,0))))))*$C89,$C89*$I89)</f>
        <v>0</v>
      </c>
      <c r="L89" s="59"/>
      <c r="M89" s="62" t="str">
        <f aca="false">IFERROR(VLOOKUP($B89,Matriz_INM,3,0),"")</f>
        <v/>
      </c>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row>
    <row r="90" customFormat="false" ht="13.8" hidden="false" customHeight="false" outlineLevel="0" collapsed="false">
      <c r="A90" s="56"/>
      <c r="B90" s="57"/>
      <c r="C90" s="58" t="n">
        <f aca="false">IF($B90&lt;&gt;"",VLOOKUP($B90,Matriz_INM,2,0),0)</f>
        <v>0</v>
      </c>
      <c r="D90" s="59"/>
      <c r="E90" s="59"/>
      <c r="F90" s="59"/>
      <c r="G90" s="59"/>
      <c r="H90" s="60"/>
      <c r="I90" s="61"/>
      <c r="J90" s="59"/>
      <c r="K90" s="63" t="n">
        <f aca="false">IF(M90="%",(IF($J90="EE",4,IF($J90="CE",4,IF($J90="SE",5,IF($J90="ALI",7,IF($J90="AIE",5,0))))))*$C90,$C90*$I90)</f>
        <v>0</v>
      </c>
      <c r="L90" s="59"/>
      <c r="M90" s="62" t="str">
        <f aca="false">IFERROR(VLOOKUP($B90,Matriz_INM,3,0),"")</f>
        <v/>
      </c>
      <c r="N90" s="5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row>
    <row r="91" customFormat="false" ht="13.8" hidden="false" customHeight="false" outlineLevel="0" collapsed="false">
      <c r="A91" s="56"/>
      <c r="B91" s="57"/>
      <c r="C91" s="58" t="n">
        <f aca="false">IF($B91&lt;&gt;"",VLOOKUP($B91,Matriz_INM,2,0),0)</f>
        <v>0</v>
      </c>
      <c r="D91" s="59"/>
      <c r="E91" s="59"/>
      <c r="F91" s="59"/>
      <c r="G91" s="59"/>
      <c r="H91" s="60"/>
      <c r="I91" s="61"/>
      <c r="J91" s="59"/>
      <c r="K91" s="63" t="n">
        <f aca="false">IF(M91="%",(IF($J91="EE",4,IF($J91="CE",4,IF($J91="SE",5,IF($J91="ALI",7,IF($J91="AIE",5,0))))))*$C91,$C91*$I91)</f>
        <v>0</v>
      </c>
      <c r="L91" s="59"/>
      <c r="M91" s="62" t="str">
        <f aca="false">IFERROR(VLOOKUP($B91,Matriz_INM,3,0),"")</f>
        <v/>
      </c>
      <c r="N91" s="55"/>
      <c r="O91" s="55"/>
      <c r="P91" s="55"/>
      <c r="Q91" s="55"/>
      <c r="R91" s="55"/>
      <c r="S91" s="55"/>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row>
    <row r="92" customFormat="false" ht="13.8" hidden="false" customHeight="false" outlineLevel="0" collapsed="false">
      <c r="A92" s="56"/>
      <c r="B92" s="57"/>
      <c r="C92" s="58" t="n">
        <f aca="false">IF($B92&lt;&gt;"",VLOOKUP($B92,Matriz_INM,2,0),0)</f>
        <v>0</v>
      </c>
      <c r="D92" s="59"/>
      <c r="E92" s="59"/>
      <c r="F92" s="59"/>
      <c r="G92" s="59"/>
      <c r="H92" s="60"/>
      <c r="I92" s="61"/>
      <c r="J92" s="59"/>
      <c r="K92" s="63" t="n">
        <f aca="false">IF(M92="%",(IF($J92="EE",4,IF($J92="CE",4,IF($J92="SE",5,IF($J92="ALI",7,IF($J92="AIE",5,0))))))*$C92,$C92*$I92)</f>
        <v>0</v>
      </c>
      <c r="L92" s="59"/>
      <c r="M92" s="62" t="str">
        <f aca="false">IFERROR(VLOOKUP($B92,Matriz_INM,3,0),"")</f>
        <v/>
      </c>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row>
    <row r="93" customFormat="false" ht="13.8" hidden="false" customHeight="false" outlineLevel="0" collapsed="false">
      <c r="A93" s="56"/>
      <c r="B93" s="57"/>
      <c r="C93" s="58" t="n">
        <f aca="false">IF($B93&lt;&gt;"",VLOOKUP($B93,Matriz_INM,2,0),0)</f>
        <v>0</v>
      </c>
      <c r="D93" s="59"/>
      <c r="E93" s="59"/>
      <c r="F93" s="59"/>
      <c r="G93" s="59"/>
      <c r="H93" s="60"/>
      <c r="I93" s="61"/>
      <c r="J93" s="59"/>
      <c r="K93" s="63" t="n">
        <f aca="false">IF(M93="%",(IF($J93="EE",4,IF($J93="CE",4,IF($J93="SE",5,IF($J93="ALI",7,IF($J93="AIE",5,0))))))*$C93,$C93*$I93)</f>
        <v>0</v>
      </c>
      <c r="L93" s="59"/>
      <c r="M93" s="62" t="str">
        <f aca="false">IFERROR(VLOOKUP($B93,Matriz_INM,3,0),"")</f>
        <v/>
      </c>
      <c r="N93" s="55"/>
      <c r="O93" s="55"/>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row>
    <row r="94" customFormat="false" ht="13.8" hidden="false" customHeight="false" outlineLevel="0" collapsed="false">
      <c r="A94" s="56"/>
      <c r="B94" s="57"/>
      <c r="C94" s="58" t="n">
        <f aca="false">IF($B94&lt;&gt;"",VLOOKUP($B94,Matriz_INM,2,0),0)</f>
        <v>0</v>
      </c>
      <c r="D94" s="59"/>
      <c r="E94" s="59"/>
      <c r="F94" s="59"/>
      <c r="G94" s="59"/>
      <c r="H94" s="60"/>
      <c r="I94" s="61"/>
      <c r="J94" s="59"/>
      <c r="K94" s="63" t="n">
        <f aca="false">IF(M94="%",(IF($J94="EE",4,IF($J94="CE",4,IF($J94="SE",5,IF($J94="ALI",7,IF($J94="AIE",5,0))))))*$C94,$C94*$I94)</f>
        <v>0</v>
      </c>
      <c r="L94" s="59"/>
      <c r="M94" s="62" t="str">
        <f aca="false">IFERROR(VLOOKUP($B94,Matriz_INM,3,0),"")</f>
        <v/>
      </c>
      <c r="N94" s="55"/>
      <c r="O94" s="55"/>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row>
    <row r="95" customFormat="false" ht="13.8" hidden="false" customHeight="false" outlineLevel="0" collapsed="false">
      <c r="A95" s="56"/>
      <c r="B95" s="57"/>
      <c r="C95" s="58" t="n">
        <f aca="false">IF($B95&lt;&gt;"",VLOOKUP($B95,Matriz_INM,2,0),0)</f>
        <v>0</v>
      </c>
      <c r="D95" s="59"/>
      <c r="E95" s="59"/>
      <c r="F95" s="59"/>
      <c r="G95" s="59"/>
      <c r="H95" s="60"/>
      <c r="I95" s="61"/>
      <c r="J95" s="59"/>
      <c r="K95" s="63" t="n">
        <f aca="false">IF(M95="%",(IF($J95="EE",4,IF($J95="CE",4,IF($J95="SE",5,IF($J95="ALI",7,IF($J95="AIE",5,0))))))*$C95,$C95*$I95)</f>
        <v>0</v>
      </c>
      <c r="L95" s="59"/>
      <c r="M95" s="62" t="str">
        <f aca="false">IFERROR(VLOOKUP($B95,Matriz_INM,3,0),"")</f>
        <v/>
      </c>
      <c r="N95" s="55"/>
      <c r="O95" s="55"/>
      <c r="P95" s="55"/>
      <c r="Q95" s="55"/>
      <c r="R95" s="55"/>
      <c r="S95" s="55"/>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row>
    <row r="96" customFormat="false" ht="13.8" hidden="false" customHeight="false" outlineLevel="0" collapsed="false">
      <c r="A96" s="56"/>
      <c r="B96" s="57"/>
      <c r="C96" s="58" t="n">
        <f aca="false">IF($B96&lt;&gt;"",VLOOKUP($B96,Matriz_INM,2,0),0)</f>
        <v>0</v>
      </c>
      <c r="D96" s="59"/>
      <c r="E96" s="59"/>
      <c r="F96" s="59"/>
      <c r="G96" s="59"/>
      <c r="H96" s="60"/>
      <c r="I96" s="61"/>
      <c r="J96" s="59"/>
      <c r="K96" s="63" t="n">
        <f aca="false">IF(M96="%",(IF($J96="EE",4,IF($J96="CE",4,IF($J96="SE",5,IF($J96="ALI",7,IF($J96="AIE",5,0))))))*$C96,$C96*$I96)</f>
        <v>0</v>
      </c>
      <c r="L96" s="59"/>
      <c r="M96" s="62" t="str">
        <f aca="false">IFERROR(VLOOKUP($B96,Matriz_INM,3,0),"")</f>
        <v/>
      </c>
      <c r="N96" s="55"/>
      <c r="O96" s="55"/>
      <c r="P96" s="55"/>
      <c r="Q96" s="55"/>
      <c r="R96" s="55"/>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row>
    <row r="97" customFormat="false" ht="13.8" hidden="false" customHeight="false" outlineLevel="0" collapsed="false">
      <c r="A97" s="56"/>
      <c r="B97" s="57"/>
      <c r="C97" s="58" t="n">
        <f aca="false">IF($B97&lt;&gt;"",VLOOKUP($B97,Matriz_INM,2,0),0)</f>
        <v>0</v>
      </c>
      <c r="D97" s="59"/>
      <c r="E97" s="59"/>
      <c r="F97" s="59"/>
      <c r="G97" s="59"/>
      <c r="H97" s="60"/>
      <c r="I97" s="61"/>
      <c r="J97" s="59"/>
      <c r="K97" s="63" t="n">
        <f aca="false">IF(M97="%",(IF($J97="EE",4,IF($J97="CE",4,IF($J97="SE",5,IF($J97="ALI",7,IF($J97="AIE",5,0))))))*$C97,$C97*$I97)</f>
        <v>0</v>
      </c>
      <c r="L97" s="59"/>
      <c r="M97" s="62" t="str">
        <f aca="false">IFERROR(VLOOKUP($B97,Matriz_INM,3,0),"")</f>
        <v/>
      </c>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row>
    <row r="98" customFormat="false" ht="13.8" hidden="false" customHeight="false" outlineLevel="0" collapsed="false">
      <c r="A98" s="56"/>
      <c r="B98" s="57"/>
      <c r="C98" s="58" t="n">
        <f aca="false">IF($B98&lt;&gt;"",VLOOKUP($B98,Matriz_INM,2,0),0)</f>
        <v>0</v>
      </c>
      <c r="D98" s="59"/>
      <c r="E98" s="59"/>
      <c r="F98" s="59"/>
      <c r="G98" s="59"/>
      <c r="H98" s="60"/>
      <c r="I98" s="61"/>
      <c r="J98" s="59"/>
      <c r="K98" s="63" t="n">
        <f aca="false">IF(M98="%",(IF($J98="EE",4,IF($J98="CE",4,IF($J98="SE",5,IF($J98="ALI",7,IF($J98="AIE",5,0))))))*$C98,$C98*$I98)</f>
        <v>0</v>
      </c>
      <c r="L98" s="59"/>
      <c r="M98" s="62" t="str">
        <f aca="false">IFERROR(VLOOKUP($B98,Matriz_INM,3,0),"")</f>
        <v/>
      </c>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row>
    <row r="99" customFormat="false" ht="13.8" hidden="false" customHeight="false" outlineLevel="0" collapsed="false">
      <c r="A99" s="56"/>
      <c r="B99" s="57"/>
      <c r="C99" s="58" t="n">
        <f aca="false">IF($B99&lt;&gt;"",VLOOKUP($B99,Matriz_INM,2,0),0)</f>
        <v>0</v>
      </c>
      <c r="D99" s="59"/>
      <c r="E99" s="59"/>
      <c r="F99" s="59"/>
      <c r="G99" s="59"/>
      <c r="H99" s="60"/>
      <c r="I99" s="61"/>
      <c r="J99" s="59"/>
      <c r="K99" s="63" t="n">
        <f aca="false">IF(M99="%",(IF($J99="EE",4,IF($J99="CE",4,IF($J99="SE",5,IF($J99="ALI",7,IF($J99="AIE",5,0))))))*$C99,$C99*$I99)</f>
        <v>0</v>
      </c>
      <c r="L99" s="59"/>
      <c r="M99" s="62" t="str">
        <f aca="false">IFERROR(VLOOKUP($B99,Matriz_INM,3,0),"")</f>
        <v/>
      </c>
      <c r="N99" s="55"/>
      <c r="O99" s="55"/>
      <c r="P99" s="55"/>
      <c r="Q99" s="55"/>
      <c r="R99" s="55"/>
      <c r="S99" s="55"/>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row>
    <row r="100" customFormat="false" ht="13.8" hidden="false" customHeight="false" outlineLevel="0" collapsed="false">
      <c r="A100" s="56"/>
      <c r="B100" s="57"/>
      <c r="C100" s="58" t="n">
        <f aca="false">IF($B100&lt;&gt;"",VLOOKUP($B100,Matriz_INM,2,0),0)</f>
        <v>0</v>
      </c>
      <c r="D100" s="59"/>
      <c r="E100" s="59"/>
      <c r="F100" s="59"/>
      <c r="G100" s="59"/>
      <c r="H100" s="60"/>
      <c r="I100" s="61"/>
      <c r="J100" s="59"/>
      <c r="K100" s="63" t="n">
        <f aca="false">IF(M100="%",(IF($J100="EE",4,IF($J100="CE",4,IF($J100="SE",5,IF($J100="ALI",7,IF($J100="AIE",5,0))))))*$C100,$C100*$I100)</f>
        <v>0</v>
      </c>
      <c r="L100" s="59"/>
      <c r="M100" s="62" t="str">
        <f aca="false">IFERROR(VLOOKUP($B100,Matriz_INM,3,0),"")</f>
        <v/>
      </c>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row>
    <row r="101" customFormat="false" ht="13.8" hidden="false" customHeight="false" outlineLevel="0" collapsed="false">
      <c r="A101" s="56"/>
      <c r="B101" s="57"/>
      <c r="C101" s="58" t="n">
        <f aca="false">IF($B101&lt;&gt;"",VLOOKUP($B101,Matriz_INM,2,0),0)</f>
        <v>0</v>
      </c>
      <c r="D101" s="59"/>
      <c r="E101" s="59"/>
      <c r="F101" s="59"/>
      <c r="G101" s="59"/>
      <c r="H101" s="60"/>
      <c r="I101" s="61"/>
      <c r="J101" s="59"/>
      <c r="K101" s="63" t="n">
        <f aca="false">IF(M101="%",(IF($J101="EE",4,IF($J101="CE",4,IF($J101="SE",5,IF($J101="ALI",7,IF($J101="AIE",5,0))))))*$C101,$C101*$I101)</f>
        <v>0</v>
      </c>
      <c r="L101" s="59"/>
      <c r="M101" s="62" t="str">
        <f aca="false">IFERROR(VLOOKUP($B101,Matriz_INM,3,0),"")</f>
        <v/>
      </c>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row>
    <row r="102" customFormat="false" ht="13.8" hidden="false" customHeight="false" outlineLevel="0" collapsed="false">
      <c r="A102" s="56"/>
      <c r="B102" s="57"/>
      <c r="C102" s="58" t="n">
        <f aca="false">IF($B102&lt;&gt;"",VLOOKUP($B102,Matriz_INM,2,0),0)</f>
        <v>0</v>
      </c>
      <c r="D102" s="59"/>
      <c r="E102" s="59"/>
      <c r="F102" s="59"/>
      <c r="G102" s="59"/>
      <c r="H102" s="60"/>
      <c r="I102" s="61"/>
      <c r="J102" s="59"/>
      <c r="K102" s="63" t="n">
        <f aca="false">IF(M102="%",(IF($J102="EE",4,IF($J102="CE",4,IF($J102="SE",5,IF($J102="ALI",7,IF($J102="AIE",5,0))))))*$C102,$C102*$I102)</f>
        <v>0</v>
      </c>
      <c r="L102" s="59"/>
      <c r="M102" s="62" t="str">
        <f aca="false">IFERROR(VLOOKUP($B102,Matriz_INM,3,0),"")</f>
        <v/>
      </c>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row>
    <row r="103" customFormat="false" ht="13.8" hidden="false" customHeight="false" outlineLevel="0" collapsed="false">
      <c r="A103" s="56"/>
      <c r="B103" s="57"/>
      <c r="C103" s="58" t="n">
        <f aca="false">IF($B103&lt;&gt;"",VLOOKUP($B103,Matriz_INM,2,0),0)</f>
        <v>0</v>
      </c>
      <c r="D103" s="59"/>
      <c r="E103" s="59"/>
      <c r="F103" s="59"/>
      <c r="G103" s="59"/>
      <c r="H103" s="60"/>
      <c r="I103" s="61"/>
      <c r="J103" s="59"/>
      <c r="K103" s="63" t="n">
        <f aca="false">IF(M103="%",(IF($J103="EE",4,IF($J103="CE",4,IF($J103="SE",5,IF($J103="ALI",7,IF($J103="AIE",5,0))))))*$C103,$C103*$I103)</f>
        <v>0</v>
      </c>
      <c r="L103" s="59"/>
      <c r="M103" s="62" t="str">
        <f aca="false">IFERROR(VLOOKUP($B103,Matriz_INM,3,0),"")</f>
        <v/>
      </c>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55"/>
      <c r="BB103" s="55"/>
      <c r="BC103" s="55"/>
      <c r="BD103" s="55"/>
      <c r="BE103" s="55"/>
      <c r="BF103" s="55"/>
      <c r="BG103" s="55"/>
      <c r="BH103" s="55"/>
      <c r="BI103" s="55"/>
      <c r="BJ103" s="55"/>
      <c r="BK103" s="55"/>
      <c r="BL103" s="55"/>
    </row>
    <row r="104" customFormat="false" ht="13.8" hidden="false" customHeight="false" outlineLevel="0" collapsed="false">
      <c r="A104" s="56"/>
      <c r="B104" s="57"/>
      <c r="C104" s="58" t="n">
        <f aca="false">IF($B104&lt;&gt;"",VLOOKUP($B104,Matriz_INM,2,0),0)</f>
        <v>0</v>
      </c>
      <c r="D104" s="59"/>
      <c r="E104" s="59"/>
      <c r="F104" s="59"/>
      <c r="G104" s="59"/>
      <c r="H104" s="60"/>
      <c r="I104" s="61"/>
      <c r="J104" s="59"/>
      <c r="K104" s="63" t="n">
        <f aca="false">IF(M104="%",(IF($J104="EE",4,IF($J104="CE",4,IF($J104="SE",5,IF($J104="ALI",7,IF($J104="AIE",5,0))))))*$C104,$C104*$I104)</f>
        <v>0</v>
      </c>
      <c r="L104" s="59"/>
      <c r="M104" s="62" t="str">
        <f aca="false">IFERROR(VLOOKUP($B104,Matriz_INM,3,0),"")</f>
        <v/>
      </c>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row>
    <row r="105" customFormat="false" ht="13.8" hidden="false" customHeight="false" outlineLevel="0" collapsed="false">
      <c r="A105" s="56"/>
      <c r="B105" s="57"/>
      <c r="C105" s="58" t="n">
        <f aca="false">IF($B105&lt;&gt;"",VLOOKUP($B105,Matriz_INM,2,0),0)</f>
        <v>0</v>
      </c>
      <c r="D105" s="59"/>
      <c r="E105" s="59"/>
      <c r="F105" s="59"/>
      <c r="G105" s="59"/>
      <c r="H105" s="60"/>
      <c r="I105" s="61"/>
      <c r="J105" s="59"/>
      <c r="K105" s="63" t="n">
        <f aca="false">IF(M105="%",(IF($J105="EE",4,IF($J105="CE",4,IF($J105="SE",5,IF($J105="ALI",7,IF($J105="AIE",5,0))))))*$C105,$C105*$I105)</f>
        <v>0</v>
      </c>
      <c r="L105" s="59"/>
      <c r="M105" s="62" t="str">
        <f aca="false">IFERROR(VLOOKUP($B105,Matriz_INM,3,0),"")</f>
        <v/>
      </c>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row>
    <row r="106" customFormat="false" ht="13.8" hidden="false" customHeight="false" outlineLevel="0" collapsed="false">
      <c r="A106" s="56"/>
      <c r="B106" s="57"/>
      <c r="C106" s="58" t="n">
        <f aca="false">IF($B106&lt;&gt;"",VLOOKUP($B106,Matriz_INM,2,0),0)</f>
        <v>0</v>
      </c>
      <c r="D106" s="59"/>
      <c r="E106" s="59"/>
      <c r="F106" s="59"/>
      <c r="G106" s="59"/>
      <c r="H106" s="60"/>
      <c r="I106" s="61"/>
      <c r="J106" s="59"/>
      <c r="K106" s="63" t="n">
        <f aca="false">IF(M106="%",(IF($J106="EE",4,IF($J106="CE",4,IF($J106="SE",5,IF($J106="ALI",7,IF($J106="AIE",5,0))))))*$C106,$C106*$I106)</f>
        <v>0</v>
      </c>
      <c r="L106" s="59"/>
      <c r="M106" s="62" t="str">
        <f aca="false">IFERROR(VLOOKUP($B106,Matriz_INM,3,0),"")</f>
        <v/>
      </c>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c r="BK106" s="55"/>
      <c r="BL106" s="55"/>
    </row>
    <row r="107" customFormat="false" ht="13.8" hidden="false" customHeight="false" outlineLevel="0" collapsed="false">
      <c r="A107" s="56"/>
      <c r="B107" s="57"/>
      <c r="C107" s="58" t="n">
        <f aca="false">IF($B107&lt;&gt;"",VLOOKUP($B107,Matriz_INM,2,0),0)</f>
        <v>0</v>
      </c>
      <c r="D107" s="59"/>
      <c r="E107" s="59"/>
      <c r="F107" s="59"/>
      <c r="G107" s="59"/>
      <c r="H107" s="60"/>
      <c r="I107" s="61"/>
      <c r="J107" s="59"/>
      <c r="K107" s="63" t="n">
        <f aca="false">IF(M107="%",(IF($J107="EE",4,IF($J107="CE",4,IF($J107="SE",5,IF($J107="ALI",7,IF($J107="AIE",5,0))))))*$C107,$C107*$I107)</f>
        <v>0</v>
      </c>
      <c r="L107" s="59"/>
      <c r="M107" s="62" t="str">
        <f aca="false">IFERROR(VLOOKUP($B107,Matriz_INM,3,0),"")</f>
        <v/>
      </c>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row>
    <row r="108" customFormat="false" ht="13.8" hidden="false" customHeight="false" outlineLevel="0" collapsed="false">
      <c r="A108" s="56"/>
      <c r="B108" s="57"/>
      <c r="C108" s="58" t="n">
        <f aca="false">IF($B108&lt;&gt;"",VLOOKUP($B108,Matriz_INM,2,0),0)</f>
        <v>0</v>
      </c>
      <c r="D108" s="59"/>
      <c r="E108" s="59"/>
      <c r="F108" s="59"/>
      <c r="G108" s="59"/>
      <c r="H108" s="60"/>
      <c r="I108" s="61"/>
      <c r="J108" s="59"/>
      <c r="K108" s="63" t="n">
        <f aca="false">IF(M108="%",(IF($J108="EE",4,IF($J108="CE",4,IF($J108="SE",5,IF($J108="ALI",7,IF($J108="AIE",5,0))))))*$C108,$C108*$I108)</f>
        <v>0</v>
      </c>
      <c r="L108" s="59"/>
      <c r="M108" s="62" t="str">
        <f aca="false">IFERROR(VLOOKUP($B108,Matriz_INM,3,0),"")</f>
        <v/>
      </c>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row>
    <row r="109" customFormat="false" ht="13.8" hidden="false" customHeight="false" outlineLevel="0" collapsed="false">
      <c r="A109" s="56"/>
      <c r="B109" s="57"/>
      <c r="C109" s="58" t="n">
        <f aca="false">IF($B109&lt;&gt;"",VLOOKUP($B109,Matriz_INM,2,0),0)</f>
        <v>0</v>
      </c>
      <c r="D109" s="59"/>
      <c r="E109" s="59"/>
      <c r="F109" s="59"/>
      <c r="G109" s="59"/>
      <c r="H109" s="60"/>
      <c r="I109" s="61"/>
      <c r="J109" s="59"/>
      <c r="K109" s="63" t="n">
        <f aca="false">IF(M109="%",(IF($J109="EE",4,IF($J109="CE",4,IF($J109="SE",5,IF($J109="ALI",7,IF($J109="AIE",5,0))))))*$C109,$C109*$I109)</f>
        <v>0</v>
      </c>
      <c r="L109" s="59"/>
      <c r="M109" s="62" t="str">
        <f aca="false">IFERROR(VLOOKUP($B109,Matriz_INM,3,0),"")</f>
        <v/>
      </c>
      <c r="N109" s="55"/>
      <c r="O109" s="55"/>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row>
    <row r="110" customFormat="false" ht="13.8" hidden="false" customHeight="false" outlineLevel="0" collapsed="false">
      <c r="A110" s="56"/>
      <c r="B110" s="57"/>
      <c r="C110" s="58" t="n">
        <f aca="false">IF($B110&lt;&gt;"",VLOOKUP($B110,Matriz_INM,2,0),0)</f>
        <v>0</v>
      </c>
      <c r="D110" s="59"/>
      <c r="E110" s="59"/>
      <c r="F110" s="59"/>
      <c r="G110" s="59"/>
      <c r="H110" s="60"/>
      <c r="I110" s="61"/>
      <c r="J110" s="59"/>
      <c r="K110" s="63" t="n">
        <f aca="false">IF(M110="%",(IF($J110="EE",4,IF($J110="CE",4,IF($J110="SE",5,IF($J110="ALI",7,IF($J110="AIE",5,0))))))*$C110,$C110*$I110)</f>
        <v>0</v>
      </c>
      <c r="L110" s="59"/>
      <c r="M110" s="62" t="str">
        <f aca="false">IFERROR(VLOOKUP($B110,Matriz_INM,3,0),"")</f>
        <v/>
      </c>
      <c r="N110" s="55"/>
      <c r="O110" s="55"/>
      <c r="P110" s="55"/>
      <c r="Q110" s="55"/>
      <c r="R110" s="55"/>
      <c r="S110" s="55"/>
      <c r="T110" s="55"/>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55"/>
      <c r="AV110" s="55"/>
      <c r="AW110" s="55"/>
      <c r="AX110" s="55"/>
      <c r="AY110" s="55"/>
      <c r="AZ110" s="55"/>
      <c r="BA110" s="55"/>
      <c r="BB110" s="55"/>
      <c r="BC110" s="55"/>
      <c r="BD110" s="55"/>
      <c r="BE110" s="55"/>
      <c r="BF110" s="55"/>
      <c r="BG110" s="55"/>
      <c r="BH110" s="55"/>
      <c r="BI110" s="55"/>
      <c r="BJ110" s="55"/>
      <c r="BK110" s="55"/>
      <c r="BL110" s="55"/>
    </row>
    <row r="111" customFormat="false" ht="13.8" hidden="false" customHeight="false" outlineLevel="0" collapsed="false">
      <c r="A111" s="56"/>
      <c r="B111" s="57"/>
      <c r="C111" s="58" t="n">
        <f aca="false">IF($B111&lt;&gt;"",VLOOKUP($B111,Matriz_INM,2,0),0)</f>
        <v>0</v>
      </c>
      <c r="D111" s="59"/>
      <c r="E111" s="59"/>
      <c r="F111" s="59"/>
      <c r="G111" s="59"/>
      <c r="H111" s="60"/>
      <c r="I111" s="61"/>
      <c r="J111" s="59"/>
      <c r="K111" s="63" t="n">
        <f aca="false">IF(M111="%",(IF($J111="EE",4,IF($J111="CE",4,IF($J111="SE",5,IF($J111="ALI",7,IF($J111="AIE",5,0))))))*$C111,$C111*$I111)</f>
        <v>0</v>
      </c>
      <c r="L111" s="59"/>
      <c r="M111" s="62" t="str">
        <f aca="false">IFERROR(VLOOKUP($B111,Matriz_INM,3,0),"")</f>
        <v/>
      </c>
      <c r="N111" s="55"/>
      <c r="O111" s="55"/>
      <c r="P111" s="55"/>
      <c r="Q111" s="55"/>
      <c r="R111" s="55"/>
      <c r="S111" s="55"/>
      <c r="T111" s="55"/>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row>
    <row r="112" customFormat="false" ht="13.8" hidden="false" customHeight="false" outlineLevel="0" collapsed="false">
      <c r="A112" s="56"/>
      <c r="B112" s="57"/>
      <c r="C112" s="58" t="n">
        <f aca="false">IF($B112&lt;&gt;"",VLOOKUP($B112,Matriz_INM,2,0),0)</f>
        <v>0</v>
      </c>
      <c r="D112" s="59"/>
      <c r="E112" s="59"/>
      <c r="F112" s="59"/>
      <c r="G112" s="59"/>
      <c r="H112" s="60"/>
      <c r="I112" s="61"/>
      <c r="J112" s="59"/>
      <c r="K112" s="63" t="n">
        <f aca="false">IF(M112="%",(IF($J112="EE",4,IF($J112="CE",4,IF($J112="SE",5,IF($J112="ALI",7,IF($J112="AIE",5,0))))))*$C112,$C112*$I112)</f>
        <v>0</v>
      </c>
      <c r="L112" s="59"/>
      <c r="M112" s="62" t="str">
        <f aca="false">IFERROR(VLOOKUP($B112,Matriz_INM,3,0),"")</f>
        <v/>
      </c>
      <c r="N112" s="55"/>
      <c r="O112" s="55"/>
      <c r="P112" s="55"/>
      <c r="Q112" s="55"/>
      <c r="R112" s="55"/>
      <c r="S112" s="55"/>
      <c r="T112" s="55"/>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c r="BK112" s="55"/>
      <c r="BL112" s="55"/>
    </row>
    <row r="113" customFormat="false" ht="13.8" hidden="false" customHeight="false" outlineLevel="0" collapsed="false">
      <c r="A113" s="56"/>
      <c r="B113" s="57"/>
      <c r="C113" s="58" t="n">
        <f aca="false">IF($B113&lt;&gt;"",VLOOKUP($B113,Matriz_INM,2,0),0)</f>
        <v>0</v>
      </c>
      <c r="D113" s="59"/>
      <c r="E113" s="59"/>
      <c r="F113" s="59"/>
      <c r="G113" s="59"/>
      <c r="H113" s="60"/>
      <c r="I113" s="61"/>
      <c r="J113" s="59"/>
      <c r="K113" s="63" t="n">
        <f aca="false">IF(M113="%",(IF($J113="EE",4,IF($J113="CE",4,IF($J113="SE",5,IF($J113="ALI",7,IF($J113="AIE",5,0))))))*$C113,$C113*$I113)</f>
        <v>0</v>
      </c>
      <c r="L113" s="59"/>
      <c r="M113" s="62" t="str">
        <f aca="false">IFERROR(VLOOKUP($B113,Matriz_INM,3,0),"")</f>
        <v/>
      </c>
      <c r="N113" s="55"/>
      <c r="O113" s="55"/>
      <c r="P113" s="55"/>
      <c r="Q113" s="55"/>
      <c r="R113" s="55"/>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row>
    <row r="114" customFormat="false" ht="13.8" hidden="false" customHeight="false" outlineLevel="0" collapsed="false">
      <c r="A114" s="56"/>
      <c r="B114" s="57"/>
      <c r="C114" s="58" t="n">
        <f aca="false">IF($B114&lt;&gt;"",VLOOKUP($B114,Matriz_INM,2,0),0)</f>
        <v>0</v>
      </c>
      <c r="D114" s="59"/>
      <c r="E114" s="59"/>
      <c r="F114" s="59"/>
      <c r="G114" s="59"/>
      <c r="H114" s="60"/>
      <c r="I114" s="61"/>
      <c r="J114" s="59"/>
      <c r="K114" s="63" t="n">
        <f aca="false">IF(M114="%",(IF($J114="EE",4,IF($J114="CE",4,IF($J114="SE",5,IF($J114="ALI",7,IF($J114="AIE",5,0))))))*$C114,$C114*$I114)</f>
        <v>0</v>
      </c>
      <c r="L114" s="59"/>
      <c r="M114" s="62" t="str">
        <f aca="false">IFERROR(VLOOKUP($B114,Matriz_INM,3,0),"")</f>
        <v/>
      </c>
      <c r="N114" s="55"/>
      <c r="O114" s="55"/>
      <c r="P114" s="55"/>
      <c r="Q114" s="55"/>
      <c r="R114" s="55"/>
      <c r="S114" s="55"/>
      <c r="T114" s="55"/>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55"/>
      <c r="AV114" s="55"/>
      <c r="AW114" s="55"/>
      <c r="AX114" s="55"/>
      <c r="AY114" s="55"/>
      <c r="AZ114" s="55"/>
      <c r="BA114" s="55"/>
      <c r="BB114" s="55"/>
      <c r="BC114" s="55"/>
      <c r="BD114" s="55"/>
      <c r="BE114" s="55"/>
      <c r="BF114" s="55"/>
      <c r="BG114" s="55"/>
      <c r="BH114" s="55"/>
      <c r="BI114" s="55"/>
      <c r="BJ114" s="55"/>
      <c r="BK114" s="55"/>
      <c r="BL114" s="55"/>
    </row>
    <row r="115" customFormat="false" ht="13.8" hidden="false" customHeight="false" outlineLevel="0" collapsed="false">
      <c r="A115" s="56"/>
      <c r="B115" s="57"/>
      <c r="C115" s="58" t="n">
        <f aca="false">IF($B115&lt;&gt;"",VLOOKUP($B115,Matriz_INM,2,0),0)</f>
        <v>0</v>
      </c>
      <c r="D115" s="59"/>
      <c r="E115" s="59"/>
      <c r="F115" s="59"/>
      <c r="G115" s="59"/>
      <c r="H115" s="60"/>
      <c r="I115" s="61"/>
      <c r="J115" s="59"/>
      <c r="K115" s="63" t="n">
        <f aca="false">IF(M115="%",(IF($J115="EE",4,IF($J115="CE",4,IF($J115="SE",5,IF($J115="ALI",7,IF($J115="AIE",5,0))))))*$C115,$C115*$I115)</f>
        <v>0</v>
      </c>
      <c r="L115" s="59"/>
      <c r="M115" s="62" t="str">
        <f aca="false">IFERROR(VLOOKUP($B115,Matriz_INM,3,0),"")</f>
        <v/>
      </c>
      <c r="N115" s="55"/>
      <c r="O115" s="55"/>
      <c r="P115" s="55"/>
      <c r="Q115" s="55"/>
      <c r="R115" s="55"/>
      <c r="S115" s="55"/>
      <c r="T115" s="55"/>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c r="AT115" s="55"/>
      <c r="AU115" s="55"/>
      <c r="AV115" s="55"/>
      <c r="AW115" s="55"/>
      <c r="AX115" s="55"/>
      <c r="AY115" s="55"/>
      <c r="AZ115" s="55"/>
      <c r="BA115" s="55"/>
      <c r="BB115" s="55"/>
      <c r="BC115" s="55"/>
      <c r="BD115" s="55"/>
      <c r="BE115" s="55"/>
      <c r="BF115" s="55"/>
      <c r="BG115" s="55"/>
      <c r="BH115" s="55"/>
      <c r="BI115" s="55"/>
      <c r="BJ115" s="55"/>
      <c r="BK115" s="55"/>
      <c r="BL115" s="55"/>
    </row>
    <row r="116" customFormat="false" ht="13.8" hidden="false" customHeight="false" outlineLevel="0" collapsed="false">
      <c r="A116" s="56"/>
      <c r="B116" s="57"/>
      <c r="C116" s="58" t="n">
        <f aca="false">IF($B116&lt;&gt;"",VLOOKUP($B116,Matriz_INM,2,0),0)</f>
        <v>0</v>
      </c>
      <c r="D116" s="59"/>
      <c r="E116" s="59"/>
      <c r="F116" s="59"/>
      <c r="G116" s="59"/>
      <c r="H116" s="60"/>
      <c r="I116" s="61"/>
      <c r="J116" s="59"/>
      <c r="K116" s="63" t="n">
        <f aca="false">IF(M116="%",(IF($J116="EE",4,IF($J116="CE",4,IF($J116="SE",5,IF($J116="ALI",7,IF($J116="AIE",5,0))))))*$C116,$C116*$I116)</f>
        <v>0</v>
      </c>
      <c r="L116" s="59"/>
      <c r="M116" s="62" t="str">
        <f aca="false">IFERROR(VLOOKUP($B116,Matriz_INM,3,0),"")</f>
        <v/>
      </c>
      <c r="N116" s="55"/>
      <c r="O116" s="55"/>
      <c r="P116" s="55"/>
      <c r="Q116" s="55"/>
      <c r="R116" s="55"/>
      <c r="S116" s="55"/>
      <c r="T116" s="55"/>
      <c r="U116" s="55"/>
      <c r="V116" s="55"/>
      <c r="W116" s="55"/>
      <c r="X116" s="55"/>
      <c r="Y116" s="55"/>
      <c r="Z116" s="55"/>
      <c r="AA116" s="55"/>
      <c r="AB116" s="55"/>
      <c r="AC116" s="55"/>
      <c r="AD116" s="55"/>
      <c r="AE116" s="55"/>
      <c r="AF116" s="55"/>
      <c r="AG116" s="55"/>
      <c r="AH116" s="55"/>
      <c r="AI116" s="55"/>
      <c r="AJ116" s="55"/>
      <c r="AK116" s="55"/>
      <c r="AL116" s="55"/>
      <c r="AM116" s="55"/>
      <c r="AN116" s="55"/>
      <c r="AO116" s="55"/>
      <c r="AP116" s="55"/>
      <c r="AQ116" s="55"/>
      <c r="AR116" s="55"/>
      <c r="AS116" s="55"/>
      <c r="AT116" s="55"/>
      <c r="AU116" s="55"/>
      <c r="AV116" s="55"/>
      <c r="AW116" s="55"/>
      <c r="AX116" s="55"/>
      <c r="AY116" s="55"/>
      <c r="AZ116" s="55"/>
      <c r="BA116" s="55"/>
      <c r="BB116" s="55"/>
      <c r="BC116" s="55"/>
      <c r="BD116" s="55"/>
      <c r="BE116" s="55"/>
      <c r="BF116" s="55"/>
      <c r="BG116" s="55"/>
      <c r="BH116" s="55"/>
      <c r="BI116" s="55"/>
      <c r="BJ116" s="55"/>
      <c r="BK116" s="55"/>
      <c r="BL116" s="55"/>
    </row>
    <row r="117" customFormat="false" ht="13.8" hidden="false" customHeight="false" outlineLevel="0" collapsed="false">
      <c r="A117" s="56"/>
      <c r="B117" s="57"/>
      <c r="C117" s="58" t="n">
        <f aca="false">IF($B117&lt;&gt;"",VLOOKUP($B117,Matriz_INM,2,0),0)</f>
        <v>0</v>
      </c>
      <c r="D117" s="59"/>
      <c r="E117" s="59"/>
      <c r="F117" s="59"/>
      <c r="G117" s="59"/>
      <c r="H117" s="60"/>
      <c r="I117" s="61"/>
      <c r="J117" s="59"/>
      <c r="K117" s="63" t="n">
        <f aca="false">IF(M117="%",(IF($J117="EE",4,IF($J117="CE",4,IF($J117="SE",5,IF($J117="ALI",7,IF($J117="AIE",5,0))))))*$C117,$C117*$I117)</f>
        <v>0</v>
      </c>
      <c r="L117" s="59"/>
      <c r="M117" s="62" t="str">
        <f aca="false">IFERROR(VLOOKUP($B117,Matriz_INM,3,0),"")</f>
        <v/>
      </c>
      <c r="N117" s="55"/>
      <c r="O117" s="55"/>
      <c r="P117" s="55"/>
      <c r="Q117" s="55"/>
      <c r="R117" s="55"/>
      <c r="S117" s="55"/>
      <c r="T117" s="55"/>
      <c r="U117" s="55"/>
      <c r="V117" s="55"/>
      <c r="W117" s="55"/>
      <c r="X117" s="55"/>
      <c r="Y117" s="55"/>
      <c r="Z117" s="55"/>
      <c r="AA117" s="55"/>
      <c r="AB117" s="55"/>
      <c r="AC117" s="55"/>
      <c r="AD117" s="55"/>
      <c r="AE117" s="55"/>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55"/>
      <c r="BB117" s="55"/>
      <c r="BC117" s="55"/>
      <c r="BD117" s="55"/>
      <c r="BE117" s="55"/>
      <c r="BF117" s="55"/>
      <c r="BG117" s="55"/>
      <c r="BH117" s="55"/>
      <c r="BI117" s="55"/>
      <c r="BJ117" s="55"/>
      <c r="BK117" s="55"/>
      <c r="BL117" s="55"/>
    </row>
    <row r="118" customFormat="false" ht="13.8" hidden="false" customHeight="false" outlineLevel="0" collapsed="false">
      <c r="A118" s="56"/>
      <c r="B118" s="57"/>
      <c r="C118" s="58" t="n">
        <f aca="false">IF($B118&lt;&gt;"",VLOOKUP($B118,Matriz_INM,2,0),0)</f>
        <v>0</v>
      </c>
      <c r="D118" s="59"/>
      <c r="E118" s="59"/>
      <c r="F118" s="59"/>
      <c r="G118" s="59"/>
      <c r="H118" s="60"/>
      <c r="I118" s="61"/>
      <c r="J118" s="59"/>
      <c r="K118" s="63" t="n">
        <f aca="false">IF(M118="%",(IF($J118="EE",4,IF($J118="CE",4,IF($J118="SE",5,IF($J118="ALI",7,IF($J118="AIE",5,0))))))*$C118,$C118*$I118)</f>
        <v>0</v>
      </c>
      <c r="L118" s="59"/>
      <c r="M118" s="62" t="str">
        <f aca="false">IFERROR(VLOOKUP($B118,Matriz_INM,3,0),"")</f>
        <v/>
      </c>
      <c r="N118" s="55"/>
      <c r="O118" s="55"/>
      <c r="P118" s="55"/>
      <c r="Q118" s="55"/>
      <c r="R118" s="55"/>
      <c r="S118" s="55"/>
      <c r="T118" s="55"/>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c r="AT118" s="55"/>
      <c r="AU118" s="55"/>
      <c r="AV118" s="55"/>
      <c r="AW118" s="55"/>
      <c r="AX118" s="55"/>
      <c r="AY118" s="55"/>
      <c r="AZ118" s="55"/>
      <c r="BA118" s="55"/>
      <c r="BB118" s="55"/>
      <c r="BC118" s="55"/>
      <c r="BD118" s="55"/>
      <c r="BE118" s="55"/>
      <c r="BF118" s="55"/>
      <c r="BG118" s="55"/>
      <c r="BH118" s="55"/>
      <c r="BI118" s="55"/>
      <c r="BJ118" s="55"/>
      <c r="BK118" s="55"/>
      <c r="BL118" s="55"/>
    </row>
    <row r="119" customFormat="false" ht="13.8" hidden="false" customHeight="false" outlineLevel="0" collapsed="false">
      <c r="A119" s="56"/>
      <c r="B119" s="57"/>
      <c r="C119" s="58" t="n">
        <f aca="false">IF($B119&lt;&gt;"",VLOOKUP($B119,Matriz_INM,2,0),0)</f>
        <v>0</v>
      </c>
      <c r="D119" s="59"/>
      <c r="E119" s="59"/>
      <c r="F119" s="59"/>
      <c r="G119" s="59"/>
      <c r="H119" s="60"/>
      <c r="I119" s="61"/>
      <c r="J119" s="59"/>
      <c r="K119" s="63" t="n">
        <f aca="false">IF(M119="%",(IF($J119="EE",4,IF($J119="CE",4,IF($J119="SE",5,IF($J119="ALI",7,IF($J119="AIE",5,0))))))*$C119,$C119*$I119)</f>
        <v>0</v>
      </c>
      <c r="L119" s="59"/>
      <c r="M119" s="62" t="str">
        <f aca="false">IFERROR(VLOOKUP($B119,Matriz_INM,3,0),"")</f>
        <v/>
      </c>
      <c r="N119" s="55"/>
      <c r="O119" s="55"/>
      <c r="P119" s="55"/>
      <c r="Q119" s="55"/>
      <c r="R119" s="55"/>
      <c r="S119" s="55"/>
      <c r="T119" s="55"/>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55"/>
      <c r="AT119" s="55"/>
      <c r="AU119" s="55"/>
      <c r="AV119" s="55"/>
      <c r="AW119" s="55"/>
      <c r="AX119" s="55"/>
      <c r="AY119" s="55"/>
      <c r="AZ119" s="55"/>
      <c r="BA119" s="55"/>
      <c r="BB119" s="55"/>
      <c r="BC119" s="55"/>
      <c r="BD119" s="55"/>
      <c r="BE119" s="55"/>
      <c r="BF119" s="55"/>
      <c r="BG119" s="55"/>
      <c r="BH119" s="55"/>
      <c r="BI119" s="55"/>
      <c r="BJ119" s="55"/>
      <c r="BK119" s="55"/>
      <c r="BL119" s="55"/>
    </row>
    <row r="120" customFormat="false" ht="13.8" hidden="false" customHeight="false" outlineLevel="0" collapsed="false">
      <c r="A120" s="56"/>
      <c r="B120" s="57"/>
      <c r="C120" s="58" t="n">
        <f aca="false">IF($B120&lt;&gt;"",VLOOKUP($B120,Matriz_INM,2,0),0)</f>
        <v>0</v>
      </c>
      <c r="D120" s="59"/>
      <c r="E120" s="59"/>
      <c r="F120" s="59"/>
      <c r="G120" s="59"/>
      <c r="H120" s="60"/>
      <c r="I120" s="61"/>
      <c r="J120" s="59"/>
      <c r="K120" s="63" t="n">
        <f aca="false">IF(M120="%",(IF($J120="EE",4,IF($J120="CE",4,IF($J120="SE",5,IF($J120="ALI",7,IF($J120="AIE",5,0))))))*$C120,$C120*$I120)</f>
        <v>0</v>
      </c>
      <c r="L120" s="59"/>
      <c r="M120" s="62" t="str">
        <f aca="false">IFERROR(VLOOKUP($B120,Matriz_INM,3,0),"")</f>
        <v/>
      </c>
      <c r="N120" s="55"/>
      <c r="O120" s="55"/>
      <c r="P120" s="55"/>
      <c r="Q120" s="55"/>
      <c r="R120" s="55"/>
      <c r="S120" s="55"/>
      <c r="T120" s="55"/>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55"/>
      <c r="AV120" s="55"/>
      <c r="AW120" s="55"/>
      <c r="AX120" s="55"/>
      <c r="AY120" s="55"/>
      <c r="AZ120" s="55"/>
      <c r="BA120" s="55"/>
      <c r="BB120" s="55"/>
      <c r="BC120" s="55"/>
      <c r="BD120" s="55"/>
      <c r="BE120" s="55"/>
      <c r="BF120" s="55"/>
      <c r="BG120" s="55"/>
      <c r="BH120" s="55"/>
      <c r="BI120" s="55"/>
      <c r="BJ120" s="55"/>
      <c r="BK120" s="55"/>
      <c r="BL120" s="55"/>
    </row>
    <row r="121" customFormat="false" ht="13.8" hidden="false" customHeight="false" outlineLevel="0" collapsed="false">
      <c r="A121" s="56"/>
      <c r="B121" s="57"/>
      <c r="C121" s="58" t="n">
        <f aca="false">IF($B121&lt;&gt;"",VLOOKUP($B121,Matriz_INM,2,0),0)</f>
        <v>0</v>
      </c>
      <c r="D121" s="59"/>
      <c r="E121" s="59"/>
      <c r="F121" s="59"/>
      <c r="G121" s="59"/>
      <c r="H121" s="60"/>
      <c r="I121" s="61"/>
      <c r="J121" s="59"/>
      <c r="K121" s="63" t="n">
        <f aca="false">IF(M121="%",(IF($J121="EE",4,IF($J121="CE",4,IF($J121="SE",5,IF($J121="ALI",7,IF($J121="AIE",5,0))))))*$C121,$C121*$I121)</f>
        <v>0</v>
      </c>
      <c r="L121" s="59"/>
      <c r="M121" s="62" t="str">
        <f aca="false">IFERROR(VLOOKUP($B121,Matriz_INM,3,0),"")</f>
        <v/>
      </c>
      <c r="N121" s="55"/>
      <c r="O121" s="55"/>
      <c r="P121" s="55"/>
      <c r="Q121" s="55"/>
      <c r="R121" s="55"/>
      <c r="S121" s="55"/>
      <c r="T121" s="55"/>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55"/>
      <c r="AV121" s="55"/>
      <c r="AW121" s="55"/>
      <c r="AX121" s="55"/>
      <c r="AY121" s="55"/>
      <c r="AZ121" s="55"/>
      <c r="BA121" s="55"/>
      <c r="BB121" s="55"/>
      <c r="BC121" s="55"/>
      <c r="BD121" s="55"/>
      <c r="BE121" s="55"/>
      <c r="BF121" s="55"/>
      <c r="BG121" s="55"/>
      <c r="BH121" s="55"/>
      <c r="BI121" s="55"/>
      <c r="BJ121" s="55"/>
      <c r="BK121" s="55"/>
      <c r="BL121" s="55"/>
    </row>
    <row r="122" customFormat="false" ht="13.8" hidden="false" customHeight="false" outlineLevel="0" collapsed="false">
      <c r="A122" s="56"/>
      <c r="B122" s="57"/>
      <c r="C122" s="58" t="n">
        <f aca="false">IF($B122&lt;&gt;"",VLOOKUP($B122,Matriz_INM,2,0),0)</f>
        <v>0</v>
      </c>
      <c r="D122" s="59"/>
      <c r="E122" s="59"/>
      <c r="F122" s="59"/>
      <c r="G122" s="59"/>
      <c r="H122" s="60"/>
      <c r="I122" s="61"/>
      <c r="J122" s="59"/>
      <c r="K122" s="63" t="n">
        <f aca="false">IF(M122="%",(IF($J122="EE",4,IF($J122="CE",4,IF($J122="SE",5,IF($J122="ALI",7,IF($J122="AIE",5,0))))))*$C122,$C122*$I122)</f>
        <v>0</v>
      </c>
      <c r="L122" s="59"/>
      <c r="M122" s="62" t="str">
        <f aca="false">IFERROR(VLOOKUP($B122,Matriz_INM,3,0),"")</f>
        <v/>
      </c>
      <c r="N122" s="55"/>
      <c r="O122" s="55"/>
      <c r="P122" s="55"/>
      <c r="Q122" s="55"/>
      <c r="R122" s="55"/>
      <c r="S122" s="55"/>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c r="AV122" s="55"/>
      <c r="AW122" s="55"/>
      <c r="AX122" s="55"/>
      <c r="AY122" s="55"/>
      <c r="AZ122" s="55"/>
      <c r="BA122" s="55"/>
      <c r="BB122" s="55"/>
      <c r="BC122" s="55"/>
      <c r="BD122" s="55"/>
      <c r="BE122" s="55"/>
      <c r="BF122" s="55"/>
      <c r="BG122" s="55"/>
      <c r="BH122" s="55"/>
      <c r="BI122" s="55"/>
      <c r="BJ122" s="55"/>
      <c r="BK122" s="55"/>
      <c r="BL122" s="55"/>
    </row>
    <row r="123" customFormat="false" ht="13.8" hidden="false" customHeight="false" outlineLevel="0" collapsed="false">
      <c r="A123" s="56"/>
      <c r="B123" s="57"/>
      <c r="C123" s="58" t="n">
        <f aca="false">IF($B123&lt;&gt;"",VLOOKUP($B123,Matriz_INM,2,0),0)</f>
        <v>0</v>
      </c>
      <c r="D123" s="59"/>
      <c r="E123" s="59"/>
      <c r="F123" s="59"/>
      <c r="G123" s="59"/>
      <c r="H123" s="60"/>
      <c r="I123" s="61"/>
      <c r="J123" s="59"/>
      <c r="K123" s="63" t="n">
        <f aca="false">IF(M123="%",(IF($J123="EE",4,IF($J123="CE",4,IF($J123="SE",5,IF($J123="ALI",7,IF($J123="AIE",5,0))))))*$C123,$C123*$I123)</f>
        <v>0</v>
      </c>
      <c r="L123" s="59"/>
      <c r="M123" s="62" t="str">
        <f aca="false">IFERROR(VLOOKUP($B123,Matriz_INM,3,0),"")</f>
        <v/>
      </c>
      <c r="N123" s="55"/>
      <c r="O123" s="55"/>
      <c r="P123" s="55"/>
      <c r="Q123" s="55"/>
      <c r="R123" s="55"/>
      <c r="S123" s="55"/>
      <c r="T123" s="55"/>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55"/>
      <c r="AV123" s="55"/>
      <c r="AW123" s="55"/>
      <c r="AX123" s="55"/>
      <c r="AY123" s="55"/>
      <c r="AZ123" s="55"/>
      <c r="BA123" s="55"/>
      <c r="BB123" s="55"/>
      <c r="BC123" s="55"/>
      <c r="BD123" s="55"/>
      <c r="BE123" s="55"/>
      <c r="BF123" s="55"/>
      <c r="BG123" s="55"/>
      <c r="BH123" s="55"/>
      <c r="BI123" s="55"/>
      <c r="BJ123" s="55"/>
      <c r="BK123" s="55"/>
      <c r="BL123" s="55"/>
    </row>
    <row r="124" customFormat="false" ht="13.8" hidden="false" customHeight="false" outlineLevel="0" collapsed="false">
      <c r="A124" s="56"/>
      <c r="B124" s="57"/>
      <c r="C124" s="58" t="n">
        <f aca="false">IF($B124&lt;&gt;"",VLOOKUP($B124,Matriz_INM,2,0),0)</f>
        <v>0</v>
      </c>
      <c r="D124" s="59"/>
      <c r="E124" s="59"/>
      <c r="F124" s="59"/>
      <c r="G124" s="59"/>
      <c r="H124" s="60"/>
      <c r="I124" s="61"/>
      <c r="J124" s="59"/>
      <c r="K124" s="63" t="n">
        <f aca="false">IF(M124="%",(IF($J124="EE",4,IF($J124="CE",4,IF($J124="SE",5,IF($J124="ALI",7,IF($J124="AIE",5,0))))))*$C124,$C124*$I124)</f>
        <v>0</v>
      </c>
      <c r="L124" s="59"/>
      <c r="M124" s="62" t="str">
        <f aca="false">IFERROR(VLOOKUP($B124,Matriz_INM,3,0),"")</f>
        <v/>
      </c>
      <c r="N124" s="55"/>
      <c r="O124" s="55"/>
      <c r="P124" s="55"/>
      <c r="Q124" s="55"/>
      <c r="R124" s="55"/>
      <c r="S124" s="55"/>
      <c r="T124" s="55"/>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c r="AT124" s="55"/>
      <c r="AU124" s="55"/>
      <c r="AV124" s="55"/>
      <c r="AW124" s="55"/>
      <c r="AX124" s="55"/>
      <c r="AY124" s="55"/>
      <c r="AZ124" s="55"/>
      <c r="BA124" s="55"/>
      <c r="BB124" s="55"/>
      <c r="BC124" s="55"/>
      <c r="BD124" s="55"/>
      <c r="BE124" s="55"/>
      <c r="BF124" s="55"/>
      <c r="BG124" s="55"/>
      <c r="BH124" s="55"/>
      <c r="BI124" s="55"/>
      <c r="BJ124" s="55"/>
      <c r="BK124" s="55"/>
      <c r="BL124" s="55"/>
    </row>
    <row r="125" customFormat="false" ht="13.8" hidden="false" customHeight="false" outlineLevel="0" collapsed="false">
      <c r="A125" s="56"/>
      <c r="B125" s="57"/>
      <c r="C125" s="58" t="n">
        <f aca="false">IF($B125&lt;&gt;"",VLOOKUP($B125,Matriz_INM,2,0),0)</f>
        <v>0</v>
      </c>
      <c r="D125" s="59"/>
      <c r="E125" s="59"/>
      <c r="F125" s="59"/>
      <c r="G125" s="59"/>
      <c r="H125" s="60"/>
      <c r="I125" s="61"/>
      <c r="J125" s="59"/>
      <c r="K125" s="63" t="n">
        <f aca="false">IF(M125="%",(IF($J125="EE",4,IF($J125="CE",4,IF($J125="SE",5,IF($J125="ALI",7,IF($J125="AIE",5,0))))))*$C125,$C125*$I125)</f>
        <v>0</v>
      </c>
      <c r="L125" s="59"/>
      <c r="M125" s="62" t="str">
        <f aca="false">IFERROR(VLOOKUP($B125,Matriz_INM,3,0),"")</f>
        <v/>
      </c>
      <c r="N125" s="55"/>
      <c r="O125" s="55"/>
      <c r="P125" s="55"/>
      <c r="Q125" s="55"/>
      <c r="R125" s="55"/>
      <c r="S125" s="55"/>
      <c r="T125" s="55"/>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c r="AR125" s="55"/>
      <c r="AS125" s="55"/>
      <c r="AT125" s="55"/>
      <c r="AU125" s="55"/>
      <c r="AV125" s="55"/>
      <c r="AW125" s="55"/>
      <c r="AX125" s="55"/>
      <c r="AY125" s="55"/>
      <c r="AZ125" s="55"/>
      <c r="BA125" s="55"/>
      <c r="BB125" s="55"/>
      <c r="BC125" s="55"/>
      <c r="BD125" s="55"/>
      <c r="BE125" s="55"/>
      <c r="BF125" s="55"/>
      <c r="BG125" s="55"/>
      <c r="BH125" s="55"/>
      <c r="BI125" s="55"/>
      <c r="BJ125" s="55"/>
      <c r="BK125" s="55"/>
      <c r="BL125" s="55"/>
    </row>
    <row r="126" customFormat="false" ht="13.8" hidden="false" customHeight="false" outlineLevel="0" collapsed="false">
      <c r="A126" s="56"/>
      <c r="B126" s="57"/>
      <c r="C126" s="58" t="n">
        <f aca="false">IF($B126&lt;&gt;"",VLOOKUP($B126,Matriz_INM,2,0),0)</f>
        <v>0</v>
      </c>
      <c r="D126" s="59"/>
      <c r="E126" s="59"/>
      <c r="F126" s="59"/>
      <c r="G126" s="59"/>
      <c r="H126" s="60"/>
      <c r="I126" s="61"/>
      <c r="J126" s="59"/>
      <c r="K126" s="63" t="n">
        <f aca="false">IF(M126="%",(IF($J126="EE",4,IF($J126="CE",4,IF($J126="SE",5,IF($J126="ALI",7,IF($J126="AIE",5,0))))))*$C126,$C126*$I126)</f>
        <v>0</v>
      </c>
      <c r="L126" s="59"/>
      <c r="M126" s="62" t="str">
        <f aca="false">IFERROR(VLOOKUP($B126,Matriz_INM,3,0),"")</f>
        <v/>
      </c>
      <c r="N126" s="55"/>
      <c r="O126" s="55"/>
      <c r="P126" s="55"/>
      <c r="Q126" s="55"/>
      <c r="R126" s="55"/>
      <c r="S126" s="55"/>
      <c r="T126" s="55"/>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c r="AT126" s="55"/>
      <c r="AU126" s="55"/>
      <c r="AV126" s="55"/>
      <c r="AW126" s="55"/>
      <c r="AX126" s="55"/>
      <c r="AY126" s="55"/>
      <c r="AZ126" s="55"/>
      <c r="BA126" s="55"/>
      <c r="BB126" s="55"/>
      <c r="BC126" s="55"/>
      <c r="BD126" s="55"/>
      <c r="BE126" s="55"/>
      <c r="BF126" s="55"/>
      <c r="BG126" s="55"/>
      <c r="BH126" s="55"/>
      <c r="BI126" s="55"/>
      <c r="BJ126" s="55"/>
      <c r="BK126" s="55"/>
      <c r="BL126" s="55"/>
    </row>
    <row r="127" customFormat="false" ht="13.8" hidden="false" customHeight="false" outlineLevel="0" collapsed="false">
      <c r="A127" s="56"/>
      <c r="B127" s="57"/>
      <c r="C127" s="58" t="n">
        <f aca="false">IF($B127&lt;&gt;"",VLOOKUP($B127,Matriz_INM,2,0),0)</f>
        <v>0</v>
      </c>
      <c r="D127" s="59"/>
      <c r="E127" s="59"/>
      <c r="F127" s="59"/>
      <c r="G127" s="59"/>
      <c r="H127" s="60"/>
      <c r="I127" s="61"/>
      <c r="J127" s="59"/>
      <c r="K127" s="63" t="n">
        <f aca="false">IF(M127="%",(IF($J127="EE",4,IF($J127="CE",4,IF($J127="SE",5,IF($J127="ALI",7,IF($J127="AIE",5,0))))))*$C127,$C127*$I127)</f>
        <v>0</v>
      </c>
      <c r="L127" s="59"/>
      <c r="M127" s="62" t="str">
        <f aca="false">IFERROR(VLOOKUP($B127,Matriz_INM,3,0),"")</f>
        <v/>
      </c>
      <c r="N127" s="55"/>
      <c r="O127" s="55"/>
      <c r="P127" s="55"/>
      <c r="Q127" s="55"/>
      <c r="R127" s="55"/>
      <c r="S127" s="55"/>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c r="AV127" s="55"/>
      <c r="AW127" s="55"/>
      <c r="AX127" s="55"/>
      <c r="AY127" s="55"/>
      <c r="AZ127" s="55"/>
      <c r="BA127" s="55"/>
      <c r="BB127" s="55"/>
      <c r="BC127" s="55"/>
      <c r="BD127" s="55"/>
      <c r="BE127" s="55"/>
      <c r="BF127" s="55"/>
      <c r="BG127" s="55"/>
      <c r="BH127" s="55"/>
      <c r="BI127" s="55"/>
      <c r="BJ127" s="55"/>
      <c r="BK127" s="55"/>
      <c r="BL127" s="55"/>
    </row>
    <row r="128" customFormat="false" ht="13.8" hidden="false" customHeight="false" outlineLevel="0" collapsed="false">
      <c r="A128" s="56"/>
      <c r="B128" s="57"/>
      <c r="C128" s="58" t="n">
        <f aca="false">IF($B128&lt;&gt;"",VLOOKUP($B128,Matriz_INM,2,0),0)</f>
        <v>0</v>
      </c>
      <c r="D128" s="59"/>
      <c r="E128" s="59"/>
      <c r="F128" s="59"/>
      <c r="G128" s="59"/>
      <c r="H128" s="60"/>
      <c r="I128" s="61"/>
      <c r="J128" s="59"/>
      <c r="K128" s="63" t="n">
        <f aca="false">IF(M128="%",(IF($J128="EE",4,IF($J128="CE",4,IF($J128="SE",5,IF($J128="ALI",7,IF($J128="AIE",5,0))))))*$C128,$C128*$I128)</f>
        <v>0</v>
      </c>
      <c r="L128" s="59"/>
      <c r="M128" s="62" t="str">
        <f aca="false">IFERROR(VLOOKUP($B128,Matriz_INM,3,0),"")</f>
        <v/>
      </c>
      <c r="N128" s="55"/>
      <c r="O128" s="55"/>
      <c r="P128" s="55"/>
      <c r="Q128" s="55"/>
      <c r="R128" s="55"/>
      <c r="S128" s="55"/>
      <c r="T128" s="55"/>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55"/>
      <c r="AV128" s="55"/>
      <c r="AW128" s="55"/>
      <c r="AX128" s="55"/>
      <c r="AY128" s="55"/>
      <c r="AZ128" s="55"/>
      <c r="BA128" s="55"/>
      <c r="BB128" s="55"/>
      <c r="BC128" s="55"/>
      <c r="BD128" s="55"/>
      <c r="BE128" s="55"/>
      <c r="BF128" s="55"/>
      <c r="BG128" s="55"/>
      <c r="BH128" s="55"/>
      <c r="BI128" s="55"/>
      <c r="BJ128" s="55"/>
      <c r="BK128" s="55"/>
      <c r="BL128" s="55"/>
    </row>
    <row r="129" customFormat="false" ht="13.8" hidden="false" customHeight="false" outlineLevel="0" collapsed="false">
      <c r="A129" s="56"/>
      <c r="B129" s="57"/>
      <c r="C129" s="58" t="n">
        <f aca="false">IF($B129&lt;&gt;"",VLOOKUP($B129,Matriz_INM,2,0),0)</f>
        <v>0</v>
      </c>
      <c r="D129" s="59"/>
      <c r="E129" s="59"/>
      <c r="F129" s="59"/>
      <c r="G129" s="59"/>
      <c r="H129" s="60"/>
      <c r="I129" s="61"/>
      <c r="J129" s="59"/>
      <c r="K129" s="63" t="n">
        <f aca="false">IF(M129="%",(IF($J129="EE",4,IF($J129="CE",4,IF($J129="SE",5,IF($J129="ALI",7,IF($J129="AIE",5,0))))))*$C129,$C129*$I129)</f>
        <v>0</v>
      </c>
      <c r="L129" s="59"/>
      <c r="M129" s="62" t="str">
        <f aca="false">IFERROR(VLOOKUP($B129,Matriz_INM,3,0),"")</f>
        <v/>
      </c>
      <c r="N129" s="55"/>
      <c r="O129" s="55"/>
      <c r="P129" s="55"/>
      <c r="Q129" s="55"/>
      <c r="R129" s="55"/>
      <c r="S129" s="55"/>
      <c r="T129" s="55"/>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55"/>
      <c r="AV129" s="55"/>
      <c r="AW129" s="55"/>
      <c r="AX129" s="55"/>
      <c r="AY129" s="55"/>
      <c r="AZ129" s="55"/>
      <c r="BA129" s="55"/>
      <c r="BB129" s="55"/>
      <c r="BC129" s="55"/>
      <c r="BD129" s="55"/>
      <c r="BE129" s="55"/>
      <c r="BF129" s="55"/>
      <c r="BG129" s="55"/>
      <c r="BH129" s="55"/>
      <c r="BI129" s="55"/>
      <c r="BJ129" s="55"/>
      <c r="BK129" s="55"/>
      <c r="BL129" s="55"/>
    </row>
    <row r="130" customFormat="false" ht="13.8" hidden="false" customHeight="false" outlineLevel="0" collapsed="false">
      <c r="A130" s="56"/>
      <c r="B130" s="57"/>
      <c r="C130" s="58" t="n">
        <f aca="false">IF($B130&lt;&gt;"",VLOOKUP($B130,Matriz_INM,2,0),0)</f>
        <v>0</v>
      </c>
      <c r="D130" s="59"/>
      <c r="E130" s="59"/>
      <c r="F130" s="59"/>
      <c r="G130" s="59"/>
      <c r="H130" s="60"/>
      <c r="I130" s="61"/>
      <c r="J130" s="59"/>
      <c r="K130" s="63" t="n">
        <f aca="false">IF(M130="%",(IF($J130="EE",4,IF($J130="CE",4,IF($J130="SE",5,IF($J130="ALI",7,IF($J130="AIE",5,0))))))*$C130,$C130*$I130)</f>
        <v>0</v>
      </c>
      <c r="L130" s="59"/>
      <c r="M130" s="62" t="str">
        <f aca="false">IFERROR(VLOOKUP($B130,Matriz_INM,3,0),"")</f>
        <v/>
      </c>
      <c r="N130" s="55"/>
      <c r="O130" s="55"/>
      <c r="P130" s="55"/>
      <c r="Q130" s="55"/>
      <c r="R130" s="55"/>
      <c r="S130" s="55"/>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c r="AV130" s="55"/>
      <c r="AW130" s="55"/>
      <c r="AX130" s="55"/>
      <c r="AY130" s="55"/>
      <c r="AZ130" s="55"/>
      <c r="BA130" s="55"/>
      <c r="BB130" s="55"/>
      <c r="BC130" s="55"/>
      <c r="BD130" s="55"/>
      <c r="BE130" s="55"/>
      <c r="BF130" s="55"/>
      <c r="BG130" s="55"/>
      <c r="BH130" s="55"/>
      <c r="BI130" s="55"/>
      <c r="BJ130" s="55"/>
      <c r="BK130" s="55"/>
      <c r="BL130" s="55"/>
    </row>
    <row r="131" customFormat="false" ht="13.8" hidden="false" customHeight="false" outlineLevel="0" collapsed="false">
      <c r="A131" s="56"/>
      <c r="B131" s="57"/>
      <c r="C131" s="58" t="n">
        <f aca="false">IF($B131&lt;&gt;"",VLOOKUP($B131,Matriz_INM,2,0),0)</f>
        <v>0</v>
      </c>
      <c r="D131" s="59"/>
      <c r="E131" s="59"/>
      <c r="F131" s="59"/>
      <c r="G131" s="59"/>
      <c r="H131" s="60"/>
      <c r="I131" s="61"/>
      <c r="J131" s="59"/>
      <c r="K131" s="63" t="n">
        <f aca="false">IF(M131="%",(IF($J131="EE",4,IF($J131="CE",4,IF($J131="SE",5,IF($J131="ALI",7,IF($J131="AIE",5,0))))))*$C131,$C131*$I131)</f>
        <v>0</v>
      </c>
      <c r="L131" s="59"/>
      <c r="M131" s="62" t="str">
        <f aca="false">IFERROR(VLOOKUP($B131,Matriz_INM,3,0),"")</f>
        <v/>
      </c>
      <c r="N131" s="55"/>
      <c r="O131" s="55"/>
      <c r="P131" s="55"/>
      <c r="Q131" s="55"/>
      <c r="R131" s="55"/>
      <c r="S131" s="55"/>
      <c r="T131" s="55"/>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c r="AV131" s="55"/>
      <c r="AW131" s="55"/>
      <c r="AX131" s="55"/>
      <c r="AY131" s="55"/>
      <c r="AZ131" s="55"/>
      <c r="BA131" s="55"/>
      <c r="BB131" s="55"/>
      <c r="BC131" s="55"/>
      <c r="BD131" s="55"/>
      <c r="BE131" s="55"/>
      <c r="BF131" s="55"/>
      <c r="BG131" s="55"/>
      <c r="BH131" s="55"/>
      <c r="BI131" s="55"/>
      <c r="BJ131" s="55"/>
      <c r="BK131" s="55"/>
      <c r="BL131" s="55"/>
    </row>
    <row r="132" customFormat="false" ht="13.8" hidden="false" customHeight="false" outlineLevel="0" collapsed="false">
      <c r="A132" s="56"/>
      <c r="B132" s="57"/>
      <c r="C132" s="58" t="n">
        <f aca="false">IF($B132&lt;&gt;"",VLOOKUP($B132,Matriz_INM,2,0),0)</f>
        <v>0</v>
      </c>
      <c r="D132" s="59"/>
      <c r="E132" s="59"/>
      <c r="F132" s="59"/>
      <c r="G132" s="59"/>
      <c r="H132" s="60"/>
      <c r="I132" s="61"/>
      <c r="J132" s="59"/>
      <c r="K132" s="63" t="n">
        <f aca="false">IF(M132="%",(IF($J132="EE",4,IF($J132="CE",4,IF($J132="SE",5,IF($J132="ALI",7,IF($J132="AIE",5,0))))))*$C132,$C132*$I132)</f>
        <v>0</v>
      </c>
      <c r="L132" s="59"/>
      <c r="M132" s="62" t="str">
        <f aca="false">IFERROR(VLOOKUP($B132,Matriz_INM,3,0),"")</f>
        <v/>
      </c>
      <c r="N132" s="55"/>
      <c r="O132" s="55"/>
      <c r="P132" s="55"/>
      <c r="Q132" s="55"/>
      <c r="R132" s="55"/>
      <c r="S132" s="55"/>
      <c r="T132" s="55"/>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c r="AT132" s="55"/>
      <c r="AU132" s="55"/>
      <c r="AV132" s="55"/>
      <c r="AW132" s="55"/>
      <c r="AX132" s="55"/>
      <c r="AY132" s="55"/>
      <c r="AZ132" s="55"/>
      <c r="BA132" s="55"/>
      <c r="BB132" s="55"/>
      <c r="BC132" s="55"/>
      <c r="BD132" s="55"/>
      <c r="BE132" s="55"/>
      <c r="BF132" s="55"/>
      <c r="BG132" s="55"/>
      <c r="BH132" s="55"/>
      <c r="BI132" s="55"/>
      <c r="BJ132" s="55"/>
      <c r="BK132" s="55"/>
      <c r="BL132" s="55"/>
    </row>
    <row r="133" customFormat="false" ht="13.8" hidden="false" customHeight="false" outlineLevel="0" collapsed="false">
      <c r="A133" s="56"/>
      <c r="B133" s="57"/>
      <c r="C133" s="58" t="n">
        <f aca="false">IF($B133&lt;&gt;"",VLOOKUP($B133,Matriz_INM,2,0),0)</f>
        <v>0</v>
      </c>
      <c r="D133" s="59"/>
      <c r="E133" s="59"/>
      <c r="F133" s="59"/>
      <c r="G133" s="59"/>
      <c r="H133" s="60"/>
      <c r="I133" s="61"/>
      <c r="J133" s="59"/>
      <c r="K133" s="63" t="n">
        <f aca="false">IF(M133="%",(IF($J133="EE",4,IF($J133="CE",4,IF($J133="SE",5,IF($J133="ALI",7,IF($J133="AIE",5,0))))))*$C133,$C133*$I133)</f>
        <v>0</v>
      </c>
      <c r="L133" s="59"/>
      <c r="M133" s="62" t="str">
        <f aca="false">IFERROR(VLOOKUP($B133,Matriz_INM,3,0),"")</f>
        <v/>
      </c>
      <c r="N133" s="55"/>
      <c r="O133" s="55"/>
      <c r="P133" s="55"/>
      <c r="Q133" s="55"/>
      <c r="R133" s="55"/>
      <c r="S133" s="55"/>
      <c r="T133" s="55"/>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55"/>
      <c r="AV133" s="55"/>
      <c r="AW133" s="55"/>
      <c r="AX133" s="55"/>
      <c r="AY133" s="55"/>
      <c r="AZ133" s="55"/>
      <c r="BA133" s="55"/>
      <c r="BB133" s="55"/>
      <c r="BC133" s="55"/>
      <c r="BD133" s="55"/>
      <c r="BE133" s="55"/>
      <c r="BF133" s="55"/>
      <c r="BG133" s="55"/>
      <c r="BH133" s="55"/>
      <c r="BI133" s="55"/>
      <c r="BJ133" s="55"/>
      <c r="BK133" s="55"/>
      <c r="BL133" s="55"/>
    </row>
    <row r="134" customFormat="false" ht="13.8" hidden="false" customHeight="false" outlineLevel="0" collapsed="false">
      <c r="A134" s="56"/>
      <c r="B134" s="57"/>
      <c r="C134" s="58" t="n">
        <f aca="false">IF($B134&lt;&gt;"",VLOOKUP($B134,Matriz_INM,2,0),0)</f>
        <v>0</v>
      </c>
      <c r="D134" s="59"/>
      <c r="E134" s="59"/>
      <c r="F134" s="59"/>
      <c r="G134" s="59"/>
      <c r="H134" s="60"/>
      <c r="I134" s="61"/>
      <c r="J134" s="59"/>
      <c r="K134" s="63" t="n">
        <f aca="false">IF(M134="%",(IF($J134="EE",4,IF($J134="CE",4,IF($J134="SE",5,IF($J134="ALI",7,IF($J134="AIE",5,0))))))*$C134,$C134*$I134)</f>
        <v>0</v>
      </c>
      <c r="L134" s="59"/>
      <c r="M134" s="62" t="str">
        <f aca="false">IFERROR(VLOOKUP($B134,Matriz_INM,3,0),"")</f>
        <v/>
      </c>
      <c r="N134" s="55"/>
      <c r="O134" s="55"/>
      <c r="P134" s="55"/>
      <c r="Q134" s="55"/>
      <c r="R134" s="55"/>
      <c r="S134" s="55"/>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c r="AV134" s="55"/>
      <c r="AW134" s="55"/>
      <c r="AX134" s="55"/>
      <c r="AY134" s="55"/>
      <c r="AZ134" s="55"/>
      <c r="BA134" s="55"/>
      <c r="BB134" s="55"/>
      <c r="BC134" s="55"/>
      <c r="BD134" s="55"/>
      <c r="BE134" s="55"/>
      <c r="BF134" s="55"/>
      <c r="BG134" s="55"/>
      <c r="BH134" s="55"/>
      <c r="BI134" s="55"/>
      <c r="BJ134" s="55"/>
      <c r="BK134" s="55"/>
      <c r="BL134" s="55"/>
    </row>
    <row r="135" customFormat="false" ht="13.8" hidden="false" customHeight="false" outlineLevel="0" collapsed="false">
      <c r="A135" s="56"/>
      <c r="B135" s="57"/>
      <c r="C135" s="58" t="n">
        <f aca="false">IF($B135&lt;&gt;"",VLOOKUP($B135,Matriz_INM,2,0),0)</f>
        <v>0</v>
      </c>
      <c r="D135" s="59"/>
      <c r="E135" s="59"/>
      <c r="F135" s="59"/>
      <c r="G135" s="59"/>
      <c r="H135" s="60"/>
      <c r="I135" s="61"/>
      <c r="J135" s="59"/>
      <c r="K135" s="63" t="n">
        <f aca="false">IF(M135="%",(IF($J135="EE",4,IF($J135="CE",4,IF($J135="SE",5,IF($J135="ALI",7,IF($J135="AIE",5,0))))))*$C135,$C135*$I135)</f>
        <v>0</v>
      </c>
      <c r="L135" s="59"/>
      <c r="M135" s="62" t="str">
        <f aca="false">IFERROR(VLOOKUP($B135,Matriz_INM,3,0),"")</f>
        <v/>
      </c>
      <c r="N135" s="55"/>
      <c r="O135" s="55"/>
      <c r="P135" s="55"/>
      <c r="Q135" s="55"/>
      <c r="R135" s="55"/>
      <c r="S135" s="55"/>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c r="AV135" s="55"/>
      <c r="AW135" s="55"/>
      <c r="AX135" s="55"/>
      <c r="AY135" s="55"/>
      <c r="AZ135" s="55"/>
      <c r="BA135" s="55"/>
      <c r="BB135" s="55"/>
      <c r="BC135" s="55"/>
      <c r="BD135" s="55"/>
      <c r="BE135" s="55"/>
      <c r="BF135" s="55"/>
      <c r="BG135" s="55"/>
      <c r="BH135" s="55"/>
      <c r="BI135" s="55"/>
      <c r="BJ135" s="55"/>
      <c r="BK135" s="55"/>
      <c r="BL135" s="55"/>
    </row>
    <row r="136" customFormat="false" ht="13.8" hidden="false" customHeight="false" outlineLevel="0" collapsed="false">
      <c r="A136" s="56"/>
      <c r="B136" s="57"/>
      <c r="C136" s="58" t="n">
        <f aca="false">IF($B136&lt;&gt;"",VLOOKUP($B136,Matriz_INM,2,0),0)</f>
        <v>0</v>
      </c>
      <c r="D136" s="59"/>
      <c r="E136" s="59"/>
      <c r="F136" s="59"/>
      <c r="G136" s="59"/>
      <c r="H136" s="60"/>
      <c r="I136" s="61"/>
      <c r="J136" s="59"/>
      <c r="K136" s="63" t="n">
        <f aca="false">IF(M136="%",(IF($J136="EE",4,IF($J136="CE",4,IF($J136="SE",5,IF($J136="ALI",7,IF($J136="AIE",5,0))))))*$C136,$C136*$I136)</f>
        <v>0</v>
      </c>
      <c r="L136" s="59"/>
      <c r="M136" s="62" t="str">
        <f aca="false">IFERROR(VLOOKUP($B136,Matriz_INM,3,0),"")</f>
        <v/>
      </c>
      <c r="N136" s="55"/>
      <c r="O136" s="55"/>
      <c r="P136" s="55"/>
      <c r="Q136" s="55"/>
      <c r="R136" s="55"/>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55"/>
      <c r="BB136" s="55"/>
      <c r="BC136" s="55"/>
      <c r="BD136" s="55"/>
      <c r="BE136" s="55"/>
      <c r="BF136" s="55"/>
      <c r="BG136" s="55"/>
      <c r="BH136" s="55"/>
      <c r="BI136" s="55"/>
      <c r="BJ136" s="55"/>
      <c r="BK136" s="55"/>
      <c r="BL136" s="55"/>
    </row>
    <row r="137" customFormat="false" ht="13.8" hidden="false" customHeight="false" outlineLevel="0" collapsed="false">
      <c r="A137" s="56"/>
      <c r="B137" s="57"/>
      <c r="C137" s="58" t="n">
        <f aca="false">IF($B137&lt;&gt;"",VLOOKUP($B137,Matriz_INM,2,0),0)</f>
        <v>0</v>
      </c>
      <c r="D137" s="59"/>
      <c r="E137" s="59"/>
      <c r="F137" s="59"/>
      <c r="G137" s="59"/>
      <c r="H137" s="60"/>
      <c r="I137" s="61"/>
      <c r="J137" s="59"/>
      <c r="K137" s="63" t="n">
        <f aca="false">IF(M137="%",(IF($J137="EE",4,IF($J137="CE",4,IF($J137="SE",5,IF($J137="ALI",7,IF($J137="AIE",5,0))))))*$C137,$C137*$I137)</f>
        <v>0</v>
      </c>
      <c r="L137" s="59"/>
      <c r="M137" s="62" t="str">
        <f aca="false">IFERROR(VLOOKUP($B137,Matriz_INM,3,0),"")</f>
        <v/>
      </c>
      <c r="N137" s="55"/>
      <c r="O137" s="55"/>
      <c r="P137" s="55"/>
      <c r="Q137" s="55"/>
      <c r="R137" s="55"/>
      <c r="S137" s="55"/>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c r="AV137" s="55"/>
      <c r="AW137" s="55"/>
      <c r="AX137" s="55"/>
      <c r="AY137" s="55"/>
      <c r="AZ137" s="55"/>
      <c r="BA137" s="55"/>
      <c r="BB137" s="55"/>
      <c r="BC137" s="55"/>
      <c r="BD137" s="55"/>
      <c r="BE137" s="55"/>
      <c r="BF137" s="55"/>
      <c r="BG137" s="55"/>
      <c r="BH137" s="55"/>
      <c r="BI137" s="55"/>
      <c r="BJ137" s="55"/>
      <c r="BK137" s="55"/>
      <c r="BL137" s="55"/>
    </row>
    <row r="138" customFormat="false" ht="13.8" hidden="false" customHeight="false" outlineLevel="0" collapsed="false">
      <c r="A138" s="56"/>
      <c r="B138" s="57"/>
      <c r="C138" s="58" t="n">
        <f aca="false">IF($B138&lt;&gt;"",VLOOKUP($B138,Matriz_INM,2,0),0)</f>
        <v>0</v>
      </c>
      <c r="D138" s="59"/>
      <c r="E138" s="59"/>
      <c r="F138" s="59"/>
      <c r="G138" s="59"/>
      <c r="H138" s="60"/>
      <c r="I138" s="61"/>
      <c r="J138" s="59"/>
      <c r="K138" s="63" t="n">
        <f aca="false">IF(M138="%",(IF($J138="EE",4,IF($J138="CE",4,IF($J138="SE",5,IF($J138="ALI",7,IF($J138="AIE",5,0))))))*$C138,$C138*$I138)</f>
        <v>0</v>
      </c>
      <c r="L138" s="59"/>
      <c r="M138" s="62" t="str">
        <f aca="false">IFERROR(VLOOKUP($B138,Matriz_INM,3,0),"")</f>
        <v/>
      </c>
      <c r="N138" s="55"/>
      <c r="O138" s="55"/>
      <c r="P138" s="55"/>
      <c r="Q138" s="55"/>
      <c r="R138" s="55"/>
      <c r="S138" s="55"/>
      <c r="T138" s="55"/>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c r="AV138" s="55"/>
      <c r="AW138" s="55"/>
      <c r="AX138" s="55"/>
      <c r="AY138" s="55"/>
      <c r="AZ138" s="55"/>
      <c r="BA138" s="55"/>
      <c r="BB138" s="55"/>
      <c r="BC138" s="55"/>
      <c r="BD138" s="55"/>
      <c r="BE138" s="55"/>
      <c r="BF138" s="55"/>
      <c r="BG138" s="55"/>
      <c r="BH138" s="55"/>
      <c r="BI138" s="55"/>
      <c r="BJ138" s="55"/>
      <c r="BK138" s="55"/>
      <c r="BL138" s="55"/>
    </row>
    <row r="139" customFormat="false" ht="13.8" hidden="false" customHeight="false" outlineLevel="0" collapsed="false">
      <c r="A139" s="56"/>
      <c r="B139" s="57"/>
      <c r="C139" s="58" t="n">
        <f aca="false">IF($B139&lt;&gt;"",VLOOKUP($B139,Matriz_INM,2,0),0)</f>
        <v>0</v>
      </c>
      <c r="D139" s="59"/>
      <c r="E139" s="59"/>
      <c r="F139" s="59"/>
      <c r="G139" s="59"/>
      <c r="H139" s="60"/>
      <c r="I139" s="61"/>
      <c r="J139" s="59"/>
      <c r="K139" s="63" t="n">
        <f aca="false">IF(M139="%",(IF($J139="EE",4,IF($J139="CE",4,IF($J139="SE",5,IF($J139="ALI",7,IF($J139="AIE",5,0))))))*$C139,$C139*$I139)</f>
        <v>0</v>
      </c>
      <c r="L139" s="59"/>
      <c r="M139" s="62" t="str">
        <f aca="false">IFERROR(VLOOKUP($B139,Matriz_INM,3,0),"")</f>
        <v/>
      </c>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c r="AV139" s="55"/>
      <c r="AW139" s="55"/>
      <c r="AX139" s="55"/>
      <c r="AY139" s="55"/>
      <c r="AZ139" s="55"/>
      <c r="BA139" s="55"/>
      <c r="BB139" s="55"/>
      <c r="BC139" s="55"/>
      <c r="BD139" s="55"/>
      <c r="BE139" s="55"/>
      <c r="BF139" s="55"/>
      <c r="BG139" s="55"/>
      <c r="BH139" s="55"/>
      <c r="BI139" s="55"/>
      <c r="BJ139" s="55"/>
      <c r="BK139" s="55"/>
      <c r="BL139" s="55"/>
    </row>
    <row r="140" customFormat="false" ht="13.8" hidden="false" customHeight="false" outlineLevel="0" collapsed="false">
      <c r="A140" s="56"/>
      <c r="B140" s="57"/>
      <c r="C140" s="58" t="n">
        <f aca="false">IF($B140&lt;&gt;"",VLOOKUP($B140,Matriz_INM,2,0),0)</f>
        <v>0</v>
      </c>
      <c r="D140" s="59"/>
      <c r="E140" s="59"/>
      <c r="F140" s="59"/>
      <c r="G140" s="59"/>
      <c r="H140" s="60"/>
      <c r="I140" s="61"/>
      <c r="J140" s="59"/>
      <c r="K140" s="63" t="n">
        <f aca="false">IF(M140="%",(IF($J140="EE",4,IF($J140="CE",4,IF($J140="SE",5,IF($J140="ALI",7,IF($J140="AIE",5,0))))))*$C140,$C140*$I140)</f>
        <v>0</v>
      </c>
      <c r="L140" s="59"/>
      <c r="M140" s="62" t="str">
        <f aca="false">IFERROR(VLOOKUP($B140,Matriz_INM,3,0),"")</f>
        <v/>
      </c>
      <c r="N140" s="55"/>
      <c r="O140" s="55"/>
      <c r="P140" s="55"/>
      <c r="Q140" s="55"/>
      <c r="R140" s="55"/>
      <c r="S140" s="55"/>
      <c r="T140" s="55"/>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c r="AV140" s="55"/>
      <c r="AW140" s="55"/>
      <c r="AX140" s="55"/>
      <c r="AY140" s="55"/>
      <c r="AZ140" s="55"/>
      <c r="BA140" s="55"/>
      <c r="BB140" s="55"/>
      <c r="BC140" s="55"/>
      <c r="BD140" s="55"/>
      <c r="BE140" s="55"/>
      <c r="BF140" s="55"/>
      <c r="BG140" s="55"/>
      <c r="BH140" s="55"/>
      <c r="BI140" s="55"/>
      <c r="BJ140" s="55"/>
      <c r="BK140" s="55"/>
      <c r="BL140" s="55"/>
    </row>
    <row r="141" customFormat="false" ht="13.8" hidden="false" customHeight="false" outlineLevel="0" collapsed="false">
      <c r="A141" s="56"/>
      <c r="B141" s="57"/>
      <c r="C141" s="58" t="n">
        <f aca="false">IF($B141&lt;&gt;"",VLOOKUP($B141,Matriz_INM,2,0),0)</f>
        <v>0</v>
      </c>
      <c r="D141" s="59"/>
      <c r="E141" s="59"/>
      <c r="F141" s="59"/>
      <c r="G141" s="59"/>
      <c r="H141" s="60"/>
      <c r="I141" s="61"/>
      <c r="J141" s="59"/>
      <c r="K141" s="63" t="n">
        <f aca="false">IF(M141="%",(IF($J141="EE",4,IF($J141="CE",4,IF($J141="SE",5,IF($J141="ALI",7,IF($J141="AIE",5,0))))))*$C141,$C141*$I141)</f>
        <v>0</v>
      </c>
      <c r="L141" s="59"/>
      <c r="M141" s="62" t="str">
        <f aca="false">IFERROR(VLOOKUP($B141,Matriz_INM,3,0),"")</f>
        <v/>
      </c>
      <c r="N141" s="55"/>
      <c r="O141" s="55"/>
      <c r="P141" s="55"/>
      <c r="Q141" s="55"/>
      <c r="R141" s="55"/>
      <c r="S141" s="55"/>
      <c r="T141" s="55"/>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55"/>
      <c r="AV141" s="55"/>
      <c r="AW141" s="55"/>
      <c r="AX141" s="55"/>
      <c r="AY141" s="55"/>
      <c r="AZ141" s="55"/>
      <c r="BA141" s="55"/>
      <c r="BB141" s="55"/>
      <c r="BC141" s="55"/>
      <c r="BD141" s="55"/>
      <c r="BE141" s="55"/>
      <c r="BF141" s="55"/>
      <c r="BG141" s="55"/>
      <c r="BH141" s="55"/>
      <c r="BI141" s="55"/>
      <c r="BJ141" s="55"/>
      <c r="BK141" s="55"/>
      <c r="BL141" s="55"/>
    </row>
    <row r="142" customFormat="false" ht="13.8" hidden="false" customHeight="false" outlineLevel="0" collapsed="false">
      <c r="A142" s="56"/>
      <c r="B142" s="57"/>
      <c r="C142" s="58" t="n">
        <f aca="false">IF($B142&lt;&gt;"",VLOOKUP($B142,Matriz_INM,2,0),0)</f>
        <v>0</v>
      </c>
      <c r="D142" s="59"/>
      <c r="E142" s="59"/>
      <c r="F142" s="59"/>
      <c r="G142" s="59"/>
      <c r="H142" s="60"/>
      <c r="I142" s="61"/>
      <c r="J142" s="59"/>
      <c r="K142" s="63" t="n">
        <f aca="false">IF(M142="%",(IF($J142="EE",4,IF($J142="CE",4,IF($J142="SE",5,IF($J142="ALI",7,IF($J142="AIE",5,0))))))*$C142,$C142*$I142)</f>
        <v>0</v>
      </c>
      <c r="L142" s="59"/>
      <c r="M142" s="62" t="str">
        <f aca="false">IFERROR(VLOOKUP($B142,Matriz_INM,3,0),"")</f>
        <v/>
      </c>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c r="BB142" s="55"/>
      <c r="BC142" s="55"/>
      <c r="BD142" s="55"/>
      <c r="BE142" s="55"/>
      <c r="BF142" s="55"/>
      <c r="BG142" s="55"/>
      <c r="BH142" s="55"/>
      <c r="BI142" s="55"/>
      <c r="BJ142" s="55"/>
      <c r="BK142" s="55"/>
      <c r="BL142" s="55"/>
    </row>
    <row r="143" customFormat="false" ht="13.8" hidden="false" customHeight="false" outlineLevel="0" collapsed="false">
      <c r="A143" s="56"/>
      <c r="B143" s="57"/>
      <c r="C143" s="58" t="n">
        <f aca="false">IF($B143&lt;&gt;"",VLOOKUP($B143,Matriz_INM,2,0),0)</f>
        <v>0</v>
      </c>
      <c r="D143" s="59"/>
      <c r="E143" s="59"/>
      <c r="F143" s="59"/>
      <c r="G143" s="59"/>
      <c r="H143" s="60"/>
      <c r="I143" s="61"/>
      <c r="J143" s="59"/>
      <c r="K143" s="63" t="n">
        <f aca="false">IF(M143="%",(IF($J143="EE",4,IF($J143="CE",4,IF($J143="SE",5,IF($J143="ALI",7,IF($J143="AIE",5,0))))))*$C143,$C143*$I143)</f>
        <v>0</v>
      </c>
      <c r="L143" s="59"/>
      <c r="M143" s="62" t="str">
        <f aca="false">IFERROR(VLOOKUP($B143,Matriz_INM,3,0),"")</f>
        <v/>
      </c>
      <c r="N143" s="55"/>
      <c r="O143" s="55"/>
      <c r="P143" s="55"/>
      <c r="Q143" s="55"/>
      <c r="R143" s="55"/>
      <c r="S143" s="55"/>
      <c r="T143" s="55"/>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55"/>
      <c r="AV143" s="55"/>
      <c r="AW143" s="55"/>
      <c r="AX143" s="55"/>
      <c r="AY143" s="55"/>
      <c r="AZ143" s="55"/>
      <c r="BA143" s="55"/>
      <c r="BB143" s="55"/>
      <c r="BC143" s="55"/>
      <c r="BD143" s="55"/>
      <c r="BE143" s="55"/>
      <c r="BF143" s="55"/>
      <c r="BG143" s="55"/>
      <c r="BH143" s="55"/>
      <c r="BI143" s="55"/>
      <c r="BJ143" s="55"/>
      <c r="BK143" s="55"/>
      <c r="BL143" s="55"/>
    </row>
    <row r="144" customFormat="false" ht="13.8" hidden="false" customHeight="false" outlineLevel="0" collapsed="false">
      <c r="A144" s="56"/>
      <c r="B144" s="57"/>
      <c r="C144" s="58" t="n">
        <f aca="false">IF($B144&lt;&gt;"",VLOOKUP($B144,Matriz_INM,2,0),0)</f>
        <v>0</v>
      </c>
      <c r="D144" s="59"/>
      <c r="E144" s="59"/>
      <c r="F144" s="59"/>
      <c r="G144" s="59"/>
      <c r="H144" s="60"/>
      <c r="I144" s="61"/>
      <c r="J144" s="59"/>
      <c r="K144" s="63" t="n">
        <f aca="false">IF(M144="%",(IF($J144="EE",4,IF($J144="CE",4,IF($J144="SE",5,IF($J144="ALI",7,IF($J144="AIE",5,0))))))*$C144,$C144*$I144)</f>
        <v>0</v>
      </c>
      <c r="L144" s="59"/>
      <c r="M144" s="62" t="str">
        <f aca="false">IFERROR(VLOOKUP($B144,Matriz_INM,3,0),"")</f>
        <v/>
      </c>
      <c r="N144" s="55"/>
      <c r="O144" s="55"/>
      <c r="P144" s="55"/>
      <c r="Q144" s="55"/>
      <c r="R144" s="55"/>
      <c r="S144" s="55"/>
      <c r="T144" s="55"/>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55"/>
      <c r="AV144" s="55"/>
      <c r="AW144" s="55"/>
      <c r="AX144" s="55"/>
      <c r="AY144" s="55"/>
      <c r="AZ144" s="55"/>
      <c r="BA144" s="55"/>
      <c r="BB144" s="55"/>
      <c r="BC144" s="55"/>
      <c r="BD144" s="55"/>
      <c r="BE144" s="55"/>
      <c r="BF144" s="55"/>
      <c r="BG144" s="55"/>
      <c r="BH144" s="55"/>
      <c r="BI144" s="55"/>
      <c r="BJ144" s="55"/>
      <c r="BK144" s="55"/>
      <c r="BL144" s="55"/>
    </row>
    <row r="145" customFormat="false" ht="13.8" hidden="false" customHeight="false" outlineLevel="0" collapsed="false">
      <c r="A145" s="56"/>
      <c r="B145" s="57"/>
      <c r="C145" s="58" t="n">
        <f aca="false">IF($B145&lt;&gt;"",VLOOKUP($B145,Matriz_INM,2,0),0)</f>
        <v>0</v>
      </c>
      <c r="D145" s="59"/>
      <c r="E145" s="59"/>
      <c r="F145" s="59"/>
      <c r="G145" s="59"/>
      <c r="H145" s="60"/>
      <c r="I145" s="61"/>
      <c r="J145" s="59"/>
      <c r="K145" s="63" t="n">
        <f aca="false">IF(M145="%",(IF($J145="EE",4,IF($J145="CE",4,IF($J145="SE",5,IF($J145="ALI",7,IF($J145="AIE",5,0))))))*$C145,$C145*$I145)</f>
        <v>0</v>
      </c>
      <c r="L145" s="59"/>
      <c r="M145" s="62" t="str">
        <f aca="false">IFERROR(VLOOKUP($B145,Matriz_INM,3,0),"")</f>
        <v/>
      </c>
      <c r="N145" s="55"/>
      <c r="O145" s="55"/>
      <c r="P145" s="55"/>
      <c r="Q145" s="55"/>
      <c r="R145" s="55"/>
      <c r="S145" s="55"/>
      <c r="T145" s="55"/>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55"/>
      <c r="AV145" s="55"/>
      <c r="AW145" s="55"/>
      <c r="AX145" s="55"/>
      <c r="AY145" s="55"/>
      <c r="AZ145" s="55"/>
      <c r="BA145" s="55"/>
      <c r="BB145" s="55"/>
      <c r="BC145" s="55"/>
      <c r="BD145" s="55"/>
      <c r="BE145" s="55"/>
      <c r="BF145" s="55"/>
      <c r="BG145" s="55"/>
      <c r="BH145" s="55"/>
      <c r="BI145" s="55"/>
      <c r="BJ145" s="55"/>
      <c r="BK145" s="55"/>
      <c r="BL145" s="55"/>
    </row>
    <row r="146" customFormat="false" ht="13.8" hidden="false" customHeight="false" outlineLevel="0" collapsed="false">
      <c r="A146" s="56"/>
      <c r="B146" s="57"/>
      <c r="C146" s="58" t="n">
        <f aca="false">IF($B146&lt;&gt;"",VLOOKUP($B146,Matriz_INM,2,0),0)</f>
        <v>0</v>
      </c>
      <c r="D146" s="59"/>
      <c r="E146" s="59"/>
      <c r="F146" s="59"/>
      <c r="G146" s="59"/>
      <c r="H146" s="60"/>
      <c r="I146" s="61"/>
      <c r="J146" s="59"/>
      <c r="K146" s="63" t="n">
        <f aca="false">IF(M146="%",(IF($J146="EE",4,IF($J146="CE",4,IF($J146="SE",5,IF($J146="ALI",7,IF($J146="AIE",5,0))))))*$C146,$C146*$I146)</f>
        <v>0</v>
      </c>
      <c r="L146" s="59"/>
      <c r="M146" s="62" t="str">
        <f aca="false">IFERROR(VLOOKUP($B146,Matriz_INM,3,0),"")</f>
        <v/>
      </c>
      <c r="N146" s="55"/>
      <c r="O146" s="55"/>
      <c r="P146" s="55"/>
      <c r="Q146" s="55"/>
      <c r="R146" s="55"/>
      <c r="S146" s="55"/>
      <c r="T146" s="55"/>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55"/>
      <c r="AT146" s="55"/>
      <c r="AU146" s="55"/>
      <c r="AV146" s="55"/>
      <c r="AW146" s="55"/>
      <c r="AX146" s="55"/>
      <c r="AY146" s="55"/>
      <c r="AZ146" s="55"/>
      <c r="BA146" s="55"/>
      <c r="BB146" s="55"/>
      <c r="BC146" s="55"/>
      <c r="BD146" s="55"/>
      <c r="BE146" s="55"/>
      <c r="BF146" s="55"/>
      <c r="BG146" s="55"/>
      <c r="BH146" s="55"/>
      <c r="BI146" s="55"/>
      <c r="BJ146" s="55"/>
      <c r="BK146" s="55"/>
      <c r="BL146" s="55"/>
    </row>
    <row r="147" customFormat="false" ht="13.8" hidden="false" customHeight="false" outlineLevel="0" collapsed="false">
      <c r="A147" s="56"/>
      <c r="B147" s="57"/>
      <c r="C147" s="58" t="n">
        <f aca="false">IF($B147&lt;&gt;"",VLOOKUP($B147,Matriz_INM,2,0),0)</f>
        <v>0</v>
      </c>
      <c r="D147" s="59"/>
      <c r="E147" s="59"/>
      <c r="F147" s="59"/>
      <c r="G147" s="59"/>
      <c r="H147" s="60"/>
      <c r="I147" s="61"/>
      <c r="J147" s="59"/>
      <c r="K147" s="63" t="n">
        <f aca="false">IF(M147="%",(IF($J147="EE",4,IF($J147="CE",4,IF($J147="SE",5,IF($J147="ALI",7,IF($J147="AIE",5,0))))))*$C147,$C147*$I147)</f>
        <v>0</v>
      </c>
      <c r="L147" s="59"/>
      <c r="M147" s="62" t="str">
        <f aca="false">IFERROR(VLOOKUP($B147,Matriz_INM,3,0),"")</f>
        <v/>
      </c>
      <c r="N147" s="55"/>
      <c r="O147" s="55"/>
      <c r="P147" s="55"/>
      <c r="Q147" s="55"/>
      <c r="R147" s="55"/>
      <c r="S147" s="55"/>
      <c r="T147" s="55"/>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c r="BK147" s="55"/>
      <c r="BL147" s="55"/>
    </row>
    <row r="148" customFormat="false" ht="13.8" hidden="false" customHeight="false" outlineLevel="0" collapsed="false">
      <c r="A148" s="56"/>
      <c r="B148" s="57"/>
      <c r="C148" s="58" t="n">
        <f aca="false">IF($B148&lt;&gt;"",VLOOKUP($B148,Matriz_INM,2,0),0)</f>
        <v>0</v>
      </c>
      <c r="D148" s="59"/>
      <c r="E148" s="59"/>
      <c r="F148" s="59"/>
      <c r="G148" s="59"/>
      <c r="H148" s="60"/>
      <c r="I148" s="61"/>
      <c r="J148" s="59"/>
      <c r="K148" s="63" t="n">
        <f aca="false">IF(M148="%",(IF($J148="EE",4,IF($J148="CE",4,IF($J148="SE",5,IF($J148="ALI",7,IF($J148="AIE",5,0))))))*$C148,$C148*$I148)</f>
        <v>0</v>
      </c>
      <c r="L148" s="59"/>
      <c r="M148" s="62" t="str">
        <f aca="false">IFERROR(VLOOKUP($B148,Matriz_INM,3,0),"")</f>
        <v/>
      </c>
      <c r="N148" s="55"/>
      <c r="O148" s="55"/>
      <c r="P148" s="55"/>
      <c r="Q148" s="55"/>
      <c r="R148" s="55"/>
      <c r="S148" s="55"/>
      <c r="T148" s="55"/>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55"/>
      <c r="AS148" s="55"/>
      <c r="AT148" s="55"/>
      <c r="AU148" s="55"/>
      <c r="AV148" s="55"/>
      <c r="AW148" s="55"/>
      <c r="AX148" s="55"/>
      <c r="AY148" s="55"/>
      <c r="AZ148" s="55"/>
      <c r="BA148" s="55"/>
      <c r="BB148" s="55"/>
      <c r="BC148" s="55"/>
      <c r="BD148" s="55"/>
      <c r="BE148" s="55"/>
      <c r="BF148" s="55"/>
      <c r="BG148" s="55"/>
      <c r="BH148" s="55"/>
      <c r="BI148" s="55"/>
      <c r="BJ148" s="55"/>
      <c r="BK148" s="55"/>
      <c r="BL148" s="55"/>
    </row>
    <row r="149" customFormat="false" ht="13.8" hidden="false" customHeight="false" outlineLevel="0" collapsed="false">
      <c r="A149" s="56"/>
      <c r="B149" s="57"/>
      <c r="C149" s="58" t="n">
        <f aca="false">IF($B149&lt;&gt;"",VLOOKUP($B149,Matriz_INM,2,0),0)</f>
        <v>0</v>
      </c>
      <c r="D149" s="59"/>
      <c r="E149" s="59"/>
      <c r="F149" s="59"/>
      <c r="G149" s="59"/>
      <c r="H149" s="60"/>
      <c r="I149" s="61"/>
      <c r="J149" s="59"/>
      <c r="K149" s="63" t="n">
        <f aca="false">IF(M149="%",(IF($J149="EE",4,IF($J149="CE",4,IF($J149="SE",5,IF($J149="ALI",7,IF($J149="AIE",5,0))))))*$C149,$C149*$I149)</f>
        <v>0</v>
      </c>
      <c r="L149" s="59"/>
      <c r="M149" s="62" t="str">
        <f aca="false">IFERROR(VLOOKUP($B149,Matriz_INM,3,0),"")</f>
        <v/>
      </c>
      <c r="N149" s="55"/>
      <c r="O149" s="55"/>
      <c r="P149" s="55"/>
      <c r="Q149" s="55"/>
      <c r="R149" s="55"/>
      <c r="S149" s="55"/>
      <c r="T149" s="55"/>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55"/>
      <c r="AS149" s="55"/>
      <c r="AT149" s="55"/>
      <c r="AU149" s="55"/>
      <c r="AV149" s="55"/>
      <c r="AW149" s="55"/>
      <c r="AX149" s="55"/>
      <c r="AY149" s="55"/>
      <c r="AZ149" s="55"/>
      <c r="BA149" s="55"/>
      <c r="BB149" s="55"/>
      <c r="BC149" s="55"/>
      <c r="BD149" s="55"/>
      <c r="BE149" s="55"/>
      <c r="BF149" s="55"/>
      <c r="BG149" s="55"/>
      <c r="BH149" s="55"/>
      <c r="BI149" s="55"/>
      <c r="BJ149" s="55"/>
      <c r="BK149" s="55"/>
      <c r="BL149" s="55"/>
    </row>
    <row r="150" customFormat="false" ht="13.8" hidden="false" customHeight="false" outlineLevel="0" collapsed="false">
      <c r="A150" s="56"/>
      <c r="B150" s="57"/>
      <c r="C150" s="58" t="n">
        <f aca="false">IF($B150&lt;&gt;"",VLOOKUP($B150,Matriz_INM,2,0),0)</f>
        <v>0</v>
      </c>
      <c r="D150" s="59"/>
      <c r="E150" s="59"/>
      <c r="F150" s="59"/>
      <c r="G150" s="59"/>
      <c r="H150" s="60"/>
      <c r="I150" s="61"/>
      <c r="J150" s="59"/>
      <c r="K150" s="63" t="n">
        <f aca="false">IF(M150="%",(IF($J150="EE",4,IF($J150="CE",4,IF($J150="SE",5,IF($J150="ALI",7,IF($J150="AIE",5,0))))))*$C150,$C150*$I150)</f>
        <v>0</v>
      </c>
      <c r="L150" s="59"/>
      <c r="M150" s="62" t="str">
        <f aca="false">IFERROR(VLOOKUP($B150,Matriz_INM,3,0),"")</f>
        <v/>
      </c>
      <c r="N150" s="55"/>
      <c r="O150" s="55"/>
      <c r="P150" s="55"/>
      <c r="Q150" s="55"/>
      <c r="R150" s="55"/>
      <c r="S150" s="55"/>
      <c r="T150" s="55"/>
      <c r="U150" s="55"/>
      <c r="V150" s="55"/>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55"/>
      <c r="AS150" s="55"/>
      <c r="AT150" s="55"/>
      <c r="AU150" s="55"/>
      <c r="AV150" s="55"/>
      <c r="AW150" s="55"/>
      <c r="AX150" s="55"/>
      <c r="AY150" s="55"/>
      <c r="AZ150" s="55"/>
      <c r="BA150" s="55"/>
      <c r="BB150" s="55"/>
      <c r="BC150" s="55"/>
      <c r="BD150" s="55"/>
      <c r="BE150" s="55"/>
      <c r="BF150" s="55"/>
      <c r="BG150" s="55"/>
      <c r="BH150" s="55"/>
      <c r="BI150" s="55"/>
      <c r="BJ150" s="55"/>
      <c r="BK150" s="55"/>
      <c r="BL150" s="55"/>
    </row>
    <row r="151" customFormat="false" ht="13.8" hidden="false" customHeight="false" outlineLevel="0" collapsed="false">
      <c r="A151" s="56"/>
      <c r="B151" s="57"/>
      <c r="C151" s="58" t="n">
        <f aca="false">IF($B151&lt;&gt;"",VLOOKUP($B151,Matriz_INM,2,0),0)</f>
        <v>0</v>
      </c>
      <c r="D151" s="59"/>
      <c r="E151" s="59"/>
      <c r="F151" s="59"/>
      <c r="G151" s="59"/>
      <c r="H151" s="60"/>
      <c r="I151" s="61"/>
      <c r="J151" s="59"/>
      <c r="K151" s="63" t="n">
        <f aca="false">IF(M151="%",(IF($J151="EE",4,IF($J151="CE",4,IF($J151="SE",5,IF($J151="ALI",7,IF($J151="AIE",5,0))))))*$C151,$C151*$I151)</f>
        <v>0</v>
      </c>
      <c r="L151" s="59"/>
      <c r="M151" s="62" t="str">
        <f aca="false">IFERROR(VLOOKUP($B151,Matriz_INM,3,0),"")</f>
        <v/>
      </c>
      <c r="N151" s="55"/>
      <c r="O151" s="55"/>
      <c r="P151" s="66"/>
      <c r="Q151" s="55"/>
      <c r="R151" s="55"/>
      <c r="S151" s="55"/>
      <c r="T151" s="55"/>
      <c r="U151" s="55"/>
      <c r="V151" s="55"/>
      <c r="W151" s="55"/>
      <c r="X151" s="55"/>
      <c r="Y151" s="55"/>
      <c r="Z151" s="55"/>
      <c r="AA151" s="55"/>
      <c r="AB151" s="55"/>
      <c r="AC151" s="55"/>
      <c r="AD151" s="55"/>
      <c r="AE151" s="55"/>
      <c r="AF151" s="55"/>
      <c r="AG151" s="55"/>
      <c r="AH151" s="55"/>
      <c r="AI151" s="55"/>
      <c r="AJ151" s="55"/>
      <c r="AK151" s="55"/>
      <c r="AL151" s="55"/>
      <c r="AM151" s="55"/>
      <c r="AN151" s="55"/>
      <c r="AO151" s="55"/>
      <c r="AP151" s="55"/>
      <c r="AQ151" s="55"/>
      <c r="AR151" s="55"/>
      <c r="AS151" s="55"/>
      <c r="AT151" s="55"/>
      <c r="AU151" s="55"/>
      <c r="AV151" s="55"/>
      <c r="AW151" s="55"/>
      <c r="AX151" s="55"/>
      <c r="AY151" s="55"/>
      <c r="AZ151" s="55"/>
      <c r="BA151" s="55"/>
      <c r="BB151" s="55"/>
      <c r="BC151" s="55"/>
      <c r="BD151" s="55"/>
      <c r="BE151" s="55"/>
      <c r="BF151" s="55"/>
      <c r="BG151" s="55"/>
      <c r="BH151" s="55"/>
      <c r="BI151" s="55"/>
      <c r="BJ151" s="55"/>
      <c r="BK151" s="55"/>
      <c r="BL151" s="55"/>
    </row>
    <row r="152" customFormat="false" ht="13.8" hidden="false" customHeight="false" outlineLevel="0" collapsed="false">
      <c r="A152" s="56"/>
      <c r="B152" s="57"/>
      <c r="C152" s="58" t="n">
        <f aca="false">IF($B152&lt;&gt;"",VLOOKUP($B152,Matriz_INM,2,0),0)</f>
        <v>0</v>
      </c>
      <c r="D152" s="59"/>
      <c r="E152" s="59"/>
      <c r="F152" s="59"/>
      <c r="G152" s="59"/>
      <c r="H152" s="60"/>
      <c r="I152" s="61"/>
      <c r="J152" s="59"/>
      <c r="K152" s="63" t="n">
        <f aca="false">IF(M152="%",(IF($J152="EE",4,IF($J152="CE",4,IF($J152="SE",5,IF($J152="ALI",7,IF($J152="AIE",5,0))))))*$C152,$C152*$I152)</f>
        <v>0</v>
      </c>
      <c r="L152" s="59"/>
      <c r="M152" s="62" t="str">
        <f aca="false">IFERROR(VLOOKUP($B152,Matriz_INM,3,0),"")</f>
        <v/>
      </c>
      <c r="N152" s="55"/>
      <c r="O152" s="55"/>
      <c r="P152" s="55"/>
      <c r="Q152" s="55"/>
      <c r="R152" s="55"/>
      <c r="S152" s="55"/>
      <c r="T152" s="55"/>
      <c r="U152" s="55"/>
      <c r="V152" s="55"/>
      <c r="W152" s="55"/>
      <c r="X152" s="55"/>
      <c r="Y152" s="55"/>
      <c r="Z152" s="55"/>
      <c r="AA152" s="55"/>
      <c r="AB152" s="55"/>
      <c r="AC152" s="55"/>
      <c r="AD152" s="55"/>
      <c r="AE152" s="55"/>
      <c r="AF152" s="55"/>
      <c r="AG152" s="55"/>
      <c r="AH152" s="55"/>
      <c r="AI152" s="55"/>
      <c r="AJ152" s="55"/>
      <c r="AK152" s="55"/>
      <c r="AL152" s="55"/>
      <c r="AM152" s="55"/>
      <c r="AN152" s="55"/>
      <c r="AO152" s="55"/>
      <c r="AP152" s="55"/>
      <c r="AQ152" s="55"/>
      <c r="AR152" s="55"/>
      <c r="AS152" s="55"/>
      <c r="AT152" s="55"/>
      <c r="AU152" s="55"/>
      <c r="AV152" s="55"/>
      <c r="AW152" s="55"/>
      <c r="AX152" s="55"/>
      <c r="AY152" s="55"/>
      <c r="AZ152" s="55"/>
      <c r="BA152" s="55"/>
      <c r="BB152" s="55"/>
      <c r="BC152" s="55"/>
      <c r="BD152" s="55"/>
      <c r="BE152" s="55"/>
      <c r="BF152" s="55"/>
      <c r="BG152" s="55"/>
      <c r="BH152" s="55"/>
      <c r="BI152" s="55"/>
      <c r="BJ152" s="55"/>
      <c r="BK152" s="55"/>
      <c r="BL152" s="55"/>
    </row>
    <row r="153" customFormat="false" ht="13.8" hidden="false" customHeight="false" outlineLevel="0" collapsed="false">
      <c r="A153" s="56"/>
      <c r="B153" s="57"/>
      <c r="C153" s="58" t="n">
        <f aca="false">IF($B153&lt;&gt;"",VLOOKUP($B153,Matriz_INM,2,0),0)</f>
        <v>0</v>
      </c>
      <c r="D153" s="59"/>
      <c r="E153" s="59"/>
      <c r="F153" s="59"/>
      <c r="G153" s="59"/>
      <c r="H153" s="60"/>
      <c r="I153" s="61"/>
      <c r="J153" s="59"/>
      <c r="K153" s="63" t="n">
        <f aca="false">IF(M153="%",(IF($J153="EE",4,IF($J153="CE",4,IF($J153="SE",5,IF($J153="ALI",7,IF($J153="AIE",5,0))))))*$C153,$C153*$I153)</f>
        <v>0</v>
      </c>
      <c r="L153" s="59"/>
      <c r="M153" s="62" t="str">
        <f aca="false">IFERROR(VLOOKUP($B153,Matriz_INM,3,0),"")</f>
        <v/>
      </c>
      <c r="N153" s="55"/>
      <c r="O153" s="55"/>
      <c r="P153" s="55"/>
      <c r="Q153" s="55"/>
      <c r="R153" s="55"/>
      <c r="S153" s="55"/>
      <c r="T153" s="55"/>
      <c r="U153" s="55"/>
      <c r="V153" s="55"/>
      <c r="W153" s="55"/>
      <c r="X153" s="55"/>
      <c r="Y153" s="55"/>
      <c r="Z153" s="55"/>
      <c r="AA153" s="55"/>
      <c r="AB153" s="55"/>
      <c r="AC153" s="55"/>
      <c r="AD153" s="55"/>
      <c r="AE153" s="55"/>
      <c r="AF153" s="55"/>
      <c r="AG153" s="55"/>
      <c r="AH153" s="55"/>
      <c r="AI153" s="55"/>
      <c r="AJ153" s="55"/>
      <c r="AK153" s="55"/>
      <c r="AL153" s="55"/>
      <c r="AM153" s="55"/>
      <c r="AN153" s="55"/>
      <c r="AO153" s="55"/>
      <c r="AP153" s="55"/>
      <c r="AQ153" s="55"/>
      <c r="AR153" s="55"/>
      <c r="AS153" s="55"/>
      <c r="AT153" s="55"/>
      <c r="AU153" s="55"/>
      <c r="AV153" s="55"/>
      <c r="AW153" s="55"/>
      <c r="AX153" s="55"/>
      <c r="AY153" s="55"/>
      <c r="AZ153" s="55"/>
      <c r="BA153" s="55"/>
      <c r="BB153" s="55"/>
      <c r="BC153" s="55"/>
      <c r="BD153" s="55"/>
      <c r="BE153" s="55"/>
      <c r="BF153" s="55"/>
      <c r="BG153" s="55"/>
      <c r="BH153" s="55"/>
      <c r="BI153" s="55"/>
      <c r="BJ153" s="55"/>
      <c r="BK153" s="55"/>
      <c r="BL153" s="55"/>
    </row>
    <row r="154" customFormat="false" ht="13.8" hidden="false" customHeight="false" outlineLevel="0" collapsed="false">
      <c r="A154" s="56"/>
      <c r="B154" s="57"/>
      <c r="C154" s="58" t="n">
        <f aca="false">IF($B154&lt;&gt;"",VLOOKUP($B154,Matriz_INM,2,0),0)</f>
        <v>0</v>
      </c>
      <c r="D154" s="59"/>
      <c r="E154" s="59"/>
      <c r="F154" s="59"/>
      <c r="G154" s="59"/>
      <c r="H154" s="60"/>
      <c r="I154" s="61"/>
      <c r="J154" s="59"/>
      <c r="K154" s="63" t="n">
        <f aca="false">IF(M154="%",(IF($J154="EE",4,IF($J154="CE",4,IF($J154="SE",5,IF($J154="ALI",7,IF($J154="AIE",5,0))))))*$C154,$C154*$I154)</f>
        <v>0</v>
      </c>
      <c r="L154" s="59"/>
      <c r="M154" s="62" t="str">
        <f aca="false">IFERROR(VLOOKUP($B154,Matriz_INM,3,0),"")</f>
        <v/>
      </c>
      <c r="N154" s="55"/>
      <c r="O154" s="55"/>
      <c r="P154" s="55"/>
      <c r="Q154" s="55"/>
      <c r="R154" s="55"/>
      <c r="S154" s="55"/>
      <c r="T154" s="55"/>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c r="AQ154" s="55"/>
      <c r="AR154" s="55"/>
      <c r="AS154" s="55"/>
      <c r="AT154" s="55"/>
      <c r="AU154" s="55"/>
      <c r="AV154" s="55"/>
      <c r="AW154" s="55"/>
      <c r="AX154" s="55"/>
      <c r="AY154" s="55"/>
      <c r="AZ154" s="55"/>
      <c r="BA154" s="55"/>
      <c r="BB154" s="55"/>
      <c r="BC154" s="55"/>
      <c r="BD154" s="55"/>
      <c r="BE154" s="55"/>
      <c r="BF154" s="55"/>
      <c r="BG154" s="55"/>
      <c r="BH154" s="55"/>
      <c r="BI154" s="55"/>
      <c r="BJ154" s="55"/>
      <c r="BK154" s="55"/>
      <c r="BL154" s="55"/>
    </row>
    <row r="155" customFormat="false" ht="13.8" hidden="false" customHeight="false" outlineLevel="0" collapsed="false">
      <c r="A155" s="56"/>
      <c r="B155" s="57"/>
      <c r="C155" s="58" t="n">
        <f aca="false">IF($B155&lt;&gt;"",VLOOKUP($B155,Matriz_INM,2,0),0)</f>
        <v>0</v>
      </c>
      <c r="D155" s="59"/>
      <c r="E155" s="59"/>
      <c r="F155" s="59"/>
      <c r="G155" s="59"/>
      <c r="H155" s="60"/>
      <c r="I155" s="61"/>
      <c r="J155" s="59"/>
      <c r="K155" s="63" t="n">
        <f aca="false">IF(M155="%",(IF($J155="EE",4,IF($J155="CE",4,IF($J155="SE",5,IF($J155="ALI",7,IF($J155="AIE",5,0))))))*$C155,$C155*$I155)</f>
        <v>0</v>
      </c>
      <c r="L155" s="59"/>
      <c r="M155" s="62" t="str">
        <f aca="false">IFERROR(VLOOKUP($B155,Matriz_INM,3,0),"")</f>
        <v/>
      </c>
      <c r="N155" s="55"/>
      <c r="O155" s="55"/>
      <c r="P155" s="55"/>
      <c r="Q155" s="55"/>
      <c r="R155" s="55"/>
      <c r="S155" s="55"/>
      <c r="T155" s="55"/>
      <c r="U155" s="55"/>
      <c r="V155" s="55"/>
      <c r="W155" s="55"/>
      <c r="X155" s="55"/>
      <c r="Y155" s="55"/>
      <c r="Z155" s="55"/>
      <c r="AA155" s="55"/>
      <c r="AB155" s="55"/>
      <c r="AC155" s="55"/>
      <c r="AD155" s="55"/>
      <c r="AE155" s="55"/>
      <c r="AF155" s="55"/>
      <c r="AG155" s="55"/>
      <c r="AH155" s="55"/>
      <c r="AI155" s="55"/>
      <c r="AJ155" s="55"/>
      <c r="AK155" s="55"/>
      <c r="AL155" s="55"/>
      <c r="AM155" s="55"/>
      <c r="AN155" s="55"/>
      <c r="AO155" s="55"/>
      <c r="AP155" s="55"/>
      <c r="AQ155" s="55"/>
      <c r="AR155" s="55"/>
      <c r="AS155" s="55"/>
      <c r="AT155" s="55"/>
      <c r="AU155" s="55"/>
      <c r="AV155" s="55"/>
      <c r="AW155" s="55"/>
      <c r="AX155" s="55"/>
      <c r="AY155" s="55"/>
      <c r="AZ155" s="55"/>
      <c r="BA155" s="55"/>
      <c r="BB155" s="55"/>
      <c r="BC155" s="55"/>
      <c r="BD155" s="55"/>
      <c r="BE155" s="55"/>
      <c r="BF155" s="55"/>
      <c r="BG155" s="55"/>
      <c r="BH155" s="55"/>
      <c r="BI155" s="55"/>
      <c r="BJ155" s="55"/>
      <c r="BK155" s="55"/>
      <c r="BL155" s="55"/>
    </row>
    <row r="156" customFormat="false" ht="13.8" hidden="false" customHeight="false" outlineLevel="0" collapsed="false">
      <c r="A156" s="56"/>
      <c r="B156" s="57"/>
      <c r="C156" s="58" t="n">
        <f aca="false">IF($B156&lt;&gt;"",VLOOKUP($B156,Matriz_INM,2,0),0)</f>
        <v>0</v>
      </c>
      <c r="D156" s="59"/>
      <c r="E156" s="59"/>
      <c r="F156" s="59"/>
      <c r="G156" s="59"/>
      <c r="H156" s="60"/>
      <c r="I156" s="61"/>
      <c r="J156" s="59"/>
      <c r="K156" s="63" t="n">
        <f aca="false">IF(M156="%",(IF($J156="EE",4,IF($J156="CE",4,IF($J156="SE",5,IF($J156="ALI",7,IF($J156="AIE",5,0))))))*$C156,$C156*$I156)</f>
        <v>0</v>
      </c>
      <c r="L156" s="59"/>
      <c r="M156" s="62" t="str">
        <f aca="false">IFERROR(VLOOKUP($B156,Matriz_INM,3,0),"")</f>
        <v/>
      </c>
      <c r="N156" s="55"/>
      <c r="O156" s="55"/>
      <c r="P156" s="55"/>
      <c r="Q156" s="55"/>
      <c r="R156" s="55"/>
      <c r="S156" s="55"/>
      <c r="T156" s="55"/>
      <c r="U156" s="55"/>
      <c r="V156" s="55"/>
      <c r="W156" s="55"/>
      <c r="X156" s="55"/>
      <c r="Y156" s="55"/>
      <c r="Z156" s="55"/>
      <c r="AA156" s="55"/>
      <c r="AB156" s="55"/>
      <c r="AC156" s="55"/>
      <c r="AD156" s="55"/>
      <c r="AE156" s="55"/>
      <c r="AF156" s="55"/>
      <c r="AG156" s="55"/>
      <c r="AH156" s="55"/>
      <c r="AI156" s="55"/>
      <c r="AJ156" s="55"/>
      <c r="AK156" s="55"/>
      <c r="AL156" s="55"/>
      <c r="AM156" s="55"/>
      <c r="AN156" s="55"/>
      <c r="AO156" s="55"/>
      <c r="AP156" s="55"/>
      <c r="AQ156" s="55"/>
      <c r="AR156" s="55"/>
      <c r="AS156" s="55"/>
      <c r="AT156" s="55"/>
      <c r="AU156" s="55"/>
      <c r="AV156" s="55"/>
      <c r="AW156" s="55"/>
      <c r="AX156" s="55"/>
      <c r="AY156" s="55"/>
      <c r="AZ156" s="55"/>
      <c r="BA156" s="55"/>
      <c r="BB156" s="55"/>
      <c r="BC156" s="55"/>
      <c r="BD156" s="55"/>
      <c r="BE156" s="55"/>
      <c r="BF156" s="55"/>
      <c r="BG156" s="55"/>
      <c r="BH156" s="55"/>
      <c r="BI156" s="55"/>
      <c r="BJ156" s="55"/>
      <c r="BK156" s="55"/>
      <c r="BL156" s="55"/>
    </row>
    <row r="157" customFormat="false" ht="13.8" hidden="false" customHeight="false" outlineLevel="0" collapsed="false">
      <c r="A157" s="56"/>
      <c r="B157" s="57"/>
      <c r="C157" s="58" t="n">
        <f aca="false">IF($B157&lt;&gt;"",VLOOKUP($B157,Matriz_INM,2,0),0)</f>
        <v>0</v>
      </c>
      <c r="D157" s="59"/>
      <c r="E157" s="59"/>
      <c r="F157" s="59"/>
      <c r="G157" s="59"/>
      <c r="H157" s="60"/>
      <c r="I157" s="61"/>
      <c r="J157" s="59"/>
      <c r="K157" s="63" t="n">
        <f aca="false">IF(M157="%",(IF($J157="EE",4,IF($J157="CE",4,IF($J157="SE",5,IF($J157="ALI",7,IF($J157="AIE",5,0))))))*$C157,$C157*$I157)</f>
        <v>0</v>
      </c>
      <c r="L157" s="59"/>
      <c r="M157" s="62" t="str">
        <f aca="false">IFERROR(VLOOKUP($B157,Matriz_INM,3,0),"")</f>
        <v/>
      </c>
      <c r="N157" s="55"/>
      <c r="O157" s="55"/>
      <c r="P157" s="55"/>
      <c r="Q157" s="55"/>
      <c r="R157" s="55"/>
      <c r="S157" s="55"/>
      <c r="T157" s="55"/>
      <c r="U157" s="55"/>
      <c r="V157" s="55"/>
      <c r="W157" s="55"/>
      <c r="X157" s="55"/>
      <c r="Y157" s="55"/>
      <c r="Z157" s="55"/>
      <c r="AA157" s="55"/>
      <c r="AB157" s="55"/>
      <c r="AC157" s="55"/>
      <c r="AD157" s="55"/>
      <c r="AE157" s="55"/>
      <c r="AF157" s="55"/>
      <c r="AG157" s="55"/>
      <c r="AH157" s="55"/>
      <c r="AI157" s="55"/>
      <c r="AJ157" s="55"/>
      <c r="AK157" s="55"/>
      <c r="AL157" s="55"/>
      <c r="AM157" s="55"/>
      <c r="AN157" s="55"/>
      <c r="AO157" s="55"/>
      <c r="AP157" s="55"/>
      <c r="AQ157" s="55"/>
      <c r="AR157" s="55"/>
      <c r="AS157" s="55"/>
      <c r="AT157" s="55"/>
      <c r="AU157" s="55"/>
      <c r="AV157" s="55"/>
      <c r="AW157" s="55"/>
      <c r="AX157" s="55"/>
      <c r="AY157" s="55"/>
      <c r="AZ157" s="55"/>
      <c r="BA157" s="55"/>
      <c r="BB157" s="55"/>
      <c r="BC157" s="55"/>
      <c r="BD157" s="55"/>
      <c r="BE157" s="55"/>
      <c r="BF157" s="55"/>
      <c r="BG157" s="55"/>
      <c r="BH157" s="55"/>
      <c r="BI157" s="55"/>
      <c r="BJ157" s="55"/>
      <c r="BK157" s="55"/>
      <c r="BL157" s="55"/>
    </row>
    <row r="158" customFormat="false" ht="13.8" hidden="false" customHeight="false" outlineLevel="0" collapsed="false">
      <c r="A158" s="56"/>
      <c r="B158" s="57"/>
      <c r="C158" s="58" t="n">
        <f aca="false">IF($B158&lt;&gt;"",VLOOKUP($B158,Matriz_INM,2,0),0)</f>
        <v>0</v>
      </c>
      <c r="D158" s="59"/>
      <c r="E158" s="59"/>
      <c r="F158" s="59"/>
      <c r="G158" s="59"/>
      <c r="H158" s="60"/>
      <c r="I158" s="61"/>
      <c r="J158" s="59"/>
      <c r="K158" s="63" t="n">
        <f aca="false">IF(M158="%",(IF($J158="EE",4,IF($J158="CE",4,IF($J158="SE",5,IF($J158="ALI",7,IF($J158="AIE",5,0))))))*$C158,$C158*$I158)</f>
        <v>0</v>
      </c>
      <c r="L158" s="59"/>
      <c r="M158" s="62" t="str">
        <f aca="false">IFERROR(VLOOKUP($B158,Matriz_INM,3,0),"")</f>
        <v/>
      </c>
      <c r="N158" s="55"/>
      <c r="O158" s="55"/>
      <c r="P158" s="55"/>
      <c r="Q158" s="55"/>
      <c r="R158" s="55"/>
      <c r="S158" s="55"/>
      <c r="T158" s="55"/>
      <c r="U158" s="55"/>
      <c r="V158" s="55"/>
      <c r="W158" s="55"/>
      <c r="X158" s="55"/>
      <c r="Y158" s="55"/>
      <c r="Z158" s="55"/>
      <c r="AA158" s="55"/>
      <c r="AB158" s="55"/>
      <c r="AC158" s="55"/>
      <c r="AD158" s="55"/>
      <c r="AE158" s="55"/>
      <c r="AF158" s="55"/>
      <c r="AG158" s="55"/>
      <c r="AH158" s="55"/>
      <c r="AI158" s="55"/>
      <c r="AJ158" s="55"/>
      <c r="AK158" s="55"/>
      <c r="AL158" s="55"/>
      <c r="AM158" s="55"/>
      <c r="AN158" s="55"/>
      <c r="AO158" s="55"/>
      <c r="AP158" s="55"/>
      <c r="AQ158" s="55"/>
      <c r="AR158" s="55"/>
      <c r="AS158" s="55"/>
      <c r="AT158" s="55"/>
      <c r="AU158" s="55"/>
      <c r="AV158" s="55"/>
      <c r="AW158" s="55"/>
      <c r="AX158" s="55"/>
      <c r="AY158" s="55"/>
      <c r="AZ158" s="55"/>
      <c r="BA158" s="55"/>
      <c r="BB158" s="55"/>
      <c r="BC158" s="55"/>
      <c r="BD158" s="55"/>
      <c r="BE158" s="55"/>
      <c r="BF158" s="55"/>
      <c r="BG158" s="55"/>
      <c r="BH158" s="55"/>
      <c r="BI158" s="55"/>
      <c r="BJ158" s="55"/>
      <c r="BK158" s="55"/>
      <c r="BL158" s="55"/>
    </row>
    <row r="159" customFormat="false" ht="13.8" hidden="false" customHeight="false" outlineLevel="0" collapsed="false">
      <c r="A159" s="56"/>
      <c r="B159" s="57"/>
      <c r="C159" s="58" t="n">
        <f aca="false">IF($B159&lt;&gt;"",VLOOKUP($B159,Matriz_INM,2,0),0)</f>
        <v>0</v>
      </c>
      <c r="D159" s="59"/>
      <c r="E159" s="59"/>
      <c r="F159" s="59"/>
      <c r="G159" s="59"/>
      <c r="H159" s="60"/>
      <c r="I159" s="61"/>
      <c r="J159" s="59"/>
      <c r="K159" s="63" t="n">
        <f aca="false">IF(M159="%",(IF($J159="EE",4,IF($J159="CE",4,IF($J159="SE",5,IF($J159="ALI",7,IF($J159="AIE",5,0))))))*$C159,$C159*$I159)</f>
        <v>0</v>
      </c>
      <c r="L159" s="59"/>
      <c r="M159" s="62" t="str">
        <f aca="false">IFERROR(VLOOKUP($B159,Matriz_INM,3,0),"")</f>
        <v/>
      </c>
      <c r="N159" s="55"/>
      <c r="O159" s="55"/>
      <c r="P159" s="55"/>
      <c r="Q159" s="55"/>
      <c r="R159" s="55"/>
      <c r="S159" s="55"/>
      <c r="T159" s="55"/>
      <c r="U159" s="55"/>
      <c r="V159" s="55"/>
      <c r="W159" s="55"/>
      <c r="X159" s="55"/>
      <c r="Y159" s="55"/>
      <c r="Z159" s="55"/>
      <c r="AA159" s="55"/>
      <c r="AB159" s="55"/>
      <c r="AC159" s="55"/>
      <c r="AD159" s="55"/>
      <c r="AE159" s="55"/>
      <c r="AF159" s="55"/>
      <c r="AG159" s="55"/>
      <c r="AH159" s="55"/>
      <c r="AI159" s="55"/>
      <c r="AJ159" s="55"/>
      <c r="AK159" s="55"/>
      <c r="AL159" s="55"/>
      <c r="AM159" s="55"/>
      <c r="AN159" s="55"/>
      <c r="AO159" s="55"/>
      <c r="AP159" s="55"/>
      <c r="AQ159" s="55"/>
      <c r="AR159" s="55"/>
      <c r="AS159" s="55"/>
      <c r="AT159" s="55"/>
      <c r="AU159" s="55"/>
      <c r="AV159" s="55"/>
      <c r="AW159" s="55"/>
      <c r="AX159" s="55"/>
      <c r="AY159" s="55"/>
      <c r="AZ159" s="55"/>
      <c r="BA159" s="55"/>
      <c r="BB159" s="55"/>
      <c r="BC159" s="55"/>
      <c r="BD159" s="55"/>
      <c r="BE159" s="55"/>
      <c r="BF159" s="55"/>
      <c r="BG159" s="55"/>
      <c r="BH159" s="55"/>
      <c r="BI159" s="55"/>
      <c r="BJ159" s="55"/>
      <c r="BK159" s="55"/>
      <c r="BL159" s="55"/>
    </row>
    <row r="160" customFormat="false" ht="13.8" hidden="false" customHeight="false" outlineLevel="0" collapsed="false">
      <c r="A160" s="56"/>
      <c r="B160" s="57"/>
      <c r="C160" s="58" t="n">
        <f aca="false">IF($B160&lt;&gt;"",VLOOKUP($B160,Matriz_INM,2,0),0)</f>
        <v>0</v>
      </c>
      <c r="D160" s="59"/>
      <c r="E160" s="59"/>
      <c r="F160" s="59"/>
      <c r="G160" s="59"/>
      <c r="H160" s="60"/>
      <c r="I160" s="61"/>
      <c r="J160" s="59"/>
      <c r="K160" s="63" t="n">
        <f aca="false">IF(M160="%",(IF($J160="EE",4,IF($J160="CE",4,IF($J160="SE",5,IF($J160="ALI",7,IF($J160="AIE",5,0))))))*$C160,$C160*$I160)</f>
        <v>0</v>
      </c>
      <c r="L160" s="59"/>
      <c r="M160" s="62" t="str">
        <f aca="false">IFERROR(VLOOKUP($B160,Matriz_INM,3,0),"")</f>
        <v/>
      </c>
      <c r="N160" s="55"/>
      <c r="O160" s="55"/>
      <c r="P160" s="55"/>
      <c r="Q160" s="55"/>
      <c r="R160" s="55"/>
      <c r="S160" s="55"/>
      <c r="T160" s="55"/>
      <c r="U160" s="55"/>
      <c r="V160" s="55"/>
      <c r="W160" s="55"/>
      <c r="X160" s="55"/>
      <c r="Y160" s="55"/>
      <c r="Z160" s="55"/>
      <c r="AA160" s="55"/>
      <c r="AB160" s="55"/>
      <c r="AC160" s="55"/>
      <c r="AD160" s="55"/>
      <c r="AE160" s="55"/>
      <c r="AF160" s="55"/>
      <c r="AG160" s="55"/>
      <c r="AH160" s="55"/>
      <c r="AI160" s="55"/>
      <c r="AJ160" s="55"/>
      <c r="AK160" s="55"/>
      <c r="AL160" s="55"/>
      <c r="AM160" s="55"/>
      <c r="AN160" s="55"/>
      <c r="AO160" s="55"/>
      <c r="AP160" s="55"/>
      <c r="AQ160" s="55"/>
      <c r="AR160" s="55"/>
      <c r="AS160" s="55"/>
      <c r="AT160" s="55"/>
      <c r="AU160" s="55"/>
      <c r="AV160" s="55"/>
      <c r="AW160" s="55"/>
      <c r="AX160" s="55"/>
      <c r="AY160" s="55"/>
      <c r="AZ160" s="55"/>
      <c r="BA160" s="55"/>
      <c r="BB160" s="55"/>
      <c r="BC160" s="55"/>
      <c r="BD160" s="55"/>
      <c r="BE160" s="55"/>
      <c r="BF160" s="55"/>
      <c r="BG160" s="55"/>
      <c r="BH160" s="55"/>
      <c r="BI160" s="55"/>
      <c r="BJ160" s="55"/>
      <c r="BK160" s="55"/>
      <c r="BL160" s="55"/>
    </row>
    <row r="161" customFormat="false" ht="13.8" hidden="false" customHeight="false" outlineLevel="0" collapsed="false">
      <c r="A161" s="56"/>
      <c r="B161" s="57"/>
      <c r="C161" s="58" t="n">
        <f aca="false">IF($B161&lt;&gt;"",VLOOKUP($B161,Matriz_INM,2,0),0)</f>
        <v>0</v>
      </c>
      <c r="D161" s="59"/>
      <c r="E161" s="59"/>
      <c r="F161" s="59"/>
      <c r="G161" s="59"/>
      <c r="H161" s="60"/>
      <c r="I161" s="61"/>
      <c r="J161" s="59"/>
      <c r="K161" s="63" t="n">
        <f aca="false">IF(M161="%",(IF($J161="EE",4,IF($J161="CE",4,IF($J161="SE",5,IF($J161="ALI",7,IF($J161="AIE",5,0))))))*$C161,$C161*$I161)</f>
        <v>0</v>
      </c>
      <c r="L161" s="59"/>
      <c r="M161" s="62" t="str">
        <f aca="false">IFERROR(VLOOKUP($B161,Matriz_INM,3,0),"")</f>
        <v/>
      </c>
      <c r="N161" s="55"/>
      <c r="O161" s="55"/>
      <c r="P161" s="55"/>
      <c r="Q161" s="55"/>
      <c r="R161" s="55"/>
      <c r="S161" s="55"/>
      <c r="T161" s="55"/>
      <c r="U161" s="55"/>
      <c r="V161" s="55"/>
      <c r="W161" s="55"/>
      <c r="X161" s="55"/>
      <c r="Y161" s="55"/>
      <c r="Z161" s="55"/>
      <c r="AA161" s="55"/>
      <c r="AB161" s="55"/>
      <c r="AC161" s="55"/>
      <c r="AD161" s="55"/>
      <c r="AE161" s="55"/>
      <c r="AF161" s="55"/>
      <c r="AG161" s="55"/>
      <c r="AH161" s="55"/>
      <c r="AI161" s="55"/>
      <c r="AJ161" s="55"/>
      <c r="AK161" s="55"/>
      <c r="AL161" s="55"/>
      <c r="AM161" s="55"/>
      <c r="AN161" s="55"/>
      <c r="AO161" s="55"/>
      <c r="AP161" s="55"/>
      <c r="AQ161" s="55"/>
      <c r="AR161" s="55"/>
      <c r="AS161" s="55"/>
      <c r="AT161" s="55"/>
      <c r="AU161" s="55"/>
      <c r="AV161" s="55"/>
      <c r="AW161" s="55"/>
      <c r="AX161" s="55"/>
      <c r="AY161" s="55"/>
      <c r="AZ161" s="55"/>
      <c r="BA161" s="55"/>
      <c r="BB161" s="55"/>
      <c r="BC161" s="55"/>
      <c r="BD161" s="55"/>
      <c r="BE161" s="55"/>
      <c r="BF161" s="55"/>
      <c r="BG161" s="55"/>
      <c r="BH161" s="55"/>
      <c r="BI161" s="55"/>
      <c r="BJ161" s="55"/>
      <c r="BK161" s="55"/>
      <c r="BL161" s="55"/>
    </row>
    <row r="162" customFormat="false" ht="13.8" hidden="false" customHeight="false" outlineLevel="0" collapsed="false">
      <c r="A162" s="56"/>
      <c r="B162" s="57"/>
      <c r="C162" s="58" t="n">
        <f aca="false">IF($B162&lt;&gt;"",VLOOKUP($B162,Matriz_INM,2,0),0)</f>
        <v>0</v>
      </c>
      <c r="D162" s="59"/>
      <c r="E162" s="59"/>
      <c r="F162" s="59"/>
      <c r="G162" s="59"/>
      <c r="H162" s="60"/>
      <c r="I162" s="61"/>
      <c r="J162" s="59"/>
      <c r="K162" s="63" t="n">
        <f aca="false">IF(M162="%",(IF($J162="EE",4,IF($J162="CE",4,IF($J162="SE",5,IF($J162="ALI",7,IF($J162="AIE",5,0))))))*$C162,$C162*$I162)</f>
        <v>0</v>
      </c>
      <c r="L162" s="59"/>
      <c r="M162" s="62" t="str">
        <f aca="false">IFERROR(VLOOKUP($B162,Matriz_INM,3,0),"")</f>
        <v/>
      </c>
      <c r="N162" s="55"/>
      <c r="O162" s="55"/>
      <c r="P162" s="55"/>
      <c r="Q162" s="55"/>
      <c r="R162" s="55"/>
      <c r="S162" s="55"/>
      <c r="T162" s="55"/>
      <c r="U162" s="55"/>
      <c r="V162" s="55"/>
      <c r="W162" s="55"/>
      <c r="X162" s="55"/>
      <c r="Y162" s="55"/>
      <c r="Z162" s="55"/>
      <c r="AA162" s="55"/>
      <c r="AB162" s="55"/>
      <c r="AC162" s="55"/>
      <c r="AD162" s="55"/>
      <c r="AE162" s="55"/>
      <c r="AF162" s="55"/>
      <c r="AG162" s="55"/>
      <c r="AH162" s="55"/>
      <c r="AI162" s="55"/>
      <c r="AJ162" s="55"/>
      <c r="AK162" s="55"/>
      <c r="AL162" s="55"/>
      <c r="AM162" s="55"/>
      <c r="AN162" s="55"/>
      <c r="AO162" s="55"/>
      <c r="AP162" s="55"/>
      <c r="AQ162" s="55"/>
      <c r="AR162" s="55"/>
      <c r="AS162" s="55"/>
      <c r="AT162" s="55"/>
      <c r="AU162" s="55"/>
      <c r="AV162" s="55"/>
      <c r="AW162" s="55"/>
      <c r="AX162" s="55"/>
      <c r="AY162" s="55"/>
      <c r="AZ162" s="55"/>
      <c r="BA162" s="55"/>
      <c r="BB162" s="55"/>
      <c r="BC162" s="55"/>
      <c r="BD162" s="55"/>
      <c r="BE162" s="55"/>
      <c r="BF162" s="55"/>
      <c r="BG162" s="55"/>
      <c r="BH162" s="55"/>
      <c r="BI162" s="55"/>
      <c r="BJ162" s="55"/>
      <c r="BK162" s="55"/>
      <c r="BL162" s="55"/>
    </row>
    <row r="163" customFormat="false" ht="13.8" hidden="false" customHeight="false" outlineLevel="0" collapsed="false">
      <c r="A163" s="56"/>
      <c r="B163" s="57"/>
      <c r="C163" s="58" t="n">
        <f aca="false">IF($B163&lt;&gt;"",VLOOKUP($B163,Matriz_INM,2,0),0)</f>
        <v>0</v>
      </c>
      <c r="D163" s="59"/>
      <c r="E163" s="59"/>
      <c r="F163" s="59"/>
      <c r="G163" s="59"/>
      <c r="H163" s="60"/>
      <c r="I163" s="61"/>
      <c r="J163" s="59"/>
      <c r="K163" s="63" t="n">
        <f aca="false">IF(M163="%",(IF($J163="EE",4,IF($J163="CE",4,IF($J163="SE",5,IF($J163="ALI",7,IF($J163="AIE",5,0))))))*$C163,$C163*$I163)</f>
        <v>0</v>
      </c>
      <c r="L163" s="59"/>
      <c r="M163" s="62" t="str">
        <f aca="false">IFERROR(VLOOKUP($B163,Matriz_INM,3,0),"")</f>
        <v/>
      </c>
      <c r="N163" s="55"/>
      <c r="O163" s="55"/>
      <c r="P163" s="55"/>
      <c r="Q163" s="55"/>
      <c r="R163" s="55"/>
      <c r="S163" s="55"/>
      <c r="T163" s="55"/>
      <c r="U163" s="55"/>
      <c r="V163" s="55"/>
      <c r="W163" s="55"/>
      <c r="X163" s="55"/>
      <c r="Y163" s="55"/>
      <c r="Z163" s="55"/>
      <c r="AA163" s="55"/>
      <c r="AB163" s="55"/>
      <c r="AC163" s="55"/>
      <c r="AD163" s="55"/>
      <c r="AE163" s="55"/>
      <c r="AF163" s="55"/>
      <c r="AG163" s="55"/>
      <c r="AH163" s="55"/>
      <c r="AI163" s="55"/>
      <c r="AJ163" s="55"/>
      <c r="AK163" s="55"/>
      <c r="AL163" s="55"/>
      <c r="AM163" s="55"/>
      <c r="AN163" s="55"/>
      <c r="AO163" s="55"/>
      <c r="AP163" s="55"/>
      <c r="AQ163" s="55"/>
      <c r="AR163" s="55"/>
      <c r="AS163" s="55"/>
      <c r="AT163" s="55"/>
      <c r="AU163" s="55"/>
      <c r="AV163" s="55"/>
      <c r="AW163" s="55"/>
      <c r="AX163" s="55"/>
      <c r="AY163" s="55"/>
      <c r="AZ163" s="55"/>
      <c r="BA163" s="55"/>
      <c r="BB163" s="55"/>
      <c r="BC163" s="55"/>
      <c r="BD163" s="55"/>
      <c r="BE163" s="55"/>
      <c r="BF163" s="55"/>
      <c r="BG163" s="55"/>
      <c r="BH163" s="55"/>
      <c r="BI163" s="55"/>
      <c r="BJ163" s="55"/>
      <c r="BK163" s="55"/>
      <c r="BL163" s="55"/>
    </row>
    <row r="164" customFormat="false" ht="13.8" hidden="false" customHeight="false" outlineLevel="0" collapsed="false">
      <c r="A164" s="56"/>
      <c r="B164" s="57"/>
      <c r="C164" s="58" t="n">
        <f aca="false">IF($B164&lt;&gt;"",VLOOKUP($B164,Matriz_INM,2,0),0)</f>
        <v>0</v>
      </c>
      <c r="D164" s="59"/>
      <c r="E164" s="59"/>
      <c r="F164" s="59"/>
      <c r="G164" s="59"/>
      <c r="H164" s="60"/>
      <c r="I164" s="61"/>
      <c r="J164" s="59"/>
      <c r="K164" s="63" t="n">
        <f aca="false">IF(M164="%",(IF($J164="EE",4,IF($J164="CE",4,IF($J164="SE",5,IF($J164="ALI",7,IF($J164="AIE",5,0))))))*$C164,$C164*$I164)</f>
        <v>0</v>
      </c>
      <c r="L164" s="59"/>
      <c r="M164" s="62" t="str">
        <f aca="false">IFERROR(VLOOKUP($B164,Matriz_INM,3,0),"")</f>
        <v/>
      </c>
      <c r="N164" s="55"/>
      <c r="O164" s="55"/>
      <c r="P164" s="55"/>
      <c r="Q164" s="55"/>
      <c r="R164" s="55"/>
      <c r="S164" s="55"/>
      <c r="T164" s="55"/>
      <c r="U164" s="55"/>
      <c r="V164" s="55"/>
      <c r="W164" s="55"/>
      <c r="X164" s="55"/>
      <c r="Y164" s="55"/>
      <c r="Z164" s="55"/>
      <c r="AA164" s="55"/>
      <c r="AB164" s="55"/>
      <c r="AC164" s="55"/>
      <c r="AD164" s="55"/>
      <c r="AE164" s="55"/>
      <c r="AF164" s="55"/>
      <c r="AG164" s="55"/>
      <c r="AH164" s="55"/>
      <c r="AI164" s="55"/>
      <c r="AJ164" s="55"/>
      <c r="AK164" s="55"/>
      <c r="AL164" s="55"/>
      <c r="AM164" s="55"/>
      <c r="AN164" s="55"/>
      <c r="AO164" s="55"/>
      <c r="AP164" s="55"/>
      <c r="AQ164" s="55"/>
      <c r="AR164" s="55"/>
      <c r="AS164" s="55"/>
      <c r="AT164" s="55"/>
      <c r="AU164" s="55"/>
      <c r="AV164" s="55"/>
      <c r="AW164" s="55"/>
      <c r="AX164" s="55"/>
      <c r="AY164" s="55"/>
      <c r="AZ164" s="55"/>
      <c r="BA164" s="55"/>
      <c r="BB164" s="55"/>
      <c r="BC164" s="55"/>
      <c r="BD164" s="55"/>
      <c r="BE164" s="55"/>
      <c r="BF164" s="55"/>
      <c r="BG164" s="55"/>
      <c r="BH164" s="55"/>
      <c r="BI164" s="55"/>
      <c r="BJ164" s="55"/>
      <c r="BK164" s="55"/>
      <c r="BL164" s="55"/>
    </row>
    <row r="165" customFormat="false" ht="13.8" hidden="false" customHeight="false" outlineLevel="0" collapsed="false">
      <c r="A165" s="56"/>
      <c r="B165" s="57"/>
      <c r="C165" s="58" t="n">
        <f aca="false">IF($B165&lt;&gt;"",VLOOKUP($B165,Matriz_INM,2,0),0)</f>
        <v>0</v>
      </c>
      <c r="D165" s="59"/>
      <c r="E165" s="59"/>
      <c r="F165" s="59"/>
      <c r="G165" s="59"/>
      <c r="H165" s="60"/>
      <c r="I165" s="61"/>
      <c r="J165" s="59"/>
      <c r="K165" s="63" t="n">
        <f aca="false">IF(M165="%",(IF($J165="EE",4,IF($J165="CE",4,IF($J165="SE",5,IF($J165="ALI",7,IF($J165="AIE",5,0))))))*$C165,$C165*$I165)</f>
        <v>0</v>
      </c>
      <c r="L165" s="59"/>
      <c r="M165" s="62" t="str">
        <f aca="false">IFERROR(VLOOKUP($B165,Matriz_INM,3,0),"")</f>
        <v/>
      </c>
      <c r="N165" s="55"/>
      <c r="O165" s="55"/>
      <c r="P165" s="55"/>
      <c r="Q165" s="55"/>
      <c r="R165" s="55"/>
      <c r="S165" s="55"/>
      <c r="T165" s="55"/>
      <c r="U165" s="55"/>
      <c r="V165" s="55"/>
      <c r="W165" s="55"/>
      <c r="X165" s="55"/>
      <c r="Y165" s="55"/>
      <c r="Z165" s="55"/>
      <c r="AA165" s="55"/>
      <c r="AB165" s="55"/>
      <c r="AC165" s="55"/>
      <c r="AD165" s="55"/>
      <c r="AE165" s="55"/>
      <c r="AF165" s="55"/>
      <c r="AG165" s="55"/>
      <c r="AH165" s="55"/>
      <c r="AI165" s="55"/>
      <c r="AJ165" s="55"/>
      <c r="AK165" s="55"/>
      <c r="AL165" s="55"/>
      <c r="AM165" s="55"/>
      <c r="AN165" s="55"/>
      <c r="AO165" s="55"/>
      <c r="AP165" s="55"/>
      <c r="AQ165" s="55"/>
      <c r="AR165" s="55"/>
      <c r="AS165" s="55"/>
      <c r="AT165" s="55"/>
      <c r="AU165" s="55"/>
      <c r="AV165" s="55"/>
      <c r="AW165" s="55"/>
      <c r="AX165" s="55"/>
      <c r="AY165" s="55"/>
      <c r="AZ165" s="55"/>
      <c r="BA165" s="55"/>
      <c r="BB165" s="55"/>
      <c r="BC165" s="55"/>
      <c r="BD165" s="55"/>
      <c r="BE165" s="55"/>
      <c r="BF165" s="55"/>
      <c r="BG165" s="55"/>
      <c r="BH165" s="55"/>
      <c r="BI165" s="55"/>
      <c r="BJ165" s="55"/>
      <c r="BK165" s="55"/>
      <c r="BL165" s="55"/>
    </row>
    <row r="166" customFormat="false" ht="13.8" hidden="false" customHeight="false" outlineLevel="0" collapsed="false">
      <c r="A166" s="56"/>
      <c r="B166" s="57"/>
      <c r="C166" s="58" t="n">
        <f aca="false">IF($B166&lt;&gt;"",VLOOKUP($B166,Matriz_INM,2,0),0)</f>
        <v>0</v>
      </c>
      <c r="D166" s="59"/>
      <c r="E166" s="59"/>
      <c r="F166" s="59"/>
      <c r="G166" s="59"/>
      <c r="H166" s="60"/>
      <c r="I166" s="61"/>
      <c r="J166" s="59"/>
      <c r="K166" s="63" t="n">
        <f aca="false">IF(M166="%",(IF($J166="EE",4,IF($J166="CE",4,IF($J166="SE",5,IF($J166="ALI",7,IF($J166="AIE",5,0))))))*$C166,$C166*$I166)</f>
        <v>0</v>
      </c>
      <c r="L166" s="59"/>
      <c r="M166" s="62" t="str">
        <f aca="false">IFERROR(VLOOKUP($B166,Matriz_INM,3,0),"")</f>
        <v/>
      </c>
      <c r="N166" s="55"/>
      <c r="O166" s="55"/>
      <c r="P166" s="55"/>
      <c r="Q166" s="55"/>
      <c r="R166" s="55"/>
      <c r="S166" s="55"/>
      <c r="T166" s="55"/>
      <c r="U166" s="55"/>
      <c r="V166" s="55"/>
      <c r="W166" s="55"/>
      <c r="X166" s="55"/>
      <c r="Y166" s="55"/>
      <c r="Z166" s="55"/>
      <c r="AA166" s="55"/>
      <c r="AB166" s="55"/>
      <c r="AC166" s="55"/>
      <c r="AD166" s="55"/>
      <c r="AE166" s="55"/>
      <c r="AF166" s="55"/>
      <c r="AG166" s="55"/>
      <c r="AH166" s="55"/>
      <c r="AI166" s="55"/>
      <c r="AJ166" s="55"/>
      <c r="AK166" s="55"/>
      <c r="AL166" s="55"/>
      <c r="AM166" s="55"/>
      <c r="AN166" s="55"/>
      <c r="AO166" s="55"/>
      <c r="AP166" s="55"/>
      <c r="AQ166" s="55"/>
      <c r="AR166" s="55"/>
      <c r="AS166" s="55"/>
      <c r="AT166" s="55"/>
      <c r="AU166" s="55"/>
      <c r="AV166" s="55"/>
      <c r="AW166" s="55"/>
      <c r="AX166" s="55"/>
      <c r="AY166" s="55"/>
      <c r="AZ166" s="55"/>
      <c r="BA166" s="55"/>
      <c r="BB166" s="55"/>
      <c r="BC166" s="55"/>
      <c r="BD166" s="55"/>
      <c r="BE166" s="55"/>
      <c r="BF166" s="55"/>
      <c r="BG166" s="55"/>
      <c r="BH166" s="55"/>
      <c r="BI166" s="55"/>
      <c r="BJ166" s="55"/>
      <c r="BK166" s="55"/>
      <c r="BL166" s="55"/>
    </row>
    <row r="167" customFormat="false" ht="13.8" hidden="false" customHeight="false" outlineLevel="0" collapsed="false">
      <c r="A167" s="56"/>
      <c r="B167" s="57"/>
      <c r="C167" s="58" t="n">
        <f aca="false">IF($B167&lt;&gt;"",VLOOKUP($B167,Matriz_INM,2,0),0)</f>
        <v>0</v>
      </c>
      <c r="D167" s="59"/>
      <c r="E167" s="59"/>
      <c r="F167" s="59"/>
      <c r="G167" s="59"/>
      <c r="H167" s="60"/>
      <c r="I167" s="61"/>
      <c r="J167" s="59"/>
      <c r="K167" s="63" t="n">
        <f aca="false">IF(M167="%",(IF($J167="EE",4,IF($J167="CE",4,IF($J167="SE",5,IF($J167="ALI",7,IF($J167="AIE",5,0))))))*$C167,$C167*$I167)</f>
        <v>0</v>
      </c>
      <c r="L167" s="59"/>
      <c r="M167" s="62" t="str">
        <f aca="false">IFERROR(VLOOKUP($B167,Matriz_INM,3,0),"")</f>
        <v/>
      </c>
      <c r="N167" s="55"/>
      <c r="O167" s="55"/>
      <c r="P167" s="55"/>
      <c r="Q167" s="55"/>
      <c r="R167" s="55"/>
      <c r="S167" s="55"/>
      <c r="T167" s="55"/>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c r="AQ167" s="55"/>
      <c r="AR167" s="55"/>
      <c r="AS167" s="55"/>
      <c r="AT167" s="55"/>
      <c r="AU167" s="55"/>
      <c r="AV167" s="55"/>
      <c r="AW167" s="55"/>
      <c r="AX167" s="55"/>
      <c r="AY167" s="55"/>
      <c r="AZ167" s="55"/>
      <c r="BA167" s="55"/>
      <c r="BB167" s="55"/>
      <c r="BC167" s="55"/>
      <c r="BD167" s="55"/>
      <c r="BE167" s="55"/>
      <c r="BF167" s="55"/>
      <c r="BG167" s="55"/>
      <c r="BH167" s="55"/>
      <c r="BI167" s="55"/>
      <c r="BJ167" s="55"/>
      <c r="BK167" s="55"/>
      <c r="BL167" s="55"/>
    </row>
    <row r="168" customFormat="false" ht="13.8" hidden="false" customHeight="false" outlineLevel="0" collapsed="false">
      <c r="A168" s="56"/>
      <c r="B168" s="57"/>
      <c r="C168" s="58" t="n">
        <f aca="false">IF($B168&lt;&gt;"",VLOOKUP($B168,Matriz_INM,2,0),0)</f>
        <v>0</v>
      </c>
      <c r="D168" s="59"/>
      <c r="E168" s="59"/>
      <c r="F168" s="59"/>
      <c r="G168" s="59"/>
      <c r="H168" s="60"/>
      <c r="I168" s="61"/>
      <c r="J168" s="59"/>
      <c r="K168" s="63" t="n">
        <f aca="false">IF(M168="%",(IF($J168="EE",4,IF($J168="CE",4,IF($J168="SE",5,IF($J168="ALI",7,IF($J168="AIE",5,0))))))*$C168,$C168*$I168)</f>
        <v>0</v>
      </c>
      <c r="L168" s="59"/>
      <c r="M168" s="62" t="str">
        <f aca="false">IFERROR(VLOOKUP($B168,Matriz_INM,3,0),"")</f>
        <v/>
      </c>
      <c r="N168" s="55"/>
      <c r="O168" s="55"/>
      <c r="P168" s="55"/>
      <c r="Q168" s="55"/>
      <c r="R168" s="55"/>
      <c r="S168" s="55"/>
      <c r="T168" s="55"/>
      <c r="U168" s="55"/>
      <c r="V168" s="55"/>
      <c r="W168" s="55"/>
      <c r="X168" s="55"/>
      <c r="Y168" s="55"/>
      <c r="Z168" s="55"/>
      <c r="AA168" s="55"/>
      <c r="AB168" s="55"/>
      <c r="AC168" s="55"/>
      <c r="AD168" s="55"/>
      <c r="AE168" s="55"/>
      <c r="AF168" s="55"/>
      <c r="AG168" s="55"/>
      <c r="AH168" s="55"/>
      <c r="AI168" s="55"/>
      <c r="AJ168" s="55"/>
      <c r="AK168" s="55"/>
      <c r="AL168" s="55"/>
      <c r="AM168" s="55"/>
      <c r="AN168" s="55"/>
      <c r="AO168" s="55"/>
      <c r="AP168" s="55"/>
      <c r="AQ168" s="55"/>
      <c r="AR168" s="55"/>
      <c r="AS168" s="55"/>
      <c r="AT168" s="55"/>
      <c r="AU168" s="55"/>
      <c r="AV168" s="55"/>
      <c r="AW168" s="55"/>
      <c r="AX168" s="55"/>
      <c r="AY168" s="55"/>
      <c r="AZ168" s="55"/>
      <c r="BA168" s="55"/>
      <c r="BB168" s="55"/>
      <c r="BC168" s="55"/>
      <c r="BD168" s="55"/>
      <c r="BE168" s="55"/>
      <c r="BF168" s="55"/>
      <c r="BG168" s="55"/>
      <c r="BH168" s="55"/>
      <c r="BI168" s="55"/>
      <c r="BJ168" s="55"/>
      <c r="BK168" s="55"/>
      <c r="BL168" s="55"/>
    </row>
    <row r="169" customFormat="false" ht="13.8" hidden="false" customHeight="false" outlineLevel="0" collapsed="false">
      <c r="A169" s="56"/>
      <c r="B169" s="57"/>
      <c r="C169" s="58" t="n">
        <f aca="false">IF($B169&lt;&gt;"",VLOOKUP($B169,Matriz_INM,2,0),0)</f>
        <v>0</v>
      </c>
      <c r="D169" s="59"/>
      <c r="E169" s="59"/>
      <c r="F169" s="59"/>
      <c r="G169" s="59"/>
      <c r="H169" s="60"/>
      <c r="I169" s="61"/>
      <c r="J169" s="59"/>
      <c r="K169" s="63" t="n">
        <f aca="false">IF(M169="%",(IF($J169="EE",4,IF($J169="CE",4,IF($J169="SE",5,IF($J169="ALI",7,IF($J169="AIE",5,0))))))*$C169,$C169*$I169)</f>
        <v>0</v>
      </c>
      <c r="L169" s="59"/>
      <c r="M169" s="62" t="str">
        <f aca="false">IFERROR(VLOOKUP($B169,Matriz_INM,3,0),"")</f>
        <v/>
      </c>
      <c r="N169" s="55"/>
      <c r="O169" s="55"/>
      <c r="P169" s="55"/>
      <c r="Q169" s="55"/>
      <c r="R169" s="55"/>
      <c r="S169" s="55"/>
      <c r="T169" s="55"/>
      <c r="U169" s="55"/>
      <c r="V169" s="55"/>
      <c r="W169" s="55"/>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55"/>
      <c r="AV169" s="55"/>
      <c r="AW169" s="55"/>
      <c r="AX169" s="55"/>
      <c r="AY169" s="55"/>
      <c r="AZ169" s="55"/>
      <c r="BA169" s="55"/>
      <c r="BB169" s="55"/>
      <c r="BC169" s="55"/>
      <c r="BD169" s="55"/>
      <c r="BE169" s="55"/>
      <c r="BF169" s="55"/>
      <c r="BG169" s="55"/>
      <c r="BH169" s="55"/>
      <c r="BI169" s="55"/>
      <c r="BJ169" s="55"/>
      <c r="BK169" s="55"/>
      <c r="BL169" s="55"/>
    </row>
    <row r="170" customFormat="false" ht="13.8" hidden="false" customHeight="false" outlineLevel="0" collapsed="false">
      <c r="A170" s="56"/>
      <c r="B170" s="57"/>
      <c r="C170" s="58" t="n">
        <f aca="false">IF($B170&lt;&gt;"",VLOOKUP($B170,Matriz_INM,2,0),0)</f>
        <v>0</v>
      </c>
      <c r="D170" s="59"/>
      <c r="E170" s="59"/>
      <c r="F170" s="59"/>
      <c r="G170" s="59"/>
      <c r="H170" s="60"/>
      <c r="I170" s="61"/>
      <c r="J170" s="59"/>
      <c r="K170" s="63" t="n">
        <f aca="false">IF(M170="%",(IF($J170="EE",4,IF($J170="CE",4,IF($J170="SE",5,IF($J170="ALI",7,IF($J170="AIE",5,0))))))*$C170,$C170*$I170)</f>
        <v>0</v>
      </c>
      <c r="L170" s="59"/>
      <c r="M170" s="62" t="str">
        <f aca="false">IFERROR(VLOOKUP($B170,Matriz_INM,3,0),"")</f>
        <v/>
      </c>
      <c r="N170" s="55"/>
      <c r="O170" s="55"/>
      <c r="P170" s="55"/>
      <c r="Q170" s="55"/>
      <c r="R170" s="55"/>
      <c r="S170" s="55"/>
      <c r="T170" s="55"/>
      <c r="U170" s="55"/>
      <c r="V170" s="55"/>
      <c r="W170" s="55"/>
      <c r="X170" s="55"/>
      <c r="Y170" s="55"/>
      <c r="Z170" s="55"/>
      <c r="AA170" s="55"/>
      <c r="AB170" s="55"/>
      <c r="AC170" s="55"/>
      <c r="AD170" s="55"/>
      <c r="AE170" s="55"/>
      <c r="AF170" s="55"/>
      <c r="AG170" s="55"/>
      <c r="AH170" s="55"/>
      <c r="AI170" s="55"/>
      <c r="AJ170" s="55"/>
      <c r="AK170" s="55"/>
      <c r="AL170" s="55"/>
      <c r="AM170" s="55"/>
      <c r="AN170" s="55"/>
      <c r="AO170" s="55"/>
      <c r="AP170" s="55"/>
      <c r="AQ170" s="55"/>
      <c r="AR170" s="55"/>
      <c r="AS170" s="55"/>
      <c r="AT170" s="55"/>
      <c r="AU170" s="55"/>
      <c r="AV170" s="55"/>
      <c r="AW170" s="55"/>
      <c r="AX170" s="55"/>
      <c r="AY170" s="55"/>
      <c r="AZ170" s="55"/>
      <c r="BA170" s="55"/>
      <c r="BB170" s="55"/>
      <c r="BC170" s="55"/>
      <c r="BD170" s="55"/>
      <c r="BE170" s="55"/>
      <c r="BF170" s="55"/>
      <c r="BG170" s="55"/>
      <c r="BH170" s="55"/>
      <c r="BI170" s="55"/>
      <c r="BJ170" s="55"/>
      <c r="BK170" s="55"/>
      <c r="BL170" s="55"/>
    </row>
    <row r="171" customFormat="false" ht="13.8" hidden="false" customHeight="false" outlineLevel="0" collapsed="false">
      <c r="A171" s="56"/>
      <c r="B171" s="57"/>
      <c r="C171" s="58" t="n">
        <f aca="false">IF($B171&lt;&gt;"",VLOOKUP($B171,Matriz_INM,2,0),0)</f>
        <v>0</v>
      </c>
      <c r="D171" s="59"/>
      <c r="E171" s="59"/>
      <c r="F171" s="59"/>
      <c r="G171" s="59"/>
      <c r="H171" s="60"/>
      <c r="I171" s="61"/>
      <c r="J171" s="59"/>
      <c r="K171" s="63" t="n">
        <f aca="false">IF(M171="%",(IF($J171="EE",4,IF($J171="CE",4,IF($J171="SE",5,IF($J171="ALI",7,IF($J171="AIE",5,0))))))*$C171,$C171*$I171)</f>
        <v>0</v>
      </c>
      <c r="L171" s="59"/>
      <c r="M171" s="62" t="str">
        <f aca="false">IFERROR(VLOOKUP($B171,Matriz_INM,3,0),"")</f>
        <v/>
      </c>
      <c r="N171" s="55"/>
      <c r="O171" s="55"/>
      <c r="P171" s="55"/>
      <c r="Q171" s="55"/>
      <c r="R171" s="55"/>
      <c r="S171" s="55"/>
      <c r="T171" s="55"/>
      <c r="U171" s="55"/>
      <c r="V171" s="55"/>
      <c r="W171" s="55"/>
      <c r="X171" s="55"/>
      <c r="Y171" s="55"/>
      <c r="Z171" s="55"/>
      <c r="AA171" s="55"/>
      <c r="AB171" s="55"/>
      <c r="AC171" s="55"/>
      <c r="AD171" s="55"/>
      <c r="AE171" s="55"/>
      <c r="AF171" s="55"/>
      <c r="AG171" s="55"/>
      <c r="AH171" s="55"/>
      <c r="AI171" s="55"/>
      <c r="AJ171" s="55"/>
      <c r="AK171" s="55"/>
      <c r="AL171" s="55"/>
      <c r="AM171" s="55"/>
      <c r="AN171" s="55"/>
      <c r="AO171" s="55"/>
      <c r="AP171" s="55"/>
      <c r="AQ171" s="55"/>
      <c r="AR171" s="55"/>
      <c r="AS171" s="55"/>
      <c r="AT171" s="55"/>
      <c r="AU171" s="55"/>
      <c r="AV171" s="55"/>
      <c r="AW171" s="55"/>
      <c r="AX171" s="55"/>
      <c r="AY171" s="55"/>
      <c r="AZ171" s="55"/>
      <c r="BA171" s="55"/>
      <c r="BB171" s="55"/>
      <c r="BC171" s="55"/>
      <c r="BD171" s="55"/>
      <c r="BE171" s="55"/>
      <c r="BF171" s="55"/>
      <c r="BG171" s="55"/>
      <c r="BH171" s="55"/>
      <c r="BI171" s="55"/>
      <c r="BJ171" s="55"/>
      <c r="BK171" s="55"/>
      <c r="BL171" s="55"/>
    </row>
    <row r="172" customFormat="false" ht="13.8" hidden="false" customHeight="false" outlineLevel="0" collapsed="false">
      <c r="A172" s="56"/>
      <c r="B172" s="57"/>
      <c r="C172" s="58" t="n">
        <f aca="false">IF($B172&lt;&gt;"",VLOOKUP($B172,Matriz_INM,2,0),0)</f>
        <v>0</v>
      </c>
      <c r="D172" s="59"/>
      <c r="E172" s="59"/>
      <c r="F172" s="59"/>
      <c r="G172" s="59"/>
      <c r="H172" s="60"/>
      <c r="I172" s="61"/>
      <c r="J172" s="59"/>
      <c r="K172" s="63" t="n">
        <f aca="false">IF(M172="%",(IF($J172="EE",4,IF($J172="CE",4,IF($J172="SE",5,IF($J172="ALI",7,IF($J172="AIE",5,0))))))*$C172,$C172*$I172)</f>
        <v>0</v>
      </c>
      <c r="L172" s="59"/>
      <c r="M172" s="62" t="str">
        <f aca="false">IFERROR(VLOOKUP($B172,Matriz_INM,3,0),"")</f>
        <v/>
      </c>
      <c r="N172" s="55"/>
      <c r="O172" s="55"/>
      <c r="P172" s="55"/>
      <c r="Q172" s="55"/>
      <c r="R172" s="55"/>
      <c r="S172" s="55"/>
      <c r="T172" s="55"/>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5"/>
      <c r="AX172" s="55"/>
      <c r="AY172" s="55"/>
      <c r="AZ172" s="55"/>
      <c r="BA172" s="55"/>
      <c r="BB172" s="55"/>
      <c r="BC172" s="55"/>
      <c r="BD172" s="55"/>
      <c r="BE172" s="55"/>
      <c r="BF172" s="55"/>
      <c r="BG172" s="55"/>
      <c r="BH172" s="55"/>
      <c r="BI172" s="55"/>
      <c r="BJ172" s="55"/>
      <c r="BK172" s="55"/>
      <c r="BL172" s="55"/>
    </row>
    <row r="173" customFormat="false" ht="13.8" hidden="false" customHeight="false" outlineLevel="0" collapsed="false">
      <c r="A173" s="56"/>
      <c r="B173" s="57"/>
      <c r="C173" s="58" t="n">
        <f aca="false">IF($B173&lt;&gt;"",VLOOKUP($B173,Matriz_INM,2,0),0)</f>
        <v>0</v>
      </c>
      <c r="D173" s="59"/>
      <c r="E173" s="59"/>
      <c r="F173" s="59"/>
      <c r="G173" s="59"/>
      <c r="H173" s="60"/>
      <c r="I173" s="61"/>
      <c r="J173" s="59"/>
      <c r="K173" s="63" t="n">
        <f aca="false">IF(M173="%",(IF($J173="EE",4,IF($J173="CE",4,IF($J173="SE",5,IF($J173="ALI",7,IF($J173="AIE",5,0))))))*$C173,$C173*$I173)</f>
        <v>0</v>
      </c>
      <c r="L173" s="59"/>
      <c r="M173" s="62" t="str">
        <f aca="false">IFERROR(VLOOKUP($B173,Matriz_INM,3,0),"")</f>
        <v/>
      </c>
      <c r="N173" s="55"/>
      <c r="O173" s="55"/>
      <c r="P173" s="55"/>
      <c r="Q173" s="55"/>
      <c r="R173" s="55"/>
      <c r="S173" s="55"/>
      <c r="T173" s="55"/>
      <c r="U173" s="55"/>
      <c r="V173" s="55"/>
      <c r="W173" s="55"/>
      <c r="X173" s="55"/>
      <c r="Y173" s="55"/>
      <c r="Z173" s="55"/>
      <c r="AA173" s="55"/>
      <c r="AB173" s="55"/>
      <c r="AC173" s="55"/>
      <c r="AD173" s="55"/>
      <c r="AE173" s="55"/>
      <c r="AF173" s="55"/>
      <c r="AG173" s="55"/>
      <c r="AH173" s="55"/>
      <c r="AI173" s="55"/>
      <c r="AJ173" s="55"/>
      <c r="AK173" s="55"/>
      <c r="AL173" s="55"/>
      <c r="AM173" s="55"/>
      <c r="AN173" s="55"/>
      <c r="AO173" s="55"/>
      <c r="AP173" s="55"/>
      <c r="AQ173" s="55"/>
      <c r="AR173" s="55"/>
      <c r="AS173" s="55"/>
      <c r="AT173" s="55"/>
      <c r="AU173" s="55"/>
      <c r="AV173" s="55"/>
      <c r="AW173" s="55"/>
      <c r="AX173" s="55"/>
      <c r="AY173" s="55"/>
      <c r="AZ173" s="55"/>
      <c r="BA173" s="55"/>
      <c r="BB173" s="55"/>
      <c r="BC173" s="55"/>
      <c r="BD173" s="55"/>
      <c r="BE173" s="55"/>
      <c r="BF173" s="55"/>
      <c r="BG173" s="55"/>
      <c r="BH173" s="55"/>
      <c r="BI173" s="55"/>
      <c r="BJ173" s="55"/>
      <c r="BK173" s="55"/>
      <c r="BL173" s="55"/>
    </row>
    <row r="174" customFormat="false" ht="13.8" hidden="false" customHeight="false" outlineLevel="0" collapsed="false">
      <c r="A174" s="56"/>
      <c r="B174" s="57"/>
      <c r="C174" s="58" t="n">
        <f aca="false">IF($B174&lt;&gt;"",VLOOKUP($B174,Matriz_INM,2,0),0)</f>
        <v>0</v>
      </c>
      <c r="D174" s="59"/>
      <c r="E174" s="59"/>
      <c r="F174" s="59"/>
      <c r="G174" s="59"/>
      <c r="H174" s="60"/>
      <c r="I174" s="61"/>
      <c r="J174" s="59"/>
      <c r="K174" s="63" t="n">
        <f aca="false">IF(M174="%",(IF($J174="EE",4,IF($J174="CE",4,IF($J174="SE",5,IF($J174="ALI",7,IF($J174="AIE",5,0))))))*$C174,$C174*$I174)</f>
        <v>0</v>
      </c>
      <c r="L174" s="59"/>
      <c r="M174" s="62" t="str">
        <f aca="false">IFERROR(VLOOKUP($B174,Matriz_INM,3,0),"")</f>
        <v/>
      </c>
      <c r="N174" s="55"/>
      <c r="O174" s="55"/>
      <c r="P174" s="55"/>
      <c r="Q174" s="55"/>
      <c r="R174" s="55"/>
      <c r="S174" s="55"/>
      <c r="T174" s="55"/>
      <c r="U174" s="55"/>
      <c r="V174" s="55"/>
      <c r="W174" s="55"/>
      <c r="X174" s="55"/>
      <c r="Y174" s="55"/>
      <c r="Z174" s="55"/>
      <c r="AA174" s="55"/>
      <c r="AB174" s="55"/>
      <c r="AC174" s="55"/>
      <c r="AD174" s="55"/>
      <c r="AE174" s="55"/>
      <c r="AF174" s="55"/>
      <c r="AG174" s="55"/>
      <c r="AH174" s="55"/>
      <c r="AI174" s="55"/>
      <c r="AJ174" s="55"/>
      <c r="AK174" s="55"/>
      <c r="AL174" s="55"/>
      <c r="AM174" s="55"/>
      <c r="AN174" s="55"/>
      <c r="AO174" s="55"/>
      <c r="AP174" s="55"/>
      <c r="AQ174" s="55"/>
      <c r="AR174" s="55"/>
      <c r="AS174" s="55"/>
      <c r="AT174" s="55"/>
      <c r="AU174" s="55"/>
      <c r="AV174" s="55"/>
      <c r="AW174" s="55"/>
      <c r="AX174" s="55"/>
      <c r="AY174" s="55"/>
      <c r="AZ174" s="55"/>
      <c r="BA174" s="55"/>
      <c r="BB174" s="55"/>
      <c r="BC174" s="55"/>
      <c r="BD174" s="55"/>
      <c r="BE174" s="55"/>
      <c r="BF174" s="55"/>
      <c r="BG174" s="55"/>
      <c r="BH174" s="55"/>
      <c r="BI174" s="55"/>
      <c r="BJ174" s="55"/>
      <c r="BK174" s="55"/>
      <c r="BL174" s="55"/>
    </row>
    <row r="175" customFormat="false" ht="13.8" hidden="false" customHeight="false" outlineLevel="0" collapsed="false">
      <c r="A175" s="56"/>
      <c r="B175" s="57"/>
      <c r="C175" s="58" t="n">
        <f aca="false">IF($B175&lt;&gt;"",VLOOKUP($B175,Matriz_INM,2,0),0)</f>
        <v>0</v>
      </c>
      <c r="D175" s="59"/>
      <c r="E175" s="59"/>
      <c r="F175" s="59"/>
      <c r="G175" s="59"/>
      <c r="H175" s="60"/>
      <c r="I175" s="61"/>
      <c r="J175" s="59"/>
      <c r="K175" s="63" t="n">
        <f aca="false">IF(M175="%",(IF($J175="EE",4,IF($J175="CE",4,IF($J175="SE",5,IF($J175="ALI",7,IF($J175="AIE",5,0))))))*$C175,$C175*$I175)</f>
        <v>0</v>
      </c>
      <c r="L175" s="59"/>
      <c r="M175" s="62" t="str">
        <f aca="false">IFERROR(VLOOKUP($B175,Matriz_INM,3,0),"")</f>
        <v/>
      </c>
      <c r="N175" s="55"/>
      <c r="O175" s="55"/>
      <c r="P175" s="55"/>
      <c r="Q175" s="55"/>
      <c r="R175" s="55"/>
      <c r="S175" s="55"/>
      <c r="T175" s="55"/>
      <c r="U175" s="55"/>
      <c r="V175" s="55"/>
      <c r="W175" s="55"/>
      <c r="X175" s="55"/>
      <c r="Y175" s="55"/>
      <c r="Z175" s="55"/>
      <c r="AA175" s="55"/>
      <c r="AB175" s="55"/>
      <c r="AC175" s="55"/>
      <c r="AD175" s="55"/>
      <c r="AE175" s="55"/>
      <c r="AF175" s="55"/>
      <c r="AG175" s="55"/>
      <c r="AH175" s="55"/>
      <c r="AI175" s="55"/>
      <c r="AJ175" s="55"/>
      <c r="AK175" s="55"/>
      <c r="AL175" s="55"/>
      <c r="AM175" s="55"/>
      <c r="AN175" s="55"/>
      <c r="AO175" s="55"/>
      <c r="AP175" s="55"/>
      <c r="AQ175" s="55"/>
      <c r="AR175" s="55"/>
      <c r="AS175" s="55"/>
      <c r="AT175" s="55"/>
      <c r="AU175" s="55"/>
      <c r="AV175" s="55"/>
      <c r="AW175" s="55"/>
      <c r="AX175" s="55"/>
      <c r="AY175" s="55"/>
      <c r="AZ175" s="55"/>
      <c r="BA175" s="55"/>
      <c r="BB175" s="55"/>
      <c r="BC175" s="55"/>
      <c r="BD175" s="55"/>
      <c r="BE175" s="55"/>
      <c r="BF175" s="55"/>
      <c r="BG175" s="55"/>
      <c r="BH175" s="55"/>
      <c r="BI175" s="55"/>
      <c r="BJ175" s="55"/>
      <c r="BK175" s="55"/>
      <c r="BL175" s="55"/>
    </row>
    <row r="176" customFormat="false" ht="13.8" hidden="false" customHeight="false" outlineLevel="0" collapsed="false">
      <c r="A176" s="56"/>
      <c r="B176" s="57"/>
      <c r="C176" s="58" t="n">
        <f aca="false">IF($B176&lt;&gt;"",VLOOKUP($B176,Matriz_INM,2,0),0)</f>
        <v>0</v>
      </c>
      <c r="D176" s="59"/>
      <c r="E176" s="59"/>
      <c r="F176" s="59"/>
      <c r="G176" s="59"/>
      <c r="H176" s="60"/>
      <c r="I176" s="61"/>
      <c r="J176" s="59"/>
      <c r="K176" s="63" t="n">
        <f aca="false">IF(M176="%",(IF($J176="EE",4,IF($J176="CE",4,IF($J176="SE",5,IF($J176="ALI",7,IF($J176="AIE",5,0))))))*$C176,$C176*$I176)</f>
        <v>0</v>
      </c>
      <c r="L176" s="59"/>
      <c r="M176" s="62" t="str">
        <f aca="false">IFERROR(VLOOKUP($B176,Matriz_INM,3,0),"")</f>
        <v/>
      </c>
      <c r="N176" s="55"/>
      <c r="O176" s="55"/>
      <c r="P176" s="55"/>
      <c r="Q176" s="55"/>
      <c r="R176" s="55"/>
      <c r="S176" s="55"/>
      <c r="T176" s="55"/>
      <c r="U176" s="55"/>
      <c r="V176" s="55"/>
      <c r="W176" s="55"/>
      <c r="X176" s="55"/>
      <c r="Y176" s="55"/>
      <c r="Z176" s="55"/>
      <c r="AA176" s="55"/>
      <c r="AB176" s="55"/>
      <c r="AC176" s="55"/>
      <c r="AD176" s="55"/>
      <c r="AE176" s="55"/>
      <c r="AF176" s="55"/>
      <c r="AG176" s="55"/>
      <c r="AH176" s="55"/>
      <c r="AI176" s="55"/>
      <c r="AJ176" s="55"/>
      <c r="AK176" s="55"/>
      <c r="AL176" s="55"/>
      <c r="AM176" s="55"/>
      <c r="AN176" s="55"/>
      <c r="AO176" s="55"/>
      <c r="AP176" s="55"/>
      <c r="AQ176" s="55"/>
      <c r="AR176" s="55"/>
      <c r="AS176" s="55"/>
      <c r="AT176" s="55"/>
      <c r="AU176" s="55"/>
      <c r="AV176" s="55"/>
      <c r="AW176" s="55"/>
      <c r="AX176" s="55"/>
      <c r="AY176" s="55"/>
      <c r="AZ176" s="55"/>
      <c r="BA176" s="55"/>
      <c r="BB176" s="55"/>
      <c r="BC176" s="55"/>
      <c r="BD176" s="55"/>
      <c r="BE176" s="55"/>
      <c r="BF176" s="55"/>
      <c r="BG176" s="55"/>
      <c r="BH176" s="55"/>
      <c r="BI176" s="55"/>
      <c r="BJ176" s="55"/>
      <c r="BK176" s="55"/>
      <c r="BL176" s="55"/>
    </row>
    <row r="177" customFormat="false" ht="13.8" hidden="false" customHeight="false" outlineLevel="0" collapsed="false">
      <c r="A177" s="56"/>
      <c r="B177" s="57"/>
      <c r="C177" s="58" t="n">
        <f aca="false">IF($B177&lt;&gt;"",VLOOKUP($B177,Matriz_INM,2,0),0)</f>
        <v>0</v>
      </c>
      <c r="D177" s="59"/>
      <c r="E177" s="59"/>
      <c r="F177" s="59"/>
      <c r="G177" s="59"/>
      <c r="H177" s="60"/>
      <c r="I177" s="61"/>
      <c r="J177" s="59"/>
      <c r="K177" s="63" t="n">
        <f aca="false">IF(M177="%",(IF($J177="EE",4,IF($J177="CE",4,IF($J177="SE",5,IF($J177="ALI",7,IF($J177="AIE",5,0))))))*$C177,$C177*$I177)</f>
        <v>0</v>
      </c>
      <c r="L177" s="59"/>
      <c r="M177" s="62" t="str">
        <f aca="false">IFERROR(VLOOKUP($B177,Matriz_INM,3,0),"")</f>
        <v/>
      </c>
      <c r="N177" s="55"/>
      <c r="O177" s="55"/>
      <c r="P177" s="55"/>
      <c r="Q177" s="55"/>
      <c r="R177" s="55"/>
      <c r="S177" s="55"/>
      <c r="T177" s="55"/>
      <c r="U177" s="55"/>
      <c r="V177" s="55"/>
      <c r="W177" s="55"/>
      <c r="X177" s="55"/>
      <c r="Y177" s="55"/>
      <c r="Z177" s="55"/>
      <c r="AA177" s="55"/>
      <c r="AB177" s="55"/>
      <c r="AC177" s="55"/>
      <c r="AD177" s="55"/>
      <c r="AE177" s="55"/>
      <c r="AF177" s="55"/>
      <c r="AG177" s="55"/>
      <c r="AH177" s="55"/>
      <c r="AI177" s="55"/>
      <c r="AJ177" s="55"/>
      <c r="AK177" s="55"/>
      <c r="AL177" s="55"/>
      <c r="AM177" s="55"/>
      <c r="AN177" s="55"/>
      <c r="AO177" s="55"/>
      <c r="AP177" s="55"/>
      <c r="AQ177" s="55"/>
      <c r="AR177" s="55"/>
      <c r="AS177" s="55"/>
      <c r="AT177" s="55"/>
      <c r="AU177" s="55"/>
      <c r="AV177" s="55"/>
      <c r="AW177" s="55"/>
      <c r="AX177" s="55"/>
      <c r="AY177" s="55"/>
      <c r="AZ177" s="55"/>
      <c r="BA177" s="55"/>
      <c r="BB177" s="55"/>
      <c r="BC177" s="55"/>
      <c r="BD177" s="55"/>
      <c r="BE177" s="55"/>
      <c r="BF177" s="55"/>
      <c r="BG177" s="55"/>
      <c r="BH177" s="55"/>
      <c r="BI177" s="55"/>
      <c r="BJ177" s="55"/>
      <c r="BK177" s="55"/>
      <c r="BL177" s="55"/>
    </row>
    <row r="178" customFormat="false" ht="13.8" hidden="false" customHeight="false" outlineLevel="0" collapsed="false">
      <c r="A178" s="56"/>
      <c r="B178" s="57"/>
      <c r="C178" s="58" t="n">
        <f aca="false">IF($B178&lt;&gt;"",VLOOKUP($B178,Matriz_INM,2,0),0)</f>
        <v>0</v>
      </c>
      <c r="D178" s="59"/>
      <c r="E178" s="59"/>
      <c r="F178" s="59"/>
      <c r="G178" s="59"/>
      <c r="H178" s="60"/>
      <c r="I178" s="61"/>
      <c r="J178" s="59"/>
      <c r="K178" s="63" t="n">
        <f aca="false">IF(M178="%",(IF($J178="EE",4,IF($J178="CE",4,IF($J178="SE",5,IF($J178="ALI",7,IF($J178="AIE",5,0))))))*$C178,$C178*$I178)</f>
        <v>0</v>
      </c>
      <c r="L178" s="59"/>
      <c r="M178" s="62" t="str">
        <f aca="false">IFERROR(VLOOKUP($B178,Matriz_INM,3,0),"")</f>
        <v/>
      </c>
      <c r="N178" s="55"/>
      <c r="O178" s="55"/>
      <c r="P178" s="55"/>
      <c r="Q178" s="55"/>
      <c r="R178" s="55"/>
      <c r="S178" s="55"/>
      <c r="T178" s="55"/>
      <c r="U178" s="55"/>
      <c r="V178" s="55"/>
      <c r="W178" s="55"/>
      <c r="X178" s="55"/>
      <c r="Y178" s="55"/>
      <c r="Z178" s="55"/>
      <c r="AA178" s="55"/>
      <c r="AB178" s="55"/>
      <c r="AC178" s="55"/>
      <c r="AD178" s="55"/>
      <c r="AE178" s="55"/>
      <c r="AF178" s="55"/>
      <c r="AG178" s="55"/>
      <c r="AH178" s="55"/>
      <c r="AI178" s="55"/>
      <c r="AJ178" s="55"/>
      <c r="AK178" s="55"/>
      <c r="AL178" s="55"/>
      <c r="AM178" s="55"/>
      <c r="AN178" s="55"/>
      <c r="AO178" s="55"/>
      <c r="AP178" s="55"/>
      <c r="AQ178" s="55"/>
      <c r="AR178" s="55"/>
      <c r="AS178" s="55"/>
      <c r="AT178" s="55"/>
      <c r="AU178" s="55"/>
      <c r="AV178" s="55"/>
      <c r="AW178" s="55"/>
      <c r="AX178" s="55"/>
      <c r="AY178" s="55"/>
      <c r="AZ178" s="55"/>
      <c r="BA178" s="55"/>
      <c r="BB178" s="55"/>
      <c r="BC178" s="55"/>
      <c r="BD178" s="55"/>
      <c r="BE178" s="55"/>
      <c r="BF178" s="55"/>
      <c r="BG178" s="55"/>
      <c r="BH178" s="55"/>
      <c r="BI178" s="55"/>
      <c r="BJ178" s="55"/>
      <c r="BK178" s="55"/>
      <c r="BL178" s="55"/>
    </row>
    <row r="179" customFormat="false" ht="13.8" hidden="false" customHeight="false" outlineLevel="0" collapsed="false">
      <c r="A179" s="56"/>
      <c r="B179" s="57"/>
      <c r="C179" s="58" t="n">
        <f aca="false">IF($B179&lt;&gt;"",VLOOKUP($B179,Matriz_INM,2,0),0)</f>
        <v>0</v>
      </c>
      <c r="D179" s="59"/>
      <c r="E179" s="59"/>
      <c r="F179" s="59"/>
      <c r="G179" s="59"/>
      <c r="H179" s="60"/>
      <c r="I179" s="61"/>
      <c r="J179" s="59"/>
      <c r="K179" s="63" t="n">
        <f aca="false">IF(M179="%",(IF($J179="EE",4,IF($J179="CE",4,IF($J179="SE",5,IF($J179="ALI",7,IF($J179="AIE",5,0))))))*$C179,$C179*$I179)</f>
        <v>0</v>
      </c>
      <c r="L179" s="59"/>
      <c r="M179" s="62" t="str">
        <f aca="false">IFERROR(VLOOKUP($B179,Matriz_INM,3,0),"")</f>
        <v/>
      </c>
      <c r="N179" s="55"/>
      <c r="O179" s="55"/>
      <c r="P179" s="55"/>
      <c r="Q179" s="55"/>
      <c r="R179" s="55"/>
      <c r="S179" s="55"/>
      <c r="T179" s="55"/>
      <c r="U179" s="55"/>
      <c r="V179" s="55"/>
      <c r="W179" s="55"/>
      <c r="X179" s="55"/>
      <c r="Y179" s="55"/>
      <c r="Z179" s="55"/>
      <c r="AA179" s="55"/>
      <c r="AB179" s="55"/>
      <c r="AC179" s="55"/>
      <c r="AD179" s="55"/>
      <c r="AE179" s="55"/>
      <c r="AF179" s="55"/>
      <c r="AG179" s="55"/>
      <c r="AH179" s="55"/>
      <c r="AI179" s="55"/>
      <c r="AJ179" s="55"/>
      <c r="AK179" s="55"/>
      <c r="AL179" s="55"/>
      <c r="AM179" s="55"/>
      <c r="AN179" s="55"/>
      <c r="AO179" s="55"/>
      <c r="AP179" s="55"/>
      <c r="AQ179" s="55"/>
      <c r="AR179" s="55"/>
      <c r="AS179" s="55"/>
      <c r="AT179" s="55"/>
      <c r="AU179" s="55"/>
      <c r="AV179" s="55"/>
      <c r="AW179" s="55"/>
      <c r="AX179" s="55"/>
      <c r="AY179" s="55"/>
      <c r="AZ179" s="55"/>
      <c r="BA179" s="55"/>
      <c r="BB179" s="55"/>
      <c r="BC179" s="55"/>
      <c r="BD179" s="55"/>
      <c r="BE179" s="55"/>
      <c r="BF179" s="55"/>
      <c r="BG179" s="55"/>
      <c r="BH179" s="55"/>
      <c r="BI179" s="55"/>
      <c r="BJ179" s="55"/>
      <c r="BK179" s="55"/>
      <c r="BL179" s="55"/>
    </row>
    <row r="180" customFormat="false" ht="13.8" hidden="false" customHeight="false" outlineLevel="0" collapsed="false">
      <c r="A180" s="56"/>
      <c r="B180" s="57"/>
      <c r="C180" s="58" t="n">
        <f aca="false">IF($B180&lt;&gt;"",VLOOKUP($B180,Matriz_INM,2,0),0)</f>
        <v>0</v>
      </c>
      <c r="D180" s="59"/>
      <c r="E180" s="59"/>
      <c r="F180" s="59"/>
      <c r="G180" s="59"/>
      <c r="H180" s="60"/>
      <c r="I180" s="61"/>
      <c r="J180" s="59"/>
      <c r="K180" s="63" t="n">
        <f aca="false">IF(M180="%",(IF($J180="EE",4,IF($J180="CE",4,IF($J180="SE",5,IF($J180="ALI",7,IF($J180="AIE",5,0))))))*$C180,$C180*$I180)</f>
        <v>0</v>
      </c>
      <c r="L180" s="59"/>
      <c r="M180" s="62" t="str">
        <f aca="false">IFERROR(VLOOKUP($B180,Matriz_INM,3,0),"")</f>
        <v/>
      </c>
      <c r="N180" s="55"/>
      <c r="O180" s="55"/>
      <c r="P180" s="55"/>
      <c r="Q180" s="55"/>
      <c r="R180" s="55"/>
      <c r="S180" s="55"/>
      <c r="T180" s="55"/>
      <c r="U180" s="55"/>
      <c r="V180" s="55"/>
      <c r="W180" s="55"/>
      <c r="X180" s="55"/>
      <c r="Y180" s="55"/>
      <c r="Z180" s="55"/>
      <c r="AA180" s="55"/>
      <c r="AB180" s="55"/>
      <c r="AC180" s="55"/>
      <c r="AD180" s="55"/>
      <c r="AE180" s="55"/>
      <c r="AF180" s="55"/>
      <c r="AG180" s="55"/>
      <c r="AH180" s="55"/>
      <c r="AI180" s="55"/>
      <c r="AJ180" s="55"/>
      <c r="AK180" s="55"/>
      <c r="AL180" s="55"/>
      <c r="AM180" s="55"/>
      <c r="AN180" s="55"/>
      <c r="AO180" s="55"/>
      <c r="AP180" s="55"/>
      <c r="AQ180" s="55"/>
      <c r="AR180" s="55"/>
      <c r="AS180" s="55"/>
      <c r="AT180" s="55"/>
      <c r="AU180" s="55"/>
      <c r="AV180" s="55"/>
      <c r="AW180" s="55"/>
      <c r="AX180" s="55"/>
      <c r="AY180" s="55"/>
      <c r="AZ180" s="55"/>
      <c r="BA180" s="55"/>
      <c r="BB180" s="55"/>
      <c r="BC180" s="55"/>
      <c r="BD180" s="55"/>
      <c r="BE180" s="55"/>
      <c r="BF180" s="55"/>
      <c r="BG180" s="55"/>
      <c r="BH180" s="55"/>
      <c r="BI180" s="55"/>
      <c r="BJ180" s="55"/>
      <c r="BK180" s="55"/>
      <c r="BL180" s="55"/>
    </row>
    <row r="181" customFormat="false" ht="13.8" hidden="false" customHeight="false" outlineLevel="0" collapsed="false">
      <c r="A181" s="56"/>
      <c r="B181" s="57"/>
      <c r="C181" s="58" t="n">
        <f aca="false">IF($B181&lt;&gt;"",VLOOKUP($B181,Matriz_INM,2,0),0)</f>
        <v>0</v>
      </c>
      <c r="D181" s="59"/>
      <c r="E181" s="59"/>
      <c r="F181" s="59"/>
      <c r="G181" s="59"/>
      <c r="H181" s="60"/>
      <c r="I181" s="61"/>
      <c r="J181" s="59"/>
      <c r="K181" s="63" t="n">
        <f aca="false">IF(M181="%",(IF($J181="EE",4,IF($J181="CE",4,IF($J181="SE",5,IF($J181="ALI",7,IF($J181="AIE",5,0))))))*$C181,$C181*$I181)</f>
        <v>0</v>
      </c>
      <c r="L181" s="59"/>
      <c r="M181" s="62" t="str">
        <f aca="false">IFERROR(VLOOKUP($B181,Matriz_INM,3,0),"")</f>
        <v/>
      </c>
      <c r="N181" s="55"/>
      <c r="O181" s="55"/>
      <c r="P181" s="55"/>
      <c r="Q181" s="55"/>
      <c r="R181" s="55"/>
      <c r="S181" s="55"/>
      <c r="T181" s="55"/>
      <c r="U181" s="55"/>
      <c r="V181" s="55"/>
      <c r="W181" s="55"/>
      <c r="X181" s="55"/>
      <c r="Y181" s="55"/>
      <c r="Z181" s="55"/>
      <c r="AA181" s="55"/>
      <c r="AB181" s="55"/>
      <c r="AC181" s="55"/>
      <c r="AD181" s="55"/>
      <c r="AE181" s="55"/>
      <c r="AF181" s="55"/>
      <c r="AG181" s="55"/>
      <c r="AH181" s="55"/>
      <c r="AI181" s="55"/>
      <c r="AJ181" s="55"/>
      <c r="AK181" s="55"/>
      <c r="AL181" s="55"/>
      <c r="AM181" s="55"/>
      <c r="AN181" s="55"/>
      <c r="AO181" s="55"/>
      <c r="AP181" s="55"/>
      <c r="AQ181" s="55"/>
      <c r="AR181" s="55"/>
      <c r="AS181" s="55"/>
      <c r="AT181" s="55"/>
      <c r="AU181" s="55"/>
      <c r="AV181" s="55"/>
      <c r="AW181" s="55"/>
      <c r="AX181" s="55"/>
      <c r="AY181" s="55"/>
      <c r="AZ181" s="55"/>
      <c r="BA181" s="55"/>
      <c r="BB181" s="55"/>
      <c r="BC181" s="55"/>
      <c r="BD181" s="55"/>
      <c r="BE181" s="55"/>
      <c r="BF181" s="55"/>
      <c r="BG181" s="55"/>
      <c r="BH181" s="55"/>
      <c r="BI181" s="55"/>
      <c r="BJ181" s="55"/>
      <c r="BK181" s="55"/>
      <c r="BL181" s="55"/>
    </row>
    <row r="182" customFormat="false" ht="13.8" hidden="false" customHeight="false" outlineLevel="0" collapsed="false">
      <c r="A182" s="56"/>
      <c r="B182" s="57"/>
      <c r="C182" s="58" t="n">
        <f aca="false">IF($B182&lt;&gt;"",VLOOKUP($B182,Matriz_INM,2,0),0)</f>
        <v>0</v>
      </c>
      <c r="D182" s="59"/>
      <c r="E182" s="59"/>
      <c r="F182" s="59"/>
      <c r="G182" s="59"/>
      <c r="H182" s="60"/>
      <c r="I182" s="61"/>
      <c r="J182" s="59"/>
      <c r="K182" s="63" t="n">
        <f aca="false">IF(M182="%",(IF($J182="EE",4,IF($J182="CE",4,IF($J182="SE",5,IF($J182="ALI",7,IF($J182="AIE",5,0))))))*$C182,$C182*$I182)</f>
        <v>0</v>
      </c>
      <c r="L182" s="59"/>
      <c r="M182" s="62" t="str">
        <f aca="false">IFERROR(VLOOKUP($B182,Matriz_INM,3,0),"")</f>
        <v/>
      </c>
      <c r="N182" s="55"/>
      <c r="O182" s="55"/>
      <c r="P182" s="55"/>
      <c r="Q182" s="55"/>
      <c r="R182" s="55"/>
      <c r="S182" s="55"/>
      <c r="T182" s="55"/>
      <c r="U182" s="55"/>
      <c r="V182" s="55"/>
      <c r="W182" s="55"/>
      <c r="X182" s="55"/>
      <c r="Y182" s="55"/>
      <c r="Z182" s="55"/>
      <c r="AA182" s="55"/>
      <c r="AB182" s="55"/>
      <c r="AC182" s="55"/>
      <c r="AD182" s="55"/>
      <c r="AE182" s="55"/>
      <c r="AF182" s="55"/>
      <c r="AG182" s="55"/>
      <c r="AH182" s="55"/>
      <c r="AI182" s="55"/>
      <c r="AJ182" s="55"/>
      <c r="AK182" s="55"/>
      <c r="AL182" s="55"/>
      <c r="AM182" s="55"/>
      <c r="AN182" s="55"/>
      <c r="AO182" s="55"/>
      <c r="AP182" s="55"/>
      <c r="AQ182" s="55"/>
      <c r="AR182" s="55"/>
      <c r="AS182" s="55"/>
      <c r="AT182" s="55"/>
      <c r="AU182" s="55"/>
      <c r="AV182" s="55"/>
      <c r="AW182" s="55"/>
      <c r="AX182" s="55"/>
      <c r="AY182" s="55"/>
      <c r="AZ182" s="55"/>
      <c r="BA182" s="55"/>
      <c r="BB182" s="55"/>
      <c r="BC182" s="55"/>
      <c r="BD182" s="55"/>
      <c r="BE182" s="55"/>
      <c r="BF182" s="55"/>
      <c r="BG182" s="55"/>
      <c r="BH182" s="55"/>
      <c r="BI182" s="55"/>
      <c r="BJ182" s="55"/>
      <c r="BK182" s="55"/>
      <c r="BL182" s="55"/>
    </row>
    <row r="183" customFormat="false" ht="13.8" hidden="false" customHeight="false" outlineLevel="0" collapsed="false">
      <c r="A183" s="56"/>
      <c r="B183" s="57"/>
      <c r="C183" s="58" t="n">
        <f aca="false">IF($B183&lt;&gt;"",VLOOKUP($B183,Matriz_INM,2,0),0)</f>
        <v>0</v>
      </c>
      <c r="D183" s="59"/>
      <c r="E183" s="59"/>
      <c r="F183" s="59"/>
      <c r="G183" s="59"/>
      <c r="H183" s="60"/>
      <c r="I183" s="61"/>
      <c r="J183" s="59"/>
      <c r="K183" s="63" t="n">
        <f aca="false">IF(M183="%",(IF($J183="EE",4,IF($J183="CE",4,IF($J183="SE",5,IF($J183="ALI",7,IF($J183="AIE",5,0))))))*$C183,$C183*$I183)</f>
        <v>0</v>
      </c>
      <c r="L183" s="59"/>
      <c r="M183" s="62" t="str">
        <f aca="false">IFERROR(VLOOKUP($B183,Matriz_INM,3,0),"")</f>
        <v/>
      </c>
      <c r="N183" s="55"/>
      <c r="O183" s="55"/>
      <c r="P183" s="55"/>
      <c r="Q183" s="55"/>
      <c r="R183" s="55"/>
      <c r="S183" s="55"/>
      <c r="T183" s="55"/>
      <c r="U183" s="55"/>
      <c r="V183" s="55"/>
      <c r="W183" s="55"/>
      <c r="X183" s="55"/>
      <c r="Y183" s="55"/>
      <c r="Z183" s="55"/>
      <c r="AA183" s="55"/>
      <c r="AB183" s="55"/>
      <c r="AC183" s="55"/>
      <c r="AD183" s="55"/>
      <c r="AE183" s="55"/>
      <c r="AF183" s="55"/>
      <c r="AG183" s="55"/>
      <c r="AH183" s="55"/>
      <c r="AI183" s="55"/>
      <c r="AJ183" s="55"/>
      <c r="AK183" s="55"/>
      <c r="AL183" s="55"/>
      <c r="AM183" s="55"/>
      <c r="AN183" s="55"/>
      <c r="AO183" s="55"/>
      <c r="AP183" s="55"/>
      <c r="AQ183" s="55"/>
      <c r="AR183" s="55"/>
      <c r="AS183" s="55"/>
      <c r="AT183" s="55"/>
      <c r="AU183" s="55"/>
      <c r="AV183" s="55"/>
      <c r="AW183" s="55"/>
      <c r="AX183" s="55"/>
      <c r="AY183" s="55"/>
      <c r="AZ183" s="55"/>
      <c r="BA183" s="55"/>
      <c r="BB183" s="55"/>
      <c r="BC183" s="55"/>
      <c r="BD183" s="55"/>
      <c r="BE183" s="55"/>
      <c r="BF183" s="55"/>
      <c r="BG183" s="55"/>
      <c r="BH183" s="55"/>
      <c r="BI183" s="55"/>
      <c r="BJ183" s="55"/>
      <c r="BK183" s="55"/>
      <c r="BL183" s="55"/>
    </row>
    <row r="184" customFormat="false" ht="13.8" hidden="false" customHeight="false" outlineLevel="0" collapsed="false">
      <c r="A184" s="56"/>
      <c r="B184" s="57"/>
      <c r="C184" s="58" t="n">
        <f aca="false">IF($B184&lt;&gt;"",VLOOKUP($B184,Matriz_INM,2,0),0)</f>
        <v>0</v>
      </c>
      <c r="D184" s="59"/>
      <c r="E184" s="59"/>
      <c r="F184" s="59"/>
      <c r="G184" s="59"/>
      <c r="H184" s="60"/>
      <c r="I184" s="61"/>
      <c r="J184" s="59"/>
      <c r="K184" s="63" t="n">
        <f aca="false">IF(M184="%",(IF($J184="EE",4,IF($J184="CE",4,IF($J184="SE",5,IF($J184="ALI",7,IF($J184="AIE",5,0))))))*$C184,$C184*$I184)</f>
        <v>0</v>
      </c>
      <c r="L184" s="59"/>
      <c r="M184" s="62" t="str">
        <f aca="false">IFERROR(VLOOKUP($B184,Matriz_INM,3,0),"")</f>
        <v/>
      </c>
      <c r="N184" s="55"/>
      <c r="O184" s="55"/>
      <c r="P184" s="55"/>
      <c r="Q184" s="55"/>
      <c r="R184" s="55"/>
      <c r="S184" s="55"/>
      <c r="T184" s="55"/>
      <c r="U184" s="55"/>
      <c r="V184" s="55"/>
      <c r="W184" s="55"/>
      <c r="X184" s="55"/>
      <c r="Y184" s="55"/>
      <c r="Z184" s="55"/>
      <c r="AA184" s="55"/>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5"/>
      <c r="AX184" s="55"/>
      <c r="AY184" s="55"/>
      <c r="AZ184" s="55"/>
      <c r="BA184" s="55"/>
      <c r="BB184" s="55"/>
      <c r="BC184" s="55"/>
      <c r="BD184" s="55"/>
      <c r="BE184" s="55"/>
      <c r="BF184" s="55"/>
      <c r="BG184" s="55"/>
      <c r="BH184" s="55"/>
      <c r="BI184" s="55"/>
      <c r="BJ184" s="55"/>
      <c r="BK184" s="55"/>
      <c r="BL184" s="55"/>
    </row>
    <row r="185" customFormat="false" ht="13.8" hidden="false" customHeight="false" outlineLevel="0" collapsed="false">
      <c r="A185" s="56"/>
      <c r="B185" s="57"/>
      <c r="C185" s="58" t="n">
        <f aca="false">IF($B185&lt;&gt;"",VLOOKUP($B185,Matriz_INM,2,0),0)</f>
        <v>0</v>
      </c>
      <c r="D185" s="59"/>
      <c r="E185" s="59"/>
      <c r="F185" s="59"/>
      <c r="G185" s="59"/>
      <c r="H185" s="60"/>
      <c r="I185" s="61"/>
      <c r="J185" s="59"/>
      <c r="K185" s="63" t="n">
        <f aca="false">IF(M185="%",(IF($J185="EE",4,IF($J185="CE",4,IF($J185="SE",5,IF($J185="ALI",7,IF($J185="AIE",5,0))))))*$C185,$C185*$I185)</f>
        <v>0</v>
      </c>
      <c r="L185" s="59"/>
      <c r="M185" s="62" t="str">
        <f aca="false">IFERROR(VLOOKUP($B185,Matriz_INM,3,0),"")</f>
        <v/>
      </c>
      <c r="N185" s="55"/>
      <c r="O185" s="55"/>
      <c r="P185" s="55"/>
      <c r="Q185" s="55"/>
      <c r="R185" s="55"/>
      <c r="S185" s="55"/>
      <c r="T185" s="55"/>
      <c r="U185" s="55"/>
      <c r="V185" s="55"/>
      <c r="W185" s="55"/>
      <c r="X185" s="55"/>
      <c r="Y185" s="55"/>
      <c r="Z185" s="55"/>
      <c r="AA185" s="55"/>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5"/>
      <c r="AX185" s="55"/>
      <c r="AY185" s="55"/>
      <c r="AZ185" s="55"/>
      <c r="BA185" s="55"/>
      <c r="BB185" s="55"/>
      <c r="BC185" s="55"/>
      <c r="BD185" s="55"/>
      <c r="BE185" s="55"/>
      <c r="BF185" s="55"/>
      <c r="BG185" s="55"/>
      <c r="BH185" s="55"/>
      <c r="BI185" s="55"/>
      <c r="BJ185" s="55"/>
      <c r="BK185" s="55"/>
      <c r="BL185" s="55"/>
    </row>
    <row r="186" customFormat="false" ht="13.8" hidden="false" customHeight="false" outlineLevel="0" collapsed="false">
      <c r="A186" s="56"/>
      <c r="B186" s="57"/>
      <c r="C186" s="58" t="n">
        <f aca="false">IF($B186&lt;&gt;"",VLOOKUP($B186,Matriz_INM,2,0),0)</f>
        <v>0</v>
      </c>
      <c r="D186" s="59"/>
      <c r="E186" s="59"/>
      <c r="F186" s="59"/>
      <c r="G186" s="59"/>
      <c r="H186" s="60"/>
      <c r="I186" s="61"/>
      <c r="J186" s="59"/>
      <c r="K186" s="63" t="n">
        <f aca="false">IF(M186="%",(IF($J186="EE",4,IF($J186="CE",4,IF($J186="SE",5,IF($J186="ALI",7,IF($J186="AIE",5,0))))))*$C186,$C186*$I186)</f>
        <v>0</v>
      </c>
      <c r="L186" s="59"/>
      <c r="M186" s="62" t="str">
        <f aca="false">IFERROR(VLOOKUP($B186,Matriz_INM,3,0),"")</f>
        <v/>
      </c>
      <c r="N186" s="55"/>
      <c r="O186" s="55"/>
      <c r="P186" s="55"/>
      <c r="Q186" s="55"/>
      <c r="R186" s="55"/>
      <c r="S186" s="55"/>
      <c r="T186" s="55"/>
      <c r="U186" s="55"/>
      <c r="V186" s="55"/>
      <c r="W186" s="55"/>
      <c r="X186" s="55"/>
      <c r="Y186" s="55"/>
      <c r="Z186" s="55"/>
      <c r="AA186" s="55"/>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5"/>
      <c r="AX186" s="55"/>
      <c r="AY186" s="55"/>
      <c r="AZ186" s="55"/>
      <c r="BA186" s="55"/>
      <c r="BB186" s="55"/>
      <c r="BC186" s="55"/>
      <c r="BD186" s="55"/>
      <c r="BE186" s="55"/>
      <c r="BF186" s="55"/>
      <c r="BG186" s="55"/>
      <c r="BH186" s="55"/>
      <c r="BI186" s="55"/>
      <c r="BJ186" s="55"/>
      <c r="BK186" s="55"/>
      <c r="BL186" s="55"/>
    </row>
    <row r="187" customFormat="false" ht="13.8" hidden="false" customHeight="false" outlineLevel="0" collapsed="false">
      <c r="A187" s="56"/>
      <c r="B187" s="57"/>
      <c r="C187" s="58" t="n">
        <f aca="false">IF($B187&lt;&gt;"",VLOOKUP($B187,Matriz_INM,2,0),0)</f>
        <v>0</v>
      </c>
      <c r="D187" s="59"/>
      <c r="E187" s="59"/>
      <c r="F187" s="59"/>
      <c r="G187" s="59"/>
      <c r="H187" s="60"/>
      <c r="I187" s="61"/>
      <c r="J187" s="59"/>
      <c r="K187" s="63" t="n">
        <f aca="false">IF(M187="%",(IF($J187="EE",4,IF($J187="CE",4,IF($J187="SE",5,IF($J187="ALI",7,IF($J187="AIE",5,0))))))*$C187,$C187*$I187)</f>
        <v>0</v>
      </c>
      <c r="L187" s="59"/>
      <c r="M187" s="62" t="str">
        <f aca="false">IFERROR(VLOOKUP($B187,Matriz_INM,3,0),"")</f>
        <v/>
      </c>
      <c r="N187" s="55"/>
      <c r="O187" s="55"/>
      <c r="P187" s="55"/>
      <c r="Q187" s="55"/>
      <c r="R187" s="55"/>
      <c r="S187" s="55"/>
      <c r="T187" s="55"/>
      <c r="U187" s="55"/>
      <c r="V187" s="55"/>
      <c r="W187" s="55"/>
      <c r="X187" s="55"/>
      <c r="Y187" s="55"/>
      <c r="Z187" s="55"/>
      <c r="AA187" s="55"/>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5"/>
      <c r="AX187" s="55"/>
      <c r="AY187" s="55"/>
      <c r="AZ187" s="55"/>
      <c r="BA187" s="55"/>
      <c r="BB187" s="55"/>
      <c r="BC187" s="55"/>
      <c r="BD187" s="55"/>
      <c r="BE187" s="55"/>
      <c r="BF187" s="55"/>
      <c r="BG187" s="55"/>
      <c r="BH187" s="55"/>
      <c r="BI187" s="55"/>
      <c r="BJ187" s="55"/>
      <c r="BK187" s="55"/>
      <c r="BL187" s="55"/>
    </row>
    <row r="188" customFormat="false" ht="13.8" hidden="false" customHeight="false" outlineLevel="0" collapsed="false">
      <c r="A188" s="56"/>
      <c r="B188" s="57"/>
      <c r="C188" s="58" t="n">
        <f aca="false">IF($B188&lt;&gt;"",VLOOKUP($B188,Matriz_INM,2,0),0)</f>
        <v>0</v>
      </c>
      <c r="D188" s="59"/>
      <c r="E188" s="59"/>
      <c r="F188" s="59"/>
      <c r="G188" s="59"/>
      <c r="H188" s="60"/>
      <c r="I188" s="61"/>
      <c r="J188" s="59"/>
      <c r="K188" s="63" t="n">
        <f aca="false">IF(M188="%",(IF($J188="EE",4,IF($J188="CE",4,IF($J188="SE",5,IF($J188="ALI",7,IF($J188="AIE",5,0))))))*$C188,$C188*$I188)</f>
        <v>0</v>
      </c>
      <c r="L188" s="59"/>
      <c r="M188" s="62" t="str">
        <f aca="false">IFERROR(VLOOKUP($B188,Matriz_INM,3,0),"")</f>
        <v/>
      </c>
      <c r="N188" s="55"/>
      <c r="O188" s="55"/>
      <c r="P188" s="55"/>
      <c r="Q188" s="55"/>
      <c r="R188" s="55"/>
      <c r="S188" s="55"/>
      <c r="T188" s="55"/>
      <c r="U188" s="55"/>
      <c r="V188" s="55"/>
      <c r="W188" s="55"/>
      <c r="X188" s="55"/>
      <c r="Y188" s="55"/>
      <c r="Z188" s="55"/>
      <c r="AA188" s="55"/>
      <c r="AB188" s="55"/>
      <c r="AC188" s="55"/>
      <c r="AD188" s="55"/>
      <c r="AE188" s="55"/>
      <c r="AF188" s="55"/>
      <c r="AG188" s="55"/>
      <c r="AH188" s="55"/>
      <c r="AI188" s="55"/>
      <c r="AJ188" s="55"/>
      <c r="AK188" s="55"/>
      <c r="AL188" s="55"/>
      <c r="AM188" s="55"/>
      <c r="AN188" s="55"/>
      <c r="AO188" s="55"/>
      <c r="AP188" s="55"/>
      <c r="AQ188" s="55"/>
      <c r="AR188" s="55"/>
      <c r="AS188" s="55"/>
      <c r="AT188" s="55"/>
      <c r="AU188" s="55"/>
      <c r="AV188" s="55"/>
      <c r="AW188" s="55"/>
      <c r="AX188" s="55"/>
      <c r="AY188" s="55"/>
      <c r="AZ188" s="55"/>
      <c r="BA188" s="55"/>
      <c r="BB188" s="55"/>
      <c r="BC188" s="55"/>
      <c r="BD188" s="55"/>
      <c r="BE188" s="55"/>
      <c r="BF188" s="55"/>
      <c r="BG188" s="55"/>
      <c r="BH188" s="55"/>
      <c r="BI188" s="55"/>
      <c r="BJ188" s="55"/>
      <c r="BK188" s="55"/>
      <c r="BL188" s="55"/>
    </row>
    <row r="189" customFormat="false" ht="13.8" hidden="false" customHeight="false" outlineLevel="0" collapsed="false">
      <c r="A189" s="56"/>
      <c r="B189" s="57"/>
      <c r="C189" s="58" t="n">
        <f aca="false">IF($B189&lt;&gt;"",VLOOKUP($B189,Matriz_INM,2,0),0)</f>
        <v>0</v>
      </c>
      <c r="D189" s="59"/>
      <c r="E189" s="59"/>
      <c r="F189" s="59"/>
      <c r="G189" s="59"/>
      <c r="H189" s="60"/>
      <c r="I189" s="61"/>
      <c r="J189" s="59"/>
      <c r="K189" s="63" t="n">
        <f aca="false">IF(M189="%",(IF($J189="EE",4,IF($J189="CE",4,IF($J189="SE",5,IF($J189="ALI",7,IF($J189="AIE",5,0))))))*$C189,$C189*$I189)</f>
        <v>0</v>
      </c>
      <c r="L189" s="59"/>
      <c r="M189" s="62" t="str">
        <f aca="false">IFERROR(VLOOKUP($B189,Matriz_INM,3,0),"")</f>
        <v/>
      </c>
      <c r="N189" s="55"/>
      <c r="O189" s="55"/>
      <c r="P189" s="55"/>
      <c r="Q189" s="55"/>
      <c r="R189" s="55"/>
      <c r="S189" s="55"/>
      <c r="T189" s="55"/>
      <c r="U189" s="55"/>
      <c r="V189" s="55"/>
      <c r="W189" s="55"/>
      <c r="X189" s="55"/>
      <c r="Y189" s="55"/>
      <c r="Z189" s="55"/>
      <c r="AA189" s="55"/>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5"/>
      <c r="AX189" s="55"/>
      <c r="AY189" s="55"/>
      <c r="AZ189" s="55"/>
      <c r="BA189" s="55"/>
      <c r="BB189" s="55"/>
      <c r="BC189" s="55"/>
      <c r="BD189" s="55"/>
      <c r="BE189" s="55"/>
      <c r="BF189" s="55"/>
      <c r="BG189" s="55"/>
      <c r="BH189" s="55"/>
      <c r="BI189" s="55"/>
      <c r="BJ189" s="55"/>
      <c r="BK189" s="55"/>
      <c r="BL189" s="55"/>
    </row>
    <row r="190" customFormat="false" ht="13.8" hidden="false" customHeight="false" outlineLevel="0" collapsed="false">
      <c r="A190" s="56"/>
      <c r="B190" s="57"/>
      <c r="C190" s="58" t="n">
        <f aca="false">IF($B190&lt;&gt;"",VLOOKUP($B190,Matriz_INM,2,0),0)</f>
        <v>0</v>
      </c>
      <c r="D190" s="59"/>
      <c r="E190" s="59"/>
      <c r="F190" s="59"/>
      <c r="G190" s="59"/>
      <c r="H190" s="60"/>
      <c r="I190" s="61"/>
      <c r="J190" s="59"/>
      <c r="K190" s="63" t="n">
        <f aca="false">IF(M190="%",(IF($J190="EE",4,IF($J190="CE",4,IF($J190="SE",5,IF($J190="ALI",7,IF($J190="AIE",5,0))))))*$C190,$C190*$I190)</f>
        <v>0</v>
      </c>
      <c r="L190" s="59"/>
      <c r="M190" s="62" t="str">
        <f aca="false">IFERROR(VLOOKUP($B190,Matriz_INM,3,0),"")</f>
        <v/>
      </c>
      <c r="N190" s="55"/>
      <c r="O190" s="55"/>
      <c r="P190" s="55"/>
      <c r="Q190" s="55"/>
      <c r="R190" s="55"/>
      <c r="S190" s="55"/>
      <c r="T190" s="55"/>
      <c r="U190" s="55"/>
      <c r="V190" s="55"/>
      <c r="W190" s="55"/>
      <c r="X190" s="55"/>
      <c r="Y190" s="55"/>
      <c r="Z190" s="55"/>
      <c r="AA190" s="55"/>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5"/>
      <c r="AX190" s="55"/>
      <c r="AY190" s="55"/>
      <c r="AZ190" s="55"/>
      <c r="BA190" s="55"/>
      <c r="BB190" s="55"/>
      <c r="BC190" s="55"/>
      <c r="BD190" s="55"/>
      <c r="BE190" s="55"/>
      <c r="BF190" s="55"/>
      <c r="BG190" s="55"/>
      <c r="BH190" s="55"/>
      <c r="BI190" s="55"/>
      <c r="BJ190" s="55"/>
      <c r="BK190" s="55"/>
      <c r="BL190" s="55"/>
    </row>
    <row r="191" customFormat="false" ht="13.8" hidden="false" customHeight="false" outlineLevel="0" collapsed="false">
      <c r="A191" s="56"/>
      <c r="B191" s="57"/>
      <c r="C191" s="58" t="n">
        <f aca="false">IF($B191&lt;&gt;"",VLOOKUP($B191,Matriz_INM,2,0),0)</f>
        <v>0</v>
      </c>
      <c r="D191" s="59"/>
      <c r="E191" s="59"/>
      <c r="F191" s="59"/>
      <c r="G191" s="59"/>
      <c r="H191" s="60"/>
      <c r="I191" s="61"/>
      <c r="J191" s="59"/>
      <c r="K191" s="63" t="n">
        <f aca="false">IF(M191="%",(IF($J191="EE",4,IF($J191="CE",4,IF($J191="SE",5,IF($J191="ALI",7,IF($J191="AIE",5,0))))))*$C191,$C191*$I191)</f>
        <v>0</v>
      </c>
      <c r="L191" s="59"/>
      <c r="M191" s="62" t="str">
        <f aca="false">IFERROR(VLOOKUP($B191,Matriz_INM,3,0),"")</f>
        <v/>
      </c>
      <c r="N191" s="55"/>
      <c r="O191" s="55"/>
      <c r="P191" s="55"/>
      <c r="Q191" s="55"/>
      <c r="R191" s="55"/>
      <c r="S191" s="55"/>
      <c r="T191" s="55"/>
      <c r="U191" s="55"/>
      <c r="V191" s="55"/>
      <c r="W191" s="55"/>
      <c r="X191" s="55"/>
      <c r="Y191" s="55"/>
      <c r="Z191" s="55"/>
      <c r="AA191" s="55"/>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5"/>
      <c r="AX191" s="55"/>
      <c r="AY191" s="55"/>
      <c r="AZ191" s="55"/>
      <c r="BA191" s="55"/>
      <c r="BB191" s="55"/>
      <c r="BC191" s="55"/>
      <c r="BD191" s="55"/>
      <c r="BE191" s="55"/>
      <c r="BF191" s="55"/>
      <c r="BG191" s="55"/>
      <c r="BH191" s="55"/>
      <c r="BI191" s="55"/>
      <c r="BJ191" s="55"/>
      <c r="BK191" s="55"/>
      <c r="BL191" s="55"/>
    </row>
    <row r="192" customFormat="false" ht="13.8" hidden="false" customHeight="false" outlineLevel="0" collapsed="false">
      <c r="A192" s="56"/>
      <c r="B192" s="57"/>
      <c r="C192" s="58" t="n">
        <f aca="false">IF($B192&lt;&gt;"",VLOOKUP($B192,Matriz_INM,2,0),0)</f>
        <v>0</v>
      </c>
      <c r="D192" s="59"/>
      <c r="E192" s="59"/>
      <c r="F192" s="59"/>
      <c r="G192" s="59"/>
      <c r="H192" s="60"/>
      <c r="I192" s="61"/>
      <c r="J192" s="59"/>
      <c r="K192" s="63" t="n">
        <f aca="false">IF(M192="%",(IF($J192="EE",4,IF($J192="CE",4,IF($J192="SE",5,IF($J192="ALI",7,IF($J192="AIE",5,0))))))*$C192,$C192*$I192)</f>
        <v>0</v>
      </c>
      <c r="L192" s="59"/>
      <c r="M192" s="62" t="str">
        <f aca="false">IFERROR(VLOOKUP($B192,Matriz_INM,3,0),"")</f>
        <v/>
      </c>
      <c r="N192" s="55"/>
      <c r="O192" s="55"/>
      <c r="P192" s="55"/>
      <c r="Q192" s="55"/>
      <c r="R192" s="55"/>
      <c r="S192" s="55"/>
      <c r="T192" s="55"/>
      <c r="U192" s="55"/>
      <c r="V192" s="55"/>
      <c r="W192" s="55"/>
      <c r="X192" s="55"/>
      <c r="Y192" s="55"/>
      <c r="Z192" s="55"/>
      <c r="AA192" s="55"/>
      <c r="AB192" s="55"/>
      <c r="AC192" s="55"/>
      <c r="AD192" s="55"/>
      <c r="AE192" s="55"/>
      <c r="AF192" s="55"/>
      <c r="AG192" s="55"/>
      <c r="AH192" s="55"/>
      <c r="AI192" s="55"/>
      <c r="AJ192" s="55"/>
      <c r="AK192" s="55"/>
      <c r="AL192" s="55"/>
      <c r="AM192" s="55"/>
      <c r="AN192" s="55"/>
      <c r="AO192" s="55"/>
      <c r="AP192" s="55"/>
      <c r="AQ192" s="55"/>
      <c r="AR192" s="55"/>
      <c r="AS192" s="55"/>
      <c r="AT192" s="55"/>
      <c r="AU192" s="55"/>
      <c r="AV192" s="55"/>
      <c r="AW192" s="55"/>
      <c r="AX192" s="55"/>
      <c r="AY192" s="55"/>
      <c r="AZ192" s="55"/>
      <c r="BA192" s="55"/>
      <c r="BB192" s="55"/>
      <c r="BC192" s="55"/>
      <c r="BD192" s="55"/>
      <c r="BE192" s="55"/>
      <c r="BF192" s="55"/>
      <c r="BG192" s="55"/>
      <c r="BH192" s="55"/>
      <c r="BI192" s="55"/>
      <c r="BJ192" s="55"/>
      <c r="BK192" s="55"/>
      <c r="BL192" s="55"/>
    </row>
    <row r="193" customFormat="false" ht="13.8" hidden="false" customHeight="false" outlineLevel="0" collapsed="false">
      <c r="A193" s="56"/>
      <c r="B193" s="57"/>
      <c r="C193" s="58" t="n">
        <f aca="false">IF($B193&lt;&gt;"",VLOOKUP($B193,Matriz_INM,2,0),0)</f>
        <v>0</v>
      </c>
      <c r="D193" s="59"/>
      <c r="E193" s="59"/>
      <c r="F193" s="59"/>
      <c r="G193" s="59"/>
      <c r="H193" s="60"/>
      <c r="I193" s="61"/>
      <c r="J193" s="59"/>
      <c r="K193" s="63" t="n">
        <f aca="false">IF(M193="%",(IF($J193="EE",4,IF($J193="CE",4,IF($J193="SE",5,IF($J193="ALI",7,IF($J193="AIE",5,0))))))*$C193,$C193*$I193)</f>
        <v>0</v>
      </c>
      <c r="L193" s="59"/>
      <c r="M193" s="62" t="str">
        <f aca="false">IFERROR(VLOOKUP($B193,Matriz_INM,3,0),"")</f>
        <v/>
      </c>
      <c r="N193" s="55"/>
      <c r="O193" s="55"/>
      <c r="P193" s="55"/>
      <c r="Q193" s="55"/>
      <c r="R193" s="55"/>
      <c r="S193" s="55"/>
      <c r="T193" s="55"/>
      <c r="U193" s="55"/>
      <c r="V193" s="55"/>
      <c r="W193" s="55"/>
      <c r="X193" s="55"/>
      <c r="Y193" s="55"/>
      <c r="Z193" s="55"/>
      <c r="AA193" s="55"/>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5"/>
      <c r="AX193" s="55"/>
      <c r="AY193" s="55"/>
      <c r="AZ193" s="55"/>
      <c r="BA193" s="55"/>
      <c r="BB193" s="55"/>
      <c r="BC193" s="55"/>
      <c r="BD193" s="55"/>
      <c r="BE193" s="55"/>
      <c r="BF193" s="55"/>
      <c r="BG193" s="55"/>
      <c r="BH193" s="55"/>
      <c r="BI193" s="55"/>
      <c r="BJ193" s="55"/>
      <c r="BK193" s="55"/>
      <c r="BL193" s="55"/>
    </row>
    <row r="194" customFormat="false" ht="13.8" hidden="false" customHeight="false" outlineLevel="0" collapsed="false">
      <c r="A194" s="56"/>
      <c r="B194" s="57"/>
      <c r="C194" s="58" t="n">
        <f aca="false">IF($B194&lt;&gt;"",VLOOKUP($B194,Matriz_INM,2,0),0)</f>
        <v>0</v>
      </c>
      <c r="D194" s="59"/>
      <c r="E194" s="59"/>
      <c r="F194" s="59"/>
      <c r="G194" s="59"/>
      <c r="H194" s="60"/>
      <c r="I194" s="61"/>
      <c r="J194" s="59"/>
      <c r="K194" s="63" t="n">
        <f aca="false">IF(M194="%",(IF($J194="EE",4,IF($J194="CE",4,IF($J194="SE",5,IF($J194="ALI",7,IF($J194="AIE",5,0))))))*$C194,$C194*$I194)</f>
        <v>0</v>
      </c>
      <c r="L194" s="59"/>
      <c r="M194" s="62" t="str">
        <f aca="false">IFERROR(VLOOKUP($B194,Matriz_INM,3,0),"")</f>
        <v/>
      </c>
      <c r="N194" s="55"/>
      <c r="O194" s="55"/>
      <c r="P194" s="55"/>
      <c r="Q194" s="55"/>
      <c r="R194" s="55"/>
      <c r="S194" s="55"/>
      <c r="T194" s="55"/>
      <c r="U194" s="55"/>
      <c r="V194" s="55"/>
      <c r="W194" s="55"/>
      <c r="X194" s="55"/>
      <c r="Y194" s="55"/>
      <c r="Z194" s="55"/>
      <c r="AA194" s="55"/>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c r="BB194" s="55"/>
      <c r="BC194" s="55"/>
      <c r="BD194" s="55"/>
      <c r="BE194" s="55"/>
      <c r="BF194" s="55"/>
      <c r="BG194" s="55"/>
      <c r="BH194" s="55"/>
      <c r="BI194" s="55"/>
      <c r="BJ194" s="55"/>
      <c r="BK194" s="55"/>
      <c r="BL194" s="55"/>
    </row>
    <row r="195" customFormat="false" ht="13.8" hidden="false" customHeight="false" outlineLevel="0" collapsed="false">
      <c r="A195" s="56"/>
      <c r="B195" s="57"/>
      <c r="C195" s="58" t="n">
        <f aca="false">IF($B195&lt;&gt;"",VLOOKUP($B195,Matriz_INM,2,0),0)</f>
        <v>0</v>
      </c>
      <c r="D195" s="59"/>
      <c r="E195" s="59"/>
      <c r="F195" s="59"/>
      <c r="G195" s="59"/>
      <c r="H195" s="60"/>
      <c r="I195" s="61"/>
      <c r="J195" s="59"/>
      <c r="K195" s="63" t="n">
        <f aca="false">IF(M195="%",(IF($J195="EE",4,IF($J195="CE",4,IF($J195="SE",5,IF($J195="ALI",7,IF($J195="AIE",5,0))))))*$C195,$C195*$I195)</f>
        <v>0</v>
      </c>
      <c r="L195" s="59"/>
      <c r="M195" s="62" t="str">
        <f aca="false">IFERROR(VLOOKUP($B195,Matriz_INM,3,0),"")</f>
        <v/>
      </c>
      <c r="N195" s="55"/>
      <c r="O195" s="55"/>
      <c r="P195" s="55"/>
      <c r="Q195" s="55"/>
      <c r="R195" s="55"/>
      <c r="S195" s="55"/>
      <c r="T195" s="55"/>
      <c r="U195" s="55"/>
      <c r="V195" s="55"/>
      <c r="W195" s="55"/>
      <c r="X195" s="55"/>
      <c r="Y195" s="55"/>
      <c r="Z195" s="55"/>
      <c r="AA195" s="55"/>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c r="BB195" s="55"/>
      <c r="BC195" s="55"/>
      <c r="BD195" s="55"/>
      <c r="BE195" s="55"/>
      <c r="BF195" s="55"/>
      <c r="BG195" s="55"/>
      <c r="BH195" s="55"/>
      <c r="BI195" s="55"/>
      <c r="BJ195" s="55"/>
      <c r="BK195" s="55"/>
      <c r="BL195" s="55"/>
    </row>
    <row r="196" customFormat="false" ht="13.8" hidden="false" customHeight="false" outlineLevel="0" collapsed="false">
      <c r="A196" s="56"/>
      <c r="B196" s="57"/>
      <c r="C196" s="58" t="n">
        <f aca="false">IF($B196&lt;&gt;"",VLOOKUP($B196,Matriz_INM,2,0),0)</f>
        <v>0</v>
      </c>
      <c r="D196" s="59"/>
      <c r="E196" s="59"/>
      <c r="F196" s="59"/>
      <c r="G196" s="59"/>
      <c r="H196" s="60"/>
      <c r="I196" s="61"/>
      <c r="J196" s="59"/>
      <c r="K196" s="63" t="n">
        <f aca="false">IF(M196="%",(IF($J196="EE",4,IF($J196="CE",4,IF($J196="SE",5,IF($J196="ALI",7,IF($J196="AIE",5,0))))))*$C196,$C196*$I196)</f>
        <v>0</v>
      </c>
      <c r="L196" s="59"/>
      <c r="M196" s="62" t="str">
        <f aca="false">IFERROR(VLOOKUP($B196,Matriz_INM,3,0),"")</f>
        <v/>
      </c>
      <c r="N196" s="55"/>
      <c r="O196" s="55"/>
      <c r="P196" s="55"/>
      <c r="Q196" s="55"/>
      <c r="R196" s="55"/>
      <c r="S196" s="55"/>
      <c r="T196" s="55"/>
      <c r="U196" s="55"/>
      <c r="V196" s="55"/>
      <c r="W196" s="55"/>
      <c r="X196" s="55"/>
      <c r="Y196" s="55"/>
      <c r="Z196" s="55"/>
      <c r="AA196" s="55"/>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c r="BB196" s="55"/>
      <c r="BC196" s="55"/>
      <c r="BD196" s="55"/>
      <c r="BE196" s="55"/>
      <c r="BF196" s="55"/>
      <c r="BG196" s="55"/>
      <c r="BH196" s="55"/>
      <c r="BI196" s="55"/>
      <c r="BJ196" s="55"/>
      <c r="BK196" s="55"/>
      <c r="BL196" s="55"/>
    </row>
    <row r="197" customFormat="false" ht="13.8" hidden="false" customHeight="false" outlineLevel="0" collapsed="false">
      <c r="A197" s="56"/>
      <c r="B197" s="57"/>
      <c r="C197" s="58" t="n">
        <f aca="false">IF($B197&lt;&gt;"",VLOOKUP($B197,Matriz_INM,2,0),0)</f>
        <v>0</v>
      </c>
      <c r="D197" s="59"/>
      <c r="E197" s="59"/>
      <c r="F197" s="59"/>
      <c r="G197" s="59"/>
      <c r="H197" s="60"/>
      <c r="I197" s="61"/>
      <c r="J197" s="59"/>
      <c r="K197" s="63" t="n">
        <f aca="false">IF(M197="%",(IF($J197="EE",4,IF($J197="CE",4,IF($J197="SE",5,IF($J197="ALI",7,IF($J197="AIE",5,0))))))*$C197,$C197*$I197)</f>
        <v>0</v>
      </c>
      <c r="L197" s="59"/>
      <c r="M197" s="62" t="str">
        <f aca="false">IFERROR(VLOOKUP($B197,Matriz_INM,3,0),"")</f>
        <v/>
      </c>
      <c r="N197" s="55"/>
      <c r="O197" s="55"/>
      <c r="P197" s="55"/>
      <c r="Q197" s="55"/>
      <c r="R197" s="55"/>
      <c r="S197" s="55"/>
      <c r="T197" s="55"/>
      <c r="U197" s="55"/>
      <c r="V197" s="55"/>
      <c r="W197" s="55"/>
      <c r="X197" s="55"/>
      <c r="Y197" s="55"/>
      <c r="Z197" s="55"/>
      <c r="AA197" s="55"/>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c r="BB197" s="55"/>
      <c r="BC197" s="55"/>
      <c r="BD197" s="55"/>
      <c r="BE197" s="55"/>
      <c r="BF197" s="55"/>
      <c r="BG197" s="55"/>
      <c r="BH197" s="55"/>
      <c r="BI197" s="55"/>
      <c r="BJ197" s="55"/>
      <c r="BK197" s="55"/>
      <c r="BL197" s="55"/>
    </row>
    <row r="198" customFormat="false" ht="13.8" hidden="false" customHeight="false" outlineLevel="0" collapsed="false">
      <c r="A198" s="56"/>
      <c r="B198" s="57"/>
      <c r="C198" s="58" t="n">
        <f aca="false">IF($B198&lt;&gt;"",VLOOKUP($B198,Matriz_INM,2,0),0)</f>
        <v>0</v>
      </c>
      <c r="D198" s="59"/>
      <c r="E198" s="59"/>
      <c r="F198" s="59"/>
      <c r="G198" s="59"/>
      <c r="H198" s="60"/>
      <c r="I198" s="61"/>
      <c r="J198" s="59"/>
      <c r="K198" s="63" t="n">
        <f aca="false">IF(M198="%",(IF($J198="EE",4,IF($J198="CE",4,IF($J198="SE",5,IF($J198="ALI",7,IF($J198="AIE",5,0))))))*$C198,$C198*$I198)</f>
        <v>0</v>
      </c>
      <c r="L198" s="59"/>
      <c r="M198" s="62" t="str">
        <f aca="false">IFERROR(VLOOKUP($B198,Matriz_INM,3,0),"")</f>
        <v/>
      </c>
      <c r="N198" s="55"/>
      <c r="O198" s="55"/>
      <c r="P198" s="55"/>
      <c r="Q198" s="55"/>
      <c r="R198" s="55"/>
      <c r="S198" s="55"/>
      <c r="T198" s="55"/>
      <c r="U198" s="55"/>
      <c r="V198" s="55"/>
      <c r="W198" s="55"/>
      <c r="X198" s="55"/>
      <c r="Y198" s="55"/>
      <c r="Z198" s="55"/>
      <c r="AA198" s="55"/>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5"/>
      <c r="AX198" s="55"/>
      <c r="AY198" s="55"/>
      <c r="AZ198" s="55"/>
      <c r="BA198" s="55"/>
      <c r="BB198" s="55"/>
      <c r="BC198" s="55"/>
      <c r="BD198" s="55"/>
      <c r="BE198" s="55"/>
      <c r="BF198" s="55"/>
      <c r="BG198" s="55"/>
      <c r="BH198" s="55"/>
      <c r="BI198" s="55"/>
      <c r="BJ198" s="55"/>
      <c r="BK198" s="55"/>
      <c r="BL198" s="55"/>
    </row>
    <row r="199" customFormat="false" ht="13.8" hidden="false" customHeight="false" outlineLevel="0" collapsed="false">
      <c r="A199" s="56"/>
      <c r="B199" s="57"/>
      <c r="C199" s="58" t="n">
        <f aca="false">IF($B199&lt;&gt;"",VLOOKUP($B199,Matriz_INM,2,0),0)</f>
        <v>0</v>
      </c>
      <c r="D199" s="59"/>
      <c r="E199" s="59"/>
      <c r="F199" s="59"/>
      <c r="G199" s="59"/>
      <c r="H199" s="60"/>
      <c r="I199" s="61"/>
      <c r="J199" s="59"/>
      <c r="K199" s="63" t="n">
        <f aca="false">IF(M199="%",(IF($J199="EE",4,IF($J199="CE",4,IF($J199="SE",5,IF($J199="ALI",7,IF($J199="AIE",5,0))))))*$C199,$C199*$I199)</f>
        <v>0</v>
      </c>
      <c r="L199" s="59"/>
      <c r="M199" s="62" t="str">
        <f aca="false">IFERROR(VLOOKUP($B199,Matriz_INM,3,0),"")</f>
        <v/>
      </c>
      <c r="N199" s="55"/>
      <c r="O199" s="55"/>
      <c r="P199" s="55"/>
      <c r="Q199" s="55"/>
      <c r="R199" s="55"/>
      <c r="S199" s="55"/>
      <c r="T199" s="55"/>
      <c r="U199" s="55"/>
      <c r="V199" s="55"/>
      <c r="W199" s="55"/>
      <c r="X199" s="55"/>
      <c r="Y199" s="55"/>
      <c r="Z199" s="55"/>
      <c r="AA199" s="55"/>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5"/>
      <c r="AX199" s="55"/>
      <c r="AY199" s="55"/>
      <c r="AZ199" s="55"/>
      <c r="BA199" s="55"/>
      <c r="BB199" s="55"/>
      <c r="BC199" s="55"/>
      <c r="BD199" s="55"/>
      <c r="BE199" s="55"/>
      <c r="BF199" s="55"/>
      <c r="BG199" s="55"/>
      <c r="BH199" s="55"/>
      <c r="BI199" s="55"/>
      <c r="BJ199" s="55"/>
      <c r="BK199" s="55"/>
      <c r="BL199" s="55"/>
    </row>
    <row r="200" customFormat="false" ht="13.8" hidden="false" customHeight="false" outlineLevel="0" collapsed="false">
      <c r="A200" s="56"/>
      <c r="B200" s="57"/>
      <c r="C200" s="58" t="n">
        <f aca="false">IF($B200&lt;&gt;"",VLOOKUP($B200,Matriz_INM,2,0),0)</f>
        <v>0</v>
      </c>
      <c r="D200" s="59"/>
      <c r="E200" s="59"/>
      <c r="F200" s="59"/>
      <c r="G200" s="59"/>
      <c r="H200" s="60"/>
      <c r="I200" s="61"/>
      <c r="J200" s="59"/>
      <c r="K200" s="63" t="n">
        <f aca="false">IF(M200="%",(IF($J200="EE",4,IF($J200="CE",4,IF($J200="SE",5,IF($J200="ALI",7,IF($J200="AIE",5,0))))))*$C200,$C200*$I200)</f>
        <v>0</v>
      </c>
      <c r="L200" s="59"/>
      <c r="M200" s="62" t="str">
        <f aca="false">IFERROR(VLOOKUP($B200,Matriz_INM,3,0),"")</f>
        <v/>
      </c>
      <c r="N200" s="55"/>
      <c r="O200" s="55"/>
      <c r="P200" s="55"/>
      <c r="Q200" s="55"/>
      <c r="R200" s="55"/>
      <c r="S200" s="55"/>
      <c r="T200" s="55"/>
      <c r="U200" s="55"/>
      <c r="V200" s="55"/>
      <c r="W200" s="55"/>
      <c r="X200" s="55"/>
      <c r="Y200" s="55"/>
      <c r="Z200" s="55"/>
      <c r="AA200" s="55"/>
      <c r="AB200" s="55"/>
      <c r="AC200" s="55"/>
      <c r="AD200" s="55"/>
      <c r="AE200" s="55"/>
      <c r="AF200" s="55"/>
      <c r="AG200" s="55"/>
      <c r="AH200" s="55"/>
      <c r="AI200" s="55"/>
      <c r="AJ200" s="55"/>
      <c r="AK200" s="55"/>
      <c r="AL200" s="55"/>
      <c r="AM200" s="55"/>
      <c r="AN200" s="55"/>
      <c r="AO200" s="55"/>
      <c r="AP200" s="55"/>
      <c r="AQ200" s="55"/>
      <c r="AR200" s="55"/>
      <c r="AS200" s="55"/>
      <c r="AT200" s="55"/>
      <c r="AU200" s="55"/>
      <c r="AV200" s="55"/>
      <c r="AW200" s="55"/>
      <c r="AX200" s="55"/>
      <c r="AY200" s="55"/>
      <c r="AZ200" s="55"/>
      <c r="BA200" s="55"/>
      <c r="BB200" s="55"/>
      <c r="BC200" s="55"/>
      <c r="BD200" s="55"/>
      <c r="BE200" s="55"/>
      <c r="BF200" s="55"/>
      <c r="BG200" s="55"/>
      <c r="BH200" s="55"/>
      <c r="BI200" s="55"/>
      <c r="BJ200" s="55"/>
      <c r="BK200" s="55"/>
      <c r="BL200" s="55"/>
    </row>
    <row r="201" customFormat="false" ht="13.8" hidden="false" customHeight="false" outlineLevel="0" collapsed="false">
      <c r="A201" s="56"/>
      <c r="B201" s="57"/>
      <c r="C201" s="58" t="n">
        <f aca="false">IF($B201&lt;&gt;"",VLOOKUP($B201,Matriz_INM,2,0),0)</f>
        <v>0</v>
      </c>
      <c r="D201" s="59"/>
      <c r="E201" s="59"/>
      <c r="F201" s="59"/>
      <c r="G201" s="59"/>
      <c r="H201" s="60"/>
      <c r="I201" s="61"/>
      <c r="J201" s="59"/>
      <c r="K201" s="63" t="n">
        <f aca="false">IF(M201="%",(IF($J201="EE",4,IF($J201="CE",4,IF($J201="SE",5,IF($J201="ALI",7,IF($J201="AIE",5,0))))))*$C201,$C201*$I201)</f>
        <v>0</v>
      </c>
      <c r="L201" s="59"/>
      <c r="M201" s="62" t="str">
        <f aca="false">IFERROR(VLOOKUP($B201,Matriz_INM,3,0),"")</f>
        <v/>
      </c>
      <c r="N201" s="55"/>
      <c r="O201" s="55"/>
      <c r="P201" s="55"/>
      <c r="Q201" s="55"/>
      <c r="R201" s="55"/>
      <c r="S201" s="55"/>
      <c r="T201" s="55"/>
      <c r="U201" s="55"/>
      <c r="V201" s="55"/>
      <c r="W201" s="55"/>
      <c r="X201" s="55"/>
      <c r="Y201" s="55"/>
      <c r="Z201" s="55"/>
      <c r="AA201" s="55"/>
      <c r="AB201" s="55"/>
      <c r="AC201" s="55"/>
      <c r="AD201" s="55"/>
      <c r="AE201" s="55"/>
      <c r="AF201" s="55"/>
      <c r="AG201" s="55"/>
      <c r="AH201" s="55"/>
      <c r="AI201" s="55"/>
      <c r="AJ201" s="55"/>
      <c r="AK201" s="55"/>
      <c r="AL201" s="55"/>
      <c r="AM201" s="55"/>
      <c r="AN201" s="55"/>
      <c r="AO201" s="55"/>
      <c r="AP201" s="55"/>
      <c r="AQ201" s="55"/>
      <c r="AR201" s="55"/>
      <c r="AS201" s="55"/>
      <c r="AT201" s="55"/>
      <c r="AU201" s="55"/>
      <c r="AV201" s="55"/>
      <c r="AW201" s="55"/>
      <c r="AX201" s="55"/>
      <c r="AY201" s="55"/>
      <c r="AZ201" s="55"/>
      <c r="BA201" s="55"/>
      <c r="BB201" s="55"/>
      <c r="BC201" s="55"/>
      <c r="BD201" s="55"/>
      <c r="BE201" s="55"/>
      <c r="BF201" s="55"/>
      <c r="BG201" s="55"/>
      <c r="BH201" s="55"/>
      <c r="BI201" s="55"/>
      <c r="BJ201" s="55"/>
      <c r="BK201" s="55"/>
      <c r="BL201" s="55"/>
    </row>
    <row r="202" customFormat="false" ht="13.8" hidden="false" customHeight="false" outlineLevel="0" collapsed="false">
      <c r="A202" s="56"/>
      <c r="B202" s="57"/>
      <c r="C202" s="58" t="n">
        <f aca="false">IF($B202&lt;&gt;"",VLOOKUP($B202,Matriz_INM,2,0),0)</f>
        <v>0</v>
      </c>
      <c r="D202" s="59"/>
      <c r="E202" s="59"/>
      <c r="F202" s="59"/>
      <c r="G202" s="59"/>
      <c r="H202" s="60"/>
      <c r="I202" s="61"/>
      <c r="J202" s="59"/>
      <c r="K202" s="63" t="n">
        <f aca="false">IF(M202="%",(IF($J202="EE",4,IF($J202="CE",4,IF($J202="SE",5,IF($J202="ALI",7,IF($J202="AIE",5,0))))))*$C202,$C202*$I202)</f>
        <v>0</v>
      </c>
      <c r="L202" s="59"/>
      <c r="M202" s="62" t="str">
        <f aca="false">IFERROR(VLOOKUP($B202,Matriz_INM,3,0),"")</f>
        <v/>
      </c>
      <c r="N202" s="55"/>
      <c r="O202" s="55"/>
      <c r="P202" s="55"/>
      <c r="Q202" s="55"/>
      <c r="R202" s="55"/>
      <c r="S202" s="55"/>
      <c r="T202" s="55"/>
      <c r="U202" s="55"/>
      <c r="V202" s="55"/>
      <c r="W202" s="55"/>
      <c r="X202" s="55"/>
      <c r="Y202" s="55"/>
      <c r="Z202" s="55"/>
      <c r="AA202" s="55"/>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5"/>
      <c r="AX202" s="55"/>
      <c r="AY202" s="55"/>
      <c r="AZ202" s="55"/>
      <c r="BA202" s="55"/>
      <c r="BB202" s="55"/>
      <c r="BC202" s="55"/>
      <c r="BD202" s="55"/>
      <c r="BE202" s="55"/>
      <c r="BF202" s="55"/>
      <c r="BG202" s="55"/>
      <c r="BH202" s="55"/>
      <c r="BI202" s="55"/>
      <c r="BJ202" s="55"/>
      <c r="BK202" s="55"/>
      <c r="BL202" s="55"/>
    </row>
    <row r="203" customFormat="false" ht="13.8" hidden="false" customHeight="false" outlineLevel="0" collapsed="false">
      <c r="A203" s="56"/>
      <c r="B203" s="57"/>
      <c r="C203" s="58" t="n">
        <f aca="false">IF($B203&lt;&gt;"",VLOOKUP($B203,Matriz_INM,2,0),0)</f>
        <v>0</v>
      </c>
      <c r="D203" s="59"/>
      <c r="E203" s="59"/>
      <c r="F203" s="59"/>
      <c r="G203" s="59"/>
      <c r="H203" s="60"/>
      <c r="I203" s="61"/>
      <c r="J203" s="59"/>
      <c r="K203" s="63" t="n">
        <f aca="false">IF(M203="%",(IF($J203="EE",4,IF($J203="CE",4,IF($J203="SE",5,IF($J203="ALI",7,IF($J203="AIE",5,0))))))*$C203,$C203*$I203)</f>
        <v>0</v>
      </c>
      <c r="L203" s="59"/>
      <c r="M203" s="62" t="str">
        <f aca="false">IFERROR(VLOOKUP($B203,Matriz_INM,3,0),"")</f>
        <v/>
      </c>
      <c r="N203" s="55"/>
      <c r="O203" s="55"/>
      <c r="P203" s="55"/>
      <c r="Q203" s="55"/>
      <c r="R203" s="55"/>
      <c r="S203" s="55"/>
      <c r="T203" s="55"/>
      <c r="U203" s="55"/>
      <c r="V203" s="55"/>
      <c r="W203" s="55"/>
      <c r="X203" s="55"/>
      <c r="Y203" s="55"/>
      <c r="Z203" s="55"/>
      <c r="AA203" s="55"/>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5"/>
      <c r="AX203" s="55"/>
      <c r="AY203" s="55"/>
      <c r="AZ203" s="55"/>
      <c r="BA203" s="55"/>
      <c r="BB203" s="55"/>
      <c r="BC203" s="55"/>
      <c r="BD203" s="55"/>
      <c r="BE203" s="55"/>
      <c r="BF203" s="55"/>
      <c r="BG203" s="55"/>
      <c r="BH203" s="55"/>
      <c r="BI203" s="55"/>
      <c r="BJ203" s="55"/>
      <c r="BK203" s="55"/>
      <c r="BL203" s="55"/>
    </row>
    <row r="204" customFormat="false" ht="13.8" hidden="false" customHeight="false" outlineLevel="0" collapsed="false">
      <c r="A204" s="56"/>
      <c r="B204" s="57"/>
      <c r="C204" s="58" t="n">
        <f aca="false">IF($B204&lt;&gt;"",VLOOKUP($B204,Matriz_INM,2,0),0)</f>
        <v>0</v>
      </c>
      <c r="D204" s="59"/>
      <c r="E204" s="59"/>
      <c r="F204" s="59"/>
      <c r="G204" s="59"/>
      <c r="H204" s="60"/>
      <c r="I204" s="61"/>
      <c r="J204" s="59"/>
      <c r="K204" s="63" t="n">
        <f aca="false">IF(M204="%",(IF($J204="EE",4,IF($J204="CE",4,IF($J204="SE",5,IF($J204="ALI",7,IF($J204="AIE",5,0))))))*$C204,$C204*$I204)</f>
        <v>0</v>
      </c>
      <c r="L204" s="59"/>
      <c r="M204" s="62" t="str">
        <f aca="false">IFERROR(VLOOKUP($B204,Matriz_INM,3,0),"")</f>
        <v/>
      </c>
      <c r="N204" s="55"/>
      <c r="O204" s="55"/>
      <c r="P204" s="55"/>
      <c r="Q204" s="55"/>
      <c r="R204" s="55"/>
      <c r="S204" s="55"/>
      <c r="T204" s="55"/>
      <c r="U204" s="55"/>
      <c r="V204" s="55"/>
      <c r="W204" s="55"/>
      <c r="X204" s="55"/>
      <c r="Y204" s="55"/>
      <c r="Z204" s="55"/>
      <c r="AA204" s="55"/>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5"/>
      <c r="AX204" s="55"/>
      <c r="AY204" s="55"/>
      <c r="AZ204" s="55"/>
      <c r="BA204" s="55"/>
      <c r="BB204" s="55"/>
      <c r="BC204" s="55"/>
      <c r="BD204" s="55"/>
      <c r="BE204" s="55"/>
      <c r="BF204" s="55"/>
      <c r="BG204" s="55"/>
      <c r="BH204" s="55"/>
      <c r="BI204" s="55"/>
      <c r="BJ204" s="55"/>
      <c r="BK204" s="55"/>
      <c r="BL204" s="55"/>
    </row>
    <row r="205" customFormat="false" ht="13.8" hidden="false" customHeight="false" outlineLevel="0" collapsed="false">
      <c r="A205" s="56"/>
      <c r="B205" s="57"/>
      <c r="C205" s="58" t="n">
        <f aca="false">IF($B205&lt;&gt;"",VLOOKUP($B205,Matriz_INM,2,0),0)</f>
        <v>0</v>
      </c>
      <c r="D205" s="59"/>
      <c r="E205" s="59"/>
      <c r="F205" s="59"/>
      <c r="G205" s="59"/>
      <c r="H205" s="60"/>
      <c r="I205" s="61"/>
      <c r="J205" s="59"/>
      <c r="K205" s="63" t="n">
        <f aca="false">IF(M205="%",(IF($J205="EE",4,IF($J205="CE",4,IF($J205="SE",5,IF($J205="ALI",7,IF($J205="AIE",5,0))))))*$C205,$C205*$I205)</f>
        <v>0</v>
      </c>
      <c r="L205" s="59"/>
      <c r="M205" s="62" t="str">
        <f aca="false">IFERROR(VLOOKUP($B205,Matriz_INM,3,0),"")</f>
        <v/>
      </c>
      <c r="N205" s="55"/>
      <c r="O205" s="55"/>
      <c r="P205" s="55"/>
      <c r="Q205" s="55"/>
      <c r="R205" s="55"/>
      <c r="S205" s="55"/>
      <c r="T205" s="55"/>
      <c r="U205" s="55"/>
      <c r="V205" s="55"/>
      <c r="W205" s="55"/>
      <c r="X205" s="55"/>
      <c r="Y205" s="55"/>
      <c r="Z205" s="55"/>
      <c r="AA205" s="55"/>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5"/>
      <c r="AX205" s="55"/>
      <c r="AY205" s="55"/>
      <c r="AZ205" s="55"/>
      <c r="BA205" s="55"/>
      <c r="BB205" s="55"/>
      <c r="BC205" s="55"/>
      <c r="BD205" s="55"/>
      <c r="BE205" s="55"/>
      <c r="BF205" s="55"/>
      <c r="BG205" s="55"/>
      <c r="BH205" s="55"/>
      <c r="BI205" s="55"/>
      <c r="BJ205" s="55"/>
      <c r="BK205" s="55"/>
      <c r="BL205" s="55"/>
    </row>
    <row r="206" customFormat="false" ht="13.8" hidden="false" customHeight="false" outlineLevel="0" collapsed="false">
      <c r="A206" s="56"/>
      <c r="B206" s="57"/>
      <c r="C206" s="58" t="n">
        <f aca="false">IF($B206&lt;&gt;"",VLOOKUP($B206,Matriz_INM,2,0),0)</f>
        <v>0</v>
      </c>
      <c r="D206" s="59"/>
      <c r="E206" s="59"/>
      <c r="F206" s="59"/>
      <c r="G206" s="59"/>
      <c r="H206" s="60"/>
      <c r="I206" s="61"/>
      <c r="J206" s="59"/>
      <c r="K206" s="63" t="n">
        <f aca="false">IF(M206="%",(IF($J206="EE",4,IF($J206="CE",4,IF($J206="SE",5,IF($J206="ALI",7,IF($J206="AIE",5,0))))))*$C206,$C206*$I206)</f>
        <v>0</v>
      </c>
      <c r="L206" s="59"/>
      <c r="M206" s="62" t="str">
        <f aca="false">IFERROR(VLOOKUP($B206,Matriz_INM,3,0),"")</f>
        <v/>
      </c>
      <c r="N206" s="55"/>
      <c r="O206" s="55"/>
      <c r="P206" s="55"/>
      <c r="Q206" s="55"/>
      <c r="R206" s="55"/>
      <c r="S206" s="55"/>
      <c r="T206" s="55"/>
      <c r="U206" s="55"/>
      <c r="V206" s="55"/>
      <c r="W206" s="55"/>
      <c r="X206" s="55"/>
      <c r="Y206" s="55"/>
      <c r="Z206" s="55"/>
      <c r="AA206" s="55"/>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5"/>
      <c r="AX206" s="55"/>
      <c r="AY206" s="55"/>
      <c r="AZ206" s="55"/>
      <c r="BA206" s="55"/>
      <c r="BB206" s="55"/>
      <c r="BC206" s="55"/>
      <c r="BD206" s="55"/>
      <c r="BE206" s="55"/>
      <c r="BF206" s="55"/>
      <c r="BG206" s="55"/>
      <c r="BH206" s="55"/>
      <c r="BI206" s="55"/>
      <c r="BJ206" s="55"/>
      <c r="BK206" s="55"/>
      <c r="BL206" s="55"/>
    </row>
    <row r="207" customFormat="false" ht="13.8" hidden="false" customHeight="false" outlineLevel="0" collapsed="false">
      <c r="A207" s="56"/>
      <c r="B207" s="57"/>
      <c r="C207" s="58" t="n">
        <f aca="false">IF($B207&lt;&gt;"",VLOOKUP($B207,Matriz_INM,2,0),0)</f>
        <v>0</v>
      </c>
      <c r="D207" s="59"/>
      <c r="E207" s="59"/>
      <c r="F207" s="59"/>
      <c r="G207" s="59"/>
      <c r="H207" s="60"/>
      <c r="I207" s="61"/>
      <c r="J207" s="59"/>
      <c r="K207" s="63" t="n">
        <f aca="false">IF(M207="%",(IF($J207="EE",4,IF($J207="CE",4,IF($J207="SE",5,IF($J207="ALI",7,IF($J207="AIE",5,0))))))*$C207,$C207*$I207)</f>
        <v>0</v>
      </c>
      <c r="L207" s="59"/>
      <c r="M207" s="62" t="str">
        <f aca="false">IFERROR(VLOOKUP($B207,Matriz_INM,3,0),"")</f>
        <v/>
      </c>
      <c r="N207" s="55"/>
      <c r="O207" s="55"/>
      <c r="P207" s="55"/>
      <c r="Q207" s="55"/>
      <c r="R207" s="55"/>
      <c r="S207" s="55"/>
      <c r="T207" s="55"/>
      <c r="U207" s="55"/>
      <c r="V207" s="55"/>
      <c r="W207" s="55"/>
      <c r="X207" s="55"/>
      <c r="Y207" s="55"/>
      <c r="Z207" s="55"/>
      <c r="AA207" s="55"/>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5"/>
      <c r="AX207" s="55"/>
      <c r="AY207" s="55"/>
      <c r="AZ207" s="55"/>
      <c r="BA207" s="55"/>
      <c r="BB207" s="55"/>
      <c r="BC207" s="55"/>
      <c r="BD207" s="55"/>
      <c r="BE207" s="55"/>
      <c r="BF207" s="55"/>
      <c r="BG207" s="55"/>
      <c r="BH207" s="55"/>
      <c r="BI207" s="55"/>
      <c r="BJ207" s="55"/>
      <c r="BK207" s="55"/>
      <c r="BL207" s="55"/>
    </row>
    <row r="208" customFormat="false" ht="13.8" hidden="false" customHeight="false" outlineLevel="0" collapsed="false">
      <c r="A208" s="56"/>
      <c r="B208" s="57"/>
      <c r="C208" s="58" t="n">
        <f aca="false">IF($B208&lt;&gt;"",VLOOKUP($B208,Matriz_INM,2,0),0)</f>
        <v>0</v>
      </c>
      <c r="D208" s="59"/>
      <c r="E208" s="59"/>
      <c r="F208" s="59"/>
      <c r="G208" s="59"/>
      <c r="H208" s="60"/>
      <c r="I208" s="61"/>
      <c r="J208" s="59"/>
      <c r="K208" s="63" t="n">
        <f aca="false">IF(M208="%",(IF($J208="EE",4,IF($J208="CE",4,IF($J208="SE",5,IF($J208="ALI",7,IF($J208="AIE",5,0))))))*$C208,$C208*$I208)</f>
        <v>0</v>
      </c>
      <c r="L208" s="59"/>
      <c r="M208" s="62" t="str">
        <f aca="false">IFERROR(VLOOKUP($B208,Matriz_INM,3,0),"")</f>
        <v/>
      </c>
      <c r="N208" s="55"/>
      <c r="O208" s="55"/>
      <c r="P208" s="55"/>
      <c r="Q208" s="55"/>
      <c r="R208" s="55"/>
      <c r="S208" s="55"/>
      <c r="T208" s="55"/>
      <c r="U208" s="55"/>
      <c r="V208" s="55"/>
      <c r="W208" s="55"/>
      <c r="X208" s="55"/>
      <c r="Y208" s="55"/>
      <c r="Z208" s="55"/>
      <c r="AA208" s="55"/>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5"/>
      <c r="AX208" s="55"/>
      <c r="AY208" s="55"/>
      <c r="AZ208" s="55"/>
      <c r="BA208" s="55"/>
      <c r="BB208" s="55"/>
      <c r="BC208" s="55"/>
      <c r="BD208" s="55"/>
      <c r="BE208" s="55"/>
      <c r="BF208" s="55"/>
      <c r="BG208" s="55"/>
      <c r="BH208" s="55"/>
      <c r="BI208" s="55"/>
      <c r="BJ208" s="55"/>
      <c r="BK208" s="55"/>
      <c r="BL208" s="55"/>
    </row>
    <row r="209" customFormat="false" ht="13.8" hidden="false" customHeight="false" outlineLevel="0" collapsed="false">
      <c r="A209" s="56"/>
      <c r="B209" s="57"/>
      <c r="C209" s="58" t="n">
        <f aca="false">IF($B209&lt;&gt;"",VLOOKUP($B209,Matriz_INM,2,0),0)</f>
        <v>0</v>
      </c>
      <c r="D209" s="59"/>
      <c r="E209" s="59"/>
      <c r="F209" s="59"/>
      <c r="G209" s="59"/>
      <c r="H209" s="60"/>
      <c r="I209" s="61"/>
      <c r="J209" s="59"/>
      <c r="K209" s="63" t="n">
        <f aca="false">IF(M209="%",(IF($J209="EE",4,IF($J209="CE",4,IF($J209="SE",5,IF($J209="ALI",7,IF($J209="AIE",5,0))))))*$C209,$C209*$I209)</f>
        <v>0</v>
      </c>
      <c r="L209" s="59"/>
      <c r="M209" s="62" t="str">
        <f aca="false">IFERROR(VLOOKUP($B209,Matriz_INM,3,0),"")</f>
        <v/>
      </c>
      <c r="N209" s="55"/>
      <c r="O209" s="55"/>
      <c r="P209" s="55"/>
      <c r="Q209" s="55"/>
      <c r="R209" s="55"/>
      <c r="S209" s="55"/>
      <c r="T209" s="55"/>
      <c r="U209" s="55"/>
      <c r="V209" s="55"/>
      <c r="W209" s="55"/>
      <c r="X209" s="55"/>
      <c r="Y209" s="55"/>
      <c r="Z209" s="55"/>
      <c r="AA209" s="55"/>
      <c r="AB209" s="55"/>
      <c r="AC209" s="55"/>
      <c r="AD209" s="55"/>
      <c r="AE209" s="55"/>
      <c r="AF209" s="55"/>
      <c r="AG209" s="55"/>
      <c r="AH209" s="55"/>
      <c r="AI209" s="55"/>
      <c r="AJ209" s="55"/>
      <c r="AK209" s="55"/>
      <c r="AL209" s="55"/>
      <c r="AM209" s="55"/>
      <c r="AN209" s="55"/>
      <c r="AO209" s="55"/>
      <c r="AP209" s="55"/>
      <c r="AQ209" s="55"/>
      <c r="AR209" s="55"/>
      <c r="AS209" s="55"/>
      <c r="AT209" s="55"/>
      <c r="AU209" s="55"/>
      <c r="AV209" s="55"/>
      <c r="AW209" s="55"/>
      <c r="AX209" s="55"/>
      <c r="AY209" s="55"/>
      <c r="AZ209" s="55"/>
      <c r="BA209" s="55"/>
      <c r="BB209" s="55"/>
      <c r="BC209" s="55"/>
      <c r="BD209" s="55"/>
      <c r="BE209" s="55"/>
      <c r="BF209" s="55"/>
      <c r="BG209" s="55"/>
      <c r="BH209" s="55"/>
      <c r="BI209" s="55"/>
      <c r="BJ209" s="55"/>
      <c r="BK209" s="55"/>
      <c r="BL209" s="55"/>
    </row>
    <row r="210" customFormat="false" ht="13.8" hidden="false" customHeight="false" outlineLevel="0" collapsed="false">
      <c r="A210" s="56"/>
      <c r="B210" s="57"/>
      <c r="C210" s="58" t="n">
        <f aca="false">IF($B210&lt;&gt;"",VLOOKUP($B210,Matriz_INM,2,0),0)</f>
        <v>0</v>
      </c>
      <c r="D210" s="59"/>
      <c r="E210" s="59"/>
      <c r="F210" s="59"/>
      <c r="G210" s="59"/>
      <c r="H210" s="60"/>
      <c r="I210" s="61"/>
      <c r="J210" s="59"/>
      <c r="K210" s="63" t="n">
        <f aca="false">IF(M210="%",(IF($J210="EE",4,IF($J210="CE",4,IF($J210="SE",5,IF($J210="ALI",7,IF($J210="AIE",5,0))))))*$C210,$C210*$I210)</f>
        <v>0</v>
      </c>
      <c r="L210" s="59"/>
      <c r="M210" s="62" t="str">
        <f aca="false">IFERROR(VLOOKUP($B210,Matriz_INM,3,0),"")</f>
        <v/>
      </c>
      <c r="N210" s="55"/>
      <c r="O210" s="55"/>
      <c r="P210" s="55"/>
      <c r="Q210" s="55"/>
      <c r="R210" s="55"/>
      <c r="S210" s="55"/>
      <c r="T210" s="55"/>
      <c r="U210" s="55"/>
      <c r="V210" s="55"/>
      <c r="W210" s="55"/>
      <c r="X210" s="55"/>
      <c r="Y210" s="55"/>
      <c r="Z210" s="55"/>
      <c r="AA210" s="55"/>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5"/>
      <c r="AX210" s="55"/>
      <c r="AY210" s="55"/>
      <c r="AZ210" s="55"/>
      <c r="BA210" s="55"/>
      <c r="BB210" s="55"/>
      <c r="BC210" s="55"/>
      <c r="BD210" s="55"/>
      <c r="BE210" s="55"/>
      <c r="BF210" s="55"/>
      <c r="BG210" s="55"/>
      <c r="BH210" s="55"/>
      <c r="BI210" s="55"/>
      <c r="BJ210" s="55"/>
      <c r="BK210" s="55"/>
      <c r="BL210" s="55"/>
    </row>
    <row r="211" customFormat="false" ht="13.8" hidden="false" customHeight="false" outlineLevel="0" collapsed="false">
      <c r="A211" s="56"/>
      <c r="B211" s="57"/>
      <c r="C211" s="58" t="n">
        <f aca="false">IF($B211&lt;&gt;"",VLOOKUP($B211,Matriz_INM,2,0),0)</f>
        <v>0</v>
      </c>
      <c r="D211" s="59"/>
      <c r="E211" s="59"/>
      <c r="F211" s="59"/>
      <c r="G211" s="59"/>
      <c r="H211" s="60"/>
      <c r="I211" s="61"/>
      <c r="J211" s="59"/>
      <c r="K211" s="63" t="n">
        <f aca="false">IF(M211="%",(IF($J211="EE",4,IF($J211="CE",4,IF($J211="SE",5,IF($J211="ALI",7,IF($J211="AIE",5,0))))))*$C211,$C211*$I211)</f>
        <v>0</v>
      </c>
      <c r="L211" s="59"/>
      <c r="M211" s="62" t="str">
        <f aca="false">IFERROR(VLOOKUP($B211,Matriz_INM,3,0),"")</f>
        <v/>
      </c>
      <c r="N211" s="55"/>
      <c r="O211" s="55"/>
      <c r="P211" s="55"/>
      <c r="Q211" s="55"/>
      <c r="R211" s="55"/>
      <c r="S211" s="55"/>
      <c r="T211" s="55"/>
      <c r="U211" s="55"/>
      <c r="V211" s="55"/>
      <c r="W211" s="55"/>
      <c r="X211" s="55"/>
      <c r="Y211" s="55"/>
      <c r="Z211" s="55"/>
      <c r="AA211" s="55"/>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5"/>
      <c r="AX211" s="55"/>
      <c r="AY211" s="55"/>
      <c r="AZ211" s="55"/>
      <c r="BA211" s="55"/>
      <c r="BB211" s="55"/>
      <c r="BC211" s="55"/>
      <c r="BD211" s="55"/>
      <c r="BE211" s="55"/>
      <c r="BF211" s="55"/>
      <c r="BG211" s="55"/>
      <c r="BH211" s="55"/>
      <c r="BI211" s="55"/>
      <c r="BJ211" s="55"/>
      <c r="BK211" s="55"/>
      <c r="BL211" s="55"/>
    </row>
    <row r="212" customFormat="false" ht="13.8" hidden="false" customHeight="false" outlineLevel="0" collapsed="false">
      <c r="A212" s="56"/>
      <c r="B212" s="57"/>
      <c r="C212" s="58" t="n">
        <f aca="false">IF($B212&lt;&gt;"",VLOOKUP($B212,Matriz_INM,2,0),0)</f>
        <v>0</v>
      </c>
      <c r="D212" s="59"/>
      <c r="E212" s="59"/>
      <c r="F212" s="59"/>
      <c r="G212" s="59"/>
      <c r="H212" s="60"/>
      <c r="I212" s="61"/>
      <c r="J212" s="59"/>
      <c r="K212" s="63" t="n">
        <f aca="false">IF(M212="%",(IF($J212="EE",4,IF($J212="CE",4,IF($J212="SE",5,IF($J212="ALI",7,IF($J212="AIE",5,0))))))*$C212,$C212*$I212)</f>
        <v>0</v>
      </c>
      <c r="L212" s="59"/>
      <c r="M212" s="62" t="str">
        <f aca="false">IFERROR(VLOOKUP($B212,Matriz_INM,3,0),"")</f>
        <v/>
      </c>
      <c r="N212" s="55"/>
      <c r="O212" s="55"/>
      <c r="P212" s="55"/>
      <c r="Q212" s="55"/>
      <c r="R212" s="55"/>
      <c r="S212" s="55"/>
      <c r="T212" s="55"/>
      <c r="U212" s="55"/>
      <c r="V212" s="55"/>
      <c r="W212" s="55"/>
      <c r="X212" s="55"/>
      <c r="Y212" s="55"/>
      <c r="Z212" s="55"/>
      <c r="AA212" s="55"/>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5"/>
      <c r="AX212" s="55"/>
      <c r="AY212" s="55"/>
      <c r="AZ212" s="55"/>
      <c r="BA212" s="55"/>
      <c r="BB212" s="55"/>
      <c r="BC212" s="55"/>
      <c r="BD212" s="55"/>
      <c r="BE212" s="55"/>
      <c r="BF212" s="55"/>
      <c r="BG212" s="55"/>
      <c r="BH212" s="55"/>
      <c r="BI212" s="55"/>
      <c r="BJ212" s="55"/>
      <c r="BK212" s="55"/>
      <c r="BL212" s="55"/>
    </row>
    <row r="213" customFormat="false" ht="13.8" hidden="false" customHeight="false" outlineLevel="0" collapsed="false">
      <c r="A213" s="56"/>
      <c r="B213" s="57"/>
      <c r="C213" s="58" t="n">
        <f aca="false">IF($B213&lt;&gt;"",VLOOKUP($B213,Matriz_INM,2,0),0)</f>
        <v>0</v>
      </c>
      <c r="D213" s="59"/>
      <c r="E213" s="59"/>
      <c r="F213" s="59"/>
      <c r="G213" s="59"/>
      <c r="H213" s="60"/>
      <c r="I213" s="61"/>
      <c r="J213" s="59"/>
      <c r="K213" s="63" t="n">
        <f aca="false">IF(M213="%",(IF($J213="EE",4,IF($J213="CE",4,IF($J213="SE",5,IF($J213="ALI",7,IF($J213="AIE",5,0))))))*$C213,$C213*$I213)</f>
        <v>0</v>
      </c>
      <c r="L213" s="59"/>
      <c r="M213" s="62" t="str">
        <f aca="false">IFERROR(VLOOKUP($B213,Matriz_INM,3,0),"")</f>
        <v/>
      </c>
      <c r="N213" s="55"/>
      <c r="O213" s="55"/>
      <c r="P213" s="55"/>
      <c r="Q213" s="55"/>
      <c r="R213" s="55"/>
      <c r="S213" s="55"/>
      <c r="T213" s="55"/>
      <c r="U213" s="55"/>
      <c r="V213" s="55"/>
      <c r="W213" s="55"/>
      <c r="X213" s="55"/>
      <c r="Y213" s="55"/>
      <c r="Z213" s="55"/>
      <c r="AA213" s="55"/>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5"/>
      <c r="AX213" s="55"/>
      <c r="AY213" s="55"/>
      <c r="AZ213" s="55"/>
      <c r="BA213" s="55"/>
      <c r="BB213" s="55"/>
      <c r="BC213" s="55"/>
      <c r="BD213" s="55"/>
      <c r="BE213" s="55"/>
      <c r="BF213" s="55"/>
      <c r="BG213" s="55"/>
      <c r="BH213" s="55"/>
      <c r="BI213" s="55"/>
      <c r="BJ213" s="55"/>
      <c r="BK213" s="55"/>
      <c r="BL213" s="55"/>
    </row>
    <row r="214" customFormat="false" ht="13.8" hidden="false" customHeight="false" outlineLevel="0" collapsed="false">
      <c r="A214" s="56"/>
      <c r="B214" s="57"/>
      <c r="C214" s="58" t="n">
        <f aca="false">IF($B214&lt;&gt;"",VLOOKUP($B214,Matriz_INM,2,0),0)</f>
        <v>0</v>
      </c>
      <c r="D214" s="59"/>
      <c r="E214" s="59"/>
      <c r="F214" s="59"/>
      <c r="G214" s="59"/>
      <c r="H214" s="60"/>
      <c r="I214" s="61"/>
      <c r="J214" s="59"/>
      <c r="K214" s="63" t="n">
        <f aca="false">IF(M214="%",(IF($J214="EE",4,IF($J214="CE",4,IF($J214="SE",5,IF($J214="ALI",7,IF($J214="AIE",5,0))))))*$C214,$C214*$I214)</f>
        <v>0</v>
      </c>
      <c r="L214" s="59"/>
      <c r="M214" s="62" t="str">
        <f aca="false">IFERROR(VLOOKUP($B214,Matriz_INM,3,0),"")</f>
        <v/>
      </c>
      <c r="N214" s="55"/>
      <c r="O214" s="55"/>
      <c r="P214" s="55"/>
      <c r="Q214" s="55"/>
      <c r="R214" s="55"/>
      <c r="S214" s="55"/>
      <c r="T214" s="55"/>
      <c r="U214" s="55"/>
      <c r="V214" s="55"/>
      <c r="W214" s="55"/>
      <c r="X214" s="55"/>
      <c r="Y214" s="55"/>
      <c r="Z214" s="55"/>
      <c r="AA214" s="55"/>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5"/>
      <c r="AX214" s="55"/>
      <c r="AY214" s="55"/>
      <c r="AZ214" s="55"/>
      <c r="BA214" s="55"/>
      <c r="BB214" s="55"/>
      <c r="BC214" s="55"/>
      <c r="BD214" s="55"/>
      <c r="BE214" s="55"/>
      <c r="BF214" s="55"/>
      <c r="BG214" s="55"/>
      <c r="BH214" s="55"/>
      <c r="BI214" s="55"/>
      <c r="BJ214" s="55"/>
      <c r="BK214" s="55"/>
      <c r="BL214" s="55"/>
    </row>
    <row r="215" customFormat="false" ht="13.8" hidden="false" customHeight="false" outlineLevel="0" collapsed="false">
      <c r="A215" s="56"/>
      <c r="B215" s="57"/>
      <c r="C215" s="58" t="n">
        <f aca="false">IF($B215&lt;&gt;"",VLOOKUP($B215,Matriz_INM,2,0),0)</f>
        <v>0</v>
      </c>
      <c r="D215" s="59"/>
      <c r="E215" s="59"/>
      <c r="F215" s="59"/>
      <c r="G215" s="59"/>
      <c r="H215" s="60"/>
      <c r="I215" s="61"/>
      <c r="J215" s="59"/>
      <c r="K215" s="63" t="n">
        <f aca="false">IF(M215="%",(IF($J215="EE",4,IF($J215="CE",4,IF($J215="SE",5,IF($J215="ALI",7,IF($J215="AIE",5,0))))))*$C215,$C215*$I215)</f>
        <v>0</v>
      </c>
      <c r="L215" s="59"/>
      <c r="M215" s="62" t="str">
        <f aca="false">IFERROR(VLOOKUP($B215,Matriz_INM,3,0),"")</f>
        <v/>
      </c>
      <c r="N215" s="55"/>
      <c r="O215" s="55"/>
      <c r="P215" s="55"/>
      <c r="Q215" s="55"/>
      <c r="R215" s="55"/>
      <c r="S215" s="55"/>
      <c r="T215" s="55"/>
      <c r="U215" s="55"/>
      <c r="V215" s="55"/>
      <c r="W215" s="55"/>
      <c r="X215" s="55"/>
      <c r="Y215" s="55"/>
      <c r="Z215" s="55"/>
      <c r="AA215" s="55"/>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5"/>
      <c r="AX215" s="55"/>
      <c r="AY215" s="55"/>
      <c r="AZ215" s="55"/>
      <c r="BA215" s="55"/>
      <c r="BB215" s="55"/>
      <c r="BC215" s="55"/>
      <c r="BD215" s="55"/>
      <c r="BE215" s="55"/>
      <c r="BF215" s="55"/>
      <c r="BG215" s="55"/>
      <c r="BH215" s="55"/>
      <c r="BI215" s="55"/>
      <c r="BJ215" s="55"/>
      <c r="BK215" s="55"/>
      <c r="BL215" s="55"/>
    </row>
    <row r="216" customFormat="false" ht="13.8" hidden="false" customHeight="false" outlineLevel="0" collapsed="false">
      <c r="A216" s="56"/>
      <c r="B216" s="57"/>
      <c r="C216" s="58" t="n">
        <f aca="false">IF($B216&lt;&gt;"",VLOOKUP($B216,Matriz_INM,2,0),0)</f>
        <v>0</v>
      </c>
      <c r="D216" s="59"/>
      <c r="E216" s="59"/>
      <c r="F216" s="59"/>
      <c r="G216" s="59"/>
      <c r="H216" s="60"/>
      <c r="I216" s="61"/>
      <c r="J216" s="59"/>
      <c r="K216" s="63" t="n">
        <f aca="false">IF(M216="%",(IF($J216="EE",4,IF($J216="CE",4,IF($J216="SE",5,IF($J216="ALI",7,IF($J216="AIE",5,0))))))*$C216,$C216*$I216)</f>
        <v>0</v>
      </c>
      <c r="L216" s="59"/>
      <c r="M216" s="62" t="str">
        <f aca="false">IFERROR(VLOOKUP($B216,Matriz_INM,3,0),"")</f>
        <v/>
      </c>
      <c r="N216" s="55"/>
      <c r="O216" s="55"/>
      <c r="P216" s="55"/>
      <c r="Q216" s="55"/>
      <c r="R216" s="55"/>
      <c r="S216" s="55"/>
      <c r="T216" s="55"/>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5"/>
      <c r="AX216" s="55"/>
      <c r="AY216" s="55"/>
      <c r="AZ216" s="55"/>
      <c r="BA216" s="55"/>
      <c r="BB216" s="55"/>
      <c r="BC216" s="55"/>
      <c r="BD216" s="55"/>
      <c r="BE216" s="55"/>
      <c r="BF216" s="55"/>
      <c r="BG216" s="55"/>
      <c r="BH216" s="55"/>
      <c r="BI216" s="55"/>
      <c r="BJ216" s="55"/>
      <c r="BK216" s="55"/>
      <c r="BL216" s="55"/>
    </row>
    <row r="217" customFormat="false" ht="13.8" hidden="false" customHeight="false" outlineLevel="0" collapsed="false">
      <c r="A217" s="56"/>
      <c r="B217" s="57"/>
      <c r="C217" s="58" t="n">
        <f aca="false">IF($B217&lt;&gt;"",VLOOKUP($B217,Matriz_INM,2,0),0)</f>
        <v>0</v>
      </c>
      <c r="D217" s="59"/>
      <c r="E217" s="59"/>
      <c r="F217" s="59"/>
      <c r="G217" s="59"/>
      <c r="H217" s="60"/>
      <c r="I217" s="61"/>
      <c r="J217" s="59"/>
      <c r="K217" s="63" t="n">
        <f aca="false">IF(M217="%",(IF($J217="EE",4,IF($J217="CE",4,IF($J217="SE",5,IF($J217="ALI",7,IF($J217="AIE",5,0))))))*$C217,$C217*$I217)</f>
        <v>0</v>
      </c>
      <c r="L217" s="59"/>
      <c r="M217" s="62" t="str">
        <f aca="false">IFERROR(VLOOKUP($B217,Matriz_INM,3,0),"")</f>
        <v/>
      </c>
      <c r="N217" s="55"/>
      <c r="O217" s="55"/>
      <c r="P217" s="55"/>
      <c r="Q217" s="55"/>
      <c r="R217" s="55"/>
      <c r="S217" s="55"/>
      <c r="T217" s="55"/>
      <c r="U217" s="55"/>
      <c r="V217" s="55"/>
      <c r="W217" s="55"/>
      <c r="X217" s="55"/>
      <c r="Y217" s="55"/>
      <c r="Z217" s="55"/>
      <c r="AA217" s="55"/>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5"/>
      <c r="AX217" s="55"/>
      <c r="AY217" s="55"/>
      <c r="AZ217" s="55"/>
      <c r="BA217" s="55"/>
      <c r="BB217" s="55"/>
      <c r="BC217" s="55"/>
      <c r="BD217" s="55"/>
      <c r="BE217" s="55"/>
      <c r="BF217" s="55"/>
      <c r="BG217" s="55"/>
      <c r="BH217" s="55"/>
      <c r="BI217" s="55"/>
      <c r="BJ217" s="55"/>
      <c r="BK217" s="55"/>
      <c r="BL217" s="55"/>
    </row>
    <row r="218" customFormat="false" ht="13.8" hidden="false" customHeight="false" outlineLevel="0" collapsed="false">
      <c r="A218" s="56"/>
      <c r="B218" s="57"/>
      <c r="C218" s="58" t="n">
        <f aca="false">IF($B218&lt;&gt;"",VLOOKUP($B218,Matriz_INM,2,0),0)</f>
        <v>0</v>
      </c>
      <c r="D218" s="59"/>
      <c r="E218" s="59"/>
      <c r="F218" s="59"/>
      <c r="G218" s="59"/>
      <c r="H218" s="60"/>
      <c r="I218" s="61"/>
      <c r="J218" s="59"/>
      <c r="K218" s="63" t="n">
        <f aca="false">IF(M218="%",(IF($J218="EE",4,IF($J218="CE",4,IF($J218="SE",5,IF($J218="ALI",7,IF($J218="AIE",5,0))))))*$C218,$C218*$I218)</f>
        <v>0</v>
      </c>
      <c r="L218" s="59"/>
      <c r="M218" s="62" t="str">
        <f aca="false">IFERROR(VLOOKUP($B218,Matriz_INM,3,0),"")</f>
        <v/>
      </c>
      <c r="N218" s="55"/>
      <c r="O218" s="55"/>
      <c r="P218" s="55"/>
      <c r="Q218" s="55"/>
      <c r="R218" s="55"/>
      <c r="S218" s="55"/>
      <c r="T218" s="55"/>
      <c r="U218" s="55"/>
      <c r="V218" s="55"/>
      <c r="W218" s="55"/>
      <c r="X218" s="55"/>
      <c r="Y218" s="55"/>
      <c r="Z218" s="55"/>
      <c r="AA218" s="55"/>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5"/>
      <c r="AX218" s="55"/>
      <c r="AY218" s="55"/>
      <c r="AZ218" s="55"/>
      <c r="BA218" s="55"/>
      <c r="BB218" s="55"/>
      <c r="BC218" s="55"/>
      <c r="BD218" s="55"/>
      <c r="BE218" s="55"/>
      <c r="BF218" s="55"/>
      <c r="BG218" s="55"/>
      <c r="BH218" s="55"/>
      <c r="BI218" s="55"/>
      <c r="BJ218" s="55"/>
      <c r="BK218" s="55"/>
      <c r="BL218" s="55"/>
    </row>
    <row r="219" customFormat="false" ht="13.8" hidden="false" customHeight="false" outlineLevel="0" collapsed="false">
      <c r="A219" s="56"/>
      <c r="B219" s="57"/>
      <c r="C219" s="58" t="n">
        <f aca="false">IF($B219&lt;&gt;"",VLOOKUP($B219,Matriz_INM,2,0),0)</f>
        <v>0</v>
      </c>
      <c r="D219" s="59"/>
      <c r="E219" s="59"/>
      <c r="F219" s="59"/>
      <c r="G219" s="59"/>
      <c r="H219" s="60"/>
      <c r="I219" s="61"/>
      <c r="J219" s="59"/>
      <c r="K219" s="63" t="n">
        <f aca="false">IF(M219="%",(IF($J219="EE",4,IF($J219="CE",4,IF($J219="SE",5,IF($J219="ALI",7,IF($J219="AIE",5,0))))))*$C219,$C219*$I219)</f>
        <v>0</v>
      </c>
      <c r="L219" s="59"/>
      <c r="M219" s="62" t="str">
        <f aca="false">IFERROR(VLOOKUP($B219,Matriz_INM,3,0),"")</f>
        <v/>
      </c>
      <c r="N219" s="55"/>
      <c r="O219" s="55"/>
      <c r="P219" s="55"/>
      <c r="Q219" s="55"/>
      <c r="R219" s="55"/>
      <c r="S219" s="55"/>
      <c r="T219" s="55"/>
      <c r="U219" s="55"/>
      <c r="V219" s="55"/>
      <c r="W219" s="55"/>
      <c r="X219" s="55"/>
      <c r="Y219" s="55"/>
      <c r="Z219" s="55"/>
      <c r="AA219" s="55"/>
      <c r="AB219" s="55"/>
      <c r="AC219" s="55"/>
      <c r="AD219" s="55"/>
      <c r="AE219" s="55"/>
      <c r="AF219" s="55"/>
      <c r="AG219" s="55"/>
      <c r="AH219" s="55"/>
      <c r="AI219" s="55"/>
      <c r="AJ219" s="55"/>
      <c r="AK219" s="55"/>
      <c r="AL219" s="55"/>
      <c r="AM219" s="55"/>
      <c r="AN219" s="55"/>
      <c r="AO219" s="55"/>
      <c r="AP219" s="55"/>
      <c r="AQ219" s="55"/>
      <c r="AR219" s="55"/>
      <c r="AS219" s="55"/>
      <c r="AT219" s="55"/>
      <c r="AU219" s="55"/>
      <c r="AV219" s="55"/>
      <c r="AW219" s="55"/>
      <c r="AX219" s="55"/>
      <c r="AY219" s="55"/>
      <c r="AZ219" s="55"/>
      <c r="BA219" s="55"/>
      <c r="BB219" s="55"/>
      <c r="BC219" s="55"/>
      <c r="BD219" s="55"/>
      <c r="BE219" s="55"/>
      <c r="BF219" s="55"/>
      <c r="BG219" s="55"/>
      <c r="BH219" s="55"/>
      <c r="BI219" s="55"/>
      <c r="BJ219" s="55"/>
      <c r="BK219" s="55"/>
      <c r="BL219" s="55"/>
    </row>
    <row r="220" customFormat="false" ht="13.8" hidden="false" customHeight="false" outlineLevel="0" collapsed="false">
      <c r="A220" s="56"/>
      <c r="B220" s="57"/>
      <c r="C220" s="58" t="n">
        <f aca="false">IF($B220&lt;&gt;"",VLOOKUP($B220,Matriz_INM,2,0),0)</f>
        <v>0</v>
      </c>
      <c r="D220" s="59"/>
      <c r="E220" s="59"/>
      <c r="F220" s="59"/>
      <c r="G220" s="59"/>
      <c r="H220" s="60"/>
      <c r="I220" s="61"/>
      <c r="J220" s="59"/>
      <c r="K220" s="63" t="n">
        <f aca="false">IF(M220="%",(IF($J220="EE",4,IF($J220="CE",4,IF($J220="SE",5,IF($J220="ALI",7,IF($J220="AIE",5,0))))))*$C220,$C220*$I220)</f>
        <v>0</v>
      </c>
      <c r="L220" s="59"/>
      <c r="M220" s="62" t="str">
        <f aca="false">IFERROR(VLOOKUP($B220,Matriz_INM,3,0),"")</f>
        <v/>
      </c>
      <c r="N220" s="55"/>
      <c r="O220" s="55"/>
      <c r="P220" s="55"/>
      <c r="Q220" s="55"/>
      <c r="R220" s="55"/>
      <c r="S220" s="55"/>
      <c r="T220" s="55"/>
      <c r="U220" s="55"/>
      <c r="V220" s="55"/>
      <c r="W220" s="55"/>
      <c r="X220" s="55"/>
      <c r="Y220" s="55"/>
      <c r="Z220" s="55"/>
      <c r="AA220" s="55"/>
      <c r="AB220" s="55"/>
      <c r="AC220" s="55"/>
      <c r="AD220" s="55"/>
      <c r="AE220" s="55"/>
      <c r="AF220" s="55"/>
      <c r="AG220" s="55"/>
      <c r="AH220" s="55"/>
      <c r="AI220" s="55"/>
      <c r="AJ220" s="55"/>
      <c r="AK220" s="55"/>
      <c r="AL220" s="55"/>
      <c r="AM220" s="55"/>
      <c r="AN220" s="55"/>
      <c r="AO220" s="55"/>
      <c r="AP220" s="55"/>
      <c r="AQ220" s="55"/>
      <c r="AR220" s="55"/>
      <c r="AS220" s="55"/>
      <c r="AT220" s="55"/>
      <c r="AU220" s="55"/>
      <c r="AV220" s="55"/>
      <c r="AW220" s="55"/>
      <c r="AX220" s="55"/>
      <c r="AY220" s="55"/>
      <c r="AZ220" s="55"/>
      <c r="BA220" s="55"/>
      <c r="BB220" s="55"/>
      <c r="BC220" s="55"/>
      <c r="BD220" s="55"/>
      <c r="BE220" s="55"/>
      <c r="BF220" s="55"/>
      <c r="BG220" s="55"/>
      <c r="BH220" s="55"/>
      <c r="BI220" s="55"/>
      <c r="BJ220" s="55"/>
      <c r="BK220" s="55"/>
      <c r="BL220" s="55"/>
    </row>
    <row r="221" customFormat="false" ht="13.8" hidden="false" customHeight="false" outlineLevel="0" collapsed="false">
      <c r="A221" s="56"/>
      <c r="B221" s="57"/>
      <c r="C221" s="58" t="n">
        <f aca="false">IF($B221&lt;&gt;"",VLOOKUP($B221,Matriz_INM,2,0),0)</f>
        <v>0</v>
      </c>
      <c r="D221" s="59"/>
      <c r="E221" s="59"/>
      <c r="F221" s="59"/>
      <c r="G221" s="59"/>
      <c r="H221" s="60"/>
      <c r="I221" s="61"/>
      <c r="J221" s="59"/>
      <c r="K221" s="63" t="n">
        <f aca="false">IF(M221="%",(IF($J221="EE",4,IF($J221="CE",4,IF($J221="SE",5,IF($J221="ALI",7,IF($J221="AIE",5,0))))))*$C221,$C221*$I221)</f>
        <v>0</v>
      </c>
      <c r="L221" s="59"/>
      <c r="M221" s="62" t="str">
        <f aca="false">IFERROR(VLOOKUP($B221,Matriz_INM,3,0),"")</f>
        <v/>
      </c>
      <c r="N221" s="55"/>
      <c r="O221" s="55"/>
      <c r="P221" s="55"/>
      <c r="Q221" s="55"/>
      <c r="R221" s="55"/>
      <c r="S221" s="55"/>
      <c r="T221" s="55"/>
      <c r="U221" s="55"/>
      <c r="V221" s="55"/>
      <c r="W221" s="55"/>
      <c r="X221" s="55"/>
      <c r="Y221" s="55"/>
      <c r="Z221" s="55"/>
      <c r="AA221" s="55"/>
      <c r="AB221" s="55"/>
      <c r="AC221" s="55"/>
      <c r="AD221" s="55"/>
      <c r="AE221" s="55"/>
      <c r="AF221" s="55"/>
      <c r="AG221" s="55"/>
      <c r="AH221" s="55"/>
      <c r="AI221" s="55"/>
      <c r="AJ221" s="55"/>
      <c r="AK221" s="55"/>
      <c r="AL221" s="55"/>
      <c r="AM221" s="55"/>
      <c r="AN221" s="55"/>
      <c r="AO221" s="55"/>
      <c r="AP221" s="55"/>
      <c r="AQ221" s="55"/>
      <c r="AR221" s="55"/>
      <c r="AS221" s="55"/>
      <c r="AT221" s="55"/>
      <c r="AU221" s="55"/>
      <c r="AV221" s="55"/>
      <c r="AW221" s="55"/>
      <c r="AX221" s="55"/>
      <c r="AY221" s="55"/>
      <c r="AZ221" s="55"/>
      <c r="BA221" s="55"/>
      <c r="BB221" s="55"/>
      <c r="BC221" s="55"/>
      <c r="BD221" s="55"/>
      <c r="BE221" s="55"/>
      <c r="BF221" s="55"/>
      <c r="BG221" s="55"/>
      <c r="BH221" s="55"/>
      <c r="BI221" s="55"/>
      <c r="BJ221" s="55"/>
      <c r="BK221" s="55"/>
      <c r="BL221" s="55"/>
    </row>
    <row r="222" customFormat="false" ht="13.8" hidden="false" customHeight="false" outlineLevel="0" collapsed="false">
      <c r="A222" s="56"/>
      <c r="B222" s="57"/>
      <c r="C222" s="58" t="n">
        <f aca="false">IF($B222&lt;&gt;"",VLOOKUP($B222,Matriz_INM,2,0),0)</f>
        <v>0</v>
      </c>
      <c r="D222" s="59"/>
      <c r="E222" s="59"/>
      <c r="F222" s="59"/>
      <c r="G222" s="59"/>
      <c r="H222" s="60"/>
      <c r="I222" s="61"/>
      <c r="J222" s="59"/>
      <c r="K222" s="63" t="n">
        <f aca="false">IF(M222="%",(IF($J222="EE",4,IF($J222="CE",4,IF($J222="SE",5,IF($J222="ALI",7,IF($J222="AIE",5,0))))))*$C222,$C222*$I222)</f>
        <v>0</v>
      </c>
      <c r="L222" s="59"/>
      <c r="M222" s="62" t="str">
        <f aca="false">IFERROR(VLOOKUP($B222,Matriz_INM,3,0),"")</f>
        <v/>
      </c>
      <c r="N222" s="55"/>
      <c r="O222" s="55"/>
      <c r="P222" s="55"/>
      <c r="Q222" s="55"/>
      <c r="R222" s="55"/>
      <c r="S222" s="55"/>
      <c r="T222" s="55"/>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55"/>
      <c r="AT222" s="55"/>
      <c r="AU222" s="55"/>
      <c r="AV222" s="55"/>
      <c r="AW222" s="55"/>
      <c r="AX222" s="55"/>
      <c r="AY222" s="55"/>
      <c r="AZ222" s="55"/>
      <c r="BA222" s="55"/>
      <c r="BB222" s="55"/>
      <c r="BC222" s="55"/>
      <c r="BD222" s="55"/>
      <c r="BE222" s="55"/>
      <c r="BF222" s="55"/>
      <c r="BG222" s="55"/>
      <c r="BH222" s="55"/>
      <c r="BI222" s="55"/>
      <c r="BJ222" s="55"/>
      <c r="BK222" s="55"/>
      <c r="BL222" s="55"/>
    </row>
    <row r="223" customFormat="false" ht="13.8" hidden="false" customHeight="false" outlineLevel="0" collapsed="false">
      <c r="A223" s="56"/>
      <c r="B223" s="57"/>
      <c r="C223" s="58" t="n">
        <f aca="false">IF($B223&lt;&gt;"",VLOOKUP($B223,Matriz_INM,2,0),0)</f>
        <v>0</v>
      </c>
      <c r="D223" s="59"/>
      <c r="E223" s="59"/>
      <c r="F223" s="59"/>
      <c r="G223" s="59"/>
      <c r="H223" s="60"/>
      <c r="I223" s="61"/>
      <c r="J223" s="59"/>
      <c r="K223" s="63" t="n">
        <f aca="false">IF(M223="%",(IF($J223="EE",4,IF($J223="CE",4,IF($J223="SE",5,IF($J223="ALI",7,IF($J223="AIE",5,0))))))*$C223,$C223*$I223)</f>
        <v>0</v>
      </c>
      <c r="L223" s="59"/>
      <c r="M223" s="62" t="str">
        <f aca="false">IFERROR(VLOOKUP($B223,Matriz_INM,3,0),"")</f>
        <v/>
      </c>
      <c r="N223" s="55"/>
      <c r="O223" s="55"/>
      <c r="P223" s="55"/>
      <c r="Q223" s="55"/>
      <c r="R223" s="55"/>
      <c r="S223" s="55"/>
      <c r="T223" s="55"/>
      <c r="U223" s="55"/>
      <c r="V223" s="55"/>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55"/>
      <c r="AT223" s="55"/>
      <c r="AU223" s="55"/>
      <c r="AV223" s="55"/>
      <c r="AW223" s="55"/>
      <c r="AX223" s="55"/>
      <c r="AY223" s="55"/>
      <c r="AZ223" s="55"/>
      <c r="BA223" s="55"/>
      <c r="BB223" s="55"/>
      <c r="BC223" s="55"/>
      <c r="BD223" s="55"/>
      <c r="BE223" s="55"/>
      <c r="BF223" s="55"/>
      <c r="BG223" s="55"/>
      <c r="BH223" s="55"/>
      <c r="BI223" s="55"/>
      <c r="BJ223" s="55"/>
      <c r="BK223" s="55"/>
      <c r="BL223" s="55"/>
    </row>
    <row r="224" customFormat="false" ht="13.8" hidden="false" customHeight="false" outlineLevel="0" collapsed="false">
      <c r="A224" s="56"/>
      <c r="B224" s="57"/>
      <c r="C224" s="58" t="n">
        <f aca="false">IF($B224&lt;&gt;"",VLOOKUP($B224,Matriz_INM,2,0),0)</f>
        <v>0</v>
      </c>
      <c r="D224" s="59"/>
      <c r="E224" s="59"/>
      <c r="F224" s="59"/>
      <c r="G224" s="59"/>
      <c r="H224" s="60"/>
      <c r="I224" s="61"/>
      <c r="J224" s="59"/>
      <c r="K224" s="63" t="n">
        <f aca="false">IF(M224="%",(IF($J224="EE",4,IF($J224="CE",4,IF($J224="SE",5,IF($J224="ALI",7,IF($J224="AIE",5,0))))))*$C224,$C224*$I224)</f>
        <v>0</v>
      </c>
      <c r="L224" s="59"/>
      <c r="M224" s="62" t="str">
        <f aca="false">IFERROR(VLOOKUP($B224,Matriz_INM,3,0),"")</f>
        <v/>
      </c>
      <c r="N224" s="55"/>
      <c r="O224" s="55"/>
      <c r="P224" s="55"/>
      <c r="Q224" s="55"/>
      <c r="R224" s="55"/>
      <c r="S224" s="55"/>
      <c r="T224" s="55"/>
      <c r="U224" s="55"/>
      <c r="V224" s="55"/>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c r="AT224" s="55"/>
      <c r="AU224" s="55"/>
      <c r="AV224" s="55"/>
      <c r="AW224" s="55"/>
      <c r="AX224" s="55"/>
      <c r="AY224" s="55"/>
      <c r="AZ224" s="55"/>
      <c r="BA224" s="55"/>
      <c r="BB224" s="55"/>
      <c r="BC224" s="55"/>
      <c r="BD224" s="55"/>
      <c r="BE224" s="55"/>
      <c r="BF224" s="55"/>
      <c r="BG224" s="55"/>
      <c r="BH224" s="55"/>
      <c r="BI224" s="55"/>
      <c r="BJ224" s="55"/>
      <c r="BK224" s="55"/>
      <c r="BL224" s="55"/>
    </row>
    <row r="225" customFormat="false" ht="13.8" hidden="false" customHeight="false" outlineLevel="0" collapsed="false">
      <c r="A225" s="56"/>
      <c r="B225" s="57"/>
      <c r="C225" s="58" t="n">
        <f aca="false">IF($B225&lt;&gt;"",VLOOKUP($B225,Matriz_INM,2,0),0)</f>
        <v>0</v>
      </c>
      <c r="D225" s="59"/>
      <c r="E225" s="59"/>
      <c r="F225" s="59"/>
      <c r="G225" s="59"/>
      <c r="H225" s="60"/>
      <c r="I225" s="61"/>
      <c r="J225" s="59"/>
      <c r="K225" s="63" t="n">
        <f aca="false">IF(M225="%",(IF($J225="EE",4,IF($J225="CE",4,IF($J225="SE",5,IF($J225="ALI",7,IF($J225="AIE",5,0))))))*$C225,$C225*$I225)</f>
        <v>0</v>
      </c>
      <c r="L225" s="59"/>
      <c r="M225" s="62" t="str">
        <f aca="false">IFERROR(VLOOKUP($B225,Matriz_INM,3,0),"")</f>
        <v/>
      </c>
      <c r="N225" s="55"/>
      <c r="O225" s="55"/>
      <c r="P225" s="55"/>
      <c r="Q225" s="55"/>
      <c r="R225" s="55"/>
      <c r="S225" s="55"/>
      <c r="T225" s="55"/>
      <c r="U225" s="55"/>
      <c r="V225" s="55"/>
      <c r="W225" s="55"/>
      <c r="X225" s="55"/>
      <c r="Y225" s="55"/>
      <c r="Z225" s="55"/>
      <c r="AA225" s="55"/>
      <c r="AB225" s="55"/>
      <c r="AC225" s="55"/>
      <c r="AD225" s="55"/>
      <c r="AE225" s="55"/>
      <c r="AF225" s="55"/>
      <c r="AG225" s="55"/>
      <c r="AH225" s="55"/>
      <c r="AI225" s="55"/>
      <c r="AJ225" s="55"/>
      <c r="AK225" s="55"/>
      <c r="AL225" s="55"/>
      <c r="AM225" s="55"/>
      <c r="AN225" s="55"/>
      <c r="AO225" s="55"/>
      <c r="AP225" s="55"/>
      <c r="AQ225" s="55"/>
      <c r="AR225" s="55"/>
      <c r="AS225" s="55"/>
      <c r="AT225" s="55"/>
      <c r="AU225" s="55"/>
      <c r="AV225" s="55"/>
      <c r="AW225" s="55"/>
      <c r="AX225" s="55"/>
      <c r="AY225" s="55"/>
      <c r="AZ225" s="55"/>
      <c r="BA225" s="55"/>
      <c r="BB225" s="55"/>
      <c r="BC225" s="55"/>
      <c r="BD225" s="55"/>
      <c r="BE225" s="55"/>
      <c r="BF225" s="55"/>
      <c r="BG225" s="55"/>
      <c r="BH225" s="55"/>
      <c r="BI225" s="55"/>
      <c r="BJ225" s="55"/>
      <c r="BK225" s="55"/>
      <c r="BL225" s="55"/>
    </row>
    <row r="226" customFormat="false" ht="13.8" hidden="false" customHeight="false" outlineLevel="0" collapsed="false">
      <c r="A226" s="56"/>
      <c r="B226" s="57"/>
      <c r="C226" s="58" t="n">
        <f aca="false">IF($B226&lt;&gt;"",VLOOKUP($B226,Matriz_INM,2,0),0)</f>
        <v>0</v>
      </c>
      <c r="D226" s="59"/>
      <c r="E226" s="59"/>
      <c r="F226" s="59"/>
      <c r="G226" s="59"/>
      <c r="H226" s="60"/>
      <c r="I226" s="61"/>
      <c r="J226" s="59"/>
      <c r="K226" s="63" t="n">
        <f aca="false">IF(M226="%",(IF($J226="EE",4,IF($J226="CE",4,IF($J226="SE",5,IF($J226="ALI",7,IF($J226="AIE",5,0))))))*$C226,$C226*$I226)</f>
        <v>0</v>
      </c>
      <c r="L226" s="59"/>
      <c r="M226" s="62" t="str">
        <f aca="false">IFERROR(VLOOKUP($B226,Matriz_INM,3,0),"")</f>
        <v/>
      </c>
      <c r="N226" s="55"/>
      <c r="O226" s="55"/>
      <c r="P226" s="55"/>
      <c r="Q226" s="55"/>
      <c r="R226" s="55"/>
      <c r="S226" s="55"/>
      <c r="T226" s="55"/>
      <c r="U226" s="55"/>
      <c r="V226" s="55"/>
      <c r="W226" s="55"/>
      <c r="X226" s="55"/>
      <c r="Y226" s="55"/>
      <c r="Z226" s="55"/>
      <c r="AA226" s="55"/>
      <c r="AB226" s="55"/>
      <c r="AC226" s="55"/>
      <c r="AD226" s="55"/>
      <c r="AE226" s="55"/>
      <c r="AF226" s="55"/>
      <c r="AG226" s="55"/>
      <c r="AH226" s="55"/>
      <c r="AI226" s="55"/>
      <c r="AJ226" s="55"/>
      <c r="AK226" s="55"/>
      <c r="AL226" s="55"/>
      <c r="AM226" s="55"/>
      <c r="AN226" s="55"/>
      <c r="AO226" s="55"/>
      <c r="AP226" s="55"/>
      <c r="AQ226" s="55"/>
      <c r="AR226" s="55"/>
      <c r="AS226" s="55"/>
      <c r="AT226" s="55"/>
      <c r="AU226" s="55"/>
      <c r="AV226" s="55"/>
      <c r="AW226" s="55"/>
      <c r="AX226" s="55"/>
      <c r="AY226" s="55"/>
      <c r="AZ226" s="55"/>
      <c r="BA226" s="55"/>
      <c r="BB226" s="55"/>
      <c r="BC226" s="55"/>
      <c r="BD226" s="55"/>
      <c r="BE226" s="55"/>
      <c r="BF226" s="55"/>
      <c r="BG226" s="55"/>
      <c r="BH226" s="55"/>
      <c r="BI226" s="55"/>
      <c r="BJ226" s="55"/>
      <c r="BK226" s="55"/>
      <c r="BL226" s="55"/>
    </row>
    <row r="227" customFormat="false" ht="13.8" hidden="false" customHeight="false" outlineLevel="0" collapsed="false">
      <c r="A227" s="56"/>
      <c r="B227" s="57"/>
      <c r="C227" s="58" t="n">
        <f aca="false">IF($B227&lt;&gt;"",VLOOKUP($B227,Matriz_INM,2,0),0)</f>
        <v>0</v>
      </c>
      <c r="D227" s="59"/>
      <c r="E227" s="59"/>
      <c r="F227" s="59"/>
      <c r="G227" s="59"/>
      <c r="H227" s="60"/>
      <c r="I227" s="61"/>
      <c r="J227" s="59"/>
      <c r="K227" s="63" t="n">
        <f aca="false">IF(M227="%",(IF($J227="EE",4,IF($J227="CE",4,IF($J227="SE",5,IF($J227="ALI",7,IF($J227="AIE",5,0))))))*$C227,$C227*$I227)</f>
        <v>0</v>
      </c>
      <c r="L227" s="59"/>
      <c r="M227" s="62" t="str">
        <f aca="false">IFERROR(VLOOKUP($B227,Matriz_INM,3,0),"")</f>
        <v/>
      </c>
      <c r="N227" s="55"/>
      <c r="O227" s="55"/>
      <c r="P227" s="55"/>
      <c r="Q227" s="55"/>
      <c r="R227" s="55"/>
      <c r="S227" s="55"/>
      <c r="T227" s="55"/>
      <c r="U227" s="55"/>
      <c r="V227" s="55"/>
      <c r="W227" s="55"/>
      <c r="X227" s="55"/>
      <c r="Y227" s="55"/>
      <c r="Z227" s="55"/>
      <c r="AA227" s="55"/>
      <c r="AB227" s="55"/>
      <c r="AC227" s="55"/>
      <c r="AD227" s="55"/>
      <c r="AE227" s="55"/>
      <c r="AF227" s="55"/>
      <c r="AG227" s="55"/>
      <c r="AH227" s="55"/>
      <c r="AI227" s="55"/>
      <c r="AJ227" s="55"/>
      <c r="AK227" s="55"/>
      <c r="AL227" s="55"/>
      <c r="AM227" s="55"/>
      <c r="AN227" s="55"/>
      <c r="AO227" s="55"/>
      <c r="AP227" s="55"/>
      <c r="AQ227" s="55"/>
      <c r="AR227" s="55"/>
      <c r="AS227" s="55"/>
      <c r="AT227" s="55"/>
      <c r="AU227" s="55"/>
      <c r="AV227" s="55"/>
      <c r="AW227" s="55"/>
      <c r="AX227" s="55"/>
      <c r="AY227" s="55"/>
      <c r="AZ227" s="55"/>
      <c r="BA227" s="55"/>
      <c r="BB227" s="55"/>
      <c r="BC227" s="55"/>
      <c r="BD227" s="55"/>
      <c r="BE227" s="55"/>
      <c r="BF227" s="55"/>
      <c r="BG227" s="55"/>
      <c r="BH227" s="55"/>
      <c r="BI227" s="55"/>
      <c r="BJ227" s="55"/>
      <c r="BK227" s="55"/>
      <c r="BL227" s="55"/>
    </row>
    <row r="228" customFormat="false" ht="13.8" hidden="false" customHeight="false" outlineLevel="0" collapsed="false">
      <c r="A228" s="56"/>
      <c r="B228" s="57"/>
      <c r="C228" s="58" t="n">
        <f aca="false">IF($B228&lt;&gt;"",VLOOKUP($B228,Matriz_INM,2,0),0)</f>
        <v>0</v>
      </c>
      <c r="D228" s="59"/>
      <c r="E228" s="59"/>
      <c r="F228" s="59"/>
      <c r="G228" s="59"/>
      <c r="H228" s="60"/>
      <c r="I228" s="61"/>
      <c r="J228" s="59"/>
      <c r="K228" s="63" t="n">
        <f aca="false">IF(M228="%",(IF($J228="EE",4,IF($J228="CE",4,IF($J228="SE",5,IF($J228="ALI",7,IF($J228="AIE",5,0))))))*$C228,$C228*$I228)</f>
        <v>0</v>
      </c>
      <c r="L228" s="59"/>
      <c r="M228" s="62" t="str">
        <f aca="false">IFERROR(VLOOKUP($B228,Matriz_INM,3,0),"")</f>
        <v/>
      </c>
      <c r="N228" s="55"/>
      <c r="O228" s="55"/>
      <c r="P228" s="55"/>
      <c r="Q228" s="55"/>
      <c r="R228" s="55"/>
      <c r="S228" s="55"/>
      <c r="T228" s="55"/>
      <c r="U228" s="55"/>
      <c r="V228" s="55"/>
      <c r="W228" s="55"/>
      <c r="X228" s="55"/>
      <c r="Y228" s="55"/>
      <c r="Z228" s="55"/>
      <c r="AA228" s="55"/>
      <c r="AB228" s="55"/>
      <c r="AC228" s="55"/>
      <c r="AD228" s="55"/>
      <c r="AE228" s="55"/>
      <c r="AF228" s="55"/>
      <c r="AG228" s="55"/>
      <c r="AH228" s="55"/>
      <c r="AI228" s="55"/>
      <c r="AJ228" s="55"/>
      <c r="AK228" s="55"/>
      <c r="AL228" s="55"/>
      <c r="AM228" s="55"/>
      <c r="AN228" s="55"/>
      <c r="AO228" s="55"/>
      <c r="AP228" s="55"/>
      <c r="AQ228" s="55"/>
      <c r="AR228" s="55"/>
      <c r="AS228" s="55"/>
      <c r="AT228" s="55"/>
      <c r="AU228" s="55"/>
      <c r="AV228" s="55"/>
      <c r="AW228" s="55"/>
      <c r="AX228" s="55"/>
      <c r="AY228" s="55"/>
      <c r="AZ228" s="55"/>
      <c r="BA228" s="55"/>
      <c r="BB228" s="55"/>
      <c r="BC228" s="55"/>
      <c r="BD228" s="55"/>
      <c r="BE228" s="55"/>
      <c r="BF228" s="55"/>
      <c r="BG228" s="55"/>
      <c r="BH228" s="55"/>
      <c r="BI228" s="55"/>
      <c r="BJ228" s="55"/>
      <c r="BK228" s="55"/>
      <c r="BL228" s="55"/>
    </row>
    <row r="229" customFormat="false" ht="13.8" hidden="false" customHeight="false" outlineLevel="0" collapsed="false">
      <c r="A229" s="56"/>
      <c r="B229" s="57"/>
      <c r="C229" s="58" t="n">
        <f aca="false">IF($B229&lt;&gt;"",VLOOKUP($B229,Matriz_INM,2,0),0)</f>
        <v>0</v>
      </c>
      <c r="D229" s="59"/>
      <c r="E229" s="59"/>
      <c r="F229" s="59"/>
      <c r="G229" s="59"/>
      <c r="H229" s="60"/>
      <c r="I229" s="61"/>
      <c r="J229" s="59"/>
      <c r="K229" s="63" t="n">
        <f aca="false">IF(M229="%",(IF($J229="EE",4,IF($J229="CE",4,IF($J229="SE",5,IF($J229="ALI",7,IF($J229="AIE",5,0))))))*$C229,$C229*$I229)</f>
        <v>0</v>
      </c>
      <c r="L229" s="59"/>
      <c r="M229" s="62" t="str">
        <f aca="false">IFERROR(VLOOKUP($B229,Matriz_INM,3,0),"")</f>
        <v/>
      </c>
      <c r="N229" s="55"/>
      <c r="O229" s="55"/>
      <c r="P229" s="55"/>
      <c r="Q229" s="55"/>
      <c r="R229" s="55"/>
      <c r="S229" s="55"/>
      <c r="T229" s="55"/>
      <c r="U229" s="55"/>
      <c r="V229" s="55"/>
      <c r="W229" s="55"/>
      <c r="X229" s="55"/>
      <c r="Y229" s="55"/>
      <c r="Z229" s="55"/>
      <c r="AA229" s="55"/>
      <c r="AB229" s="55"/>
      <c r="AC229" s="55"/>
      <c r="AD229" s="55"/>
      <c r="AE229" s="55"/>
      <c r="AF229" s="55"/>
      <c r="AG229" s="55"/>
      <c r="AH229" s="55"/>
      <c r="AI229" s="55"/>
      <c r="AJ229" s="55"/>
      <c r="AK229" s="55"/>
      <c r="AL229" s="55"/>
      <c r="AM229" s="55"/>
      <c r="AN229" s="55"/>
      <c r="AO229" s="55"/>
      <c r="AP229" s="55"/>
      <c r="AQ229" s="55"/>
      <c r="AR229" s="55"/>
      <c r="AS229" s="55"/>
      <c r="AT229" s="55"/>
      <c r="AU229" s="55"/>
      <c r="AV229" s="55"/>
      <c r="AW229" s="55"/>
      <c r="AX229" s="55"/>
      <c r="AY229" s="55"/>
      <c r="AZ229" s="55"/>
      <c r="BA229" s="55"/>
      <c r="BB229" s="55"/>
      <c r="BC229" s="55"/>
      <c r="BD229" s="55"/>
      <c r="BE229" s="55"/>
      <c r="BF229" s="55"/>
      <c r="BG229" s="55"/>
      <c r="BH229" s="55"/>
      <c r="BI229" s="55"/>
      <c r="BJ229" s="55"/>
      <c r="BK229" s="55"/>
      <c r="BL229" s="55"/>
    </row>
    <row r="230" customFormat="false" ht="13.8" hidden="false" customHeight="false" outlineLevel="0" collapsed="false">
      <c r="A230" s="56"/>
      <c r="B230" s="57"/>
      <c r="C230" s="58" t="n">
        <f aca="false">IF($B230&lt;&gt;"",VLOOKUP($B230,Matriz_INM,2,0),0)</f>
        <v>0</v>
      </c>
      <c r="D230" s="59"/>
      <c r="E230" s="59"/>
      <c r="F230" s="59"/>
      <c r="G230" s="59"/>
      <c r="H230" s="60"/>
      <c r="I230" s="61"/>
      <c r="J230" s="59"/>
      <c r="K230" s="63" t="n">
        <f aca="false">IF(M230="%",(IF($J230="EE",4,IF($J230="CE",4,IF($J230="SE",5,IF($J230="ALI",7,IF($J230="AIE",5,0))))))*$C230,$C230*$I230)</f>
        <v>0</v>
      </c>
      <c r="L230" s="59"/>
      <c r="M230" s="62" t="str">
        <f aca="false">IFERROR(VLOOKUP($B230,Matriz_INM,3,0),"")</f>
        <v/>
      </c>
      <c r="N230" s="55"/>
      <c r="O230" s="55"/>
      <c r="P230" s="55"/>
      <c r="Q230" s="55"/>
      <c r="R230" s="55"/>
      <c r="S230" s="55"/>
      <c r="T230" s="55"/>
      <c r="U230" s="55"/>
      <c r="V230" s="55"/>
      <c r="W230" s="55"/>
      <c r="X230" s="55"/>
      <c r="Y230" s="55"/>
      <c r="Z230" s="55"/>
      <c r="AA230" s="55"/>
      <c r="AB230" s="55"/>
      <c r="AC230" s="55"/>
      <c r="AD230" s="55"/>
      <c r="AE230" s="55"/>
      <c r="AF230" s="55"/>
      <c r="AG230" s="55"/>
      <c r="AH230" s="55"/>
      <c r="AI230" s="55"/>
      <c r="AJ230" s="55"/>
      <c r="AK230" s="55"/>
      <c r="AL230" s="55"/>
      <c r="AM230" s="55"/>
      <c r="AN230" s="55"/>
      <c r="AO230" s="55"/>
      <c r="AP230" s="55"/>
      <c r="AQ230" s="55"/>
      <c r="AR230" s="55"/>
      <c r="AS230" s="55"/>
      <c r="AT230" s="55"/>
      <c r="AU230" s="55"/>
      <c r="AV230" s="55"/>
      <c r="AW230" s="55"/>
      <c r="AX230" s="55"/>
      <c r="AY230" s="55"/>
      <c r="AZ230" s="55"/>
      <c r="BA230" s="55"/>
      <c r="BB230" s="55"/>
      <c r="BC230" s="55"/>
      <c r="BD230" s="55"/>
      <c r="BE230" s="55"/>
      <c r="BF230" s="55"/>
      <c r="BG230" s="55"/>
      <c r="BH230" s="55"/>
      <c r="BI230" s="55"/>
      <c r="BJ230" s="55"/>
      <c r="BK230" s="55"/>
      <c r="BL230" s="55"/>
    </row>
    <row r="231" customFormat="false" ht="13.8" hidden="false" customHeight="false" outlineLevel="0" collapsed="false">
      <c r="A231" s="56"/>
      <c r="B231" s="57"/>
      <c r="C231" s="58" t="n">
        <f aca="false">IF($B231&lt;&gt;"",VLOOKUP($B231,Matriz_INM,2,0),0)</f>
        <v>0</v>
      </c>
      <c r="D231" s="59"/>
      <c r="E231" s="59"/>
      <c r="F231" s="59"/>
      <c r="G231" s="59"/>
      <c r="H231" s="60"/>
      <c r="I231" s="61"/>
      <c r="J231" s="59"/>
      <c r="K231" s="63" t="n">
        <f aca="false">IF(M231="%",(IF($J231="EE",4,IF($J231="CE",4,IF($J231="SE",5,IF($J231="ALI",7,IF($J231="AIE",5,0))))))*$C231,$C231*$I231)</f>
        <v>0</v>
      </c>
      <c r="L231" s="59"/>
      <c r="M231" s="62" t="str">
        <f aca="false">IFERROR(VLOOKUP($B231,Matriz_INM,3,0),"")</f>
        <v/>
      </c>
      <c r="N231" s="55"/>
      <c r="O231" s="55"/>
      <c r="P231" s="55"/>
      <c r="Q231" s="55"/>
      <c r="R231" s="55"/>
      <c r="S231" s="55"/>
      <c r="T231" s="55"/>
      <c r="U231" s="55"/>
      <c r="V231" s="55"/>
      <c r="W231" s="55"/>
      <c r="X231" s="55"/>
      <c r="Y231" s="55"/>
      <c r="Z231" s="55"/>
      <c r="AA231" s="55"/>
      <c r="AB231" s="55"/>
      <c r="AC231" s="55"/>
      <c r="AD231" s="55"/>
      <c r="AE231" s="55"/>
      <c r="AF231" s="55"/>
      <c r="AG231" s="55"/>
      <c r="AH231" s="55"/>
      <c r="AI231" s="55"/>
      <c r="AJ231" s="55"/>
      <c r="AK231" s="55"/>
      <c r="AL231" s="55"/>
      <c r="AM231" s="55"/>
      <c r="AN231" s="55"/>
      <c r="AO231" s="55"/>
      <c r="AP231" s="55"/>
      <c r="AQ231" s="55"/>
      <c r="AR231" s="55"/>
      <c r="AS231" s="55"/>
      <c r="AT231" s="55"/>
      <c r="AU231" s="55"/>
      <c r="AV231" s="55"/>
      <c r="AW231" s="55"/>
      <c r="AX231" s="55"/>
      <c r="AY231" s="55"/>
      <c r="AZ231" s="55"/>
      <c r="BA231" s="55"/>
      <c r="BB231" s="55"/>
      <c r="BC231" s="55"/>
      <c r="BD231" s="55"/>
      <c r="BE231" s="55"/>
      <c r="BF231" s="55"/>
      <c r="BG231" s="55"/>
      <c r="BH231" s="55"/>
      <c r="BI231" s="55"/>
      <c r="BJ231" s="55"/>
      <c r="BK231" s="55"/>
      <c r="BL231" s="55"/>
    </row>
    <row r="232" customFormat="false" ht="13.8" hidden="false" customHeight="false" outlineLevel="0" collapsed="false">
      <c r="A232" s="56"/>
      <c r="B232" s="57"/>
      <c r="C232" s="58" t="n">
        <f aca="false">IF($B232&lt;&gt;"",VLOOKUP($B232,Matriz_INM,2,0),0)</f>
        <v>0</v>
      </c>
      <c r="D232" s="59"/>
      <c r="E232" s="59"/>
      <c r="F232" s="59"/>
      <c r="G232" s="59"/>
      <c r="H232" s="60"/>
      <c r="I232" s="61"/>
      <c r="J232" s="59"/>
      <c r="K232" s="63" t="n">
        <f aca="false">IF(M232="%",(IF($J232="EE",4,IF($J232="CE",4,IF($J232="SE",5,IF($J232="ALI",7,IF($J232="AIE",5,0))))))*$C232,$C232*$I232)</f>
        <v>0</v>
      </c>
      <c r="L232" s="59"/>
      <c r="M232" s="62" t="str">
        <f aca="false">IFERROR(VLOOKUP($B232,Matriz_INM,3,0),"")</f>
        <v/>
      </c>
      <c r="N232" s="55"/>
      <c r="O232" s="55"/>
      <c r="P232" s="55"/>
      <c r="Q232" s="55"/>
      <c r="R232" s="55"/>
      <c r="S232" s="55"/>
      <c r="T232" s="55"/>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c r="AS232" s="55"/>
      <c r="AT232" s="55"/>
      <c r="AU232" s="55"/>
      <c r="AV232" s="55"/>
      <c r="AW232" s="55"/>
      <c r="AX232" s="55"/>
      <c r="AY232" s="55"/>
      <c r="AZ232" s="55"/>
      <c r="BA232" s="55"/>
      <c r="BB232" s="55"/>
      <c r="BC232" s="55"/>
      <c r="BD232" s="55"/>
      <c r="BE232" s="55"/>
      <c r="BF232" s="55"/>
      <c r="BG232" s="55"/>
      <c r="BH232" s="55"/>
      <c r="BI232" s="55"/>
      <c r="BJ232" s="55"/>
      <c r="BK232" s="55"/>
      <c r="BL232" s="55"/>
    </row>
    <row r="233" customFormat="false" ht="13.8" hidden="false" customHeight="false" outlineLevel="0" collapsed="false">
      <c r="A233" s="56"/>
      <c r="B233" s="57"/>
      <c r="C233" s="58" t="n">
        <f aca="false">IF($B233&lt;&gt;"",VLOOKUP($B233,Matriz_INM,2,0),0)</f>
        <v>0</v>
      </c>
      <c r="D233" s="59"/>
      <c r="E233" s="59"/>
      <c r="F233" s="59"/>
      <c r="G233" s="59"/>
      <c r="H233" s="60"/>
      <c r="I233" s="61"/>
      <c r="J233" s="59"/>
      <c r="K233" s="63" t="n">
        <f aca="false">IF(M233="%",(IF($J233="EE",4,IF($J233="CE",4,IF($J233="SE",5,IF($J233="ALI",7,IF($J233="AIE",5,0))))))*$C233,$C233*$I233)</f>
        <v>0</v>
      </c>
      <c r="L233" s="59"/>
      <c r="M233" s="62" t="str">
        <f aca="false">IFERROR(VLOOKUP($B233,Matriz_INM,3,0),"")</f>
        <v/>
      </c>
      <c r="N233" s="55"/>
      <c r="O233" s="55"/>
      <c r="P233" s="55"/>
      <c r="Q233" s="55"/>
      <c r="R233" s="55"/>
      <c r="S233" s="55"/>
      <c r="T233" s="55"/>
      <c r="U233" s="55"/>
      <c r="V233" s="55"/>
      <c r="W233" s="55"/>
      <c r="X233" s="55"/>
      <c r="Y233" s="55"/>
      <c r="Z233" s="55"/>
      <c r="AA233" s="55"/>
      <c r="AB233" s="55"/>
      <c r="AC233" s="55"/>
      <c r="AD233" s="55"/>
      <c r="AE233" s="55"/>
      <c r="AF233" s="55"/>
      <c r="AG233" s="55"/>
      <c r="AH233" s="55"/>
      <c r="AI233" s="55"/>
      <c r="AJ233" s="55"/>
      <c r="AK233" s="55"/>
      <c r="AL233" s="55"/>
      <c r="AM233" s="55"/>
      <c r="AN233" s="55"/>
      <c r="AO233" s="55"/>
      <c r="AP233" s="55"/>
      <c r="AQ233" s="55"/>
      <c r="AR233" s="55"/>
      <c r="AS233" s="55"/>
      <c r="AT233" s="55"/>
      <c r="AU233" s="55"/>
      <c r="AV233" s="55"/>
      <c r="AW233" s="55"/>
      <c r="AX233" s="55"/>
      <c r="AY233" s="55"/>
      <c r="AZ233" s="55"/>
      <c r="BA233" s="55"/>
      <c r="BB233" s="55"/>
      <c r="BC233" s="55"/>
      <c r="BD233" s="55"/>
      <c r="BE233" s="55"/>
      <c r="BF233" s="55"/>
      <c r="BG233" s="55"/>
      <c r="BH233" s="55"/>
      <c r="BI233" s="55"/>
      <c r="BJ233" s="55"/>
      <c r="BK233" s="55"/>
      <c r="BL233" s="55"/>
    </row>
    <row r="234" customFormat="false" ht="13.8" hidden="false" customHeight="false" outlineLevel="0" collapsed="false">
      <c r="A234" s="56"/>
      <c r="B234" s="57"/>
      <c r="C234" s="58" t="n">
        <f aca="false">IF($B234&lt;&gt;"",VLOOKUP($B234,Matriz_INM,2,0),0)</f>
        <v>0</v>
      </c>
      <c r="D234" s="59"/>
      <c r="E234" s="59"/>
      <c r="F234" s="59"/>
      <c r="G234" s="59"/>
      <c r="H234" s="60"/>
      <c r="I234" s="61"/>
      <c r="J234" s="59"/>
      <c r="K234" s="63" t="n">
        <f aca="false">IF(M234="%",(IF($J234="EE",4,IF($J234="CE",4,IF($J234="SE",5,IF($J234="ALI",7,IF($J234="AIE",5,0))))))*$C234,$C234*$I234)</f>
        <v>0</v>
      </c>
      <c r="L234" s="59"/>
      <c r="M234" s="62" t="str">
        <f aca="false">IFERROR(VLOOKUP($B234,Matriz_INM,3,0),"")</f>
        <v/>
      </c>
      <c r="N234" s="55"/>
      <c r="O234" s="55"/>
      <c r="P234" s="55"/>
      <c r="Q234" s="55"/>
      <c r="R234" s="55"/>
      <c r="S234" s="55"/>
      <c r="T234" s="55"/>
      <c r="U234" s="55"/>
      <c r="V234" s="55"/>
      <c r="W234" s="55"/>
      <c r="X234" s="55"/>
      <c r="Y234" s="55"/>
      <c r="Z234" s="55"/>
      <c r="AA234" s="55"/>
      <c r="AB234" s="55"/>
      <c r="AC234" s="55"/>
      <c r="AD234" s="55"/>
      <c r="AE234" s="55"/>
      <c r="AF234" s="55"/>
      <c r="AG234" s="55"/>
      <c r="AH234" s="55"/>
      <c r="AI234" s="55"/>
      <c r="AJ234" s="55"/>
      <c r="AK234" s="55"/>
      <c r="AL234" s="55"/>
      <c r="AM234" s="55"/>
      <c r="AN234" s="55"/>
      <c r="AO234" s="55"/>
      <c r="AP234" s="55"/>
      <c r="AQ234" s="55"/>
      <c r="AR234" s="55"/>
      <c r="AS234" s="55"/>
      <c r="AT234" s="55"/>
      <c r="AU234" s="55"/>
      <c r="AV234" s="55"/>
      <c r="AW234" s="55"/>
      <c r="AX234" s="55"/>
      <c r="AY234" s="55"/>
      <c r="AZ234" s="55"/>
      <c r="BA234" s="55"/>
      <c r="BB234" s="55"/>
      <c r="BC234" s="55"/>
      <c r="BD234" s="55"/>
      <c r="BE234" s="55"/>
      <c r="BF234" s="55"/>
      <c r="BG234" s="55"/>
      <c r="BH234" s="55"/>
      <c r="BI234" s="55"/>
      <c r="BJ234" s="55"/>
      <c r="BK234" s="55"/>
      <c r="BL234" s="55"/>
    </row>
    <row r="235" customFormat="false" ht="13.8" hidden="false" customHeight="false" outlineLevel="0" collapsed="false">
      <c r="A235" s="56"/>
      <c r="B235" s="57"/>
      <c r="C235" s="58" t="n">
        <f aca="false">IF($B235&lt;&gt;"",VLOOKUP($B235,Matriz_INM,2,0),0)</f>
        <v>0</v>
      </c>
      <c r="D235" s="59"/>
      <c r="E235" s="59"/>
      <c r="F235" s="59"/>
      <c r="G235" s="59"/>
      <c r="H235" s="60"/>
      <c r="I235" s="61"/>
      <c r="J235" s="59"/>
      <c r="K235" s="63" t="n">
        <f aca="false">IF(M235="%",(IF($J235="EE",4,IF($J235="CE",4,IF($J235="SE",5,IF($J235="ALI",7,IF($J235="AIE",5,0))))))*$C235,$C235*$I235)</f>
        <v>0</v>
      </c>
      <c r="L235" s="59"/>
      <c r="M235" s="62" t="str">
        <f aca="false">IFERROR(VLOOKUP($B235,Matriz_INM,3,0),"")</f>
        <v/>
      </c>
      <c r="N235" s="55"/>
      <c r="O235" s="55"/>
      <c r="P235" s="55"/>
      <c r="Q235" s="55"/>
      <c r="R235" s="55"/>
      <c r="S235" s="55"/>
      <c r="T235" s="55"/>
      <c r="U235" s="55"/>
      <c r="V235" s="55"/>
      <c r="W235" s="55"/>
      <c r="X235" s="55"/>
      <c r="Y235" s="55"/>
      <c r="Z235" s="55"/>
      <c r="AA235" s="55"/>
      <c r="AB235" s="55"/>
      <c r="AC235" s="55"/>
      <c r="AD235" s="55"/>
      <c r="AE235" s="55"/>
      <c r="AF235" s="55"/>
      <c r="AG235" s="55"/>
      <c r="AH235" s="55"/>
      <c r="AI235" s="55"/>
      <c r="AJ235" s="55"/>
      <c r="AK235" s="55"/>
      <c r="AL235" s="55"/>
      <c r="AM235" s="55"/>
      <c r="AN235" s="55"/>
      <c r="AO235" s="55"/>
      <c r="AP235" s="55"/>
      <c r="AQ235" s="55"/>
      <c r="AR235" s="55"/>
      <c r="AS235" s="55"/>
      <c r="AT235" s="55"/>
      <c r="AU235" s="55"/>
      <c r="AV235" s="55"/>
      <c r="AW235" s="55"/>
      <c r="AX235" s="55"/>
      <c r="AY235" s="55"/>
      <c r="AZ235" s="55"/>
      <c r="BA235" s="55"/>
      <c r="BB235" s="55"/>
      <c r="BC235" s="55"/>
      <c r="BD235" s="55"/>
      <c r="BE235" s="55"/>
      <c r="BF235" s="55"/>
      <c r="BG235" s="55"/>
      <c r="BH235" s="55"/>
      <c r="BI235" s="55"/>
      <c r="BJ235" s="55"/>
      <c r="BK235" s="55"/>
      <c r="BL235" s="55"/>
    </row>
    <row r="236" customFormat="false" ht="13.8" hidden="false" customHeight="false" outlineLevel="0" collapsed="false">
      <c r="A236" s="56"/>
      <c r="B236" s="57"/>
      <c r="C236" s="58" t="n">
        <f aca="false">IF($B236&lt;&gt;"",VLOOKUP($B236,Matriz_INM,2,0),0)</f>
        <v>0</v>
      </c>
      <c r="D236" s="59"/>
      <c r="E236" s="59"/>
      <c r="F236" s="59"/>
      <c r="G236" s="59"/>
      <c r="H236" s="60"/>
      <c r="I236" s="61"/>
      <c r="J236" s="59"/>
      <c r="K236" s="63" t="n">
        <f aca="false">IF(M236="%",(IF($J236="EE",4,IF($J236="CE",4,IF($J236="SE",5,IF($J236="ALI",7,IF($J236="AIE",5,0))))))*$C236,$C236*$I236)</f>
        <v>0</v>
      </c>
      <c r="L236" s="59"/>
      <c r="M236" s="62" t="str">
        <f aca="false">IFERROR(VLOOKUP($B236,Matriz_INM,3,0),"")</f>
        <v/>
      </c>
      <c r="N236" s="55"/>
      <c r="O236" s="55"/>
      <c r="P236" s="55"/>
      <c r="Q236" s="55"/>
      <c r="R236" s="55"/>
      <c r="S236" s="55"/>
      <c r="T236" s="55"/>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55"/>
      <c r="AT236" s="55"/>
      <c r="AU236" s="55"/>
      <c r="AV236" s="55"/>
      <c r="AW236" s="55"/>
      <c r="AX236" s="55"/>
      <c r="AY236" s="55"/>
      <c r="AZ236" s="55"/>
      <c r="BA236" s="55"/>
      <c r="BB236" s="55"/>
      <c r="BC236" s="55"/>
      <c r="BD236" s="55"/>
      <c r="BE236" s="55"/>
      <c r="BF236" s="55"/>
      <c r="BG236" s="55"/>
      <c r="BH236" s="55"/>
      <c r="BI236" s="55"/>
      <c r="BJ236" s="55"/>
      <c r="BK236" s="55"/>
      <c r="BL236" s="55"/>
    </row>
    <row r="237" customFormat="false" ht="13.8" hidden="false" customHeight="false" outlineLevel="0" collapsed="false">
      <c r="A237" s="56"/>
      <c r="B237" s="57"/>
      <c r="C237" s="58" t="n">
        <f aca="false">IF($B237&lt;&gt;"",VLOOKUP($B237,Matriz_INM,2,0),0)</f>
        <v>0</v>
      </c>
      <c r="D237" s="59"/>
      <c r="E237" s="59"/>
      <c r="F237" s="59"/>
      <c r="G237" s="59"/>
      <c r="H237" s="60"/>
      <c r="I237" s="61"/>
      <c r="J237" s="59"/>
      <c r="K237" s="63" t="n">
        <f aca="false">IF(M237="%",(IF($J237="EE",4,IF($J237="CE",4,IF($J237="SE",5,IF($J237="ALI",7,IF($J237="AIE",5,0))))))*$C237,$C237*$I237)</f>
        <v>0</v>
      </c>
      <c r="L237" s="59"/>
      <c r="M237" s="62" t="str">
        <f aca="false">IFERROR(VLOOKUP($B237,Matriz_INM,3,0),"")</f>
        <v/>
      </c>
      <c r="N237" s="55"/>
      <c r="O237" s="55"/>
      <c r="P237" s="55"/>
      <c r="Q237" s="55"/>
      <c r="R237" s="55"/>
      <c r="S237" s="55"/>
      <c r="T237" s="55"/>
      <c r="U237" s="55"/>
      <c r="V237" s="55"/>
      <c r="W237" s="55"/>
      <c r="X237" s="55"/>
      <c r="Y237" s="55"/>
      <c r="Z237" s="55"/>
      <c r="AA237" s="55"/>
      <c r="AB237" s="55"/>
      <c r="AC237" s="55"/>
      <c r="AD237" s="55"/>
      <c r="AE237" s="55"/>
      <c r="AF237" s="55"/>
      <c r="AG237" s="55"/>
      <c r="AH237" s="55"/>
      <c r="AI237" s="55"/>
      <c r="AJ237" s="55"/>
      <c r="AK237" s="55"/>
      <c r="AL237" s="55"/>
      <c r="AM237" s="55"/>
      <c r="AN237" s="55"/>
      <c r="AO237" s="55"/>
      <c r="AP237" s="55"/>
      <c r="AQ237" s="55"/>
      <c r="AR237" s="55"/>
      <c r="AS237" s="55"/>
      <c r="AT237" s="55"/>
      <c r="AU237" s="55"/>
      <c r="AV237" s="55"/>
      <c r="AW237" s="55"/>
      <c r="AX237" s="55"/>
      <c r="AY237" s="55"/>
      <c r="AZ237" s="55"/>
      <c r="BA237" s="55"/>
      <c r="BB237" s="55"/>
      <c r="BC237" s="55"/>
      <c r="BD237" s="55"/>
      <c r="BE237" s="55"/>
      <c r="BF237" s="55"/>
      <c r="BG237" s="55"/>
      <c r="BH237" s="55"/>
      <c r="BI237" s="55"/>
      <c r="BJ237" s="55"/>
      <c r="BK237" s="55"/>
      <c r="BL237" s="55"/>
    </row>
    <row r="238" customFormat="false" ht="13.8" hidden="false" customHeight="false" outlineLevel="0" collapsed="false">
      <c r="A238" s="56"/>
      <c r="B238" s="57"/>
      <c r="C238" s="58" t="n">
        <f aca="false">IF($B238&lt;&gt;"",VLOOKUP($B238,Matriz_INM,2,0),0)</f>
        <v>0</v>
      </c>
      <c r="D238" s="59"/>
      <c r="E238" s="59"/>
      <c r="F238" s="59"/>
      <c r="G238" s="59"/>
      <c r="H238" s="60"/>
      <c r="I238" s="61"/>
      <c r="J238" s="59"/>
      <c r="K238" s="63" t="n">
        <f aca="false">IF(M238="%",(IF($J238="EE",4,IF($J238="CE",4,IF($J238="SE",5,IF($J238="ALI",7,IF($J238="AIE",5,0))))))*$C238,$C238*$I238)</f>
        <v>0</v>
      </c>
      <c r="L238" s="59"/>
      <c r="M238" s="62" t="str">
        <f aca="false">IFERROR(VLOOKUP($B238,Matriz_INM,3,0),"")</f>
        <v/>
      </c>
      <c r="N238" s="55"/>
      <c r="O238" s="55"/>
      <c r="P238" s="55"/>
      <c r="Q238" s="55"/>
      <c r="R238" s="55"/>
      <c r="S238" s="55"/>
      <c r="T238" s="55"/>
      <c r="U238" s="55"/>
      <c r="V238" s="55"/>
      <c r="W238" s="55"/>
      <c r="X238" s="55"/>
      <c r="Y238" s="55"/>
      <c r="Z238" s="55"/>
      <c r="AA238" s="55"/>
      <c r="AB238" s="55"/>
      <c r="AC238" s="55"/>
      <c r="AD238" s="55"/>
      <c r="AE238" s="55"/>
      <c r="AF238" s="55"/>
      <c r="AG238" s="55"/>
      <c r="AH238" s="55"/>
      <c r="AI238" s="55"/>
      <c r="AJ238" s="55"/>
      <c r="AK238" s="55"/>
      <c r="AL238" s="55"/>
      <c r="AM238" s="55"/>
      <c r="AN238" s="55"/>
      <c r="AO238" s="55"/>
      <c r="AP238" s="55"/>
      <c r="AQ238" s="55"/>
      <c r="AR238" s="55"/>
      <c r="AS238" s="55"/>
      <c r="AT238" s="55"/>
      <c r="AU238" s="55"/>
      <c r="AV238" s="55"/>
      <c r="AW238" s="55"/>
      <c r="AX238" s="55"/>
      <c r="AY238" s="55"/>
      <c r="AZ238" s="55"/>
      <c r="BA238" s="55"/>
      <c r="BB238" s="55"/>
      <c r="BC238" s="55"/>
      <c r="BD238" s="55"/>
      <c r="BE238" s="55"/>
      <c r="BF238" s="55"/>
      <c r="BG238" s="55"/>
      <c r="BH238" s="55"/>
      <c r="BI238" s="55"/>
      <c r="BJ238" s="55"/>
      <c r="BK238" s="55"/>
      <c r="BL238" s="55"/>
    </row>
    <row r="239" customFormat="false" ht="13.8" hidden="false" customHeight="false" outlineLevel="0" collapsed="false">
      <c r="A239" s="56"/>
      <c r="B239" s="57"/>
      <c r="C239" s="58" t="n">
        <f aca="false">IF($B239&lt;&gt;"",VLOOKUP($B239,Matriz_INM,2,0),0)</f>
        <v>0</v>
      </c>
      <c r="D239" s="59"/>
      <c r="E239" s="59"/>
      <c r="F239" s="59"/>
      <c r="G239" s="59"/>
      <c r="H239" s="60"/>
      <c r="I239" s="61"/>
      <c r="J239" s="59"/>
      <c r="K239" s="63" t="n">
        <f aca="false">IF(M239="%",(IF($J239="EE",4,IF($J239="CE",4,IF($J239="SE",5,IF($J239="ALI",7,IF($J239="AIE",5,0))))))*$C239,$C239*$I239)</f>
        <v>0</v>
      </c>
      <c r="L239" s="59"/>
      <c r="M239" s="62" t="str">
        <f aca="false">IFERROR(VLOOKUP($B239,Matriz_INM,3,0),"")</f>
        <v/>
      </c>
      <c r="N239" s="55"/>
      <c r="O239" s="55"/>
      <c r="P239" s="55"/>
      <c r="Q239" s="55"/>
      <c r="R239" s="55"/>
      <c r="S239" s="55"/>
      <c r="T239" s="55"/>
      <c r="U239" s="55"/>
      <c r="V239" s="55"/>
      <c r="W239" s="55"/>
      <c r="X239" s="55"/>
      <c r="Y239" s="55"/>
      <c r="Z239" s="55"/>
      <c r="AA239" s="55"/>
      <c r="AB239" s="55"/>
      <c r="AC239" s="55"/>
      <c r="AD239" s="55"/>
      <c r="AE239" s="55"/>
      <c r="AF239" s="55"/>
      <c r="AG239" s="55"/>
      <c r="AH239" s="55"/>
      <c r="AI239" s="55"/>
      <c r="AJ239" s="55"/>
      <c r="AK239" s="55"/>
      <c r="AL239" s="55"/>
      <c r="AM239" s="55"/>
      <c r="AN239" s="55"/>
      <c r="AO239" s="55"/>
      <c r="AP239" s="55"/>
      <c r="AQ239" s="55"/>
      <c r="AR239" s="55"/>
      <c r="AS239" s="55"/>
      <c r="AT239" s="55"/>
      <c r="AU239" s="55"/>
      <c r="AV239" s="55"/>
      <c r="AW239" s="55"/>
      <c r="AX239" s="55"/>
      <c r="AY239" s="55"/>
      <c r="AZ239" s="55"/>
      <c r="BA239" s="55"/>
      <c r="BB239" s="55"/>
      <c r="BC239" s="55"/>
      <c r="BD239" s="55"/>
      <c r="BE239" s="55"/>
      <c r="BF239" s="55"/>
      <c r="BG239" s="55"/>
      <c r="BH239" s="55"/>
      <c r="BI239" s="55"/>
      <c r="BJ239" s="55"/>
      <c r="BK239" s="55"/>
      <c r="BL239" s="55"/>
    </row>
    <row r="240" customFormat="false" ht="13.8" hidden="false" customHeight="false" outlineLevel="0" collapsed="false">
      <c r="A240" s="56"/>
      <c r="B240" s="57"/>
      <c r="C240" s="58" t="n">
        <f aca="false">IF($B240&lt;&gt;"",VLOOKUP($B240,Matriz_INM,2,0),0)</f>
        <v>0</v>
      </c>
      <c r="D240" s="59"/>
      <c r="E240" s="59"/>
      <c r="F240" s="59"/>
      <c r="G240" s="59"/>
      <c r="H240" s="60"/>
      <c r="I240" s="61"/>
      <c r="J240" s="59"/>
      <c r="K240" s="63" t="n">
        <f aca="false">IF(M240="%",(IF($J240="EE",4,IF($J240="CE",4,IF($J240="SE",5,IF($J240="ALI",7,IF($J240="AIE",5,0))))))*$C240,$C240*$I240)</f>
        <v>0</v>
      </c>
      <c r="L240" s="59"/>
      <c r="M240" s="62" t="str">
        <f aca="false">IFERROR(VLOOKUP($B240,Matriz_INM,3,0),"")</f>
        <v/>
      </c>
      <c r="N240" s="55"/>
      <c r="O240" s="55"/>
      <c r="P240" s="55"/>
      <c r="Q240" s="55"/>
      <c r="R240" s="55"/>
      <c r="S240" s="55"/>
      <c r="T240" s="55"/>
      <c r="U240" s="55"/>
      <c r="V240" s="55"/>
      <c r="W240" s="55"/>
      <c r="X240" s="55"/>
      <c r="Y240" s="55"/>
      <c r="Z240" s="55"/>
      <c r="AA240" s="55"/>
      <c r="AB240" s="55"/>
      <c r="AC240" s="55"/>
      <c r="AD240" s="55"/>
      <c r="AE240" s="55"/>
      <c r="AF240" s="55"/>
      <c r="AG240" s="55"/>
      <c r="AH240" s="55"/>
      <c r="AI240" s="55"/>
      <c r="AJ240" s="55"/>
      <c r="AK240" s="55"/>
      <c r="AL240" s="55"/>
      <c r="AM240" s="55"/>
      <c r="AN240" s="55"/>
      <c r="AO240" s="55"/>
      <c r="AP240" s="55"/>
      <c r="AQ240" s="55"/>
      <c r="AR240" s="55"/>
      <c r="AS240" s="55"/>
      <c r="AT240" s="55"/>
      <c r="AU240" s="55"/>
      <c r="AV240" s="55"/>
      <c r="AW240" s="55"/>
      <c r="AX240" s="55"/>
      <c r="AY240" s="55"/>
      <c r="AZ240" s="55"/>
      <c r="BA240" s="55"/>
      <c r="BB240" s="55"/>
      <c r="BC240" s="55"/>
      <c r="BD240" s="55"/>
      <c r="BE240" s="55"/>
      <c r="BF240" s="55"/>
      <c r="BG240" s="55"/>
      <c r="BH240" s="55"/>
      <c r="BI240" s="55"/>
      <c r="BJ240" s="55"/>
      <c r="BK240" s="55"/>
      <c r="BL240" s="55"/>
    </row>
    <row r="241" customFormat="false" ht="13.8" hidden="false" customHeight="false" outlineLevel="0" collapsed="false">
      <c r="A241" s="56"/>
      <c r="B241" s="57"/>
      <c r="C241" s="58" t="n">
        <f aca="false">IF($B241&lt;&gt;"",VLOOKUP($B241,Matriz_INM,2,0),0)</f>
        <v>0</v>
      </c>
      <c r="D241" s="59"/>
      <c r="E241" s="59"/>
      <c r="F241" s="59"/>
      <c r="G241" s="59"/>
      <c r="H241" s="60"/>
      <c r="I241" s="61"/>
      <c r="J241" s="59"/>
      <c r="K241" s="63" t="n">
        <f aca="false">IF(M241="%",(IF($J241="EE",4,IF($J241="CE",4,IF($J241="SE",5,IF($J241="ALI",7,IF($J241="AIE",5,0))))))*$C241,$C241*$I241)</f>
        <v>0</v>
      </c>
      <c r="L241" s="59"/>
      <c r="M241" s="62" t="str">
        <f aca="false">IFERROR(VLOOKUP($B241,Matriz_INM,3,0),"")</f>
        <v/>
      </c>
      <c r="N241" s="55"/>
      <c r="O241" s="55"/>
      <c r="P241" s="55"/>
      <c r="Q241" s="55"/>
      <c r="R241" s="55"/>
      <c r="S241" s="55"/>
      <c r="T241" s="55"/>
      <c r="U241" s="55"/>
      <c r="V241" s="55"/>
      <c r="W241" s="55"/>
      <c r="X241" s="55"/>
      <c r="Y241" s="55"/>
      <c r="Z241" s="55"/>
      <c r="AA241" s="55"/>
      <c r="AB241" s="55"/>
      <c r="AC241" s="55"/>
      <c r="AD241" s="55"/>
      <c r="AE241" s="55"/>
      <c r="AF241" s="55"/>
      <c r="AG241" s="55"/>
      <c r="AH241" s="55"/>
      <c r="AI241" s="55"/>
      <c r="AJ241" s="55"/>
      <c r="AK241" s="55"/>
      <c r="AL241" s="55"/>
      <c r="AM241" s="55"/>
      <c r="AN241" s="55"/>
      <c r="AO241" s="55"/>
      <c r="AP241" s="55"/>
      <c r="AQ241" s="55"/>
      <c r="AR241" s="55"/>
      <c r="AS241" s="55"/>
      <c r="AT241" s="55"/>
      <c r="AU241" s="55"/>
      <c r="AV241" s="55"/>
      <c r="AW241" s="55"/>
      <c r="AX241" s="55"/>
      <c r="AY241" s="55"/>
      <c r="AZ241" s="55"/>
      <c r="BA241" s="55"/>
      <c r="BB241" s="55"/>
      <c r="BC241" s="55"/>
      <c r="BD241" s="55"/>
      <c r="BE241" s="55"/>
      <c r="BF241" s="55"/>
      <c r="BG241" s="55"/>
      <c r="BH241" s="55"/>
      <c r="BI241" s="55"/>
      <c r="BJ241" s="55"/>
      <c r="BK241" s="55"/>
      <c r="BL241" s="55"/>
    </row>
    <row r="242" customFormat="false" ht="13.8" hidden="false" customHeight="false" outlineLevel="0" collapsed="false">
      <c r="A242" s="56"/>
      <c r="B242" s="57"/>
      <c r="C242" s="58" t="n">
        <f aca="false">IF($B242&lt;&gt;"",VLOOKUP($B242,Matriz_INM,2,0),0)</f>
        <v>0</v>
      </c>
      <c r="D242" s="59"/>
      <c r="E242" s="59"/>
      <c r="F242" s="59"/>
      <c r="G242" s="59"/>
      <c r="H242" s="60"/>
      <c r="I242" s="61"/>
      <c r="J242" s="59"/>
      <c r="K242" s="63" t="n">
        <f aca="false">IF(M242="%",(IF($J242="EE",4,IF($J242="CE",4,IF($J242="SE",5,IF($J242="ALI",7,IF($J242="AIE",5,0))))))*$C242,$C242*$I242)</f>
        <v>0</v>
      </c>
      <c r="L242" s="59"/>
      <c r="M242" s="62" t="str">
        <f aca="false">IFERROR(VLOOKUP($B242,Matriz_INM,3,0),"")</f>
        <v/>
      </c>
      <c r="N242" s="55"/>
      <c r="O242" s="55"/>
      <c r="P242" s="55"/>
      <c r="Q242" s="55"/>
      <c r="R242" s="55"/>
      <c r="S242" s="55"/>
      <c r="T242" s="55"/>
      <c r="U242" s="55"/>
      <c r="V242" s="55"/>
      <c r="W242" s="55"/>
      <c r="X242" s="55"/>
      <c r="Y242" s="55"/>
      <c r="Z242" s="55"/>
      <c r="AA242" s="55"/>
      <c r="AB242" s="55"/>
      <c r="AC242" s="55"/>
      <c r="AD242" s="55"/>
      <c r="AE242" s="55"/>
      <c r="AF242" s="55"/>
      <c r="AG242" s="55"/>
      <c r="AH242" s="55"/>
      <c r="AI242" s="55"/>
      <c r="AJ242" s="55"/>
      <c r="AK242" s="55"/>
      <c r="AL242" s="55"/>
      <c r="AM242" s="55"/>
      <c r="AN242" s="55"/>
      <c r="AO242" s="55"/>
      <c r="AP242" s="55"/>
      <c r="AQ242" s="55"/>
      <c r="AR242" s="55"/>
      <c r="AS242" s="55"/>
      <c r="AT242" s="55"/>
      <c r="AU242" s="55"/>
      <c r="AV242" s="55"/>
      <c r="AW242" s="55"/>
      <c r="AX242" s="55"/>
      <c r="AY242" s="55"/>
      <c r="AZ242" s="55"/>
      <c r="BA242" s="55"/>
      <c r="BB242" s="55"/>
      <c r="BC242" s="55"/>
      <c r="BD242" s="55"/>
      <c r="BE242" s="55"/>
      <c r="BF242" s="55"/>
      <c r="BG242" s="55"/>
      <c r="BH242" s="55"/>
      <c r="BI242" s="55"/>
      <c r="BJ242" s="55"/>
      <c r="BK242" s="55"/>
      <c r="BL242" s="55"/>
    </row>
    <row r="243" customFormat="false" ht="13.8" hidden="false" customHeight="false" outlineLevel="0" collapsed="false">
      <c r="A243" s="56"/>
      <c r="B243" s="57"/>
      <c r="C243" s="58" t="n">
        <f aca="false">IF($B243&lt;&gt;"",VLOOKUP($B243,Matriz_INM,2,0),0)</f>
        <v>0</v>
      </c>
      <c r="D243" s="59"/>
      <c r="E243" s="59"/>
      <c r="F243" s="59"/>
      <c r="G243" s="59"/>
      <c r="H243" s="60"/>
      <c r="I243" s="61"/>
      <c r="J243" s="59"/>
      <c r="K243" s="63" t="n">
        <f aca="false">IF(M243="%",(IF($J243="EE",4,IF($J243="CE",4,IF($J243="SE",5,IF($J243="ALI",7,IF($J243="AIE",5,0))))))*$C243,$C243*$I243)</f>
        <v>0</v>
      </c>
      <c r="L243" s="59"/>
      <c r="M243" s="62" t="str">
        <f aca="false">IFERROR(VLOOKUP($B243,Matriz_INM,3,0),"")</f>
        <v/>
      </c>
      <c r="N243" s="55"/>
      <c r="O243" s="55"/>
      <c r="P243" s="55"/>
      <c r="Q243" s="55"/>
      <c r="R243" s="55"/>
      <c r="S243" s="55"/>
      <c r="T243" s="55"/>
      <c r="U243" s="55"/>
      <c r="V243" s="55"/>
      <c r="W243" s="55"/>
      <c r="X243" s="55"/>
      <c r="Y243" s="55"/>
      <c r="Z243" s="55"/>
      <c r="AA243" s="55"/>
      <c r="AB243" s="55"/>
      <c r="AC243" s="55"/>
      <c r="AD243" s="55"/>
      <c r="AE243" s="55"/>
      <c r="AF243" s="55"/>
      <c r="AG243" s="55"/>
      <c r="AH243" s="55"/>
      <c r="AI243" s="55"/>
      <c r="AJ243" s="55"/>
      <c r="AK243" s="55"/>
      <c r="AL243" s="55"/>
      <c r="AM243" s="55"/>
      <c r="AN243" s="55"/>
      <c r="AO243" s="55"/>
      <c r="AP243" s="55"/>
      <c r="AQ243" s="55"/>
      <c r="AR243" s="55"/>
      <c r="AS243" s="55"/>
      <c r="AT243" s="55"/>
      <c r="AU243" s="55"/>
      <c r="AV243" s="55"/>
      <c r="AW243" s="55"/>
      <c r="AX243" s="55"/>
      <c r="AY243" s="55"/>
      <c r="AZ243" s="55"/>
      <c r="BA243" s="55"/>
      <c r="BB243" s="55"/>
      <c r="BC243" s="55"/>
      <c r="BD243" s="55"/>
      <c r="BE243" s="55"/>
      <c r="BF243" s="55"/>
      <c r="BG243" s="55"/>
      <c r="BH243" s="55"/>
      <c r="BI243" s="55"/>
      <c r="BJ243" s="55"/>
      <c r="BK243" s="55"/>
      <c r="BL243" s="55"/>
    </row>
    <row r="244" customFormat="false" ht="13.8" hidden="false" customHeight="false" outlineLevel="0" collapsed="false">
      <c r="A244" s="56"/>
      <c r="B244" s="57"/>
      <c r="C244" s="58" t="n">
        <f aca="false">IF($B244&lt;&gt;"",VLOOKUP($B244,Matriz_INM,2,0),0)</f>
        <v>0</v>
      </c>
      <c r="D244" s="59"/>
      <c r="E244" s="59"/>
      <c r="F244" s="59"/>
      <c r="G244" s="59"/>
      <c r="H244" s="60"/>
      <c r="I244" s="61"/>
      <c r="J244" s="59"/>
      <c r="K244" s="63" t="n">
        <f aca="false">IF(M244="%",(IF($J244="EE",4,IF($J244="CE",4,IF($J244="SE",5,IF($J244="ALI",7,IF($J244="AIE",5,0))))))*$C244,$C244*$I244)</f>
        <v>0</v>
      </c>
      <c r="L244" s="59"/>
      <c r="M244" s="62" t="str">
        <f aca="false">IFERROR(VLOOKUP($B244,Matriz_INM,3,0),"")</f>
        <v/>
      </c>
      <c r="N244" s="55"/>
      <c r="O244" s="55"/>
      <c r="P244" s="55"/>
      <c r="Q244" s="55"/>
      <c r="R244" s="55"/>
      <c r="S244" s="55"/>
      <c r="T244" s="55"/>
      <c r="U244" s="55"/>
      <c r="V244" s="55"/>
      <c r="W244" s="55"/>
      <c r="X244" s="55"/>
      <c r="Y244" s="55"/>
      <c r="Z244" s="55"/>
      <c r="AA244" s="55"/>
      <c r="AB244" s="55"/>
      <c r="AC244" s="55"/>
      <c r="AD244" s="55"/>
      <c r="AE244" s="55"/>
      <c r="AF244" s="55"/>
      <c r="AG244" s="55"/>
      <c r="AH244" s="55"/>
      <c r="AI244" s="55"/>
      <c r="AJ244" s="55"/>
      <c r="AK244" s="55"/>
      <c r="AL244" s="55"/>
      <c r="AM244" s="55"/>
      <c r="AN244" s="55"/>
      <c r="AO244" s="55"/>
      <c r="AP244" s="55"/>
      <c r="AQ244" s="55"/>
      <c r="AR244" s="55"/>
      <c r="AS244" s="55"/>
      <c r="AT244" s="55"/>
      <c r="AU244" s="55"/>
      <c r="AV244" s="55"/>
      <c r="AW244" s="55"/>
      <c r="AX244" s="55"/>
      <c r="AY244" s="55"/>
      <c r="AZ244" s="55"/>
      <c r="BA244" s="55"/>
      <c r="BB244" s="55"/>
      <c r="BC244" s="55"/>
      <c r="BD244" s="55"/>
      <c r="BE244" s="55"/>
      <c r="BF244" s="55"/>
      <c r="BG244" s="55"/>
      <c r="BH244" s="55"/>
      <c r="BI244" s="55"/>
      <c r="BJ244" s="55"/>
      <c r="BK244" s="55"/>
      <c r="BL244" s="55"/>
    </row>
    <row r="245" customFormat="false" ht="13.8" hidden="false" customHeight="false" outlineLevel="0" collapsed="false">
      <c r="A245" s="56"/>
      <c r="B245" s="57"/>
      <c r="C245" s="58" t="n">
        <f aca="false">IF($B245&lt;&gt;"",VLOOKUP($B245,Matriz_INM,2,0),0)</f>
        <v>0</v>
      </c>
      <c r="D245" s="59"/>
      <c r="E245" s="59"/>
      <c r="F245" s="59"/>
      <c r="G245" s="59"/>
      <c r="H245" s="60"/>
      <c r="I245" s="61"/>
      <c r="J245" s="59"/>
      <c r="K245" s="63" t="n">
        <f aca="false">IF(M245="%",(IF($J245="EE",4,IF($J245="CE",4,IF($J245="SE",5,IF($J245="ALI",7,IF($J245="AIE",5,0))))))*$C245,$C245*$I245)</f>
        <v>0</v>
      </c>
      <c r="L245" s="59"/>
      <c r="M245" s="62" t="str">
        <f aca="false">IFERROR(VLOOKUP($B245,Matriz_INM,3,0),"")</f>
        <v/>
      </c>
      <c r="N245" s="55"/>
      <c r="O245" s="55"/>
      <c r="P245" s="55"/>
      <c r="Q245" s="55"/>
      <c r="R245" s="55"/>
      <c r="S245" s="55"/>
      <c r="T245" s="55"/>
      <c r="U245" s="55"/>
      <c r="V245" s="55"/>
      <c r="W245" s="55"/>
      <c r="X245" s="55"/>
      <c r="Y245" s="55"/>
      <c r="Z245" s="55"/>
      <c r="AA245" s="55"/>
      <c r="AB245" s="55"/>
      <c r="AC245" s="55"/>
      <c r="AD245" s="55"/>
      <c r="AE245" s="55"/>
      <c r="AF245" s="55"/>
      <c r="AG245" s="55"/>
      <c r="AH245" s="55"/>
      <c r="AI245" s="55"/>
      <c r="AJ245" s="55"/>
      <c r="AK245" s="55"/>
      <c r="AL245" s="55"/>
      <c r="AM245" s="55"/>
      <c r="AN245" s="55"/>
      <c r="AO245" s="55"/>
      <c r="AP245" s="55"/>
      <c r="AQ245" s="55"/>
      <c r="AR245" s="55"/>
      <c r="AS245" s="55"/>
      <c r="AT245" s="55"/>
      <c r="AU245" s="55"/>
      <c r="AV245" s="55"/>
      <c r="AW245" s="55"/>
      <c r="AX245" s="55"/>
      <c r="AY245" s="55"/>
      <c r="AZ245" s="55"/>
      <c r="BA245" s="55"/>
      <c r="BB245" s="55"/>
      <c r="BC245" s="55"/>
      <c r="BD245" s="55"/>
      <c r="BE245" s="55"/>
      <c r="BF245" s="55"/>
      <c r="BG245" s="55"/>
      <c r="BH245" s="55"/>
      <c r="BI245" s="55"/>
      <c r="BJ245" s="55"/>
      <c r="BK245" s="55"/>
      <c r="BL245" s="55"/>
    </row>
    <row r="246" customFormat="false" ht="13.8" hidden="false" customHeight="false" outlineLevel="0" collapsed="false">
      <c r="A246" s="56"/>
      <c r="B246" s="57"/>
      <c r="C246" s="58" t="n">
        <f aca="false">IF($B246&lt;&gt;"",VLOOKUP($B246,Matriz_INM,2,0),0)</f>
        <v>0</v>
      </c>
      <c r="D246" s="59"/>
      <c r="E246" s="59"/>
      <c r="F246" s="59"/>
      <c r="G246" s="59"/>
      <c r="H246" s="60"/>
      <c r="I246" s="61"/>
      <c r="J246" s="59"/>
      <c r="K246" s="63" t="n">
        <f aca="false">IF(M246="%",(IF($J246="EE",4,IF($J246="CE",4,IF($J246="SE",5,IF($J246="ALI",7,IF($J246="AIE",5,0))))))*$C246,$C246*$I246)</f>
        <v>0</v>
      </c>
      <c r="L246" s="59"/>
      <c r="M246" s="62" t="str">
        <f aca="false">IFERROR(VLOOKUP($B246,Matriz_INM,3,0),"")</f>
        <v/>
      </c>
      <c r="N246" s="55"/>
      <c r="O246" s="55"/>
      <c r="P246" s="55"/>
      <c r="Q246" s="55"/>
      <c r="R246" s="55"/>
      <c r="S246" s="55"/>
      <c r="T246" s="55"/>
      <c r="U246" s="55"/>
      <c r="V246" s="55"/>
      <c r="W246" s="55"/>
      <c r="X246" s="55"/>
      <c r="Y246" s="55"/>
      <c r="Z246" s="55"/>
      <c r="AA246" s="55"/>
      <c r="AB246" s="55"/>
      <c r="AC246" s="55"/>
      <c r="AD246" s="55"/>
      <c r="AE246" s="55"/>
      <c r="AF246" s="55"/>
      <c r="AG246" s="55"/>
      <c r="AH246" s="55"/>
      <c r="AI246" s="55"/>
      <c r="AJ246" s="55"/>
      <c r="AK246" s="55"/>
      <c r="AL246" s="55"/>
      <c r="AM246" s="55"/>
      <c r="AN246" s="55"/>
      <c r="AO246" s="55"/>
      <c r="AP246" s="55"/>
      <c r="AQ246" s="55"/>
      <c r="AR246" s="55"/>
      <c r="AS246" s="55"/>
      <c r="AT246" s="55"/>
      <c r="AU246" s="55"/>
      <c r="AV246" s="55"/>
      <c r="AW246" s="55"/>
      <c r="AX246" s="55"/>
      <c r="AY246" s="55"/>
      <c r="AZ246" s="55"/>
      <c r="BA246" s="55"/>
      <c r="BB246" s="55"/>
      <c r="BC246" s="55"/>
      <c r="BD246" s="55"/>
      <c r="BE246" s="55"/>
      <c r="BF246" s="55"/>
      <c r="BG246" s="55"/>
      <c r="BH246" s="55"/>
      <c r="BI246" s="55"/>
      <c r="BJ246" s="55"/>
      <c r="BK246" s="55"/>
      <c r="BL246" s="55"/>
    </row>
    <row r="247" customFormat="false" ht="13.8" hidden="false" customHeight="false" outlineLevel="0" collapsed="false">
      <c r="A247" s="56"/>
      <c r="B247" s="57"/>
      <c r="C247" s="58" t="n">
        <f aca="false">IF($B247&lt;&gt;"",VLOOKUP($B247,Matriz_INM,2,0),0)</f>
        <v>0</v>
      </c>
      <c r="D247" s="59"/>
      <c r="E247" s="59"/>
      <c r="F247" s="59"/>
      <c r="G247" s="59"/>
      <c r="H247" s="60"/>
      <c r="I247" s="61"/>
      <c r="J247" s="59"/>
      <c r="K247" s="63" t="n">
        <f aca="false">IF(M247="%",(IF($J247="EE",4,IF($J247="CE",4,IF($J247="SE",5,IF($J247="ALI",7,IF($J247="AIE",5,0))))))*$C247,$C247*$I247)</f>
        <v>0</v>
      </c>
      <c r="L247" s="59"/>
      <c r="M247" s="62" t="str">
        <f aca="false">IFERROR(VLOOKUP($B247,Matriz_INM,3,0),"")</f>
        <v/>
      </c>
      <c r="N247" s="55"/>
      <c r="O247" s="55"/>
      <c r="P247" s="55"/>
      <c r="Q247" s="55"/>
      <c r="R247" s="55"/>
      <c r="S247" s="55"/>
      <c r="T247" s="55"/>
      <c r="U247" s="55"/>
      <c r="V247" s="55"/>
      <c r="W247" s="55"/>
      <c r="X247" s="55"/>
      <c r="Y247" s="55"/>
      <c r="Z247" s="55"/>
      <c r="AA247" s="55"/>
      <c r="AB247" s="55"/>
      <c r="AC247" s="55"/>
      <c r="AD247" s="55"/>
      <c r="AE247" s="55"/>
      <c r="AF247" s="55"/>
      <c r="AG247" s="55"/>
      <c r="AH247" s="55"/>
      <c r="AI247" s="55"/>
      <c r="AJ247" s="55"/>
      <c r="AK247" s="55"/>
      <c r="AL247" s="55"/>
      <c r="AM247" s="55"/>
      <c r="AN247" s="55"/>
      <c r="AO247" s="55"/>
      <c r="AP247" s="55"/>
      <c r="AQ247" s="55"/>
      <c r="AR247" s="55"/>
      <c r="AS247" s="55"/>
      <c r="AT247" s="55"/>
      <c r="AU247" s="55"/>
      <c r="AV247" s="55"/>
      <c r="AW247" s="55"/>
      <c r="AX247" s="55"/>
      <c r="AY247" s="55"/>
      <c r="AZ247" s="55"/>
      <c r="BA247" s="55"/>
      <c r="BB247" s="55"/>
      <c r="BC247" s="55"/>
      <c r="BD247" s="55"/>
      <c r="BE247" s="55"/>
      <c r="BF247" s="55"/>
      <c r="BG247" s="55"/>
      <c r="BH247" s="55"/>
      <c r="BI247" s="55"/>
      <c r="BJ247" s="55"/>
      <c r="BK247" s="55"/>
      <c r="BL247" s="55"/>
    </row>
    <row r="248" customFormat="false" ht="13.8" hidden="false" customHeight="false" outlineLevel="0" collapsed="false">
      <c r="A248" s="56"/>
      <c r="B248" s="57"/>
      <c r="C248" s="58" t="n">
        <f aca="false">IF($B248&lt;&gt;"",VLOOKUP($B248,Matriz_INM,2,0),0)</f>
        <v>0</v>
      </c>
      <c r="D248" s="59"/>
      <c r="E248" s="59"/>
      <c r="F248" s="59"/>
      <c r="G248" s="59"/>
      <c r="H248" s="60"/>
      <c r="I248" s="61"/>
      <c r="J248" s="59"/>
      <c r="K248" s="63" t="n">
        <f aca="false">IF(M248="%",(IF($J248="EE",4,IF($J248="CE",4,IF($J248="SE",5,IF($J248="ALI",7,IF($J248="AIE",5,0))))))*$C248,$C248*$I248)</f>
        <v>0</v>
      </c>
      <c r="L248" s="59"/>
      <c r="M248" s="62" t="str">
        <f aca="false">IFERROR(VLOOKUP($B248,Matriz_INM,3,0),"")</f>
        <v/>
      </c>
      <c r="N248" s="55"/>
      <c r="O248" s="55"/>
      <c r="P248" s="55"/>
      <c r="Q248" s="55"/>
      <c r="R248" s="55"/>
      <c r="S248" s="55"/>
      <c r="T248" s="55"/>
      <c r="U248" s="55"/>
      <c r="V248" s="55"/>
      <c r="W248" s="55"/>
      <c r="X248" s="55"/>
      <c r="Y248" s="55"/>
      <c r="Z248" s="55"/>
      <c r="AA248" s="55"/>
      <c r="AB248" s="55"/>
      <c r="AC248" s="55"/>
      <c r="AD248" s="55"/>
      <c r="AE248" s="55"/>
      <c r="AF248" s="55"/>
      <c r="AG248" s="55"/>
      <c r="AH248" s="55"/>
      <c r="AI248" s="55"/>
      <c r="AJ248" s="55"/>
      <c r="AK248" s="55"/>
      <c r="AL248" s="55"/>
      <c r="AM248" s="55"/>
      <c r="AN248" s="55"/>
      <c r="AO248" s="55"/>
      <c r="AP248" s="55"/>
      <c r="AQ248" s="55"/>
      <c r="AR248" s="55"/>
      <c r="AS248" s="55"/>
      <c r="AT248" s="55"/>
      <c r="AU248" s="55"/>
      <c r="AV248" s="55"/>
      <c r="AW248" s="55"/>
      <c r="AX248" s="55"/>
      <c r="AY248" s="55"/>
      <c r="AZ248" s="55"/>
      <c r="BA248" s="55"/>
      <c r="BB248" s="55"/>
      <c r="BC248" s="55"/>
      <c r="BD248" s="55"/>
      <c r="BE248" s="55"/>
      <c r="BF248" s="55"/>
      <c r="BG248" s="55"/>
      <c r="BH248" s="55"/>
      <c r="BI248" s="55"/>
      <c r="BJ248" s="55"/>
      <c r="BK248" s="55"/>
      <c r="BL248" s="55"/>
    </row>
    <row r="249" customFormat="false" ht="13.8" hidden="false" customHeight="false" outlineLevel="0" collapsed="false">
      <c r="A249" s="56"/>
      <c r="B249" s="57"/>
      <c r="C249" s="58" t="n">
        <f aca="false">IF($B249&lt;&gt;"",VLOOKUP($B249,Matriz_INM,2,0),0)</f>
        <v>0</v>
      </c>
      <c r="D249" s="59"/>
      <c r="E249" s="59"/>
      <c r="F249" s="59"/>
      <c r="G249" s="59"/>
      <c r="H249" s="60"/>
      <c r="I249" s="61"/>
      <c r="J249" s="59"/>
      <c r="K249" s="63" t="n">
        <f aca="false">IF(M249="%",(IF($J249="EE",4,IF($J249="CE",4,IF($J249="SE",5,IF($J249="ALI",7,IF($J249="AIE",5,0))))))*$C249,$C249*$I249)</f>
        <v>0</v>
      </c>
      <c r="L249" s="59"/>
      <c r="M249" s="62" t="str">
        <f aca="false">IFERROR(VLOOKUP($B249,Matriz_INM,3,0),"")</f>
        <v/>
      </c>
      <c r="N249" s="55"/>
      <c r="O249" s="55"/>
      <c r="P249" s="55"/>
      <c r="Q249" s="55"/>
      <c r="R249" s="55"/>
      <c r="S249" s="55"/>
      <c r="T249" s="55"/>
      <c r="U249" s="55"/>
      <c r="V249" s="55"/>
      <c r="W249" s="55"/>
      <c r="X249" s="55"/>
      <c r="Y249" s="55"/>
      <c r="Z249" s="55"/>
      <c r="AA249" s="55"/>
      <c r="AB249" s="55"/>
      <c r="AC249" s="55"/>
      <c r="AD249" s="55"/>
      <c r="AE249" s="55"/>
      <c r="AF249" s="55"/>
      <c r="AG249" s="55"/>
      <c r="AH249" s="55"/>
      <c r="AI249" s="55"/>
      <c r="AJ249" s="55"/>
      <c r="AK249" s="55"/>
      <c r="AL249" s="55"/>
      <c r="AM249" s="55"/>
      <c r="AN249" s="55"/>
      <c r="AO249" s="55"/>
      <c r="AP249" s="55"/>
      <c r="AQ249" s="55"/>
      <c r="AR249" s="55"/>
      <c r="AS249" s="55"/>
      <c r="AT249" s="55"/>
      <c r="AU249" s="55"/>
      <c r="AV249" s="55"/>
      <c r="AW249" s="55"/>
      <c r="AX249" s="55"/>
      <c r="AY249" s="55"/>
      <c r="AZ249" s="55"/>
      <c r="BA249" s="55"/>
      <c r="BB249" s="55"/>
      <c r="BC249" s="55"/>
      <c r="BD249" s="55"/>
      <c r="BE249" s="55"/>
      <c r="BF249" s="55"/>
      <c r="BG249" s="55"/>
      <c r="BH249" s="55"/>
      <c r="BI249" s="55"/>
      <c r="BJ249" s="55"/>
      <c r="BK249" s="55"/>
      <c r="BL249" s="55"/>
    </row>
    <row r="250" customFormat="false" ht="13.8" hidden="false" customHeight="false" outlineLevel="0" collapsed="false">
      <c r="A250" s="56"/>
      <c r="B250" s="57"/>
      <c r="C250" s="58" t="n">
        <f aca="false">IF($B250&lt;&gt;"",VLOOKUP($B250,Matriz_INM,2,0),0)</f>
        <v>0</v>
      </c>
      <c r="D250" s="59"/>
      <c r="E250" s="59"/>
      <c r="F250" s="59"/>
      <c r="G250" s="59"/>
      <c r="H250" s="60"/>
      <c r="I250" s="61"/>
      <c r="J250" s="59"/>
      <c r="K250" s="63" t="n">
        <f aca="false">IF(M250="%",(IF($J250="EE",4,IF($J250="CE",4,IF($J250="SE",5,IF($J250="ALI",7,IF($J250="AIE",5,0))))))*$C250,$C250*$I250)</f>
        <v>0</v>
      </c>
      <c r="L250" s="59"/>
      <c r="M250" s="62" t="str">
        <f aca="false">IFERROR(VLOOKUP($B250,Matriz_INM,3,0),"")</f>
        <v/>
      </c>
      <c r="N250" s="55"/>
      <c r="O250" s="55"/>
      <c r="P250" s="55"/>
      <c r="Q250" s="55"/>
      <c r="R250" s="55"/>
      <c r="S250" s="55"/>
      <c r="T250" s="55"/>
      <c r="U250" s="55"/>
      <c r="V250" s="55"/>
      <c r="W250" s="55"/>
      <c r="X250" s="55"/>
      <c r="Y250" s="55"/>
      <c r="Z250" s="55"/>
      <c r="AA250" s="55"/>
      <c r="AB250" s="55"/>
      <c r="AC250" s="55"/>
      <c r="AD250" s="55"/>
      <c r="AE250" s="55"/>
      <c r="AF250" s="55"/>
      <c r="AG250" s="55"/>
      <c r="AH250" s="55"/>
      <c r="AI250" s="55"/>
      <c r="AJ250" s="55"/>
      <c r="AK250" s="55"/>
      <c r="AL250" s="55"/>
      <c r="AM250" s="55"/>
      <c r="AN250" s="55"/>
      <c r="AO250" s="55"/>
      <c r="AP250" s="55"/>
      <c r="AQ250" s="55"/>
      <c r="AR250" s="55"/>
      <c r="AS250" s="55"/>
      <c r="AT250" s="55"/>
      <c r="AU250" s="55"/>
      <c r="AV250" s="55"/>
      <c r="AW250" s="55"/>
      <c r="AX250" s="55"/>
      <c r="AY250" s="55"/>
      <c r="AZ250" s="55"/>
      <c r="BA250" s="55"/>
      <c r="BB250" s="55"/>
      <c r="BC250" s="55"/>
      <c r="BD250" s="55"/>
      <c r="BE250" s="55"/>
      <c r="BF250" s="55"/>
      <c r="BG250" s="55"/>
      <c r="BH250" s="55"/>
      <c r="BI250" s="55"/>
      <c r="BJ250" s="55"/>
      <c r="BK250" s="55"/>
      <c r="BL250" s="55"/>
    </row>
    <row r="251" customFormat="false" ht="13.8" hidden="false" customHeight="false" outlineLevel="0" collapsed="false">
      <c r="A251" s="56"/>
      <c r="B251" s="57"/>
      <c r="C251" s="58" t="n">
        <f aca="false">IF($B251&lt;&gt;"",VLOOKUP($B251,Matriz_INM,2,0),0)</f>
        <v>0</v>
      </c>
      <c r="D251" s="59"/>
      <c r="E251" s="59"/>
      <c r="F251" s="59"/>
      <c r="G251" s="59"/>
      <c r="H251" s="60"/>
      <c r="I251" s="61"/>
      <c r="J251" s="59"/>
      <c r="K251" s="63" t="n">
        <f aca="false">IF(M251="%",(IF($J251="EE",4,IF($J251="CE",4,IF($J251="SE",5,IF($J251="ALI",7,IF($J251="AIE",5,0))))))*$C251,$C251*$I251)</f>
        <v>0</v>
      </c>
      <c r="L251" s="59"/>
      <c r="M251" s="62" t="str">
        <f aca="false">IFERROR(VLOOKUP($B251,Matriz_INM,3,0),"")</f>
        <v/>
      </c>
      <c r="N251" s="55"/>
      <c r="O251" s="55"/>
      <c r="P251" s="55"/>
      <c r="Q251" s="55"/>
      <c r="R251" s="55"/>
      <c r="S251" s="55"/>
      <c r="T251" s="55"/>
      <c r="U251" s="55"/>
      <c r="V251" s="55"/>
      <c r="W251" s="55"/>
      <c r="X251" s="55"/>
      <c r="Y251" s="55"/>
      <c r="Z251" s="55"/>
      <c r="AA251" s="55"/>
      <c r="AB251" s="55"/>
      <c r="AC251" s="55"/>
      <c r="AD251" s="55"/>
      <c r="AE251" s="55"/>
      <c r="AF251" s="55"/>
      <c r="AG251" s="55"/>
      <c r="AH251" s="55"/>
      <c r="AI251" s="55"/>
      <c r="AJ251" s="55"/>
      <c r="AK251" s="55"/>
      <c r="AL251" s="55"/>
      <c r="AM251" s="55"/>
      <c r="AN251" s="55"/>
      <c r="AO251" s="55"/>
      <c r="AP251" s="55"/>
      <c r="AQ251" s="55"/>
      <c r="AR251" s="55"/>
      <c r="AS251" s="55"/>
      <c r="AT251" s="55"/>
      <c r="AU251" s="55"/>
      <c r="AV251" s="55"/>
      <c r="AW251" s="55"/>
      <c r="AX251" s="55"/>
      <c r="AY251" s="55"/>
      <c r="AZ251" s="55"/>
      <c r="BA251" s="55"/>
      <c r="BB251" s="55"/>
      <c r="BC251" s="55"/>
      <c r="BD251" s="55"/>
      <c r="BE251" s="55"/>
      <c r="BF251" s="55"/>
      <c r="BG251" s="55"/>
      <c r="BH251" s="55"/>
      <c r="BI251" s="55"/>
      <c r="BJ251" s="55"/>
      <c r="BK251" s="55"/>
      <c r="BL251" s="55"/>
    </row>
    <row r="252" customFormat="false" ht="13.8" hidden="false" customHeight="false" outlineLevel="0" collapsed="false">
      <c r="A252" s="56"/>
      <c r="B252" s="57"/>
      <c r="C252" s="58" t="n">
        <f aca="false">IF($B252&lt;&gt;"",VLOOKUP($B252,Matriz_INM,2,0),0)</f>
        <v>0</v>
      </c>
      <c r="D252" s="59"/>
      <c r="E252" s="59"/>
      <c r="F252" s="59"/>
      <c r="G252" s="59"/>
      <c r="H252" s="60"/>
      <c r="I252" s="61"/>
      <c r="J252" s="59"/>
      <c r="K252" s="63" t="n">
        <f aca="false">IF(M252="%",(IF($J252="EE",4,IF($J252="CE",4,IF($J252="SE",5,IF($J252="ALI",7,IF($J252="AIE",5,0))))))*$C252,$C252*$I252)</f>
        <v>0</v>
      </c>
      <c r="L252" s="59"/>
      <c r="M252" s="62" t="str">
        <f aca="false">IFERROR(VLOOKUP($B252,Matriz_INM,3,0),"")</f>
        <v/>
      </c>
      <c r="N252" s="55"/>
      <c r="O252" s="55"/>
      <c r="P252" s="55"/>
      <c r="Q252" s="55"/>
      <c r="R252" s="55"/>
      <c r="S252" s="55"/>
      <c r="T252" s="55"/>
      <c r="U252" s="55"/>
      <c r="V252" s="55"/>
      <c r="W252" s="55"/>
      <c r="X252" s="55"/>
      <c r="Y252" s="55"/>
      <c r="Z252" s="55"/>
      <c r="AA252" s="55"/>
      <c r="AB252" s="55"/>
      <c r="AC252" s="55"/>
      <c r="AD252" s="55"/>
      <c r="AE252" s="55"/>
      <c r="AF252" s="55"/>
      <c r="AG252" s="55"/>
      <c r="AH252" s="55"/>
      <c r="AI252" s="55"/>
      <c r="AJ252" s="55"/>
      <c r="AK252" s="55"/>
      <c r="AL252" s="55"/>
      <c r="AM252" s="55"/>
      <c r="AN252" s="55"/>
      <c r="AO252" s="55"/>
      <c r="AP252" s="55"/>
      <c r="AQ252" s="55"/>
      <c r="AR252" s="55"/>
      <c r="AS252" s="55"/>
      <c r="AT252" s="55"/>
      <c r="AU252" s="55"/>
      <c r="AV252" s="55"/>
      <c r="AW252" s="55"/>
      <c r="AX252" s="55"/>
      <c r="AY252" s="55"/>
      <c r="AZ252" s="55"/>
      <c r="BA252" s="55"/>
      <c r="BB252" s="55"/>
      <c r="BC252" s="55"/>
      <c r="BD252" s="55"/>
      <c r="BE252" s="55"/>
      <c r="BF252" s="55"/>
      <c r="BG252" s="55"/>
      <c r="BH252" s="55"/>
      <c r="BI252" s="55"/>
      <c r="BJ252" s="55"/>
      <c r="BK252" s="55"/>
      <c r="BL252" s="55"/>
    </row>
    <row r="253" customFormat="false" ht="13.8" hidden="false" customHeight="false" outlineLevel="0" collapsed="false">
      <c r="A253" s="56"/>
      <c r="B253" s="57"/>
      <c r="C253" s="58" t="n">
        <f aca="false">IF($B253&lt;&gt;"",VLOOKUP($B253,Matriz_INM,2,0),0)</f>
        <v>0</v>
      </c>
      <c r="D253" s="59"/>
      <c r="E253" s="59"/>
      <c r="F253" s="59"/>
      <c r="G253" s="59"/>
      <c r="H253" s="60"/>
      <c r="I253" s="61"/>
      <c r="J253" s="59"/>
      <c r="K253" s="63" t="n">
        <f aca="false">IF(M253="%",(IF($J253="EE",4,IF($J253="CE",4,IF($J253="SE",5,IF($J253="ALI",7,IF($J253="AIE",5,0))))))*$C253,$C253*$I253)</f>
        <v>0</v>
      </c>
      <c r="L253" s="59"/>
      <c r="M253" s="62" t="str">
        <f aca="false">IFERROR(VLOOKUP($B253,Matriz_INM,3,0),"")</f>
        <v/>
      </c>
      <c r="N253" s="55"/>
      <c r="O253" s="55"/>
      <c r="P253" s="55"/>
      <c r="Q253" s="55"/>
      <c r="R253" s="55"/>
      <c r="S253" s="55"/>
      <c r="T253" s="55"/>
      <c r="U253" s="55"/>
      <c r="V253" s="55"/>
      <c r="W253" s="55"/>
      <c r="X253" s="55"/>
      <c r="Y253" s="55"/>
      <c r="Z253" s="55"/>
      <c r="AA253" s="55"/>
      <c r="AB253" s="55"/>
      <c r="AC253" s="55"/>
      <c r="AD253" s="55"/>
      <c r="AE253" s="55"/>
      <c r="AF253" s="55"/>
      <c r="AG253" s="55"/>
      <c r="AH253" s="55"/>
      <c r="AI253" s="55"/>
      <c r="AJ253" s="55"/>
      <c r="AK253" s="55"/>
      <c r="AL253" s="55"/>
      <c r="AM253" s="55"/>
      <c r="AN253" s="55"/>
      <c r="AO253" s="55"/>
      <c r="AP253" s="55"/>
      <c r="AQ253" s="55"/>
      <c r="AR253" s="55"/>
      <c r="AS253" s="55"/>
      <c r="AT253" s="55"/>
      <c r="AU253" s="55"/>
      <c r="AV253" s="55"/>
      <c r="AW253" s="55"/>
      <c r="AX253" s="55"/>
      <c r="AY253" s="55"/>
      <c r="AZ253" s="55"/>
      <c r="BA253" s="55"/>
      <c r="BB253" s="55"/>
      <c r="BC253" s="55"/>
      <c r="BD253" s="55"/>
      <c r="BE253" s="55"/>
      <c r="BF253" s="55"/>
      <c r="BG253" s="55"/>
      <c r="BH253" s="55"/>
      <c r="BI253" s="55"/>
      <c r="BJ253" s="55"/>
      <c r="BK253" s="55"/>
      <c r="BL253" s="55"/>
    </row>
    <row r="254" customFormat="false" ht="13.8" hidden="false" customHeight="false" outlineLevel="0" collapsed="false">
      <c r="A254" s="56"/>
      <c r="B254" s="57"/>
      <c r="C254" s="58" t="n">
        <f aca="false">IF($B254&lt;&gt;"",VLOOKUP($B254,Matriz_INM,2,0),0)</f>
        <v>0</v>
      </c>
      <c r="D254" s="59"/>
      <c r="E254" s="59"/>
      <c r="F254" s="59"/>
      <c r="G254" s="59"/>
      <c r="H254" s="60"/>
      <c r="I254" s="61"/>
      <c r="J254" s="59"/>
      <c r="K254" s="63" t="n">
        <f aca="false">IF(M254="%",(IF($J254="EE",4,IF($J254="CE",4,IF($J254="SE",5,IF($J254="ALI",7,IF($J254="AIE",5,0))))))*$C254,$C254*$I254)</f>
        <v>0</v>
      </c>
      <c r="L254" s="59"/>
      <c r="M254" s="62" t="str">
        <f aca="false">IFERROR(VLOOKUP($B254,Matriz_INM,3,0),"")</f>
        <v/>
      </c>
      <c r="N254" s="55"/>
      <c r="O254" s="55"/>
      <c r="P254" s="55"/>
      <c r="Q254" s="55"/>
      <c r="R254" s="55"/>
      <c r="S254" s="55"/>
      <c r="T254" s="55"/>
      <c r="U254" s="55"/>
      <c r="V254" s="55"/>
      <c r="W254" s="55"/>
      <c r="X254" s="55"/>
      <c r="Y254" s="55"/>
      <c r="Z254" s="55"/>
      <c r="AA254" s="55"/>
      <c r="AB254" s="55"/>
      <c r="AC254" s="55"/>
      <c r="AD254" s="55"/>
      <c r="AE254" s="55"/>
      <c r="AF254" s="55"/>
      <c r="AG254" s="55"/>
      <c r="AH254" s="55"/>
      <c r="AI254" s="55"/>
      <c r="AJ254" s="55"/>
      <c r="AK254" s="55"/>
      <c r="AL254" s="55"/>
      <c r="AM254" s="55"/>
      <c r="AN254" s="55"/>
      <c r="AO254" s="55"/>
      <c r="AP254" s="55"/>
      <c r="AQ254" s="55"/>
      <c r="AR254" s="55"/>
      <c r="AS254" s="55"/>
      <c r="AT254" s="55"/>
      <c r="AU254" s="55"/>
      <c r="AV254" s="55"/>
      <c r="AW254" s="55"/>
      <c r="AX254" s="55"/>
      <c r="AY254" s="55"/>
      <c r="AZ254" s="55"/>
      <c r="BA254" s="55"/>
      <c r="BB254" s="55"/>
      <c r="BC254" s="55"/>
      <c r="BD254" s="55"/>
      <c r="BE254" s="55"/>
      <c r="BF254" s="55"/>
      <c r="BG254" s="55"/>
      <c r="BH254" s="55"/>
      <c r="BI254" s="55"/>
      <c r="BJ254" s="55"/>
      <c r="BK254" s="55"/>
      <c r="BL254" s="55"/>
    </row>
    <row r="255" customFormat="false" ht="13.8" hidden="false" customHeight="false" outlineLevel="0" collapsed="false">
      <c r="A255" s="56"/>
      <c r="B255" s="57"/>
      <c r="C255" s="58" t="n">
        <f aca="false">IF($B255&lt;&gt;"",VLOOKUP($B255,Matriz_INM,2,0),0)</f>
        <v>0</v>
      </c>
      <c r="D255" s="59"/>
      <c r="E255" s="59"/>
      <c r="F255" s="59"/>
      <c r="G255" s="59"/>
      <c r="H255" s="60"/>
      <c r="I255" s="61"/>
      <c r="J255" s="59"/>
      <c r="K255" s="63" t="n">
        <f aca="false">IF(M255="%",(IF($J255="EE",4,IF($J255="CE",4,IF($J255="SE",5,IF($J255="ALI",7,IF($J255="AIE",5,0))))))*$C255,$C255*$I255)</f>
        <v>0</v>
      </c>
      <c r="L255" s="59"/>
      <c r="M255" s="62" t="str">
        <f aca="false">IFERROR(VLOOKUP($B255,Matriz_INM,3,0),"")</f>
        <v/>
      </c>
      <c r="N255" s="55"/>
      <c r="O255" s="55"/>
      <c r="P255" s="55"/>
      <c r="Q255" s="55"/>
      <c r="R255" s="55"/>
      <c r="S255" s="55"/>
      <c r="T255" s="55"/>
      <c r="U255" s="55"/>
      <c r="V255" s="55"/>
      <c r="W255" s="55"/>
      <c r="X255" s="55"/>
      <c r="Y255" s="55"/>
      <c r="Z255" s="55"/>
      <c r="AA255" s="55"/>
      <c r="AB255" s="55"/>
      <c r="AC255" s="55"/>
      <c r="AD255" s="55"/>
      <c r="AE255" s="55"/>
      <c r="AF255" s="55"/>
      <c r="AG255" s="55"/>
      <c r="AH255" s="55"/>
      <c r="AI255" s="55"/>
      <c r="AJ255" s="55"/>
      <c r="AK255" s="55"/>
      <c r="AL255" s="55"/>
      <c r="AM255" s="55"/>
      <c r="AN255" s="55"/>
      <c r="AO255" s="55"/>
      <c r="AP255" s="55"/>
      <c r="AQ255" s="55"/>
      <c r="AR255" s="55"/>
      <c r="AS255" s="55"/>
      <c r="AT255" s="55"/>
      <c r="AU255" s="55"/>
      <c r="AV255" s="55"/>
      <c r="AW255" s="55"/>
      <c r="AX255" s="55"/>
      <c r="AY255" s="55"/>
      <c r="AZ255" s="55"/>
      <c r="BA255" s="55"/>
      <c r="BB255" s="55"/>
      <c r="BC255" s="55"/>
      <c r="BD255" s="55"/>
      <c r="BE255" s="55"/>
      <c r="BF255" s="55"/>
      <c r="BG255" s="55"/>
      <c r="BH255" s="55"/>
      <c r="BI255" s="55"/>
      <c r="BJ255" s="55"/>
      <c r="BK255" s="55"/>
      <c r="BL255" s="55"/>
    </row>
    <row r="256" customFormat="false" ht="13.8" hidden="false" customHeight="false" outlineLevel="0" collapsed="false">
      <c r="A256" s="56"/>
      <c r="B256" s="57"/>
      <c r="C256" s="58" t="n">
        <f aca="false">IF($B256&lt;&gt;"",VLOOKUP($B256,Matriz_INM,2,0),0)</f>
        <v>0</v>
      </c>
      <c r="D256" s="59"/>
      <c r="E256" s="59"/>
      <c r="F256" s="59"/>
      <c r="G256" s="59"/>
      <c r="H256" s="60"/>
      <c r="I256" s="61"/>
      <c r="J256" s="59"/>
      <c r="K256" s="63" t="n">
        <f aca="false">IF(M256="%",(IF($J256="EE",4,IF($J256="CE",4,IF($J256="SE",5,IF($J256="ALI",7,IF($J256="AIE",5,0))))))*$C256,$C256*$I256)</f>
        <v>0</v>
      </c>
      <c r="L256" s="59"/>
      <c r="M256" s="62" t="str">
        <f aca="false">IFERROR(VLOOKUP($B256,Matriz_INM,3,0),"")</f>
        <v/>
      </c>
      <c r="N256" s="55"/>
      <c r="O256" s="55"/>
      <c r="P256" s="55"/>
      <c r="Q256" s="55"/>
      <c r="R256" s="55"/>
      <c r="S256" s="55"/>
      <c r="T256" s="55"/>
      <c r="U256" s="55"/>
      <c r="V256" s="55"/>
      <c r="W256" s="55"/>
      <c r="X256" s="55"/>
      <c r="Y256" s="55"/>
      <c r="Z256" s="55"/>
      <c r="AA256" s="55"/>
      <c r="AB256" s="55"/>
      <c r="AC256" s="55"/>
      <c r="AD256" s="55"/>
      <c r="AE256" s="55"/>
      <c r="AF256" s="55"/>
      <c r="AG256" s="55"/>
      <c r="AH256" s="55"/>
      <c r="AI256" s="55"/>
      <c r="AJ256" s="55"/>
      <c r="AK256" s="55"/>
      <c r="AL256" s="55"/>
      <c r="AM256" s="55"/>
      <c r="AN256" s="55"/>
      <c r="AO256" s="55"/>
      <c r="AP256" s="55"/>
      <c r="AQ256" s="55"/>
      <c r="AR256" s="55"/>
      <c r="AS256" s="55"/>
      <c r="AT256" s="55"/>
      <c r="AU256" s="55"/>
      <c r="AV256" s="55"/>
      <c r="AW256" s="55"/>
      <c r="AX256" s="55"/>
      <c r="AY256" s="55"/>
      <c r="AZ256" s="55"/>
      <c r="BA256" s="55"/>
      <c r="BB256" s="55"/>
      <c r="BC256" s="55"/>
      <c r="BD256" s="55"/>
      <c r="BE256" s="55"/>
      <c r="BF256" s="55"/>
      <c r="BG256" s="55"/>
      <c r="BH256" s="55"/>
      <c r="BI256" s="55"/>
      <c r="BJ256" s="55"/>
      <c r="BK256" s="55"/>
      <c r="BL256" s="55"/>
    </row>
    <row r="257" customFormat="false" ht="13.8" hidden="false" customHeight="false" outlineLevel="0" collapsed="false">
      <c r="A257" s="56"/>
      <c r="B257" s="57"/>
      <c r="C257" s="58" t="n">
        <f aca="false">IF($B257&lt;&gt;"",VLOOKUP($B257,Matriz_INM,2,0),0)</f>
        <v>0</v>
      </c>
      <c r="D257" s="59"/>
      <c r="E257" s="59"/>
      <c r="F257" s="59"/>
      <c r="G257" s="59"/>
      <c r="H257" s="60"/>
      <c r="I257" s="61"/>
      <c r="J257" s="59"/>
      <c r="K257" s="63" t="n">
        <f aca="false">IF(M257="%",(IF($J257="EE",4,IF($J257="CE",4,IF($J257="SE",5,IF($J257="ALI",7,IF($J257="AIE",5,0))))))*$C257,$C257*$I257)</f>
        <v>0</v>
      </c>
      <c r="L257" s="59"/>
      <c r="M257" s="62" t="str">
        <f aca="false">IFERROR(VLOOKUP($B257,Matriz_INM,3,0),"")</f>
        <v/>
      </c>
      <c r="N257" s="55"/>
      <c r="O257" s="55"/>
      <c r="P257" s="55"/>
      <c r="Q257" s="55"/>
      <c r="R257" s="55"/>
      <c r="S257" s="55"/>
      <c r="T257" s="55"/>
      <c r="U257" s="55"/>
      <c r="V257" s="55"/>
      <c r="W257" s="55"/>
      <c r="X257" s="55"/>
      <c r="Y257" s="55"/>
      <c r="Z257" s="55"/>
      <c r="AA257" s="55"/>
      <c r="AB257" s="55"/>
      <c r="AC257" s="55"/>
      <c r="AD257" s="55"/>
      <c r="AE257" s="55"/>
      <c r="AF257" s="55"/>
      <c r="AG257" s="55"/>
      <c r="AH257" s="55"/>
      <c r="AI257" s="55"/>
      <c r="AJ257" s="55"/>
      <c r="AK257" s="55"/>
      <c r="AL257" s="55"/>
      <c r="AM257" s="55"/>
      <c r="AN257" s="55"/>
      <c r="AO257" s="55"/>
      <c r="AP257" s="55"/>
      <c r="AQ257" s="55"/>
      <c r="AR257" s="55"/>
      <c r="AS257" s="55"/>
      <c r="AT257" s="55"/>
      <c r="AU257" s="55"/>
      <c r="AV257" s="55"/>
      <c r="AW257" s="55"/>
      <c r="AX257" s="55"/>
      <c r="AY257" s="55"/>
      <c r="AZ257" s="55"/>
      <c r="BA257" s="55"/>
      <c r="BB257" s="55"/>
      <c r="BC257" s="55"/>
      <c r="BD257" s="55"/>
      <c r="BE257" s="55"/>
      <c r="BF257" s="55"/>
      <c r="BG257" s="55"/>
      <c r="BH257" s="55"/>
      <c r="BI257" s="55"/>
      <c r="BJ257" s="55"/>
      <c r="BK257" s="55"/>
      <c r="BL257" s="55"/>
    </row>
    <row r="258" customFormat="false" ht="13.8" hidden="false" customHeight="false" outlineLevel="0" collapsed="false">
      <c r="A258" s="56"/>
      <c r="B258" s="57"/>
      <c r="C258" s="58" t="n">
        <f aca="false">IF($B258&lt;&gt;"",VLOOKUP($B258,Matriz_INM,2,0),0)</f>
        <v>0</v>
      </c>
      <c r="D258" s="59"/>
      <c r="E258" s="59"/>
      <c r="F258" s="59"/>
      <c r="G258" s="59"/>
      <c r="H258" s="60"/>
      <c r="I258" s="61"/>
      <c r="J258" s="59"/>
      <c r="K258" s="63" t="n">
        <f aca="false">IF(M258="%",(IF($J258="EE",4,IF($J258="CE",4,IF($J258="SE",5,IF($J258="ALI",7,IF($J258="AIE",5,0))))))*$C258,$C258*$I258)</f>
        <v>0</v>
      </c>
      <c r="L258" s="59"/>
      <c r="M258" s="62" t="str">
        <f aca="false">IFERROR(VLOOKUP($B258,Matriz_INM,3,0),"")</f>
        <v/>
      </c>
      <c r="N258" s="55"/>
      <c r="O258" s="55"/>
      <c r="P258" s="55"/>
      <c r="Q258" s="55"/>
      <c r="R258" s="55"/>
      <c r="S258" s="55"/>
      <c r="T258" s="55"/>
      <c r="U258" s="55"/>
      <c r="V258" s="55"/>
      <c r="W258" s="55"/>
      <c r="X258" s="55"/>
      <c r="Y258" s="55"/>
      <c r="Z258" s="55"/>
      <c r="AA258" s="55"/>
      <c r="AB258" s="55"/>
      <c r="AC258" s="55"/>
      <c r="AD258" s="55"/>
      <c r="AE258" s="55"/>
      <c r="AF258" s="55"/>
      <c r="AG258" s="55"/>
      <c r="AH258" s="55"/>
      <c r="AI258" s="55"/>
      <c r="AJ258" s="55"/>
      <c r="AK258" s="55"/>
      <c r="AL258" s="55"/>
      <c r="AM258" s="55"/>
      <c r="AN258" s="55"/>
      <c r="AO258" s="55"/>
      <c r="AP258" s="55"/>
      <c r="AQ258" s="55"/>
      <c r="AR258" s="55"/>
      <c r="AS258" s="55"/>
      <c r="AT258" s="55"/>
      <c r="AU258" s="55"/>
      <c r="AV258" s="55"/>
      <c r="AW258" s="55"/>
      <c r="AX258" s="55"/>
      <c r="AY258" s="55"/>
      <c r="AZ258" s="55"/>
      <c r="BA258" s="55"/>
      <c r="BB258" s="55"/>
      <c r="BC258" s="55"/>
      <c r="BD258" s="55"/>
      <c r="BE258" s="55"/>
      <c r="BF258" s="55"/>
      <c r="BG258" s="55"/>
      <c r="BH258" s="55"/>
      <c r="BI258" s="55"/>
      <c r="BJ258" s="55"/>
      <c r="BK258" s="55"/>
      <c r="BL258" s="55"/>
    </row>
    <row r="259" customFormat="false" ht="13.8" hidden="false" customHeight="false" outlineLevel="0" collapsed="false">
      <c r="A259" s="56"/>
      <c r="B259" s="57"/>
      <c r="C259" s="58" t="n">
        <f aca="false">IF($B259&lt;&gt;"",VLOOKUP($B259,Matriz_INM,2,0),0)</f>
        <v>0</v>
      </c>
      <c r="D259" s="59"/>
      <c r="E259" s="59"/>
      <c r="F259" s="59"/>
      <c r="G259" s="59"/>
      <c r="H259" s="60"/>
      <c r="I259" s="61"/>
      <c r="J259" s="59"/>
      <c r="K259" s="63" t="n">
        <f aca="false">IF(M259="%",(IF($J259="EE",4,IF($J259="CE",4,IF($J259="SE",5,IF($J259="ALI",7,IF($J259="AIE",5,0))))))*$C259,$C259*$I259)</f>
        <v>0</v>
      </c>
      <c r="L259" s="59"/>
      <c r="M259" s="62" t="str">
        <f aca="false">IFERROR(VLOOKUP($B259,Matriz_INM,3,0),"")</f>
        <v/>
      </c>
      <c r="N259" s="55"/>
      <c r="O259" s="55"/>
      <c r="P259" s="55"/>
      <c r="Q259" s="55"/>
      <c r="R259" s="55"/>
      <c r="S259" s="55"/>
      <c r="T259" s="55"/>
      <c r="U259" s="55"/>
      <c r="V259" s="55"/>
      <c r="W259" s="55"/>
      <c r="X259" s="55"/>
      <c r="Y259" s="55"/>
      <c r="Z259" s="55"/>
      <c r="AA259" s="55"/>
      <c r="AB259" s="55"/>
      <c r="AC259" s="55"/>
      <c r="AD259" s="55"/>
      <c r="AE259" s="55"/>
      <c r="AF259" s="55"/>
      <c r="AG259" s="55"/>
      <c r="AH259" s="55"/>
      <c r="AI259" s="55"/>
      <c r="AJ259" s="55"/>
      <c r="AK259" s="55"/>
      <c r="AL259" s="55"/>
      <c r="AM259" s="55"/>
      <c r="AN259" s="55"/>
      <c r="AO259" s="55"/>
      <c r="AP259" s="55"/>
      <c r="AQ259" s="55"/>
      <c r="AR259" s="55"/>
      <c r="AS259" s="55"/>
      <c r="AT259" s="55"/>
      <c r="AU259" s="55"/>
      <c r="AV259" s="55"/>
      <c r="AW259" s="55"/>
      <c r="AX259" s="55"/>
      <c r="AY259" s="55"/>
      <c r="AZ259" s="55"/>
      <c r="BA259" s="55"/>
      <c r="BB259" s="55"/>
      <c r="BC259" s="55"/>
      <c r="BD259" s="55"/>
      <c r="BE259" s="55"/>
      <c r="BF259" s="55"/>
      <c r="BG259" s="55"/>
      <c r="BH259" s="55"/>
      <c r="BI259" s="55"/>
      <c r="BJ259" s="55"/>
      <c r="BK259" s="55"/>
      <c r="BL259" s="55"/>
    </row>
    <row r="260" customFormat="false" ht="13.8" hidden="false" customHeight="false" outlineLevel="0" collapsed="false">
      <c r="A260" s="56"/>
      <c r="B260" s="57"/>
      <c r="C260" s="58" t="n">
        <f aca="false">IF($B260&lt;&gt;"",VLOOKUP($B260,Matriz_INM,2,0),0)</f>
        <v>0</v>
      </c>
      <c r="D260" s="59"/>
      <c r="E260" s="59"/>
      <c r="F260" s="59"/>
      <c r="G260" s="59"/>
      <c r="H260" s="60"/>
      <c r="I260" s="61"/>
      <c r="J260" s="59"/>
      <c r="K260" s="63" t="n">
        <f aca="false">IF(M260="%",(IF($J260="EE",4,IF($J260="CE",4,IF($J260="SE",5,IF($J260="ALI",7,IF($J260="AIE",5,0))))))*$C260,$C260*$I260)</f>
        <v>0</v>
      </c>
      <c r="L260" s="59"/>
      <c r="M260" s="62" t="str">
        <f aca="false">IFERROR(VLOOKUP($B260,Matriz_INM,3,0),"")</f>
        <v/>
      </c>
      <c r="N260" s="55"/>
      <c r="O260" s="55"/>
      <c r="P260" s="55"/>
      <c r="Q260" s="55"/>
      <c r="R260" s="55"/>
      <c r="S260" s="55"/>
      <c r="T260" s="55"/>
      <c r="U260" s="55"/>
      <c r="V260" s="55"/>
      <c r="W260" s="55"/>
      <c r="X260" s="55"/>
      <c r="Y260" s="55"/>
      <c r="Z260" s="55"/>
      <c r="AA260" s="55"/>
      <c r="AB260" s="55"/>
      <c r="AC260" s="55"/>
      <c r="AD260" s="55"/>
      <c r="AE260" s="55"/>
      <c r="AF260" s="55"/>
      <c r="AG260" s="55"/>
      <c r="AH260" s="55"/>
      <c r="AI260" s="55"/>
      <c r="AJ260" s="55"/>
      <c r="AK260" s="55"/>
      <c r="AL260" s="55"/>
      <c r="AM260" s="55"/>
      <c r="AN260" s="55"/>
      <c r="AO260" s="55"/>
      <c r="AP260" s="55"/>
      <c r="AQ260" s="55"/>
      <c r="AR260" s="55"/>
      <c r="AS260" s="55"/>
      <c r="AT260" s="55"/>
      <c r="AU260" s="55"/>
      <c r="AV260" s="55"/>
      <c r="AW260" s="55"/>
      <c r="AX260" s="55"/>
      <c r="AY260" s="55"/>
      <c r="AZ260" s="55"/>
      <c r="BA260" s="55"/>
      <c r="BB260" s="55"/>
      <c r="BC260" s="55"/>
      <c r="BD260" s="55"/>
      <c r="BE260" s="55"/>
      <c r="BF260" s="55"/>
      <c r="BG260" s="55"/>
      <c r="BH260" s="55"/>
      <c r="BI260" s="55"/>
      <c r="BJ260" s="55"/>
      <c r="BK260" s="55"/>
      <c r="BL260" s="55"/>
    </row>
    <row r="261" customFormat="false" ht="13.8" hidden="false" customHeight="false" outlineLevel="0" collapsed="false">
      <c r="A261" s="56"/>
      <c r="B261" s="57"/>
      <c r="C261" s="58" t="n">
        <f aca="false">IF($B261&lt;&gt;"",VLOOKUP($B261,Matriz_INM,2,0),0)</f>
        <v>0</v>
      </c>
      <c r="D261" s="59"/>
      <c r="E261" s="59"/>
      <c r="F261" s="59"/>
      <c r="G261" s="59"/>
      <c r="H261" s="60"/>
      <c r="I261" s="61"/>
      <c r="J261" s="59"/>
      <c r="K261" s="63" t="n">
        <f aca="false">IF(M261="%",(IF($J261="EE",4,IF($J261="CE",4,IF($J261="SE",5,IF($J261="ALI",7,IF($J261="AIE",5,0))))))*$C261,$C261*$I261)</f>
        <v>0</v>
      </c>
      <c r="L261" s="59"/>
      <c r="M261" s="62" t="str">
        <f aca="false">IFERROR(VLOOKUP($B261,Matriz_INM,3,0),"")</f>
        <v/>
      </c>
      <c r="N261" s="55"/>
      <c r="O261" s="55"/>
      <c r="P261" s="55"/>
      <c r="Q261" s="55"/>
      <c r="R261" s="55"/>
      <c r="S261" s="55"/>
      <c r="T261" s="55"/>
      <c r="U261" s="55"/>
      <c r="V261" s="55"/>
      <c r="W261" s="55"/>
      <c r="X261" s="55"/>
      <c r="Y261" s="55"/>
      <c r="Z261" s="55"/>
      <c r="AA261" s="55"/>
      <c r="AB261" s="55"/>
      <c r="AC261" s="55"/>
      <c r="AD261" s="55"/>
      <c r="AE261" s="55"/>
      <c r="AF261" s="55"/>
      <c r="AG261" s="55"/>
      <c r="AH261" s="55"/>
      <c r="AI261" s="55"/>
      <c r="AJ261" s="55"/>
      <c r="AK261" s="55"/>
      <c r="AL261" s="55"/>
      <c r="AM261" s="55"/>
      <c r="AN261" s="55"/>
      <c r="AO261" s="55"/>
      <c r="AP261" s="55"/>
      <c r="AQ261" s="55"/>
      <c r="AR261" s="55"/>
      <c r="AS261" s="55"/>
      <c r="AT261" s="55"/>
      <c r="AU261" s="55"/>
      <c r="AV261" s="55"/>
      <c r="AW261" s="55"/>
      <c r="AX261" s="55"/>
      <c r="AY261" s="55"/>
      <c r="AZ261" s="55"/>
      <c r="BA261" s="55"/>
      <c r="BB261" s="55"/>
      <c r="BC261" s="55"/>
      <c r="BD261" s="55"/>
      <c r="BE261" s="55"/>
      <c r="BF261" s="55"/>
      <c r="BG261" s="55"/>
      <c r="BH261" s="55"/>
      <c r="BI261" s="55"/>
      <c r="BJ261" s="55"/>
      <c r="BK261" s="55"/>
      <c r="BL261" s="55"/>
    </row>
    <row r="262" customFormat="false" ht="13.8" hidden="false" customHeight="false" outlineLevel="0" collapsed="false">
      <c r="A262" s="56"/>
      <c r="B262" s="57"/>
      <c r="C262" s="58" t="n">
        <f aca="false">IF($B262&lt;&gt;"",VLOOKUP($B262,Matriz_INM,2,0),0)</f>
        <v>0</v>
      </c>
      <c r="D262" s="59"/>
      <c r="E262" s="59"/>
      <c r="F262" s="59"/>
      <c r="G262" s="59"/>
      <c r="H262" s="60"/>
      <c r="I262" s="61"/>
      <c r="J262" s="59"/>
      <c r="K262" s="63" t="n">
        <f aca="false">IF(M262="%",(IF($J262="EE",4,IF($J262="CE",4,IF($J262="SE",5,IF($J262="ALI",7,IF($J262="AIE",5,0))))))*$C262,$C262*$I262)</f>
        <v>0</v>
      </c>
      <c r="L262" s="59"/>
      <c r="M262" s="62" t="str">
        <f aca="false">IFERROR(VLOOKUP($B262,Matriz_INM,3,0),"")</f>
        <v/>
      </c>
      <c r="N262" s="55"/>
      <c r="O262" s="55"/>
      <c r="P262" s="55"/>
      <c r="Q262" s="55"/>
      <c r="R262" s="55"/>
      <c r="S262" s="55"/>
      <c r="T262" s="55"/>
      <c r="U262" s="55"/>
      <c r="V262" s="55"/>
      <c r="W262" s="55"/>
      <c r="X262" s="55"/>
      <c r="Y262" s="55"/>
      <c r="Z262" s="55"/>
      <c r="AA262" s="55"/>
      <c r="AB262" s="55"/>
      <c r="AC262" s="55"/>
      <c r="AD262" s="55"/>
      <c r="AE262" s="55"/>
      <c r="AF262" s="55"/>
      <c r="AG262" s="55"/>
      <c r="AH262" s="55"/>
      <c r="AI262" s="55"/>
      <c r="AJ262" s="55"/>
      <c r="AK262" s="55"/>
      <c r="AL262" s="55"/>
      <c r="AM262" s="55"/>
      <c r="AN262" s="55"/>
      <c r="AO262" s="55"/>
      <c r="AP262" s="55"/>
      <c r="AQ262" s="55"/>
      <c r="AR262" s="55"/>
      <c r="AS262" s="55"/>
      <c r="AT262" s="55"/>
      <c r="AU262" s="55"/>
      <c r="AV262" s="55"/>
      <c r="AW262" s="55"/>
      <c r="AX262" s="55"/>
      <c r="AY262" s="55"/>
      <c r="AZ262" s="55"/>
      <c r="BA262" s="55"/>
      <c r="BB262" s="55"/>
      <c r="BC262" s="55"/>
      <c r="BD262" s="55"/>
      <c r="BE262" s="55"/>
      <c r="BF262" s="55"/>
      <c r="BG262" s="55"/>
      <c r="BH262" s="55"/>
      <c r="BI262" s="55"/>
      <c r="BJ262" s="55"/>
      <c r="BK262" s="55"/>
      <c r="BL262" s="55"/>
    </row>
    <row r="263" customFormat="false" ht="13.8" hidden="false" customHeight="false" outlineLevel="0" collapsed="false">
      <c r="A263" s="56"/>
      <c r="B263" s="57"/>
      <c r="C263" s="58" t="n">
        <f aca="false">IF($B263&lt;&gt;"",VLOOKUP($B263,Matriz_INM,2,0),0)</f>
        <v>0</v>
      </c>
      <c r="D263" s="59"/>
      <c r="E263" s="59"/>
      <c r="F263" s="59"/>
      <c r="G263" s="59"/>
      <c r="H263" s="60"/>
      <c r="I263" s="61"/>
      <c r="J263" s="59"/>
      <c r="K263" s="63" t="n">
        <f aca="false">IF(M263="%",(IF($J263="EE",4,IF($J263="CE",4,IF($J263="SE",5,IF($J263="ALI",7,IF($J263="AIE",5,0))))))*$C263,$C263*$I263)</f>
        <v>0</v>
      </c>
      <c r="L263" s="59"/>
      <c r="M263" s="62" t="str">
        <f aca="false">IFERROR(VLOOKUP($B263,Matriz_INM,3,0),"")</f>
        <v/>
      </c>
      <c r="N263" s="55"/>
      <c r="O263" s="55"/>
      <c r="P263" s="55"/>
      <c r="Q263" s="55"/>
      <c r="R263" s="55"/>
      <c r="S263" s="55"/>
      <c r="T263" s="55"/>
      <c r="U263" s="55"/>
      <c r="V263" s="55"/>
      <c r="W263" s="55"/>
      <c r="X263" s="55"/>
      <c r="Y263" s="55"/>
      <c r="Z263" s="55"/>
      <c r="AA263" s="55"/>
      <c r="AB263" s="55"/>
      <c r="AC263" s="55"/>
      <c r="AD263" s="55"/>
      <c r="AE263" s="55"/>
      <c r="AF263" s="55"/>
      <c r="AG263" s="55"/>
      <c r="AH263" s="55"/>
      <c r="AI263" s="55"/>
      <c r="AJ263" s="55"/>
      <c r="AK263" s="55"/>
      <c r="AL263" s="55"/>
      <c r="AM263" s="55"/>
      <c r="AN263" s="55"/>
      <c r="AO263" s="55"/>
      <c r="AP263" s="55"/>
      <c r="AQ263" s="55"/>
      <c r="AR263" s="55"/>
      <c r="AS263" s="55"/>
      <c r="AT263" s="55"/>
      <c r="AU263" s="55"/>
      <c r="AV263" s="55"/>
      <c r="AW263" s="55"/>
      <c r="AX263" s="55"/>
      <c r="AY263" s="55"/>
      <c r="AZ263" s="55"/>
      <c r="BA263" s="55"/>
      <c r="BB263" s="55"/>
      <c r="BC263" s="55"/>
      <c r="BD263" s="55"/>
      <c r="BE263" s="55"/>
      <c r="BF263" s="55"/>
      <c r="BG263" s="55"/>
      <c r="BH263" s="55"/>
      <c r="BI263" s="55"/>
      <c r="BJ263" s="55"/>
      <c r="BK263" s="55"/>
      <c r="BL263" s="55"/>
    </row>
    <row r="264" customFormat="false" ht="13.8" hidden="false" customHeight="false" outlineLevel="0" collapsed="false">
      <c r="A264" s="56"/>
      <c r="B264" s="57"/>
      <c r="C264" s="58" t="n">
        <f aca="false">IF($B264&lt;&gt;"",VLOOKUP($B264,Matriz_INM,2,0),0)</f>
        <v>0</v>
      </c>
      <c r="D264" s="59"/>
      <c r="E264" s="59"/>
      <c r="F264" s="59"/>
      <c r="G264" s="59"/>
      <c r="H264" s="60"/>
      <c r="I264" s="61"/>
      <c r="J264" s="59"/>
      <c r="K264" s="63" t="n">
        <f aca="false">IF(M264="%",(IF($J264="EE",4,IF($J264="CE",4,IF($J264="SE",5,IF($J264="ALI",7,IF($J264="AIE",5,0))))))*$C264,$C264*$I264)</f>
        <v>0</v>
      </c>
      <c r="L264" s="59"/>
      <c r="M264" s="62" t="str">
        <f aca="false">IFERROR(VLOOKUP($B264,Matriz_INM,3,0),"")</f>
        <v/>
      </c>
      <c r="N264" s="55"/>
      <c r="O264" s="55"/>
      <c r="P264" s="55"/>
      <c r="Q264" s="55"/>
      <c r="R264" s="55"/>
      <c r="S264" s="55"/>
      <c r="T264" s="55"/>
      <c r="U264" s="55"/>
      <c r="V264" s="55"/>
      <c r="W264" s="55"/>
      <c r="X264" s="55"/>
      <c r="Y264" s="55"/>
      <c r="Z264" s="55"/>
      <c r="AA264" s="55"/>
      <c r="AB264" s="55"/>
      <c r="AC264" s="55"/>
      <c r="AD264" s="55"/>
      <c r="AE264" s="55"/>
      <c r="AF264" s="55"/>
      <c r="AG264" s="55"/>
      <c r="AH264" s="55"/>
      <c r="AI264" s="55"/>
      <c r="AJ264" s="55"/>
      <c r="AK264" s="55"/>
      <c r="AL264" s="55"/>
      <c r="AM264" s="55"/>
      <c r="AN264" s="55"/>
      <c r="AO264" s="55"/>
      <c r="AP264" s="55"/>
      <c r="AQ264" s="55"/>
      <c r="AR264" s="55"/>
      <c r="AS264" s="55"/>
      <c r="AT264" s="55"/>
      <c r="AU264" s="55"/>
      <c r="AV264" s="55"/>
      <c r="AW264" s="55"/>
      <c r="AX264" s="55"/>
      <c r="AY264" s="55"/>
      <c r="AZ264" s="55"/>
      <c r="BA264" s="55"/>
      <c r="BB264" s="55"/>
      <c r="BC264" s="55"/>
      <c r="BD264" s="55"/>
      <c r="BE264" s="55"/>
      <c r="BF264" s="55"/>
      <c r="BG264" s="55"/>
      <c r="BH264" s="55"/>
      <c r="BI264" s="55"/>
      <c r="BJ264" s="55"/>
      <c r="BK264" s="55"/>
      <c r="BL264" s="55"/>
    </row>
    <row r="265" customFormat="false" ht="13.8" hidden="false" customHeight="false" outlineLevel="0" collapsed="false">
      <c r="A265" s="56"/>
      <c r="B265" s="57"/>
      <c r="C265" s="58" t="n">
        <f aca="false">IF($B265&lt;&gt;"",VLOOKUP($B265,Matriz_INM,2,0),0)</f>
        <v>0</v>
      </c>
      <c r="D265" s="59"/>
      <c r="E265" s="59"/>
      <c r="F265" s="59"/>
      <c r="G265" s="59"/>
      <c r="H265" s="60"/>
      <c r="I265" s="61"/>
      <c r="J265" s="59"/>
      <c r="K265" s="63" t="n">
        <f aca="false">IF(M265="%",(IF($J265="EE",4,IF($J265="CE",4,IF($J265="SE",5,IF($J265="ALI",7,IF($J265="AIE",5,0))))))*$C265,$C265*$I265)</f>
        <v>0</v>
      </c>
      <c r="L265" s="59"/>
      <c r="M265" s="62" t="str">
        <f aca="false">IFERROR(VLOOKUP($B265,Matriz_INM,3,0),"")</f>
        <v/>
      </c>
      <c r="N265" s="55"/>
      <c r="O265" s="55"/>
      <c r="P265" s="55"/>
      <c r="Q265" s="55"/>
      <c r="R265" s="55"/>
      <c r="S265" s="55"/>
      <c r="T265" s="55"/>
      <c r="U265" s="55"/>
      <c r="V265" s="55"/>
      <c r="W265" s="55"/>
      <c r="X265" s="55"/>
      <c r="Y265" s="55"/>
      <c r="Z265" s="55"/>
      <c r="AA265" s="55"/>
      <c r="AB265" s="55"/>
      <c r="AC265" s="55"/>
      <c r="AD265" s="55"/>
      <c r="AE265" s="55"/>
      <c r="AF265" s="55"/>
      <c r="AG265" s="55"/>
      <c r="AH265" s="55"/>
      <c r="AI265" s="55"/>
      <c r="AJ265" s="55"/>
      <c r="AK265" s="55"/>
      <c r="AL265" s="55"/>
      <c r="AM265" s="55"/>
      <c r="AN265" s="55"/>
      <c r="AO265" s="55"/>
      <c r="AP265" s="55"/>
      <c r="AQ265" s="55"/>
      <c r="AR265" s="55"/>
      <c r="AS265" s="55"/>
      <c r="AT265" s="55"/>
      <c r="AU265" s="55"/>
      <c r="AV265" s="55"/>
      <c r="AW265" s="55"/>
      <c r="AX265" s="55"/>
      <c r="AY265" s="55"/>
      <c r="AZ265" s="55"/>
      <c r="BA265" s="55"/>
      <c r="BB265" s="55"/>
      <c r="BC265" s="55"/>
      <c r="BD265" s="55"/>
      <c r="BE265" s="55"/>
      <c r="BF265" s="55"/>
      <c r="BG265" s="55"/>
      <c r="BH265" s="55"/>
      <c r="BI265" s="55"/>
      <c r="BJ265" s="55"/>
      <c r="BK265" s="55"/>
      <c r="BL265" s="55"/>
    </row>
    <row r="266" customFormat="false" ht="13.8" hidden="false" customHeight="false" outlineLevel="0" collapsed="false">
      <c r="A266" s="56"/>
      <c r="B266" s="57"/>
      <c r="C266" s="58" t="n">
        <f aca="false">IF($B266&lt;&gt;"",VLOOKUP($B266,Matriz_INM,2,0),0)</f>
        <v>0</v>
      </c>
      <c r="D266" s="59"/>
      <c r="E266" s="59"/>
      <c r="F266" s="59"/>
      <c r="G266" s="59"/>
      <c r="H266" s="60"/>
      <c r="I266" s="61"/>
      <c r="J266" s="59"/>
      <c r="K266" s="63" t="n">
        <f aca="false">IF(M266="%",(IF($J266="EE",4,IF($J266="CE",4,IF($J266="SE",5,IF($J266="ALI",7,IF($J266="AIE",5,0))))))*$C266,$C266*$I266)</f>
        <v>0</v>
      </c>
      <c r="L266" s="59"/>
      <c r="M266" s="62" t="str">
        <f aca="false">IFERROR(VLOOKUP($B266,Matriz_INM,3,0),"")</f>
        <v/>
      </c>
      <c r="N266" s="55"/>
      <c r="O266" s="55"/>
      <c r="P266" s="55"/>
      <c r="Q266" s="55"/>
      <c r="R266" s="55"/>
      <c r="S266" s="55"/>
      <c r="T266" s="55"/>
      <c r="U266" s="55"/>
      <c r="V266" s="55"/>
      <c r="W266" s="55"/>
      <c r="X266" s="55"/>
      <c r="Y266" s="55"/>
      <c r="Z266" s="55"/>
      <c r="AA266" s="55"/>
      <c r="AB266" s="55"/>
      <c r="AC266" s="55"/>
      <c r="AD266" s="55"/>
      <c r="AE266" s="55"/>
      <c r="AF266" s="55"/>
      <c r="AG266" s="55"/>
      <c r="AH266" s="55"/>
      <c r="AI266" s="55"/>
      <c r="AJ266" s="55"/>
      <c r="AK266" s="55"/>
      <c r="AL266" s="55"/>
      <c r="AM266" s="55"/>
      <c r="AN266" s="55"/>
      <c r="AO266" s="55"/>
      <c r="AP266" s="55"/>
      <c r="AQ266" s="55"/>
      <c r="AR266" s="55"/>
      <c r="AS266" s="55"/>
      <c r="AT266" s="55"/>
      <c r="AU266" s="55"/>
      <c r="AV266" s="55"/>
      <c r="AW266" s="55"/>
      <c r="AX266" s="55"/>
      <c r="AY266" s="55"/>
      <c r="AZ266" s="55"/>
      <c r="BA266" s="55"/>
      <c r="BB266" s="55"/>
      <c r="BC266" s="55"/>
      <c r="BD266" s="55"/>
      <c r="BE266" s="55"/>
      <c r="BF266" s="55"/>
      <c r="BG266" s="55"/>
      <c r="BH266" s="55"/>
      <c r="BI266" s="55"/>
      <c r="BJ266" s="55"/>
      <c r="BK266" s="55"/>
      <c r="BL266" s="55"/>
    </row>
    <row r="267" customFormat="false" ht="13.8" hidden="false" customHeight="false" outlineLevel="0" collapsed="false">
      <c r="A267" s="56"/>
      <c r="B267" s="57"/>
      <c r="C267" s="58" t="n">
        <f aca="false">IF($B267&lt;&gt;"",VLOOKUP($B267,Matriz_INM,2,0),0)</f>
        <v>0</v>
      </c>
      <c r="D267" s="59"/>
      <c r="E267" s="59"/>
      <c r="F267" s="59"/>
      <c r="G267" s="59"/>
      <c r="H267" s="60"/>
      <c r="I267" s="61"/>
      <c r="J267" s="59"/>
      <c r="K267" s="63" t="n">
        <f aca="false">IF(M267="%",(IF($J267="EE",4,IF($J267="CE",4,IF($J267="SE",5,IF($J267="ALI",7,IF($J267="AIE",5,0))))))*$C267,$C267*$I267)</f>
        <v>0</v>
      </c>
      <c r="L267" s="59"/>
      <c r="M267" s="62" t="str">
        <f aca="false">IFERROR(VLOOKUP($B267,Matriz_INM,3,0),"")</f>
        <v/>
      </c>
      <c r="N267" s="55"/>
      <c r="O267" s="55"/>
      <c r="P267" s="55"/>
      <c r="Q267" s="55"/>
      <c r="R267" s="55"/>
      <c r="S267" s="55"/>
      <c r="T267" s="55"/>
      <c r="U267" s="55"/>
      <c r="V267" s="55"/>
      <c r="W267" s="55"/>
      <c r="X267" s="55"/>
      <c r="Y267" s="55"/>
      <c r="Z267" s="55"/>
      <c r="AA267" s="55"/>
      <c r="AB267" s="55"/>
      <c r="AC267" s="55"/>
      <c r="AD267" s="55"/>
      <c r="AE267" s="55"/>
      <c r="AF267" s="55"/>
      <c r="AG267" s="55"/>
      <c r="AH267" s="55"/>
      <c r="AI267" s="55"/>
      <c r="AJ267" s="55"/>
      <c r="AK267" s="55"/>
      <c r="AL267" s="55"/>
      <c r="AM267" s="55"/>
      <c r="AN267" s="55"/>
      <c r="AO267" s="55"/>
      <c r="AP267" s="55"/>
      <c r="AQ267" s="55"/>
      <c r="AR267" s="55"/>
      <c r="AS267" s="55"/>
      <c r="AT267" s="55"/>
      <c r="AU267" s="55"/>
      <c r="AV267" s="55"/>
      <c r="AW267" s="55"/>
      <c r="AX267" s="55"/>
      <c r="AY267" s="55"/>
      <c r="AZ267" s="55"/>
      <c r="BA267" s="55"/>
      <c r="BB267" s="55"/>
      <c r="BC267" s="55"/>
      <c r="BD267" s="55"/>
      <c r="BE267" s="55"/>
      <c r="BF267" s="55"/>
      <c r="BG267" s="55"/>
      <c r="BH267" s="55"/>
      <c r="BI267" s="55"/>
      <c r="BJ267" s="55"/>
      <c r="BK267" s="55"/>
      <c r="BL267" s="55"/>
    </row>
    <row r="268" customFormat="false" ht="13.8" hidden="false" customHeight="false" outlineLevel="0" collapsed="false">
      <c r="A268" s="56"/>
      <c r="B268" s="57"/>
      <c r="C268" s="58" t="n">
        <f aca="false">IF($B268&lt;&gt;"",VLOOKUP($B268,Matriz_INM,2,0),0)</f>
        <v>0</v>
      </c>
      <c r="D268" s="59"/>
      <c r="E268" s="59"/>
      <c r="F268" s="59"/>
      <c r="G268" s="59"/>
      <c r="H268" s="60"/>
      <c r="I268" s="61"/>
      <c r="J268" s="59"/>
      <c r="K268" s="63" t="n">
        <f aca="false">IF(M268="%",(IF($J268="EE",4,IF($J268="CE",4,IF($J268="SE",5,IF($J268="ALI",7,IF($J268="AIE",5,0))))))*$C268,$C268*$I268)</f>
        <v>0</v>
      </c>
      <c r="L268" s="59"/>
      <c r="M268" s="62" t="str">
        <f aca="false">IFERROR(VLOOKUP($B268,Matriz_INM,3,0),"")</f>
        <v/>
      </c>
      <c r="N268" s="55"/>
      <c r="O268" s="55"/>
      <c r="P268" s="55"/>
      <c r="Q268" s="55"/>
      <c r="R268" s="55"/>
      <c r="S268" s="55"/>
      <c r="T268" s="55"/>
      <c r="U268" s="55"/>
      <c r="V268" s="55"/>
      <c r="W268" s="55"/>
      <c r="X268" s="55"/>
      <c r="Y268" s="55"/>
      <c r="Z268" s="55"/>
      <c r="AA268" s="55"/>
      <c r="AB268" s="55"/>
      <c r="AC268" s="55"/>
      <c r="AD268" s="55"/>
      <c r="AE268" s="55"/>
      <c r="AF268" s="55"/>
      <c r="AG268" s="55"/>
      <c r="AH268" s="55"/>
      <c r="AI268" s="55"/>
      <c r="AJ268" s="55"/>
      <c r="AK268" s="55"/>
      <c r="AL268" s="55"/>
      <c r="AM268" s="55"/>
      <c r="AN268" s="55"/>
      <c r="AO268" s="55"/>
      <c r="AP268" s="55"/>
      <c r="AQ268" s="55"/>
      <c r="AR268" s="55"/>
      <c r="AS268" s="55"/>
      <c r="AT268" s="55"/>
      <c r="AU268" s="55"/>
      <c r="AV268" s="55"/>
      <c r="AW268" s="55"/>
      <c r="AX268" s="55"/>
      <c r="AY268" s="55"/>
      <c r="AZ268" s="55"/>
      <c r="BA268" s="55"/>
      <c r="BB268" s="55"/>
      <c r="BC268" s="55"/>
      <c r="BD268" s="55"/>
      <c r="BE268" s="55"/>
      <c r="BF268" s="55"/>
      <c r="BG268" s="55"/>
      <c r="BH268" s="55"/>
      <c r="BI268" s="55"/>
      <c r="BJ268" s="55"/>
      <c r="BK268" s="55"/>
      <c r="BL268" s="55"/>
    </row>
    <row r="269" customFormat="false" ht="13.8" hidden="false" customHeight="false" outlineLevel="0" collapsed="false">
      <c r="A269" s="56"/>
      <c r="B269" s="57"/>
      <c r="C269" s="58" t="n">
        <f aca="false">IF($B269&lt;&gt;"",VLOOKUP($B269,Matriz_INM,2,0),0)</f>
        <v>0</v>
      </c>
      <c r="D269" s="59"/>
      <c r="E269" s="59"/>
      <c r="F269" s="59"/>
      <c r="G269" s="59"/>
      <c r="H269" s="60"/>
      <c r="I269" s="61"/>
      <c r="J269" s="59"/>
      <c r="K269" s="63" t="n">
        <f aca="false">IF(M269="%",(IF($J269="EE",4,IF($J269="CE",4,IF($J269="SE",5,IF($J269="ALI",7,IF($J269="AIE",5,0))))))*$C269,$C269*$I269)</f>
        <v>0</v>
      </c>
      <c r="L269" s="59"/>
      <c r="M269" s="62" t="str">
        <f aca="false">IFERROR(VLOOKUP($B269,Matriz_INM,3,0),"")</f>
        <v/>
      </c>
      <c r="N269" s="55"/>
      <c r="O269" s="55"/>
      <c r="P269" s="55"/>
      <c r="Q269" s="55"/>
      <c r="R269" s="55"/>
      <c r="S269" s="55"/>
      <c r="T269" s="55"/>
      <c r="U269" s="55"/>
      <c r="V269" s="55"/>
      <c r="W269" s="55"/>
      <c r="X269" s="55"/>
      <c r="Y269" s="55"/>
      <c r="Z269" s="55"/>
      <c r="AA269" s="55"/>
      <c r="AB269" s="55"/>
      <c r="AC269" s="55"/>
      <c r="AD269" s="55"/>
      <c r="AE269" s="55"/>
      <c r="AF269" s="55"/>
      <c r="AG269" s="55"/>
      <c r="AH269" s="55"/>
      <c r="AI269" s="55"/>
      <c r="AJ269" s="55"/>
      <c r="AK269" s="55"/>
      <c r="AL269" s="55"/>
      <c r="AM269" s="55"/>
      <c r="AN269" s="55"/>
      <c r="AO269" s="55"/>
      <c r="AP269" s="55"/>
      <c r="AQ269" s="55"/>
      <c r="AR269" s="55"/>
      <c r="AS269" s="55"/>
      <c r="AT269" s="55"/>
      <c r="AU269" s="55"/>
      <c r="AV269" s="55"/>
      <c r="AW269" s="55"/>
      <c r="AX269" s="55"/>
      <c r="AY269" s="55"/>
      <c r="AZ269" s="55"/>
      <c r="BA269" s="55"/>
      <c r="BB269" s="55"/>
      <c r="BC269" s="55"/>
      <c r="BD269" s="55"/>
      <c r="BE269" s="55"/>
      <c r="BF269" s="55"/>
      <c r="BG269" s="55"/>
      <c r="BH269" s="55"/>
      <c r="BI269" s="55"/>
      <c r="BJ269" s="55"/>
      <c r="BK269" s="55"/>
      <c r="BL269" s="55"/>
    </row>
    <row r="270" customFormat="false" ht="13.8" hidden="false" customHeight="false" outlineLevel="0" collapsed="false">
      <c r="A270" s="56"/>
      <c r="B270" s="57"/>
      <c r="C270" s="58" t="n">
        <f aca="false">IF($B270&lt;&gt;"",VLOOKUP($B270,Matriz_INM,2,0),0)</f>
        <v>0</v>
      </c>
      <c r="D270" s="59"/>
      <c r="E270" s="59"/>
      <c r="F270" s="59"/>
      <c r="G270" s="59"/>
      <c r="H270" s="60"/>
      <c r="I270" s="61"/>
      <c r="J270" s="59"/>
      <c r="K270" s="63" t="n">
        <f aca="false">IF(M270="%",(IF($J270="EE",4,IF($J270="CE",4,IF($J270="SE",5,IF($J270="ALI",7,IF($J270="AIE",5,0))))))*$C270,$C270*$I270)</f>
        <v>0</v>
      </c>
      <c r="L270" s="59"/>
      <c r="M270" s="62" t="str">
        <f aca="false">IFERROR(VLOOKUP($B270,Matriz_INM,3,0),"")</f>
        <v/>
      </c>
      <c r="N270" s="55"/>
      <c r="O270" s="55"/>
      <c r="P270" s="55"/>
      <c r="Q270" s="55"/>
      <c r="R270" s="55"/>
      <c r="S270" s="55"/>
      <c r="T270" s="55"/>
      <c r="U270" s="55"/>
      <c r="V270" s="55"/>
      <c r="W270" s="55"/>
      <c r="X270" s="55"/>
      <c r="Y270" s="55"/>
      <c r="Z270" s="55"/>
      <c r="AA270" s="55"/>
      <c r="AB270" s="55"/>
      <c r="AC270" s="55"/>
      <c r="AD270" s="55"/>
      <c r="AE270" s="55"/>
      <c r="AF270" s="55"/>
      <c r="AG270" s="55"/>
      <c r="AH270" s="55"/>
      <c r="AI270" s="55"/>
      <c r="AJ270" s="55"/>
      <c r="AK270" s="55"/>
      <c r="AL270" s="55"/>
      <c r="AM270" s="55"/>
      <c r="AN270" s="55"/>
      <c r="AO270" s="55"/>
      <c r="AP270" s="55"/>
      <c r="AQ270" s="55"/>
      <c r="AR270" s="55"/>
      <c r="AS270" s="55"/>
      <c r="AT270" s="55"/>
      <c r="AU270" s="55"/>
      <c r="AV270" s="55"/>
      <c r="AW270" s="55"/>
      <c r="AX270" s="55"/>
      <c r="AY270" s="55"/>
      <c r="AZ270" s="55"/>
      <c r="BA270" s="55"/>
      <c r="BB270" s="55"/>
      <c r="BC270" s="55"/>
      <c r="BD270" s="55"/>
      <c r="BE270" s="55"/>
      <c r="BF270" s="55"/>
      <c r="BG270" s="55"/>
      <c r="BH270" s="55"/>
      <c r="BI270" s="55"/>
      <c r="BJ270" s="55"/>
      <c r="BK270" s="55"/>
      <c r="BL270" s="55"/>
    </row>
    <row r="271" customFormat="false" ht="13.8" hidden="false" customHeight="false" outlineLevel="0" collapsed="false">
      <c r="A271" s="56"/>
      <c r="B271" s="57"/>
      <c r="C271" s="58" t="n">
        <f aca="false">IF($B271&lt;&gt;"",VLOOKUP($B271,Matriz_INM,2,0),0)</f>
        <v>0</v>
      </c>
      <c r="D271" s="59"/>
      <c r="E271" s="59"/>
      <c r="F271" s="59"/>
      <c r="G271" s="59"/>
      <c r="H271" s="60"/>
      <c r="I271" s="61"/>
      <c r="J271" s="59"/>
      <c r="K271" s="63" t="n">
        <f aca="false">IF(M271="%",(IF($J271="EE",4,IF($J271="CE",4,IF($J271="SE",5,IF($J271="ALI",7,IF($J271="AIE",5,0))))))*$C271,$C271*$I271)</f>
        <v>0</v>
      </c>
      <c r="L271" s="59"/>
      <c r="M271" s="62" t="str">
        <f aca="false">IFERROR(VLOOKUP($B271,Matriz_INM,3,0),"")</f>
        <v/>
      </c>
      <c r="N271" s="55"/>
      <c r="O271" s="55"/>
      <c r="P271" s="55"/>
      <c r="Q271" s="55"/>
      <c r="R271" s="55"/>
      <c r="S271" s="55"/>
      <c r="T271" s="55"/>
      <c r="U271" s="55"/>
      <c r="V271" s="55"/>
      <c r="W271" s="55"/>
      <c r="X271" s="55"/>
      <c r="Y271" s="55"/>
      <c r="Z271" s="55"/>
      <c r="AA271" s="55"/>
      <c r="AB271" s="55"/>
      <c r="AC271" s="55"/>
      <c r="AD271" s="55"/>
      <c r="AE271" s="55"/>
      <c r="AF271" s="55"/>
      <c r="AG271" s="55"/>
      <c r="AH271" s="55"/>
      <c r="AI271" s="55"/>
      <c r="AJ271" s="55"/>
      <c r="AK271" s="55"/>
      <c r="AL271" s="55"/>
      <c r="AM271" s="55"/>
      <c r="AN271" s="55"/>
      <c r="AO271" s="55"/>
      <c r="AP271" s="55"/>
      <c r="AQ271" s="55"/>
      <c r="AR271" s="55"/>
      <c r="AS271" s="55"/>
      <c r="AT271" s="55"/>
      <c r="AU271" s="55"/>
      <c r="AV271" s="55"/>
      <c r="AW271" s="55"/>
      <c r="AX271" s="55"/>
      <c r="AY271" s="55"/>
      <c r="AZ271" s="55"/>
      <c r="BA271" s="55"/>
      <c r="BB271" s="55"/>
      <c r="BC271" s="55"/>
      <c r="BD271" s="55"/>
      <c r="BE271" s="55"/>
      <c r="BF271" s="55"/>
      <c r="BG271" s="55"/>
      <c r="BH271" s="55"/>
      <c r="BI271" s="55"/>
      <c r="BJ271" s="55"/>
      <c r="BK271" s="55"/>
      <c r="BL271" s="55"/>
    </row>
    <row r="272" customFormat="false" ht="13.8" hidden="false" customHeight="false" outlineLevel="0" collapsed="false">
      <c r="A272" s="56"/>
      <c r="B272" s="57"/>
      <c r="C272" s="58" t="n">
        <f aca="false">IF($B272&lt;&gt;"",VLOOKUP($B272,Matriz_INM,2,0),0)</f>
        <v>0</v>
      </c>
      <c r="D272" s="59"/>
      <c r="E272" s="59"/>
      <c r="F272" s="59"/>
      <c r="G272" s="59"/>
      <c r="H272" s="60"/>
      <c r="I272" s="61"/>
      <c r="J272" s="59"/>
      <c r="K272" s="63" t="n">
        <f aca="false">IF(M272="%",(IF($J272="EE",4,IF($J272="CE",4,IF($J272="SE",5,IF($J272="ALI",7,IF($J272="AIE",5,0))))))*$C272,$C272*$I272)</f>
        <v>0</v>
      </c>
      <c r="L272" s="59"/>
      <c r="M272" s="62" t="str">
        <f aca="false">IFERROR(VLOOKUP($B272,Matriz_INM,3,0),"")</f>
        <v/>
      </c>
      <c r="N272" s="55"/>
      <c r="O272" s="55"/>
      <c r="P272" s="55"/>
      <c r="Q272" s="55"/>
      <c r="R272" s="55"/>
      <c r="S272" s="55"/>
      <c r="T272" s="55"/>
      <c r="U272" s="55"/>
      <c r="V272" s="55"/>
      <c r="W272" s="55"/>
      <c r="X272" s="55"/>
      <c r="Y272" s="55"/>
      <c r="Z272" s="55"/>
      <c r="AA272" s="55"/>
      <c r="AB272" s="55"/>
      <c r="AC272" s="55"/>
      <c r="AD272" s="55"/>
      <c r="AE272" s="55"/>
      <c r="AF272" s="55"/>
      <c r="AG272" s="55"/>
      <c r="AH272" s="55"/>
      <c r="AI272" s="55"/>
      <c r="AJ272" s="55"/>
      <c r="AK272" s="55"/>
      <c r="AL272" s="55"/>
      <c r="AM272" s="55"/>
      <c r="AN272" s="55"/>
      <c r="AO272" s="55"/>
      <c r="AP272" s="55"/>
      <c r="AQ272" s="55"/>
      <c r="AR272" s="55"/>
      <c r="AS272" s="55"/>
      <c r="AT272" s="55"/>
      <c r="AU272" s="55"/>
      <c r="AV272" s="55"/>
      <c r="AW272" s="55"/>
      <c r="AX272" s="55"/>
      <c r="AY272" s="55"/>
      <c r="AZ272" s="55"/>
      <c r="BA272" s="55"/>
      <c r="BB272" s="55"/>
      <c r="BC272" s="55"/>
      <c r="BD272" s="55"/>
      <c r="BE272" s="55"/>
      <c r="BF272" s="55"/>
      <c r="BG272" s="55"/>
      <c r="BH272" s="55"/>
      <c r="BI272" s="55"/>
      <c r="BJ272" s="55"/>
      <c r="BK272" s="55"/>
      <c r="BL272" s="55"/>
    </row>
    <row r="273" customFormat="false" ht="13.8" hidden="false" customHeight="false" outlineLevel="0" collapsed="false">
      <c r="A273" s="56"/>
      <c r="B273" s="57"/>
      <c r="C273" s="58" t="n">
        <f aca="false">IF($B273&lt;&gt;"",VLOOKUP($B273,Matriz_INM,2,0),0)</f>
        <v>0</v>
      </c>
      <c r="D273" s="59"/>
      <c r="E273" s="59"/>
      <c r="F273" s="59"/>
      <c r="G273" s="59"/>
      <c r="H273" s="60"/>
      <c r="I273" s="61"/>
      <c r="J273" s="59"/>
      <c r="K273" s="63" t="n">
        <f aca="false">IF(M273="%",(IF($J273="EE",4,IF($J273="CE",4,IF($J273="SE",5,IF($J273="ALI",7,IF($J273="AIE",5,0))))))*$C273,$C273*$I273)</f>
        <v>0</v>
      </c>
      <c r="L273" s="59"/>
      <c r="M273" s="62" t="str">
        <f aca="false">IFERROR(VLOOKUP($B273,Matriz_INM,3,0),"")</f>
        <v/>
      </c>
      <c r="N273" s="55"/>
      <c r="O273" s="55"/>
      <c r="P273" s="55"/>
      <c r="Q273" s="55"/>
      <c r="R273" s="55"/>
      <c r="S273" s="55"/>
      <c r="T273" s="55"/>
      <c r="U273" s="55"/>
      <c r="V273" s="55"/>
      <c r="W273" s="55"/>
      <c r="X273" s="55"/>
      <c r="Y273" s="55"/>
      <c r="Z273" s="55"/>
      <c r="AA273" s="55"/>
      <c r="AB273" s="55"/>
      <c r="AC273" s="55"/>
      <c r="AD273" s="55"/>
      <c r="AE273" s="55"/>
      <c r="AF273" s="55"/>
      <c r="AG273" s="55"/>
      <c r="AH273" s="55"/>
      <c r="AI273" s="55"/>
      <c r="AJ273" s="55"/>
      <c r="AK273" s="55"/>
      <c r="AL273" s="55"/>
      <c r="AM273" s="55"/>
      <c r="AN273" s="55"/>
      <c r="AO273" s="55"/>
      <c r="AP273" s="55"/>
      <c r="AQ273" s="55"/>
      <c r="AR273" s="55"/>
      <c r="AS273" s="55"/>
      <c r="AT273" s="55"/>
      <c r="AU273" s="55"/>
      <c r="AV273" s="55"/>
      <c r="AW273" s="55"/>
      <c r="AX273" s="55"/>
      <c r="AY273" s="55"/>
      <c r="AZ273" s="55"/>
      <c r="BA273" s="55"/>
      <c r="BB273" s="55"/>
      <c r="BC273" s="55"/>
      <c r="BD273" s="55"/>
      <c r="BE273" s="55"/>
      <c r="BF273" s="55"/>
      <c r="BG273" s="55"/>
      <c r="BH273" s="55"/>
      <c r="BI273" s="55"/>
      <c r="BJ273" s="55"/>
      <c r="BK273" s="55"/>
      <c r="BL273" s="55"/>
    </row>
    <row r="274" customFormat="false" ht="13.8" hidden="false" customHeight="false" outlineLevel="0" collapsed="false">
      <c r="A274" s="56"/>
      <c r="B274" s="57"/>
      <c r="C274" s="58" t="n">
        <f aca="false">IF($B274&lt;&gt;"",VLOOKUP($B274,Matriz_INM,2,0),0)</f>
        <v>0</v>
      </c>
      <c r="D274" s="59"/>
      <c r="E274" s="59"/>
      <c r="F274" s="59"/>
      <c r="G274" s="59"/>
      <c r="H274" s="60"/>
      <c r="I274" s="61"/>
      <c r="J274" s="59"/>
      <c r="K274" s="63" t="n">
        <f aca="false">IF(M274="%",(IF($J274="EE",4,IF($J274="CE",4,IF($J274="SE",5,IF($J274="ALI",7,IF($J274="AIE",5,0))))))*$C274,$C274*$I274)</f>
        <v>0</v>
      </c>
      <c r="L274" s="59"/>
      <c r="M274" s="62" t="str">
        <f aca="false">IFERROR(VLOOKUP($B274,Matriz_INM,3,0),"")</f>
        <v/>
      </c>
      <c r="N274" s="55"/>
      <c r="O274" s="55"/>
      <c r="P274" s="55"/>
      <c r="Q274" s="55"/>
      <c r="R274" s="55"/>
      <c r="S274" s="55"/>
      <c r="T274" s="55"/>
      <c r="U274" s="55"/>
      <c r="V274" s="55"/>
      <c r="W274" s="55"/>
      <c r="X274" s="55"/>
      <c r="Y274" s="55"/>
      <c r="Z274" s="55"/>
      <c r="AA274" s="55"/>
      <c r="AB274" s="55"/>
      <c r="AC274" s="55"/>
      <c r="AD274" s="55"/>
      <c r="AE274" s="55"/>
      <c r="AF274" s="55"/>
      <c r="AG274" s="55"/>
      <c r="AH274" s="55"/>
      <c r="AI274" s="55"/>
      <c r="AJ274" s="55"/>
      <c r="AK274" s="55"/>
      <c r="AL274" s="55"/>
      <c r="AM274" s="55"/>
      <c r="AN274" s="55"/>
      <c r="AO274" s="55"/>
      <c r="AP274" s="55"/>
      <c r="AQ274" s="55"/>
      <c r="AR274" s="55"/>
      <c r="AS274" s="55"/>
      <c r="AT274" s="55"/>
      <c r="AU274" s="55"/>
      <c r="AV274" s="55"/>
      <c r="AW274" s="55"/>
      <c r="AX274" s="55"/>
      <c r="AY274" s="55"/>
      <c r="AZ274" s="55"/>
      <c r="BA274" s="55"/>
      <c r="BB274" s="55"/>
      <c r="BC274" s="55"/>
      <c r="BD274" s="55"/>
      <c r="BE274" s="55"/>
      <c r="BF274" s="55"/>
      <c r="BG274" s="55"/>
      <c r="BH274" s="55"/>
      <c r="BI274" s="55"/>
      <c r="BJ274" s="55"/>
      <c r="BK274" s="55"/>
      <c r="BL274" s="55"/>
    </row>
    <row r="275" customFormat="false" ht="13.8" hidden="false" customHeight="false" outlineLevel="0" collapsed="false">
      <c r="A275" s="56"/>
      <c r="B275" s="57"/>
      <c r="C275" s="58" t="n">
        <f aca="false">IF($B275&lt;&gt;"",VLOOKUP($B275,Matriz_INM,2,0),0)</f>
        <v>0</v>
      </c>
      <c r="D275" s="59"/>
      <c r="E275" s="59"/>
      <c r="F275" s="59"/>
      <c r="G275" s="59"/>
      <c r="H275" s="60"/>
      <c r="I275" s="61"/>
      <c r="J275" s="59"/>
      <c r="K275" s="63" t="n">
        <f aca="false">IF(M275="%",(IF($J275="EE",4,IF($J275="CE",4,IF($J275="SE",5,IF($J275="ALI",7,IF($J275="AIE",5,0))))))*$C275,$C275*$I275)</f>
        <v>0</v>
      </c>
      <c r="L275" s="59"/>
      <c r="M275" s="62" t="str">
        <f aca="false">IFERROR(VLOOKUP($B275,Matriz_INM,3,0),"")</f>
        <v/>
      </c>
      <c r="N275" s="55"/>
      <c r="O275" s="55"/>
      <c r="P275" s="55"/>
      <c r="Q275" s="55"/>
      <c r="R275" s="55"/>
      <c r="S275" s="55"/>
      <c r="T275" s="55"/>
      <c r="U275" s="55"/>
      <c r="V275" s="55"/>
      <c r="W275" s="55"/>
      <c r="X275" s="55"/>
      <c r="Y275" s="55"/>
      <c r="Z275" s="55"/>
      <c r="AA275" s="55"/>
      <c r="AB275" s="55"/>
      <c r="AC275" s="55"/>
      <c r="AD275" s="55"/>
      <c r="AE275" s="55"/>
      <c r="AF275" s="55"/>
      <c r="AG275" s="55"/>
      <c r="AH275" s="55"/>
      <c r="AI275" s="55"/>
      <c r="AJ275" s="55"/>
      <c r="AK275" s="55"/>
      <c r="AL275" s="55"/>
      <c r="AM275" s="55"/>
      <c r="AN275" s="55"/>
      <c r="AO275" s="55"/>
      <c r="AP275" s="55"/>
      <c r="AQ275" s="55"/>
      <c r="AR275" s="55"/>
      <c r="AS275" s="55"/>
      <c r="AT275" s="55"/>
      <c r="AU275" s="55"/>
      <c r="AV275" s="55"/>
      <c r="AW275" s="55"/>
      <c r="AX275" s="55"/>
      <c r="AY275" s="55"/>
      <c r="AZ275" s="55"/>
      <c r="BA275" s="55"/>
      <c r="BB275" s="55"/>
      <c r="BC275" s="55"/>
      <c r="BD275" s="55"/>
      <c r="BE275" s="55"/>
      <c r="BF275" s="55"/>
      <c r="BG275" s="55"/>
      <c r="BH275" s="55"/>
      <c r="BI275" s="55"/>
      <c r="BJ275" s="55"/>
      <c r="BK275" s="55"/>
      <c r="BL275" s="55"/>
    </row>
    <row r="276" customFormat="false" ht="13.8" hidden="false" customHeight="false" outlineLevel="0" collapsed="false">
      <c r="A276" s="56"/>
      <c r="B276" s="57"/>
      <c r="C276" s="58" t="n">
        <f aca="false">IF($B276&lt;&gt;"",VLOOKUP($B276,Matriz_INM,2,0),0)</f>
        <v>0</v>
      </c>
      <c r="D276" s="59"/>
      <c r="E276" s="59"/>
      <c r="F276" s="59"/>
      <c r="G276" s="59"/>
      <c r="H276" s="60"/>
      <c r="I276" s="61"/>
      <c r="J276" s="59"/>
      <c r="K276" s="63" t="n">
        <f aca="false">IF(M276="%",(IF($J276="EE",4,IF($J276="CE",4,IF($J276="SE",5,IF($J276="ALI",7,IF($J276="AIE",5,0))))))*$C276,$C276*$I276)</f>
        <v>0</v>
      </c>
      <c r="L276" s="59"/>
      <c r="M276" s="62" t="str">
        <f aca="false">IFERROR(VLOOKUP($B276,Matriz_INM,3,0),"")</f>
        <v/>
      </c>
      <c r="N276" s="55"/>
      <c r="O276" s="55"/>
      <c r="P276" s="55"/>
      <c r="Q276" s="55"/>
      <c r="R276" s="55"/>
      <c r="S276" s="55"/>
      <c r="T276" s="55"/>
      <c r="U276" s="55"/>
      <c r="V276" s="55"/>
      <c r="W276" s="55"/>
      <c r="X276" s="55"/>
      <c r="Y276" s="55"/>
      <c r="Z276" s="55"/>
      <c r="AA276" s="55"/>
      <c r="AB276" s="55"/>
      <c r="AC276" s="55"/>
      <c r="AD276" s="55"/>
      <c r="AE276" s="55"/>
      <c r="AF276" s="55"/>
      <c r="AG276" s="55"/>
      <c r="AH276" s="55"/>
      <c r="AI276" s="55"/>
      <c r="AJ276" s="55"/>
      <c r="AK276" s="55"/>
      <c r="AL276" s="55"/>
      <c r="AM276" s="55"/>
      <c r="AN276" s="55"/>
      <c r="AO276" s="55"/>
      <c r="AP276" s="55"/>
      <c r="AQ276" s="55"/>
      <c r="AR276" s="55"/>
      <c r="AS276" s="55"/>
      <c r="AT276" s="55"/>
      <c r="AU276" s="55"/>
      <c r="AV276" s="55"/>
      <c r="AW276" s="55"/>
      <c r="AX276" s="55"/>
      <c r="AY276" s="55"/>
      <c r="AZ276" s="55"/>
      <c r="BA276" s="55"/>
      <c r="BB276" s="55"/>
      <c r="BC276" s="55"/>
      <c r="BD276" s="55"/>
      <c r="BE276" s="55"/>
      <c r="BF276" s="55"/>
      <c r="BG276" s="55"/>
      <c r="BH276" s="55"/>
      <c r="BI276" s="55"/>
      <c r="BJ276" s="55"/>
      <c r="BK276" s="55"/>
      <c r="BL276" s="55"/>
    </row>
    <row r="277" customFormat="false" ht="13.8" hidden="false" customHeight="false" outlineLevel="0" collapsed="false">
      <c r="A277" s="56"/>
      <c r="B277" s="57"/>
      <c r="C277" s="58" t="n">
        <f aca="false">IF($B277&lt;&gt;"",VLOOKUP($B277,Matriz_INM,2,0),0)</f>
        <v>0</v>
      </c>
      <c r="D277" s="59"/>
      <c r="E277" s="59"/>
      <c r="F277" s="59"/>
      <c r="G277" s="59"/>
      <c r="H277" s="60"/>
      <c r="I277" s="61"/>
      <c r="J277" s="59"/>
      <c r="K277" s="63" t="n">
        <f aca="false">IF(M277="%",(IF($J277="EE",4,IF($J277="CE",4,IF($J277="SE",5,IF($J277="ALI",7,IF($J277="AIE",5,0))))))*$C277,$C277*$I277)</f>
        <v>0</v>
      </c>
      <c r="L277" s="59"/>
      <c r="M277" s="62" t="str">
        <f aca="false">IFERROR(VLOOKUP($B277,Matriz_INM,3,0),"")</f>
        <v/>
      </c>
      <c r="N277" s="55"/>
      <c r="O277" s="55"/>
      <c r="P277" s="55"/>
      <c r="Q277" s="55"/>
      <c r="R277" s="55"/>
      <c r="S277" s="55"/>
      <c r="T277" s="55"/>
      <c r="U277" s="55"/>
      <c r="V277" s="55"/>
      <c r="W277" s="55"/>
      <c r="X277" s="55"/>
      <c r="Y277" s="55"/>
      <c r="Z277" s="55"/>
      <c r="AA277" s="55"/>
      <c r="AB277" s="55"/>
      <c r="AC277" s="55"/>
      <c r="AD277" s="55"/>
      <c r="AE277" s="55"/>
      <c r="AF277" s="55"/>
      <c r="AG277" s="55"/>
      <c r="AH277" s="55"/>
      <c r="AI277" s="55"/>
      <c r="AJ277" s="55"/>
      <c r="AK277" s="55"/>
      <c r="AL277" s="55"/>
      <c r="AM277" s="55"/>
      <c r="AN277" s="55"/>
      <c r="AO277" s="55"/>
      <c r="AP277" s="55"/>
      <c r="AQ277" s="55"/>
      <c r="AR277" s="55"/>
      <c r="AS277" s="55"/>
      <c r="AT277" s="55"/>
      <c r="AU277" s="55"/>
      <c r="AV277" s="55"/>
      <c r="AW277" s="55"/>
      <c r="AX277" s="55"/>
      <c r="AY277" s="55"/>
      <c r="AZ277" s="55"/>
      <c r="BA277" s="55"/>
      <c r="BB277" s="55"/>
      <c r="BC277" s="55"/>
      <c r="BD277" s="55"/>
      <c r="BE277" s="55"/>
      <c r="BF277" s="55"/>
      <c r="BG277" s="55"/>
      <c r="BH277" s="55"/>
      <c r="BI277" s="55"/>
      <c r="BJ277" s="55"/>
      <c r="BK277" s="55"/>
      <c r="BL277" s="55"/>
    </row>
    <row r="278" customFormat="false" ht="13.8" hidden="false" customHeight="false" outlineLevel="0" collapsed="false">
      <c r="A278" s="56"/>
      <c r="B278" s="57"/>
      <c r="C278" s="58" t="n">
        <f aca="false">IF($B278&lt;&gt;"",VLOOKUP($B278,Matriz_INM,2,0),0)</f>
        <v>0</v>
      </c>
      <c r="D278" s="59"/>
      <c r="E278" s="59"/>
      <c r="F278" s="59"/>
      <c r="G278" s="59"/>
      <c r="H278" s="60"/>
      <c r="I278" s="61"/>
      <c r="J278" s="59"/>
      <c r="K278" s="63" t="n">
        <f aca="false">IF(M278="%",(IF($J278="EE",4,IF($J278="CE",4,IF($J278="SE",5,IF($J278="ALI",7,IF($J278="AIE",5,0))))))*$C278,$C278*$I278)</f>
        <v>0</v>
      </c>
      <c r="L278" s="59"/>
      <c r="M278" s="62" t="str">
        <f aca="false">IFERROR(VLOOKUP($B278,Matriz_INM,3,0),"")</f>
        <v/>
      </c>
      <c r="N278" s="55"/>
      <c r="O278" s="55"/>
      <c r="P278" s="55"/>
      <c r="Q278" s="55"/>
      <c r="R278" s="55"/>
      <c r="S278" s="55"/>
      <c r="T278" s="55"/>
      <c r="U278" s="55"/>
      <c r="V278" s="55"/>
      <c r="W278" s="55"/>
      <c r="X278" s="55"/>
      <c r="Y278" s="55"/>
      <c r="Z278" s="55"/>
      <c r="AA278" s="55"/>
      <c r="AB278" s="55"/>
      <c r="AC278" s="55"/>
      <c r="AD278" s="55"/>
      <c r="AE278" s="55"/>
      <c r="AF278" s="55"/>
      <c r="AG278" s="55"/>
      <c r="AH278" s="55"/>
      <c r="AI278" s="55"/>
      <c r="AJ278" s="55"/>
      <c r="AK278" s="55"/>
      <c r="AL278" s="55"/>
      <c r="AM278" s="55"/>
      <c r="AN278" s="55"/>
      <c r="AO278" s="55"/>
      <c r="AP278" s="55"/>
      <c r="AQ278" s="55"/>
      <c r="AR278" s="55"/>
      <c r="AS278" s="55"/>
      <c r="AT278" s="55"/>
      <c r="AU278" s="55"/>
      <c r="AV278" s="55"/>
      <c r="AW278" s="55"/>
      <c r="AX278" s="55"/>
      <c r="AY278" s="55"/>
      <c r="AZ278" s="55"/>
      <c r="BA278" s="55"/>
      <c r="BB278" s="55"/>
      <c r="BC278" s="55"/>
      <c r="BD278" s="55"/>
      <c r="BE278" s="55"/>
      <c r="BF278" s="55"/>
      <c r="BG278" s="55"/>
      <c r="BH278" s="55"/>
      <c r="BI278" s="55"/>
      <c r="BJ278" s="55"/>
      <c r="BK278" s="55"/>
      <c r="BL278" s="55"/>
    </row>
    <row r="279" customFormat="false" ht="13.8" hidden="false" customHeight="false" outlineLevel="0" collapsed="false">
      <c r="A279" s="56"/>
      <c r="B279" s="57"/>
      <c r="C279" s="58" t="n">
        <f aca="false">IF($B279&lt;&gt;"",VLOOKUP($B279,Matriz_INM,2,0),0)</f>
        <v>0</v>
      </c>
      <c r="D279" s="59"/>
      <c r="E279" s="59"/>
      <c r="F279" s="59"/>
      <c r="G279" s="59"/>
      <c r="H279" s="60"/>
      <c r="I279" s="61"/>
      <c r="J279" s="59"/>
      <c r="K279" s="63" t="n">
        <f aca="false">IF(M279="%",(IF($J279="EE",4,IF($J279="CE",4,IF($J279="SE",5,IF($J279="ALI",7,IF($J279="AIE",5,0))))))*$C279,$C279*$I279)</f>
        <v>0</v>
      </c>
      <c r="L279" s="59"/>
      <c r="M279" s="62" t="str">
        <f aca="false">IFERROR(VLOOKUP($B279,Matriz_INM,3,0),"")</f>
        <v/>
      </c>
      <c r="N279" s="55"/>
      <c r="O279" s="55"/>
      <c r="P279" s="55"/>
      <c r="Q279" s="55"/>
      <c r="R279" s="55"/>
      <c r="S279" s="55"/>
      <c r="T279" s="55"/>
      <c r="U279" s="55"/>
      <c r="V279" s="55"/>
      <c r="W279" s="55"/>
      <c r="X279" s="55"/>
      <c r="Y279" s="55"/>
      <c r="Z279" s="55"/>
      <c r="AA279" s="55"/>
      <c r="AB279" s="55"/>
      <c r="AC279" s="55"/>
      <c r="AD279" s="55"/>
      <c r="AE279" s="55"/>
      <c r="AF279" s="55"/>
      <c r="AG279" s="55"/>
      <c r="AH279" s="55"/>
      <c r="AI279" s="55"/>
      <c r="AJ279" s="55"/>
      <c r="AK279" s="55"/>
      <c r="AL279" s="55"/>
      <c r="AM279" s="55"/>
      <c r="AN279" s="55"/>
      <c r="AO279" s="55"/>
      <c r="AP279" s="55"/>
      <c r="AQ279" s="55"/>
      <c r="AR279" s="55"/>
      <c r="AS279" s="55"/>
      <c r="AT279" s="55"/>
      <c r="AU279" s="55"/>
      <c r="AV279" s="55"/>
      <c r="AW279" s="55"/>
      <c r="AX279" s="55"/>
      <c r="AY279" s="55"/>
      <c r="AZ279" s="55"/>
      <c r="BA279" s="55"/>
      <c r="BB279" s="55"/>
      <c r="BC279" s="55"/>
      <c r="BD279" s="55"/>
      <c r="BE279" s="55"/>
      <c r="BF279" s="55"/>
      <c r="BG279" s="55"/>
      <c r="BH279" s="55"/>
      <c r="BI279" s="55"/>
      <c r="BJ279" s="55"/>
      <c r="BK279" s="55"/>
      <c r="BL279" s="55"/>
    </row>
    <row r="280" customFormat="false" ht="13.8" hidden="false" customHeight="false" outlineLevel="0" collapsed="false">
      <c r="A280" s="56"/>
      <c r="B280" s="57"/>
      <c r="C280" s="58" t="n">
        <f aca="false">IF($B280&lt;&gt;"",VLOOKUP($B280,Matriz_INM,2,0),0)</f>
        <v>0</v>
      </c>
      <c r="D280" s="59"/>
      <c r="E280" s="59"/>
      <c r="F280" s="59"/>
      <c r="G280" s="59"/>
      <c r="H280" s="60"/>
      <c r="I280" s="61"/>
      <c r="J280" s="59"/>
      <c r="K280" s="63" t="n">
        <f aca="false">IF(M280="%",(IF($J280="EE",4,IF($J280="CE",4,IF($J280="SE",5,IF($J280="ALI",7,IF($J280="AIE",5,0))))))*$C280,$C280*$I280)</f>
        <v>0</v>
      </c>
      <c r="L280" s="59"/>
      <c r="M280" s="62" t="str">
        <f aca="false">IFERROR(VLOOKUP($B280,Matriz_INM,3,0),"")</f>
        <v/>
      </c>
      <c r="N280" s="55"/>
      <c r="O280" s="55"/>
      <c r="P280" s="55"/>
      <c r="Q280" s="55"/>
      <c r="R280" s="55"/>
      <c r="S280" s="55"/>
      <c r="T280" s="55"/>
      <c r="U280" s="55"/>
      <c r="V280" s="55"/>
      <c r="W280" s="55"/>
      <c r="X280" s="55"/>
      <c r="Y280" s="55"/>
      <c r="Z280" s="55"/>
      <c r="AA280" s="55"/>
      <c r="AB280" s="55"/>
      <c r="AC280" s="55"/>
      <c r="AD280" s="55"/>
      <c r="AE280" s="55"/>
      <c r="AF280" s="55"/>
      <c r="AG280" s="55"/>
      <c r="AH280" s="55"/>
      <c r="AI280" s="55"/>
      <c r="AJ280" s="55"/>
      <c r="AK280" s="55"/>
      <c r="AL280" s="55"/>
      <c r="AM280" s="55"/>
      <c r="AN280" s="55"/>
      <c r="AO280" s="55"/>
      <c r="AP280" s="55"/>
      <c r="AQ280" s="55"/>
      <c r="AR280" s="55"/>
      <c r="AS280" s="55"/>
      <c r="AT280" s="55"/>
      <c r="AU280" s="55"/>
      <c r="AV280" s="55"/>
      <c r="AW280" s="55"/>
      <c r="AX280" s="55"/>
      <c r="AY280" s="55"/>
      <c r="AZ280" s="55"/>
      <c r="BA280" s="55"/>
      <c r="BB280" s="55"/>
      <c r="BC280" s="55"/>
      <c r="BD280" s="55"/>
      <c r="BE280" s="55"/>
      <c r="BF280" s="55"/>
      <c r="BG280" s="55"/>
      <c r="BH280" s="55"/>
      <c r="BI280" s="55"/>
      <c r="BJ280" s="55"/>
      <c r="BK280" s="55"/>
      <c r="BL280" s="55"/>
    </row>
    <row r="281" customFormat="false" ht="13.8" hidden="false" customHeight="false" outlineLevel="0" collapsed="false">
      <c r="A281" s="56"/>
      <c r="B281" s="57"/>
      <c r="C281" s="58" t="n">
        <f aca="false">IF($B281&lt;&gt;"",VLOOKUP($B281,Matriz_INM,2,0),0)</f>
        <v>0</v>
      </c>
      <c r="D281" s="59"/>
      <c r="E281" s="59"/>
      <c r="F281" s="59"/>
      <c r="G281" s="59"/>
      <c r="H281" s="60"/>
      <c r="I281" s="61"/>
      <c r="J281" s="59"/>
      <c r="K281" s="63" t="n">
        <f aca="false">IF(M281="%",(IF($J281="EE",4,IF($J281="CE",4,IF($J281="SE",5,IF($J281="ALI",7,IF($J281="AIE",5,0))))))*$C281,$C281*$I281)</f>
        <v>0</v>
      </c>
      <c r="L281" s="59"/>
      <c r="M281" s="62" t="str">
        <f aca="false">IFERROR(VLOOKUP($B281,Matriz_INM,3,0),"")</f>
        <v/>
      </c>
      <c r="N281" s="55"/>
      <c r="O281" s="55"/>
      <c r="P281" s="55"/>
      <c r="Q281" s="55"/>
      <c r="R281" s="55"/>
      <c r="S281" s="55"/>
      <c r="T281" s="55"/>
      <c r="U281" s="55"/>
      <c r="V281" s="55"/>
      <c r="W281" s="55"/>
      <c r="X281" s="55"/>
      <c r="Y281" s="55"/>
      <c r="Z281" s="55"/>
      <c r="AA281" s="55"/>
      <c r="AB281" s="55"/>
      <c r="AC281" s="55"/>
      <c r="AD281" s="55"/>
      <c r="AE281" s="55"/>
      <c r="AF281" s="55"/>
      <c r="AG281" s="55"/>
      <c r="AH281" s="55"/>
      <c r="AI281" s="55"/>
      <c r="AJ281" s="55"/>
      <c r="AK281" s="55"/>
      <c r="AL281" s="55"/>
      <c r="AM281" s="55"/>
      <c r="AN281" s="55"/>
      <c r="AO281" s="55"/>
      <c r="AP281" s="55"/>
      <c r="AQ281" s="55"/>
      <c r="AR281" s="55"/>
      <c r="AS281" s="55"/>
      <c r="AT281" s="55"/>
      <c r="AU281" s="55"/>
      <c r="AV281" s="55"/>
      <c r="AW281" s="55"/>
      <c r="AX281" s="55"/>
      <c r="AY281" s="55"/>
      <c r="AZ281" s="55"/>
      <c r="BA281" s="55"/>
      <c r="BB281" s="55"/>
      <c r="BC281" s="55"/>
      <c r="BD281" s="55"/>
      <c r="BE281" s="55"/>
      <c r="BF281" s="55"/>
      <c r="BG281" s="55"/>
      <c r="BH281" s="55"/>
      <c r="BI281" s="55"/>
      <c r="BJ281" s="55"/>
      <c r="BK281" s="55"/>
      <c r="BL281" s="55"/>
    </row>
    <row r="282" customFormat="false" ht="13.8" hidden="false" customHeight="false" outlineLevel="0" collapsed="false">
      <c r="A282" s="56"/>
      <c r="B282" s="57"/>
      <c r="C282" s="58" t="n">
        <f aca="false">IF($B282&lt;&gt;"",VLOOKUP($B282,Matriz_INM,2,0),0)</f>
        <v>0</v>
      </c>
      <c r="D282" s="59"/>
      <c r="E282" s="59"/>
      <c r="F282" s="59"/>
      <c r="G282" s="59"/>
      <c r="H282" s="60"/>
      <c r="I282" s="61"/>
      <c r="J282" s="59"/>
      <c r="K282" s="63" t="n">
        <f aca="false">IF(M282="%",(IF($J282="EE",4,IF($J282="CE",4,IF($J282="SE",5,IF($J282="ALI",7,IF($J282="AIE",5,0))))))*$C282,$C282*$I282)</f>
        <v>0</v>
      </c>
      <c r="L282" s="59"/>
      <c r="M282" s="62" t="str">
        <f aca="false">IFERROR(VLOOKUP($B282,Matriz_INM,3,0),"")</f>
        <v/>
      </c>
      <c r="N282" s="55"/>
      <c r="O282" s="55"/>
      <c r="P282" s="55"/>
      <c r="Q282" s="55"/>
      <c r="R282" s="55"/>
      <c r="S282" s="55"/>
      <c r="T282" s="55"/>
      <c r="U282" s="55"/>
      <c r="V282" s="55"/>
      <c r="W282" s="55"/>
      <c r="X282" s="55"/>
      <c r="Y282" s="55"/>
      <c r="Z282" s="55"/>
      <c r="AA282" s="55"/>
      <c r="AB282" s="55"/>
      <c r="AC282" s="55"/>
      <c r="AD282" s="55"/>
      <c r="AE282" s="55"/>
      <c r="AF282" s="55"/>
      <c r="AG282" s="55"/>
      <c r="AH282" s="55"/>
      <c r="AI282" s="55"/>
      <c r="AJ282" s="55"/>
      <c r="AK282" s="55"/>
      <c r="AL282" s="55"/>
      <c r="AM282" s="55"/>
      <c r="AN282" s="55"/>
      <c r="AO282" s="55"/>
      <c r="AP282" s="55"/>
      <c r="AQ282" s="55"/>
      <c r="AR282" s="55"/>
      <c r="AS282" s="55"/>
      <c r="AT282" s="55"/>
      <c r="AU282" s="55"/>
      <c r="AV282" s="55"/>
      <c r="AW282" s="55"/>
      <c r="AX282" s="55"/>
      <c r="AY282" s="55"/>
      <c r="AZ282" s="55"/>
      <c r="BA282" s="55"/>
      <c r="BB282" s="55"/>
      <c r="BC282" s="55"/>
      <c r="BD282" s="55"/>
      <c r="BE282" s="55"/>
      <c r="BF282" s="55"/>
      <c r="BG282" s="55"/>
      <c r="BH282" s="55"/>
      <c r="BI282" s="55"/>
      <c r="BJ282" s="55"/>
      <c r="BK282" s="55"/>
      <c r="BL282" s="55"/>
    </row>
    <row r="283" customFormat="false" ht="13.8" hidden="false" customHeight="false" outlineLevel="0" collapsed="false">
      <c r="A283" s="56"/>
      <c r="B283" s="57"/>
      <c r="C283" s="58" t="n">
        <f aca="false">IF($B283&lt;&gt;"",VLOOKUP($B283,Matriz_INM,2,0),0)</f>
        <v>0</v>
      </c>
      <c r="D283" s="59"/>
      <c r="E283" s="59"/>
      <c r="F283" s="59"/>
      <c r="G283" s="59"/>
      <c r="H283" s="60"/>
      <c r="I283" s="61"/>
      <c r="J283" s="59"/>
      <c r="K283" s="63" t="n">
        <f aca="false">IF(M283="%",(IF($J283="EE",4,IF($J283="CE",4,IF($J283="SE",5,IF($J283="ALI",7,IF($J283="AIE",5,0))))))*$C283,$C283*$I283)</f>
        <v>0</v>
      </c>
      <c r="L283" s="59"/>
      <c r="M283" s="62" t="str">
        <f aca="false">IFERROR(VLOOKUP($B283,Matriz_INM,3,0),"")</f>
        <v/>
      </c>
      <c r="N283" s="55"/>
      <c r="O283" s="55"/>
      <c r="P283" s="55"/>
      <c r="Q283" s="55"/>
      <c r="R283" s="55"/>
      <c r="S283" s="55"/>
      <c r="T283" s="55"/>
      <c r="U283" s="55"/>
      <c r="V283" s="55"/>
      <c r="W283" s="55"/>
      <c r="X283" s="55"/>
      <c r="Y283" s="55"/>
      <c r="Z283" s="55"/>
      <c r="AA283" s="55"/>
      <c r="AB283" s="55"/>
      <c r="AC283" s="55"/>
      <c r="AD283" s="55"/>
      <c r="AE283" s="55"/>
      <c r="AF283" s="55"/>
      <c r="AG283" s="55"/>
      <c r="AH283" s="55"/>
      <c r="AI283" s="55"/>
      <c r="AJ283" s="55"/>
      <c r="AK283" s="55"/>
      <c r="AL283" s="55"/>
      <c r="AM283" s="55"/>
      <c r="AN283" s="55"/>
      <c r="AO283" s="55"/>
      <c r="AP283" s="55"/>
      <c r="AQ283" s="55"/>
      <c r="AR283" s="55"/>
      <c r="AS283" s="55"/>
      <c r="AT283" s="55"/>
      <c r="AU283" s="55"/>
      <c r="AV283" s="55"/>
      <c r="AW283" s="55"/>
      <c r="AX283" s="55"/>
      <c r="AY283" s="55"/>
      <c r="AZ283" s="55"/>
      <c r="BA283" s="55"/>
      <c r="BB283" s="55"/>
      <c r="BC283" s="55"/>
      <c r="BD283" s="55"/>
      <c r="BE283" s="55"/>
      <c r="BF283" s="55"/>
      <c r="BG283" s="55"/>
      <c r="BH283" s="55"/>
      <c r="BI283" s="55"/>
      <c r="BJ283" s="55"/>
      <c r="BK283" s="55"/>
      <c r="BL283" s="55"/>
    </row>
    <row r="284" customFormat="false" ht="13.8" hidden="false" customHeight="false" outlineLevel="0" collapsed="false">
      <c r="A284" s="56"/>
      <c r="B284" s="57"/>
      <c r="C284" s="58" t="n">
        <f aca="false">IF($B284&lt;&gt;"",VLOOKUP($B284,Matriz_INM,2,0),0)</f>
        <v>0</v>
      </c>
      <c r="D284" s="59"/>
      <c r="E284" s="59"/>
      <c r="F284" s="59"/>
      <c r="G284" s="59"/>
      <c r="H284" s="60"/>
      <c r="I284" s="61"/>
      <c r="J284" s="59"/>
      <c r="K284" s="63" t="n">
        <f aca="false">IF(M284="%",(IF($J284="EE",4,IF($J284="CE",4,IF($J284="SE",5,IF($J284="ALI",7,IF($J284="AIE",5,0))))))*$C284,$C284*$I284)</f>
        <v>0</v>
      </c>
      <c r="L284" s="59"/>
      <c r="M284" s="62" t="str">
        <f aca="false">IFERROR(VLOOKUP($B284,Matriz_INM,3,0),"")</f>
        <v/>
      </c>
      <c r="N284" s="55"/>
      <c r="O284" s="55"/>
      <c r="P284" s="55"/>
      <c r="Q284" s="55"/>
      <c r="R284" s="55"/>
      <c r="S284" s="55"/>
      <c r="T284" s="55"/>
      <c r="U284" s="55"/>
      <c r="V284" s="55"/>
      <c r="W284" s="55"/>
      <c r="X284" s="55"/>
      <c r="Y284" s="55"/>
      <c r="Z284" s="55"/>
      <c r="AA284" s="55"/>
      <c r="AB284" s="55"/>
      <c r="AC284" s="55"/>
      <c r="AD284" s="55"/>
      <c r="AE284" s="55"/>
      <c r="AF284" s="55"/>
      <c r="AG284" s="55"/>
      <c r="AH284" s="55"/>
      <c r="AI284" s="55"/>
      <c r="AJ284" s="55"/>
      <c r="AK284" s="55"/>
      <c r="AL284" s="55"/>
      <c r="AM284" s="55"/>
      <c r="AN284" s="55"/>
      <c r="AO284" s="55"/>
      <c r="AP284" s="55"/>
      <c r="AQ284" s="55"/>
      <c r="AR284" s="55"/>
      <c r="AS284" s="55"/>
      <c r="AT284" s="55"/>
      <c r="AU284" s="55"/>
      <c r="AV284" s="55"/>
      <c r="AW284" s="55"/>
      <c r="AX284" s="55"/>
      <c r="AY284" s="55"/>
      <c r="AZ284" s="55"/>
      <c r="BA284" s="55"/>
      <c r="BB284" s="55"/>
      <c r="BC284" s="55"/>
      <c r="BD284" s="55"/>
      <c r="BE284" s="55"/>
      <c r="BF284" s="55"/>
      <c r="BG284" s="55"/>
      <c r="BH284" s="55"/>
      <c r="BI284" s="55"/>
      <c r="BJ284" s="55"/>
      <c r="BK284" s="55"/>
      <c r="BL284" s="55"/>
    </row>
    <row r="285" customFormat="false" ht="13.8" hidden="false" customHeight="false" outlineLevel="0" collapsed="false">
      <c r="A285" s="56"/>
      <c r="B285" s="57"/>
      <c r="C285" s="58" t="n">
        <f aca="false">IF($B285&lt;&gt;"",VLOOKUP($B285,Matriz_INM,2,0),0)</f>
        <v>0</v>
      </c>
      <c r="D285" s="59"/>
      <c r="E285" s="59"/>
      <c r="F285" s="59"/>
      <c r="G285" s="59"/>
      <c r="H285" s="60"/>
      <c r="I285" s="61"/>
      <c r="J285" s="59"/>
      <c r="K285" s="63" t="n">
        <f aca="false">IF(M285="%",(IF($J285="EE",4,IF($J285="CE",4,IF($J285="SE",5,IF($J285="ALI",7,IF($J285="AIE",5,0))))))*$C285,$C285*$I285)</f>
        <v>0</v>
      </c>
      <c r="L285" s="59"/>
      <c r="M285" s="62" t="str">
        <f aca="false">IFERROR(VLOOKUP($B285,Matriz_INM,3,0),"")</f>
        <v/>
      </c>
      <c r="N285" s="55"/>
      <c r="O285" s="55"/>
      <c r="P285" s="55"/>
      <c r="Q285" s="55"/>
      <c r="R285" s="55"/>
      <c r="S285" s="55"/>
      <c r="T285" s="55"/>
      <c r="U285" s="55"/>
      <c r="V285" s="55"/>
      <c r="W285" s="55"/>
      <c r="X285" s="55"/>
      <c r="Y285" s="55"/>
      <c r="Z285" s="55"/>
      <c r="AA285" s="55"/>
      <c r="AB285" s="55"/>
      <c r="AC285" s="55"/>
      <c r="AD285" s="55"/>
      <c r="AE285" s="55"/>
      <c r="AF285" s="55"/>
      <c r="AG285" s="55"/>
      <c r="AH285" s="55"/>
      <c r="AI285" s="55"/>
      <c r="AJ285" s="55"/>
      <c r="AK285" s="55"/>
      <c r="AL285" s="55"/>
      <c r="AM285" s="55"/>
      <c r="AN285" s="55"/>
      <c r="AO285" s="55"/>
      <c r="AP285" s="55"/>
      <c r="AQ285" s="55"/>
      <c r="AR285" s="55"/>
      <c r="AS285" s="55"/>
      <c r="AT285" s="55"/>
      <c r="AU285" s="55"/>
      <c r="AV285" s="55"/>
      <c r="AW285" s="55"/>
      <c r="AX285" s="55"/>
      <c r="AY285" s="55"/>
      <c r="AZ285" s="55"/>
      <c r="BA285" s="55"/>
      <c r="BB285" s="55"/>
      <c r="BC285" s="55"/>
      <c r="BD285" s="55"/>
      <c r="BE285" s="55"/>
      <c r="BF285" s="55"/>
      <c r="BG285" s="55"/>
      <c r="BH285" s="55"/>
      <c r="BI285" s="55"/>
      <c r="BJ285" s="55"/>
      <c r="BK285" s="55"/>
      <c r="BL285" s="55"/>
    </row>
    <row r="286" customFormat="false" ht="13.8" hidden="false" customHeight="false" outlineLevel="0" collapsed="false">
      <c r="A286" s="56"/>
      <c r="B286" s="57"/>
      <c r="C286" s="58" t="n">
        <f aca="false">IF($B286&lt;&gt;"",VLOOKUP($B286,Matriz_INM,2,0),0)</f>
        <v>0</v>
      </c>
      <c r="D286" s="59"/>
      <c r="E286" s="59"/>
      <c r="F286" s="59"/>
      <c r="G286" s="59"/>
      <c r="H286" s="60"/>
      <c r="I286" s="61"/>
      <c r="J286" s="59"/>
      <c r="K286" s="63" t="n">
        <f aca="false">IF(M286="%",(IF($J286="EE",4,IF($J286="CE",4,IF($J286="SE",5,IF($J286="ALI",7,IF($J286="AIE",5,0))))))*$C286,$C286*$I286)</f>
        <v>0</v>
      </c>
      <c r="L286" s="59"/>
      <c r="M286" s="62" t="str">
        <f aca="false">IFERROR(VLOOKUP($B286,Matriz_INM,3,0),"")</f>
        <v/>
      </c>
      <c r="N286" s="55"/>
      <c r="O286" s="55"/>
      <c r="P286" s="55"/>
      <c r="Q286" s="55"/>
      <c r="R286" s="55"/>
      <c r="S286" s="55"/>
      <c r="T286" s="55"/>
      <c r="U286" s="55"/>
      <c r="V286" s="55"/>
      <c r="W286" s="55"/>
      <c r="X286" s="55"/>
      <c r="Y286" s="55"/>
      <c r="Z286" s="55"/>
      <c r="AA286" s="55"/>
      <c r="AB286" s="55"/>
      <c r="AC286" s="55"/>
      <c r="AD286" s="55"/>
      <c r="AE286" s="55"/>
      <c r="AF286" s="55"/>
      <c r="AG286" s="55"/>
      <c r="AH286" s="55"/>
      <c r="AI286" s="55"/>
      <c r="AJ286" s="55"/>
      <c r="AK286" s="55"/>
      <c r="AL286" s="55"/>
      <c r="AM286" s="55"/>
      <c r="AN286" s="55"/>
      <c r="AO286" s="55"/>
      <c r="AP286" s="55"/>
      <c r="AQ286" s="55"/>
      <c r="AR286" s="55"/>
      <c r="AS286" s="55"/>
      <c r="AT286" s="55"/>
      <c r="AU286" s="55"/>
      <c r="AV286" s="55"/>
      <c r="AW286" s="55"/>
      <c r="AX286" s="55"/>
      <c r="AY286" s="55"/>
      <c r="AZ286" s="55"/>
      <c r="BA286" s="55"/>
      <c r="BB286" s="55"/>
      <c r="BC286" s="55"/>
      <c r="BD286" s="55"/>
      <c r="BE286" s="55"/>
      <c r="BF286" s="55"/>
      <c r="BG286" s="55"/>
      <c r="BH286" s="55"/>
      <c r="BI286" s="55"/>
      <c r="BJ286" s="55"/>
      <c r="BK286" s="55"/>
      <c r="BL286" s="55"/>
    </row>
    <row r="287" customFormat="false" ht="13.8" hidden="false" customHeight="false" outlineLevel="0" collapsed="false">
      <c r="A287" s="56"/>
      <c r="B287" s="57"/>
      <c r="C287" s="58" t="n">
        <f aca="false">IF($B287&lt;&gt;"",VLOOKUP($B287,Matriz_INM,2,0),0)</f>
        <v>0</v>
      </c>
      <c r="D287" s="59"/>
      <c r="E287" s="59"/>
      <c r="F287" s="59"/>
      <c r="G287" s="59"/>
      <c r="H287" s="60"/>
      <c r="I287" s="61"/>
      <c r="J287" s="59"/>
      <c r="K287" s="63" t="n">
        <f aca="false">IF(M287="%",(IF($J287="EE",4,IF($J287="CE",4,IF($J287="SE",5,IF($J287="ALI",7,IF($J287="AIE",5,0))))))*$C287,$C287*$I287)</f>
        <v>0</v>
      </c>
      <c r="L287" s="59"/>
      <c r="M287" s="62" t="str">
        <f aca="false">IFERROR(VLOOKUP($B287,Matriz_INM,3,0),"")</f>
        <v/>
      </c>
      <c r="N287" s="55"/>
      <c r="O287" s="55"/>
      <c r="P287" s="55"/>
      <c r="Q287" s="55"/>
      <c r="R287" s="55"/>
      <c r="S287" s="55"/>
      <c r="T287" s="55"/>
      <c r="U287" s="55"/>
      <c r="V287" s="55"/>
      <c r="W287" s="55"/>
      <c r="X287" s="55"/>
      <c r="Y287" s="55"/>
      <c r="Z287" s="55"/>
      <c r="AA287" s="55"/>
      <c r="AB287" s="55"/>
      <c r="AC287" s="55"/>
      <c r="AD287" s="55"/>
      <c r="AE287" s="55"/>
      <c r="AF287" s="55"/>
      <c r="AG287" s="55"/>
      <c r="AH287" s="55"/>
      <c r="AI287" s="55"/>
      <c r="AJ287" s="55"/>
      <c r="AK287" s="55"/>
      <c r="AL287" s="55"/>
      <c r="AM287" s="55"/>
      <c r="AN287" s="55"/>
      <c r="AO287" s="55"/>
      <c r="AP287" s="55"/>
      <c r="AQ287" s="55"/>
      <c r="AR287" s="55"/>
      <c r="AS287" s="55"/>
      <c r="AT287" s="55"/>
      <c r="AU287" s="55"/>
      <c r="AV287" s="55"/>
      <c r="AW287" s="55"/>
      <c r="AX287" s="55"/>
      <c r="AY287" s="55"/>
      <c r="AZ287" s="55"/>
      <c r="BA287" s="55"/>
      <c r="BB287" s="55"/>
      <c r="BC287" s="55"/>
      <c r="BD287" s="55"/>
      <c r="BE287" s="55"/>
      <c r="BF287" s="55"/>
      <c r="BG287" s="55"/>
      <c r="BH287" s="55"/>
      <c r="BI287" s="55"/>
      <c r="BJ287" s="55"/>
      <c r="BK287" s="55"/>
      <c r="BL287" s="55"/>
    </row>
    <row r="288" customFormat="false" ht="13.8" hidden="false" customHeight="false" outlineLevel="0" collapsed="false">
      <c r="A288" s="56"/>
      <c r="B288" s="57"/>
      <c r="C288" s="58" t="n">
        <f aca="false">IF($B288&lt;&gt;"",VLOOKUP($B288,Matriz_INM,2,0),0)</f>
        <v>0</v>
      </c>
      <c r="D288" s="59"/>
      <c r="E288" s="59"/>
      <c r="F288" s="59"/>
      <c r="G288" s="59"/>
      <c r="H288" s="60"/>
      <c r="I288" s="61"/>
      <c r="J288" s="59"/>
      <c r="K288" s="63" t="n">
        <f aca="false">IF(M288="%",(IF($J288="EE",4,IF($J288="CE",4,IF($J288="SE",5,IF($J288="ALI",7,IF($J288="AIE",5,0))))))*$C288,$C288*$I288)</f>
        <v>0</v>
      </c>
      <c r="L288" s="59"/>
      <c r="M288" s="62" t="str">
        <f aca="false">IFERROR(VLOOKUP($B288,Matriz_INM,3,0),"")</f>
        <v/>
      </c>
      <c r="N288" s="55"/>
      <c r="O288" s="55"/>
      <c r="P288" s="55"/>
      <c r="Q288" s="55"/>
      <c r="R288" s="55"/>
      <c r="S288" s="55"/>
      <c r="T288" s="55"/>
      <c r="U288" s="55"/>
      <c r="V288" s="55"/>
      <c r="W288" s="55"/>
      <c r="X288" s="55"/>
      <c r="Y288" s="55"/>
      <c r="Z288" s="55"/>
      <c r="AA288" s="55"/>
      <c r="AB288" s="55"/>
      <c r="AC288" s="55"/>
      <c r="AD288" s="55"/>
      <c r="AE288" s="55"/>
      <c r="AF288" s="55"/>
      <c r="AG288" s="55"/>
      <c r="AH288" s="55"/>
      <c r="AI288" s="55"/>
      <c r="AJ288" s="55"/>
      <c r="AK288" s="55"/>
      <c r="AL288" s="55"/>
      <c r="AM288" s="55"/>
      <c r="AN288" s="55"/>
      <c r="AO288" s="55"/>
      <c r="AP288" s="55"/>
      <c r="AQ288" s="55"/>
      <c r="AR288" s="55"/>
      <c r="AS288" s="55"/>
      <c r="AT288" s="55"/>
      <c r="AU288" s="55"/>
      <c r="AV288" s="55"/>
      <c r="AW288" s="55"/>
      <c r="AX288" s="55"/>
      <c r="AY288" s="55"/>
      <c r="AZ288" s="55"/>
      <c r="BA288" s="55"/>
      <c r="BB288" s="55"/>
      <c r="BC288" s="55"/>
      <c r="BD288" s="55"/>
      <c r="BE288" s="55"/>
      <c r="BF288" s="55"/>
      <c r="BG288" s="55"/>
      <c r="BH288" s="55"/>
      <c r="BI288" s="55"/>
      <c r="BJ288" s="55"/>
      <c r="BK288" s="55"/>
      <c r="BL288" s="55"/>
    </row>
    <row r="289" customFormat="false" ht="13.8" hidden="false" customHeight="false" outlineLevel="0" collapsed="false">
      <c r="A289" s="56"/>
      <c r="B289" s="57"/>
      <c r="C289" s="58" t="n">
        <f aca="false">IF($B289&lt;&gt;"",VLOOKUP($B289,Matriz_INM,2,0),0)</f>
        <v>0</v>
      </c>
      <c r="D289" s="59"/>
      <c r="E289" s="59"/>
      <c r="F289" s="59"/>
      <c r="G289" s="59"/>
      <c r="H289" s="60"/>
      <c r="I289" s="61"/>
      <c r="J289" s="59"/>
      <c r="K289" s="63" t="n">
        <f aca="false">IF(M289="%",(IF($J289="EE",4,IF($J289="CE",4,IF($J289="SE",5,IF($J289="ALI",7,IF($J289="AIE",5,0))))))*$C289,$C289*$I289)</f>
        <v>0</v>
      </c>
      <c r="L289" s="59"/>
      <c r="M289" s="62" t="str">
        <f aca="false">IFERROR(VLOOKUP($B289,Matriz_INM,3,0),"")</f>
        <v/>
      </c>
      <c r="N289" s="55"/>
      <c r="O289" s="55"/>
      <c r="P289" s="55"/>
      <c r="Q289" s="55"/>
      <c r="R289" s="55"/>
      <c r="S289" s="55"/>
      <c r="T289" s="55"/>
      <c r="U289" s="55"/>
      <c r="V289" s="55"/>
      <c r="W289" s="55"/>
      <c r="X289" s="55"/>
      <c r="Y289" s="55"/>
      <c r="Z289" s="55"/>
      <c r="AA289" s="55"/>
      <c r="AB289" s="55"/>
      <c r="AC289" s="55"/>
      <c r="AD289" s="55"/>
      <c r="AE289" s="55"/>
      <c r="AF289" s="55"/>
      <c r="AG289" s="55"/>
      <c r="AH289" s="55"/>
      <c r="AI289" s="55"/>
      <c r="AJ289" s="55"/>
      <c r="AK289" s="55"/>
      <c r="AL289" s="55"/>
      <c r="AM289" s="55"/>
      <c r="AN289" s="55"/>
      <c r="AO289" s="55"/>
      <c r="AP289" s="55"/>
      <c r="AQ289" s="55"/>
      <c r="AR289" s="55"/>
      <c r="AS289" s="55"/>
      <c r="AT289" s="55"/>
      <c r="AU289" s="55"/>
      <c r="AV289" s="55"/>
      <c r="AW289" s="55"/>
      <c r="AX289" s="55"/>
      <c r="AY289" s="55"/>
      <c r="AZ289" s="55"/>
      <c r="BA289" s="55"/>
      <c r="BB289" s="55"/>
      <c r="BC289" s="55"/>
      <c r="BD289" s="55"/>
      <c r="BE289" s="55"/>
      <c r="BF289" s="55"/>
      <c r="BG289" s="55"/>
      <c r="BH289" s="55"/>
      <c r="BI289" s="55"/>
      <c r="BJ289" s="55"/>
      <c r="BK289" s="55"/>
      <c r="BL289" s="55"/>
    </row>
    <row r="290" customFormat="false" ht="13.8" hidden="false" customHeight="false" outlineLevel="0" collapsed="false">
      <c r="A290" s="56"/>
      <c r="B290" s="57"/>
      <c r="C290" s="58" t="n">
        <f aca="false">IF($B290&lt;&gt;"",VLOOKUP($B290,Matriz_INM,2,0),0)</f>
        <v>0</v>
      </c>
      <c r="D290" s="59"/>
      <c r="E290" s="59"/>
      <c r="F290" s="59"/>
      <c r="G290" s="59"/>
      <c r="H290" s="60"/>
      <c r="I290" s="61"/>
      <c r="J290" s="59"/>
      <c r="K290" s="63" t="n">
        <f aca="false">IF(M290="%",(IF($J290="EE",4,IF($J290="CE",4,IF($J290="SE",5,IF($J290="ALI",7,IF($J290="AIE",5,0))))))*$C290,$C290*$I290)</f>
        <v>0</v>
      </c>
      <c r="L290" s="59"/>
      <c r="M290" s="62" t="str">
        <f aca="false">IFERROR(VLOOKUP($B290,Matriz_INM,3,0),"")</f>
        <v/>
      </c>
      <c r="N290" s="55"/>
      <c r="O290" s="55"/>
      <c r="P290" s="55"/>
      <c r="Q290" s="55"/>
      <c r="R290" s="55"/>
      <c r="S290" s="55"/>
      <c r="T290" s="55"/>
      <c r="U290" s="55"/>
      <c r="V290" s="55"/>
      <c r="W290" s="55"/>
      <c r="X290" s="55"/>
      <c r="Y290" s="55"/>
      <c r="Z290" s="55"/>
      <c r="AA290" s="55"/>
      <c r="AB290" s="55"/>
      <c r="AC290" s="55"/>
      <c r="AD290" s="55"/>
      <c r="AE290" s="55"/>
      <c r="AF290" s="55"/>
      <c r="AG290" s="55"/>
      <c r="AH290" s="55"/>
      <c r="AI290" s="55"/>
      <c r="AJ290" s="55"/>
      <c r="AK290" s="55"/>
      <c r="AL290" s="55"/>
      <c r="AM290" s="55"/>
      <c r="AN290" s="55"/>
      <c r="AO290" s="55"/>
      <c r="AP290" s="55"/>
      <c r="AQ290" s="55"/>
      <c r="AR290" s="55"/>
      <c r="AS290" s="55"/>
      <c r="AT290" s="55"/>
      <c r="AU290" s="55"/>
      <c r="AV290" s="55"/>
      <c r="AW290" s="55"/>
      <c r="AX290" s="55"/>
      <c r="AY290" s="55"/>
      <c r="AZ290" s="55"/>
      <c r="BA290" s="55"/>
      <c r="BB290" s="55"/>
      <c r="BC290" s="55"/>
      <c r="BD290" s="55"/>
      <c r="BE290" s="55"/>
      <c r="BF290" s="55"/>
      <c r="BG290" s="55"/>
      <c r="BH290" s="55"/>
      <c r="BI290" s="55"/>
      <c r="BJ290" s="55"/>
      <c r="BK290" s="55"/>
      <c r="BL290" s="55"/>
    </row>
    <row r="291" customFormat="false" ht="13.8" hidden="false" customHeight="false" outlineLevel="0" collapsed="false">
      <c r="A291" s="56"/>
      <c r="B291" s="57"/>
      <c r="C291" s="58" t="n">
        <f aca="false">IF($B291&lt;&gt;"",VLOOKUP($B291,Matriz_INM,2,0),0)</f>
        <v>0</v>
      </c>
      <c r="D291" s="59"/>
      <c r="E291" s="59"/>
      <c r="F291" s="59"/>
      <c r="G291" s="59"/>
      <c r="H291" s="60"/>
      <c r="I291" s="61"/>
      <c r="J291" s="59"/>
      <c r="K291" s="63" t="n">
        <f aca="false">IF(M291="%",(IF($J291="EE",4,IF($J291="CE",4,IF($J291="SE",5,IF($J291="ALI",7,IF($J291="AIE",5,0))))))*$C291,$C291*$I291)</f>
        <v>0</v>
      </c>
      <c r="L291" s="59"/>
      <c r="M291" s="62" t="str">
        <f aca="false">IFERROR(VLOOKUP($B291,Matriz_INM,3,0),"")</f>
        <v/>
      </c>
      <c r="N291" s="55"/>
      <c r="O291" s="55"/>
      <c r="P291" s="55"/>
      <c r="Q291" s="55"/>
      <c r="R291" s="55"/>
      <c r="S291" s="55"/>
      <c r="T291" s="55"/>
      <c r="U291" s="55"/>
      <c r="V291" s="55"/>
      <c r="W291" s="55"/>
      <c r="X291" s="55"/>
      <c r="Y291" s="55"/>
      <c r="Z291" s="55"/>
      <c r="AA291" s="55"/>
      <c r="AB291" s="55"/>
      <c r="AC291" s="55"/>
      <c r="AD291" s="55"/>
      <c r="AE291" s="55"/>
      <c r="AF291" s="55"/>
      <c r="AG291" s="55"/>
      <c r="AH291" s="55"/>
      <c r="AI291" s="55"/>
      <c r="AJ291" s="55"/>
      <c r="AK291" s="55"/>
      <c r="AL291" s="55"/>
      <c r="AM291" s="55"/>
      <c r="AN291" s="55"/>
      <c r="AO291" s="55"/>
      <c r="AP291" s="55"/>
      <c r="AQ291" s="55"/>
      <c r="AR291" s="55"/>
      <c r="AS291" s="55"/>
      <c r="AT291" s="55"/>
      <c r="AU291" s="55"/>
      <c r="AV291" s="55"/>
      <c r="AW291" s="55"/>
      <c r="AX291" s="55"/>
      <c r="AY291" s="55"/>
      <c r="AZ291" s="55"/>
      <c r="BA291" s="55"/>
      <c r="BB291" s="55"/>
      <c r="BC291" s="55"/>
      <c r="BD291" s="55"/>
      <c r="BE291" s="55"/>
      <c r="BF291" s="55"/>
      <c r="BG291" s="55"/>
      <c r="BH291" s="55"/>
      <c r="BI291" s="55"/>
      <c r="BJ291" s="55"/>
      <c r="BK291" s="55"/>
      <c r="BL291" s="55"/>
    </row>
    <row r="292" customFormat="false" ht="13.8" hidden="false" customHeight="false" outlineLevel="0" collapsed="false">
      <c r="A292" s="56"/>
      <c r="B292" s="57"/>
      <c r="C292" s="58" t="n">
        <f aca="false">IF($B292&lt;&gt;"",VLOOKUP($B292,Matriz_INM,2,0),0)</f>
        <v>0</v>
      </c>
      <c r="D292" s="59"/>
      <c r="E292" s="59"/>
      <c r="F292" s="59"/>
      <c r="G292" s="59"/>
      <c r="H292" s="60"/>
      <c r="I292" s="61"/>
      <c r="J292" s="59"/>
      <c r="K292" s="63" t="n">
        <f aca="false">IF(M292="%",(IF($J292="EE",4,IF($J292="CE",4,IF($J292="SE",5,IF($J292="ALI",7,IF($J292="AIE",5,0))))))*$C292,$C292*$I292)</f>
        <v>0</v>
      </c>
      <c r="L292" s="59"/>
      <c r="M292" s="62" t="str">
        <f aca="false">IFERROR(VLOOKUP($B292,Matriz_INM,3,0),"")</f>
        <v/>
      </c>
      <c r="N292" s="55"/>
      <c r="O292" s="55"/>
      <c r="P292" s="55"/>
      <c r="Q292" s="55"/>
      <c r="R292" s="55"/>
      <c r="S292" s="55"/>
      <c r="T292" s="55"/>
      <c r="U292" s="55"/>
      <c r="V292" s="55"/>
      <c r="W292" s="55"/>
      <c r="X292" s="55"/>
      <c r="Y292" s="55"/>
      <c r="Z292" s="55"/>
      <c r="AA292" s="55"/>
      <c r="AB292" s="55"/>
      <c r="AC292" s="55"/>
      <c r="AD292" s="55"/>
      <c r="AE292" s="55"/>
      <c r="AF292" s="55"/>
      <c r="AG292" s="55"/>
      <c r="AH292" s="55"/>
      <c r="AI292" s="55"/>
      <c r="AJ292" s="55"/>
      <c r="AK292" s="55"/>
      <c r="AL292" s="55"/>
      <c r="AM292" s="55"/>
      <c r="AN292" s="55"/>
      <c r="AO292" s="55"/>
      <c r="AP292" s="55"/>
      <c r="AQ292" s="55"/>
      <c r="AR292" s="55"/>
      <c r="AS292" s="55"/>
      <c r="AT292" s="55"/>
      <c r="AU292" s="55"/>
      <c r="AV292" s="55"/>
      <c r="AW292" s="55"/>
      <c r="AX292" s="55"/>
      <c r="AY292" s="55"/>
      <c r="AZ292" s="55"/>
      <c r="BA292" s="55"/>
      <c r="BB292" s="55"/>
      <c r="BC292" s="55"/>
      <c r="BD292" s="55"/>
      <c r="BE292" s="55"/>
      <c r="BF292" s="55"/>
      <c r="BG292" s="55"/>
      <c r="BH292" s="55"/>
      <c r="BI292" s="55"/>
      <c r="BJ292" s="55"/>
      <c r="BK292" s="55"/>
      <c r="BL292" s="55"/>
    </row>
    <row r="293" customFormat="false" ht="13.8" hidden="false" customHeight="false" outlineLevel="0" collapsed="false">
      <c r="A293" s="56"/>
      <c r="B293" s="57"/>
      <c r="C293" s="58" t="n">
        <f aca="false">IF($B293&lt;&gt;"",VLOOKUP($B293,Matriz_INM,2,0),0)</f>
        <v>0</v>
      </c>
      <c r="D293" s="59"/>
      <c r="E293" s="59"/>
      <c r="F293" s="59"/>
      <c r="G293" s="59"/>
      <c r="H293" s="60"/>
      <c r="I293" s="61"/>
      <c r="J293" s="59"/>
      <c r="K293" s="63" t="n">
        <f aca="false">IF(M293="%",(IF($J293="EE",4,IF($J293="CE",4,IF($J293="SE",5,IF($J293="ALI",7,IF($J293="AIE",5,0))))))*$C293,$C293*$I293)</f>
        <v>0</v>
      </c>
      <c r="L293" s="59"/>
      <c r="M293" s="62" t="str">
        <f aca="false">IFERROR(VLOOKUP($B293,Matriz_INM,3,0),"")</f>
        <v/>
      </c>
      <c r="N293" s="55"/>
      <c r="O293" s="55"/>
      <c r="P293" s="55"/>
      <c r="Q293" s="55"/>
      <c r="R293" s="55"/>
      <c r="S293" s="55"/>
      <c r="T293" s="55"/>
      <c r="U293" s="55"/>
      <c r="V293" s="55"/>
      <c r="W293" s="55"/>
      <c r="X293" s="55"/>
      <c r="Y293" s="55"/>
      <c r="Z293" s="55"/>
      <c r="AA293" s="55"/>
      <c r="AB293" s="55"/>
      <c r="AC293" s="55"/>
      <c r="AD293" s="55"/>
      <c r="AE293" s="55"/>
      <c r="AF293" s="55"/>
      <c r="AG293" s="55"/>
      <c r="AH293" s="55"/>
      <c r="AI293" s="55"/>
      <c r="AJ293" s="55"/>
      <c r="AK293" s="55"/>
      <c r="AL293" s="55"/>
      <c r="AM293" s="55"/>
      <c r="AN293" s="55"/>
      <c r="AO293" s="55"/>
      <c r="AP293" s="55"/>
      <c r="AQ293" s="55"/>
      <c r="AR293" s="55"/>
      <c r="AS293" s="55"/>
      <c r="AT293" s="55"/>
      <c r="AU293" s="55"/>
      <c r="AV293" s="55"/>
      <c r="AW293" s="55"/>
      <c r="AX293" s="55"/>
      <c r="AY293" s="55"/>
      <c r="AZ293" s="55"/>
      <c r="BA293" s="55"/>
      <c r="BB293" s="55"/>
      <c r="BC293" s="55"/>
      <c r="BD293" s="55"/>
      <c r="BE293" s="55"/>
      <c r="BF293" s="55"/>
      <c r="BG293" s="55"/>
      <c r="BH293" s="55"/>
      <c r="BI293" s="55"/>
      <c r="BJ293" s="55"/>
      <c r="BK293" s="55"/>
      <c r="BL293" s="55"/>
    </row>
    <row r="294" customFormat="false" ht="13.8" hidden="false" customHeight="false" outlineLevel="0" collapsed="false">
      <c r="A294" s="56"/>
      <c r="B294" s="57"/>
      <c r="C294" s="58" t="n">
        <f aca="false">IF($B294&lt;&gt;"",VLOOKUP($B294,Matriz_INM,2,0),0)</f>
        <v>0</v>
      </c>
      <c r="D294" s="59"/>
      <c r="E294" s="59"/>
      <c r="F294" s="59"/>
      <c r="G294" s="59"/>
      <c r="H294" s="60"/>
      <c r="I294" s="61"/>
      <c r="J294" s="59"/>
      <c r="K294" s="63" t="n">
        <f aca="false">IF(M294="%",(IF($J294="EE",4,IF($J294="CE",4,IF($J294="SE",5,IF($J294="ALI",7,IF($J294="AIE",5,0))))))*$C294,$C294*$I294)</f>
        <v>0</v>
      </c>
      <c r="L294" s="59"/>
      <c r="M294" s="62" t="str">
        <f aca="false">IFERROR(VLOOKUP($B294,Matriz_INM,3,0),"")</f>
        <v/>
      </c>
      <c r="N294" s="55"/>
      <c r="O294" s="55"/>
      <c r="P294" s="55"/>
      <c r="Q294" s="55"/>
      <c r="R294" s="55"/>
      <c r="S294" s="55"/>
      <c r="T294" s="55"/>
      <c r="U294" s="55"/>
      <c r="V294" s="55"/>
      <c r="W294" s="55"/>
      <c r="X294" s="55"/>
      <c r="Y294" s="55"/>
      <c r="Z294" s="55"/>
      <c r="AA294" s="55"/>
      <c r="AB294" s="55"/>
      <c r="AC294" s="55"/>
      <c r="AD294" s="55"/>
      <c r="AE294" s="55"/>
      <c r="AF294" s="55"/>
      <c r="AG294" s="55"/>
      <c r="AH294" s="55"/>
      <c r="AI294" s="55"/>
      <c r="AJ294" s="55"/>
      <c r="AK294" s="55"/>
      <c r="AL294" s="55"/>
      <c r="AM294" s="55"/>
      <c r="AN294" s="55"/>
      <c r="AO294" s="55"/>
      <c r="AP294" s="55"/>
      <c r="AQ294" s="55"/>
      <c r="AR294" s="55"/>
      <c r="AS294" s="55"/>
      <c r="AT294" s="55"/>
      <c r="AU294" s="55"/>
      <c r="AV294" s="55"/>
      <c r="AW294" s="55"/>
      <c r="AX294" s="55"/>
      <c r="AY294" s="55"/>
      <c r="AZ294" s="55"/>
      <c r="BA294" s="55"/>
      <c r="BB294" s="55"/>
      <c r="BC294" s="55"/>
      <c r="BD294" s="55"/>
      <c r="BE294" s="55"/>
      <c r="BF294" s="55"/>
      <c r="BG294" s="55"/>
      <c r="BH294" s="55"/>
      <c r="BI294" s="55"/>
      <c r="BJ294" s="55"/>
      <c r="BK294" s="55"/>
      <c r="BL294" s="55"/>
    </row>
    <row r="295" customFormat="false" ht="13.8" hidden="false" customHeight="false" outlineLevel="0" collapsed="false">
      <c r="A295" s="56"/>
      <c r="B295" s="57"/>
      <c r="C295" s="58" t="n">
        <f aca="false">IF($B295&lt;&gt;"",VLOOKUP($B295,Matriz_INM,2,0),0)</f>
        <v>0</v>
      </c>
      <c r="D295" s="59"/>
      <c r="E295" s="59"/>
      <c r="F295" s="59"/>
      <c r="G295" s="59"/>
      <c r="H295" s="60"/>
      <c r="I295" s="61"/>
      <c r="J295" s="59"/>
      <c r="K295" s="63" t="n">
        <f aca="false">IF(M295="%",(IF($J295="EE",4,IF($J295="CE",4,IF($J295="SE",5,IF($J295="ALI",7,IF($J295="AIE",5,0))))))*$C295,$C295*$I295)</f>
        <v>0</v>
      </c>
      <c r="L295" s="59"/>
      <c r="M295" s="62" t="str">
        <f aca="false">IFERROR(VLOOKUP($B295,Matriz_INM,3,0),"")</f>
        <v/>
      </c>
      <c r="N295" s="55"/>
      <c r="O295" s="55"/>
      <c r="P295" s="55"/>
      <c r="Q295" s="55"/>
      <c r="R295" s="55"/>
      <c r="S295" s="55"/>
      <c r="T295" s="55"/>
      <c r="U295" s="55"/>
      <c r="V295" s="55"/>
      <c r="W295" s="55"/>
      <c r="X295" s="55"/>
      <c r="Y295" s="55"/>
      <c r="Z295" s="55"/>
      <c r="AA295" s="55"/>
      <c r="AB295" s="55"/>
      <c r="AC295" s="55"/>
      <c r="AD295" s="55"/>
      <c r="AE295" s="55"/>
      <c r="AF295" s="55"/>
      <c r="AG295" s="55"/>
      <c r="AH295" s="55"/>
      <c r="AI295" s="55"/>
      <c r="AJ295" s="55"/>
      <c r="AK295" s="55"/>
      <c r="AL295" s="55"/>
      <c r="AM295" s="55"/>
      <c r="AN295" s="55"/>
      <c r="AO295" s="55"/>
      <c r="AP295" s="55"/>
      <c r="AQ295" s="55"/>
      <c r="AR295" s="55"/>
      <c r="AS295" s="55"/>
      <c r="AT295" s="55"/>
      <c r="AU295" s="55"/>
      <c r="AV295" s="55"/>
      <c r="AW295" s="55"/>
      <c r="AX295" s="55"/>
      <c r="AY295" s="55"/>
      <c r="AZ295" s="55"/>
      <c r="BA295" s="55"/>
      <c r="BB295" s="55"/>
      <c r="BC295" s="55"/>
      <c r="BD295" s="55"/>
      <c r="BE295" s="55"/>
      <c r="BF295" s="55"/>
      <c r="BG295" s="55"/>
      <c r="BH295" s="55"/>
      <c r="BI295" s="55"/>
      <c r="BJ295" s="55"/>
      <c r="BK295" s="55"/>
      <c r="BL295" s="55"/>
    </row>
    <row r="296" customFormat="false" ht="13.8" hidden="false" customHeight="false" outlineLevel="0" collapsed="false">
      <c r="A296" s="56"/>
      <c r="B296" s="57"/>
      <c r="C296" s="58" t="n">
        <f aca="false">IF($B296&lt;&gt;"",VLOOKUP($B296,Matriz_INM,2,0),0)</f>
        <v>0</v>
      </c>
      <c r="D296" s="59"/>
      <c r="E296" s="59"/>
      <c r="F296" s="59"/>
      <c r="G296" s="59"/>
      <c r="H296" s="60"/>
      <c r="I296" s="61"/>
      <c r="J296" s="59"/>
      <c r="K296" s="63" t="n">
        <f aca="false">IF(M296="%",(IF($J296="EE",4,IF($J296="CE",4,IF($J296="SE",5,IF($J296="ALI",7,IF($J296="AIE",5,0))))))*$C296,$C296*$I296)</f>
        <v>0</v>
      </c>
      <c r="L296" s="59"/>
      <c r="M296" s="62" t="str">
        <f aca="false">IFERROR(VLOOKUP($B296,Matriz_INM,3,0),"")</f>
        <v/>
      </c>
      <c r="N296" s="55"/>
      <c r="O296" s="55"/>
      <c r="P296" s="55"/>
      <c r="Q296" s="55"/>
      <c r="R296" s="55"/>
      <c r="S296" s="55"/>
      <c r="T296" s="55"/>
      <c r="U296" s="55"/>
      <c r="V296" s="55"/>
      <c r="W296" s="55"/>
      <c r="X296" s="55"/>
      <c r="Y296" s="55"/>
      <c r="Z296" s="55"/>
      <c r="AA296" s="55"/>
      <c r="AB296" s="55"/>
      <c r="AC296" s="55"/>
      <c r="AD296" s="55"/>
      <c r="AE296" s="55"/>
      <c r="AF296" s="55"/>
      <c r="AG296" s="55"/>
      <c r="AH296" s="55"/>
      <c r="AI296" s="55"/>
      <c r="AJ296" s="55"/>
      <c r="AK296" s="55"/>
      <c r="AL296" s="55"/>
      <c r="AM296" s="55"/>
      <c r="AN296" s="55"/>
      <c r="AO296" s="55"/>
      <c r="AP296" s="55"/>
      <c r="AQ296" s="55"/>
      <c r="AR296" s="55"/>
      <c r="AS296" s="55"/>
      <c r="AT296" s="55"/>
      <c r="AU296" s="55"/>
      <c r="AV296" s="55"/>
      <c r="AW296" s="55"/>
      <c r="AX296" s="55"/>
      <c r="AY296" s="55"/>
      <c r="AZ296" s="55"/>
      <c r="BA296" s="55"/>
      <c r="BB296" s="55"/>
      <c r="BC296" s="55"/>
      <c r="BD296" s="55"/>
      <c r="BE296" s="55"/>
      <c r="BF296" s="55"/>
      <c r="BG296" s="55"/>
      <c r="BH296" s="55"/>
      <c r="BI296" s="55"/>
      <c r="BJ296" s="55"/>
      <c r="BK296" s="55"/>
      <c r="BL296" s="55"/>
    </row>
    <row r="297" customFormat="false" ht="13.8" hidden="false" customHeight="false" outlineLevel="0" collapsed="false">
      <c r="A297" s="56"/>
      <c r="B297" s="57"/>
      <c r="C297" s="58" t="n">
        <f aca="false">IF($B297&lt;&gt;"",VLOOKUP($B297,Matriz_INM,2,0),0)</f>
        <v>0</v>
      </c>
      <c r="D297" s="59"/>
      <c r="E297" s="59"/>
      <c r="F297" s="59"/>
      <c r="G297" s="59"/>
      <c r="H297" s="60"/>
      <c r="I297" s="61"/>
      <c r="J297" s="59"/>
      <c r="K297" s="63" t="n">
        <f aca="false">IF(M297="%",(IF($J297="EE",4,IF($J297="CE",4,IF($J297="SE",5,IF($J297="ALI",7,IF($J297="AIE",5,0))))))*$C297,$C297*$I297)</f>
        <v>0</v>
      </c>
      <c r="L297" s="59"/>
      <c r="M297" s="62" t="str">
        <f aca="false">IFERROR(VLOOKUP($B297,Matriz_INM,3,0),"")</f>
        <v/>
      </c>
      <c r="N297" s="55"/>
      <c r="O297" s="55"/>
      <c r="P297" s="55"/>
      <c r="Q297" s="55"/>
      <c r="R297" s="55"/>
      <c r="S297" s="55"/>
      <c r="T297" s="55"/>
      <c r="U297" s="55"/>
      <c r="V297" s="55"/>
      <c r="W297" s="55"/>
      <c r="X297" s="55"/>
      <c r="Y297" s="55"/>
      <c r="Z297" s="55"/>
      <c r="AA297" s="55"/>
      <c r="AB297" s="55"/>
      <c r="AC297" s="55"/>
      <c r="AD297" s="55"/>
      <c r="AE297" s="55"/>
      <c r="AF297" s="55"/>
      <c r="AG297" s="55"/>
      <c r="AH297" s="55"/>
      <c r="AI297" s="55"/>
      <c r="AJ297" s="55"/>
      <c r="AK297" s="55"/>
      <c r="AL297" s="55"/>
      <c r="AM297" s="55"/>
      <c r="AN297" s="55"/>
      <c r="AO297" s="55"/>
      <c r="AP297" s="55"/>
      <c r="AQ297" s="55"/>
      <c r="AR297" s="55"/>
      <c r="AS297" s="55"/>
      <c r="AT297" s="55"/>
      <c r="AU297" s="55"/>
      <c r="AV297" s="55"/>
      <c r="AW297" s="55"/>
      <c r="AX297" s="55"/>
      <c r="AY297" s="55"/>
      <c r="AZ297" s="55"/>
      <c r="BA297" s="55"/>
      <c r="BB297" s="55"/>
      <c r="BC297" s="55"/>
      <c r="BD297" s="55"/>
      <c r="BE297" s="55"/>
      <c r="BF297" s="55"/>
      <c r="BG297" s="55"/>
      <c r="BH297" s="55"/>
      <c r="BI297" s="55"/>
      <c r="BJ297" s="55"/>
      <c r="BK297" s="55"/>
      <c r="BL297" s="55"/>
    </row>
    <row r="298" customFormat="false" ht="13.8" hidden="false" customHeight="false" outlineLevel="0" collapsed="false">
      <c r="A298" s="56"/>
      <c r="B298" s="57"/>
      <c r="C298" s="58" t="n">
        <f aca="false">IF($B298&lt;&gt;"",VLOOKUP($B298,Matriz_INM,2,0),0)</f>
        <v>0</v>
      </c>
      <c r="D298" s="59"/>
      <c r="E298" s="59"/>
      <c r="F298" s="59"/>
      <c r="G298" s="59"/>
      <c r="H298" s="60"/>
      <c r="I298" s="61"/>
      <c r="J298" s="59"/>
      <c r="K298" s="63" t="n">
        <f aca="false">IF(M298="%",(IF($J298="EE",4,IF($J298="CE",4,IF($J298="SE",5,IF($J298="ALI",7,IF($J298="AIE",5,0))))))*$C298,$C298*$I298)</f>
        <v>0</v>
      </c>
      <c r="L298" s="59"/>
      <c r="M298" s="62" t="str">
        <f aca="false">IFERROR(VLOOKUP($B298,Matriz_INM,3,0),"")</f>
        <v/>
      </c>
      <c r="N298" s="55"/>
      <c r="O298" s="55"/>
      <c r="P298" s="55"/>
      <c r="Q298" s="55"/>
      <c r="R298" s="55"/>
      <c r="S298" s="55"/>
      <c r="T298" s="55"/>
      <c r="U298" s="55"/>
      <c r="V298" s="55"/>
      <c r="W298" s="55"/>
      <c r="X298" s="55"/>
      <c r="Y298" s="55"/>
      <c r="Z298" s="55"/>
      <c r="AA298" s="55"/>
      <c r="AB298" s="55"/>
      <c r="AC298" s="55"/>
      <c r="AD298" s="55"/>
      <c r="AE298" s="55"/>
      <c r="AF298" s="55"/>
      <c r="AG298" s="55"/>
      <c r="AH298" s="55"/>
      <c r="AI298" s="55"/>
      <c r="AJ298" s="55"/>
      <c r="AK298" s="55"/>
      <c r="AL298" s="55"/>
      <c r="AM298" s="55"/>
      <c r="AN298" s="55"/>
      <c r="AO298" s="55"/>
      <c r="AP298" s="55"/>
      <c r="AQ298" s="55"/>
      <c r="AR298" s="55"/>
      <c r="AS298" s="55"/>
      <c r="AT298" s="55"/>
      <c r="AU298" s="55"/>
      <c r="AV298" s="55"/>
      <c r="AW298" s="55"/>
      <c r="AX298" s="55"/>
      <c r="AY298" s="55"/>
      <c r="AZ298" s="55"/>
      <c r="BA298" s="55"/>
      <c r="BB298" s="55"/>
      <c r="BC298" s="55"/>
      <c r="BD298" s="55"/>
      <c r="BE298" s="55"/>
      <c r="BF298" s="55"/>
      <c r="BG298" s="55"/>
      <c r="BH298" s="55"/>
      <c r="BI298" s="55"/>
      <c r="BJ298" s="55"/>
      <c r="BK298" s="55"/>
      <c r="BL298" s="55"/>
    </row>
    <row r="299" customFormat="false" ht="13.8" hidden="false" customHeight="false" outlineLevel="0" collapsed="false">
      <c r="A299" s="56"/>
      <c r="B299" s="57"/>
      <c r="C299" s="58" t="n">
        <f aca="false">IF($B299&lt;&gt;"",VLOOKUP($B299,Matriz_INM,2,0),0)</f>
        <v>0</v>
      </c>
      <c r="D299" s="59"/>
      <c r="E299" s="59"/>
      <c r="F299" s="59"/>
      <c r="G299" s="59"/>
      <c r="H299" s="60"/>
      <c r="I299" s="61"/>
      <c r="J299" s="59"/>
      <c r="K299" s="63" t="n">
        <f aca="false">IF(M299="%",(IF($J299="EE",4,IF($J299="CE",4,IF($J299="SE",5,IF($J299="ALI",7,IF($J299="AIE",5,0))))))*$C299,$C299*$I299)</f>
        <v>0</v>
      </c>
      <c r="L299" s="59"/>
      <c r="M299" s="62" t="str">
        <f aca="false">IFERROR(VLOOKUP($B299,Matriz_INM,3,0),"")</f>
        <v/>
      </c>
      <c r="N299" s="55"/>
      <c r="O299" s="55"/>
      <c r="P299" s="55"/>
      <c r="Q299" s="55"/>
      <c r="R299" s="55"/>
      <c r="S299" s="55"/>
      <c r="T299" s="55"/>
      <c r="U299" s="55"/>
      <c r="V299" s="55"/>
      <c r="W299" s="55"/>
      <c r="X299" s="55"/>
      <c r="Y299" s="55"/>
      <c r="Z299" s="55"/>
      <c r="AA299" s="55"/>
      <c r="AB299" s="55"/>
      <c r="AC299" s="55"/>
      <c r="AD299" s="55"/>
      <c r="AE299" s="55"/>
      <c r="AF299" s="55"/>
      <c r="AG299" s="55"/>
      <c r="AH299" s="55"/>
      <c r="AI299" s="55"/>
      <c r="AJ299" s="55"/>
      <c r="AK299" s="55"/>
      <c r="AL299" s="55"/>
      <c r="AM299" s="55"/>
      <c r="AN299" s="55"/>
      <c r="AO299" s="55"/>
      <c r="AP299" s="55"/>
      <c r="AQ299" s="55"/>
      <c r="AR299" s="55"/>
      <c r="AS299" s="55"/>
      <c r="AT299" s="55"/>
      <c r="AU299" s="55"/>
      <c r="AV299" s="55"/>
      <c r="AW299" s="55"/>
      <c r="AX299" s="55"/>
      <c r="AY299" s="55"/>
      <c r="AZ299" s="55"/>
      <c r="BA299" s="55"/>
      <c r="BB299" s="55"/>
      <c r="BC299" s="55"/>
      <c r="BD299" s="55"/>
      <c r="BE299" s="55"/>
      <c r="BF299" s="55"/>
      <c r="BG299" s="55"/>
      <c r="BH299" s="55"/>
      <c r="BI299" s="55"/>
      <c r="BJ299" s="55"/>
      <c r="BK299" s="55"/>
      <c r="BL299" s="55"/>
    </row>
    <row r="300" customFormat="false" ht="13.8" hidden="false" customHeight="false" outlineLevel="0" collapsed="false">
      <c r="A300" s="56"/>
      <c r="B300" s="57"/>
      <c r="C300" s="58" t="n">
        <f aca="false">IF($B300&lt;&gt;"",VLOOKUP($B300,Matriz_INM,2,0),0)</f>
        <v>0</v>
      </c>
      <c r="D300" s="59"/>
      <c r="E300" s="59"/>
      <c r="F300" s="59"/>
      <c r="G300" s="59"/>
      <c r="H300" s="60"/>
      <c r="I300" s="61"/>
      <c r="J300" s="59"/>
      <c r="K300" s="63" t="n">
        <f aca="false">IF(M300="%",(IF($J300="EE",4,IF($J300="CE",4,IF($J300="SE",5,IF($J300="ALI",7,IF($J300="AIE",5,0))))))*$C300,$C300*$I300)</f>
        <v>0</v>
      </c>
      <c r="L300" s="59"/>
      <c r="M300" s="62" t="str">
        <f aca="false">IFERROR(VLOOKUP($B300,Matriz_INM,3,0),"")</f>
        <v/>
      </c>
      <c r="N300" s="55"/>
      <c r="O300" s="55"/>
      <c r="P300" s="55"/>
      <c r="Q300" s="55"/>
      <c r="R300" s="55"/>
      <c r="S300" s="55"/>
      <c r="T300" s="55"/>
      <c r="U300" s="55"/>
      <c r="V300" s="55"/>
      <c r="W300" s="55"/>
      <c r="X300" s="55"/>
      <c r="Y300" s="55"/>
      <c r="Z300" s="55"/>
      <c r="AA300" s="55"/>
      <c r="AB300" s="55"/>
      <c r="AC300" s="55"/>
      <c r="AD300" s="55"/>
      <c r="AE300" s="55"/>
      <c r="AF300" s="55"/>
      <c r="AG300" s="55"/>
      <c r="AH300" s="55"/>
      <c r="AI300" s="55"/>
      <c r="AJ300" s="55"/>
      <c r="AK300" s="55"/>
      <c r="AL300" s="55"/>
      <c r="AM300" s="55"/>
      <c r="AN300" s="55"/>
      <c r="AO300" s="55"/>
      <c r="AP300" s="55"/>
      <c r="AQ300" s="55"/>
      <c r="AR300" s="55"/>
      <c r="AS300" s="55"/>
      <c r="AT300" s="55"/>
      <c r="AU300" s="55"/>
      <c r="AV300" s="55"/>
      <c r="AW300" s="55"/>
      <c r="AX300" s="55"/>
      <c r="AY300" s="55"/>
      <c r="AZ300" s="55"/>
      <c r="BA300" s="55"/>
      <c r="BB300" s="55"/>
      <c r="BC300" s="55"/>
      <c r="BD300" s="55"/>
      <c r="BE300" s="55"/>
      <c r="BF300" s="55"/>
      <c r="BG300" s="55"/>
      <c r="BH300" s="55"/>
      <c r="BI300" s="55"/>
      <c r="BJ300" s="55"/>
      <c r="BK300" s="55"/>
      <c r="BL300" s="55"/>
    </row>
    <row r="301" customFormat="false" ht="13.8" hidden="false" customHeight="false" outlineLevel="0" collapsed="false">
      <c r="A301" s="56"/>
      <c r="B301" s="57"/>
      <c r="C301" s="58" t="n">
        <f aca="false">IF($B301&lt;&gt;"",VLOOKUP($B301,Matriz_INM,2,0),0)</f>
        <v>0</v>
      </c>
      <c r="D301" s="59"/>
      <c r="E301" s="59"/>
      <c r="F301" s="59"/>
      <c r="G301" s="59"/>
      <c r="H301" s="60"/>
      <c r="I301" s="61"/>
      <c r="J301" s="59"/>
      <c r="K301" s="63" t="n">
        <f aca="false">IF(M301="%",(IF($J301="EE",4,IF($J301="CE",4,IF($J301="SE",5,IF($J301="ALI",7,IF($J301="AIE",5,0))))))*$C301,$C301*$I301)</f>
        <v>0</v>
      </c>
      <c r="L301" s="59"/>
      <c r="M301" s="62" t="str">
        <f aca="false">IFERROR(VLOOKUP($B301,Matriz_INM,3,0),"")</f>
        <v/>
      </c>
      <c r="N301" s="55"/>
      <c r="O301" s="55"/>
      <c r="P301" s="55"/>
      <c r="Q301" s="55"/>
      <c r="R301" s="55"/>
      <c r="S301" s="55"/>
      <c r="T301" s="55"/>
      <c r="U301" s="55"/>
      <c r="V301" s="55"/>
      <c r="W301" s="55"/>
      <c r="X301" s="55"/>
      <c r="Y301" s="55"/>
      <c r="Z301" s="55"/>
      <c r="AA301" s="55"/>
      <c r="AB301" s="55"/>
      <c r="AC301" s="55"/>
      <c r="AD301" s="55"/>
      <c r="AE301" s="55"/>
      <c r="AF301" s="55"/>
      <c r="AG301" s="55"/>
      <c r="AH301" s="55"/>
      <c r="AI301" s="55"/>
      <c r="AJ301" s="55"/>
      <c r="AK301" s="55"/>
      <c r="AL301" s="55"/>
      <c r="AM301" s="55"/>
      <c r="AN301" s="55"/>
      <c r="AO301" s="55"/>
      <c r="AP301" s="55"/>
      <c r="AQ301" s="55"/>
      <c r="AR301" s="55"/>
      <c r="AS301" s="55"/>
      <c r="AT301" s="55"/>
      <c r="AU301" s="55"/>
      <c r="AV301" s="55"/>
      <c r="AW301" s="55"/>
      <c r="AX301" s="55"/>
      <c r="AY301" s="55"/>
      <c r="AZ301" s="55"/>
      <c r="BA301" s="55"/>
      <c r="BB301" s="55"/>
      <c r="BC301" s="55"/>
      <c r="BD301" s="55"/>
      <c r="BE301" s="55"/>
      <c r="BF301" s="55"/>
      <c r="BG301" s="55"/>
      <c r="BH301" s="55"/>
      <c r="BI301" s="55"/>
      <c r="BJ301" s="55"/>
      <c r="BK301" s="55"/>
      <c r="BL301" s="55"/>
    </row>
    <row r="302" customFormat="false" ht="13.8" hidden="false" customHeight="false" outlineLevel="0" collapsed="false">
      <c r="A302" s="56"/>
      <c r="B302" s="57"/>
      <c r="C302" s="58" t="n">
        <f aca="false">IF($B302&lt;&gt;"",VLOOKUP($B302,Matriz_INM,2,0),0)</f>
        <v>0</v>
      </c>
      <c r="D302" s="59"/>
      <c r="E302" s="59"/>
      <c r="F302" s="59"/>
      <c r="G302" s="59"/>
      <c r="H302" s="60"/>
      <c r="I302" s="61"/>
      <c r="J302" s="59"/>
      <c r="K302" s="63" t="n">
        <f aca="false">IF(M302="%",(IF($J302="EE",4,IF($J302="CE",4,IF($J302="SE",5,IF($J302="ALI",7,IF($J302="AIE",5,0))))))*$C302,$C302*$I302)</f>
        <v>0</v>
      </c>
      <c r="L302" s="59"/>
      <c r="M302" s="62" t="str">
        <f aca="false">IFERROR(VLOOKUP($B302,Matriz_INM,3,0),"")</f>
        <v/>
      </c>
      <c r="N302" s="55"/>
      <c r="O302" s="55"/>
      <c r="P302" s="55"/>
      <c r="Q302" s="55"/>
      <c r="R302" s="55"/>
      <c r="S302" s="55"/>
      <c r="T302" s="55"/>
      <c r="U302" s="55"/>
      <c r="V302" s="55"/>
      <c r="W302" s="55"/>
      <c r="X302" s="55"/>
      <c r="Y302" s="55"/>
      <c r="Z302" s="55"/>
      <c r="AA302" s="55"/>
      <c r="AB302" s="55"/>
      <c r="AC302" s="55"/>
      <c r="AD302" s="55"/>
      <c r="AE302" s="55"/>
      <c r="AF302" s="55"/>
      <c r="AG302" s="55"/>
      <c r="AH302" s="55"/>
      <c r="AI302" s="55"/>
      <c r="AJ302" s="55"/>
      <c r="AK302" s="55"/>
      <c r="AL302" s="55"/>
      <c r="AM302" s="55"/>
      <c r="AN302" s="55"/>
      <c r="AO302" s="55"/>
      <c r="AP302" s="55"/>
      <c r="AQ302" s="55"/>
      <c r="AR302" s="55"/>
      <c r="AS302" s="55"/>
      <c r="AT302" s="55"/>
      <c r="AU302" s="55"/>
      <c r="AV302" s="55"/>
      <c r="AW302" s="55"/>
      <c r="AX302" s="55"/>
      <c r="AY302" s="55"/>
      <c r="AZ302" s="55"/>
      <c r="BA302" s="55"/>
      <c r="BB302" s="55"/>
      <c r="BC302" s="55"/>
      <c r="BD302" s="55"/>
      <c r="BE302" s="55"/>
      <c r="BF302" s="55"/>
      <c r="BG302" s="55"/>
      <c r="BH302" s="55"/>
      <c r="BI302" s="55"/>
      <c r="BJ302" s="55"/>
      <c r="BK302" s="55"/>
      <c r="BL302" s="55"/>
    </row>
    <row r="303" customFormat="false" ht="13.8" hidden="false" customHeight="false" outlineLevel="0" collapsed="false">
      <c r="A303" s="56"/>
      <c r="B303" s="57"/>
      <c r="C303" s="58" t="n">
        <f aca="false">IF($B303&lt;&gt;"",VLOOKUP($B303,Matriz_INM,2,0),0)</f>
        <v>0</v>
      </c>
      <c r="D303" s="59"/>
      <c r="E303" s="59"/>
      <c r="F303" s="59"/>
      <c r="G303" s="59"/>
      <c r="H303" s="60"/>
      <c r="I303" s="61"/>
      <c r="J303" s="59"/>
      <c r="K303" s="63" t="n">
        <f aca="false">IF(M303="%",(IF($J303="EE",4,IF($J303="CE",4,IF($J303="SE",5,IF($J303="ALI",7,IF($J303="AIE",5,0))))))*$C303,$C303*$I303)</f>
        <v>0</v>
      </c>
      <c r="L303" s="59"/>
      <c r="M303" s="62" t="str">
        <f aca="false">IFERROR(VLOOKUP($B303,Matriz_INM,3,0),"")</f>
        <v/>
      </c>
      <c r="N303" s="55"/>
      <c r="O303" s="55"/>
      <c r="P303" s="55"/>
      <c r="Q303" s="55"/>
      <c r="R303" s="55"/>
      <c r="S303" s="55"/>
      <c r="T303" s="55"/>
      <c r="U303" s="55"/>
      <c r="V303" s="55"/>
      <c r="W303" s="55"/>
      <c r="X303" s="55"/>
      <c r="Y303" s="55"/>
      <c r="Z303" s="55"/>
      <c r="AA303" s="55"/>
      <c r="AB303" s="55"/>
      <c r="AC303" s="55"/>
      <c r="AD303" s="55"/>
      <c r="AE303" s="55"/>
      <c r="AF303" s="55"/>
      <c r="AG303" s="55"/>
      <c r="AH303" s="55"/>
      <c r="AI303" s="55"/>
      <c r="AJ303" s="55"/>
      <c r="AK303" s="55"/>
      <c r="AL303" s="55"/>
      <c r="AM303" s="55"/>
      <c r="AN303" s="55"/>
      <c r="AO303" s="55"/>
      <c r="AP303" s="55"/>
      <c r="AQ303" s="55"/>
      <c r="AR303" s="55"/>
      <c r="AS303" s="55"/>
      <c r="AT303" s="55"/>
      <c r="AU303" s="55"/>
      <c r="AV303" s="55"/>
      <c r="AW303" s="55"/>
      <c r="AX303" s="55"/>
      <c r="AY303" s="55"/>
      <c r="AZ303" s="55"/>
      <c r="BA303" s="55"/>
      <c r="BB303" s="55"/>
      <c r="BC303" s="55"/>
      <c r="BD303" s="55"/>
      <c r="BE303" s="55"/>
      <c r="BF303" s="55"/>
      <c r="BG303" s="55"/>
      <c r="BH303" s="55"/>
      <c r="BI303" s="55"/>
      <c r="BJ303" s="55"/>
      <c r="BK303" s="55"/>
      <c r="BL303" s="55"/>
    </row>
    <row r="304" customFormat="false" ht="13.8" hidden="false" customHeight="false" outlineLevel="0" collapsed="false">
      <c r="A304" s="56"/>
      <c r="B304" s="57"/>
      <c r="C304" s="58" t="n">
        <f aca="false">IF($B304&lt;&gt;"",VLOOKUP($B304,Matriz_INM,2,0),0)</f>
        <v>0</v>
      </c>
      <c r="D304" s="59"/>
      <c r="E304" s="59"/>
      <c r="F304" s="59"/>
      <c r="G304" s="59"/>
      <c r="H304" s="60"/>
      <c r="I304" s="61"/>
      <c r="J304" s="59"/>
      <c r="K304" s="63" t="n">
        <f aca="false">IF(M304="%",(IF($J304="EE",4,IF($J304="CE",4,IF($J304="SE",5,IF($J304="ALI",7,IF($J304="AIE",5,0))))))*$C304,$C304*$I304)</f>
        <v>0</v>
      </c>
      <c r="L304" s="59"/>
      <c r="M304" s="62" t="str">
        <f aca="false">IFERROR(VLOOKUP($B304,Matriz_INM,3,0),"")</f>
        <v/>
      </c>
      <c r="N304" s="55"/>
      <c r="O304" s="55"/>
      <c r="P304" s="55"/>
      <c r="Q304" s="55"/>
      <c r="R304" s="55"/>
      <c r="S304" s="55"/>
      <c r="T304" s="55"/>
      <c r="U304" s="55"/>
      <c r="V304" s="55"/>
      <c r="W304" s="55"/>
      <c r="X304" s="55"/>
      <c r="Y304" s="55"/>
      <c r="Z304" s="55"/>
      <c r="AA304" s="55"/>
      <c r="AB304" s="55"/>
      <c r="AC304" s="55"/>
      <c r="AD304" s="55"/>
      <c r="AE304" s="55"/>
      <c r="AF304" s="55"/>
      <c r="AG304" s="55"/>
      <c r="AH304" s="55"/>
      <c r="AI304" s="55"/>
      <c r="AJ304" s="55"/>
      <c r="AK304" s="55"/>
      <c r="AL304" s="55"/>
      <c r="AM304" s="55"/>
      <c r="AN304" s="55"/>
      <c r="AO304" s="55"/>
      <c r="AP304" s="55"/>
      <c r="AQ304" s="55"/>
      <c r="AR304" s="55"/>
      <c r="AS304" s="55"/>
      <c r="AT304" s="55"/>
      <c r="AU304" s="55"/>
      <c r="AV304" s="55"/>
      <c r="AW304" s="55"/>
      <c r="AX304" s="55"/>
      <c r="AY304" s="55"/>
      <c r="AZ304" s="55"/>
      <c r="BA304" s="55"/>
      <c r="BB304" s="55"/>
      <c r="BC304" s="55"/>
      <c r="BD304" s="55"/>
      <c r="BE304" s="55"/>
      <c r="BF304" s="55"/>
      <c r="BG304" s="55"/>
      <c r="BH304" s="55"/>
      <c r="BI304" s="55"/>
      <c r="BJ304" s="55"/>
      <c r="BK304" s="55"/>
      <c r="BL304" s="55"/>
    </row>
    <row r="305" customFormat="false" ht="13.8" hidden="false" customHeight="false" outlineLevel="0" collapsed="false">
      <c r="A305" s="56"/>
      <c r="B305" s="57"/>
      <c r="C305" s="58" t="n">
        <f aca="false">IF($B305&lt;&gt;"",VLOOKUP($B305,Matriz_INM,2,0),0)</f>
        <v>0</v>
      </c>
      <c r="D305" s="59"/>
      <c r="E305" s="59"/>
      <c r="F305" s="59"/>
      <c r="G305" s="59"/>
      <c r="H305" s="60"/>
      <c r="I305" s="61"/>
      <c r="J305" s="59"/>
      <c r="K305" s="63" t="n">
        <f aca="false">IF(M305="%",(IF($J305="EE",4,IF($J305="CE",4,IF($J305="SE",5,IF($J305="ALI",7,IF($J305="AIE",5,0))))))*$C305,$C305*$I305)</f>
        <v>0</v>
      </c>
      <c r="L305" s="59"/>
      <c r="M305" s="62" t="str">
        <f aca="false">IFERROR(VLOOKUP($B305,Matriz_INM,3,0),"")</f>
        <v/>
      </c>
      <c r="N305" s="55"/>
      <c r="O305" s="55"/>
      <c r="P305" s="55"/>
      <c r="Q305" s="55"/>
      <c r="R305" s="55"/>
      <c r="S305" s="55"/>
      <c r="T305" s="55"/>
      <c r="U305" s="55"/>
      <c r="V305" s="55"/>
      <c r="W305" s="55"/>
      <c r="X305" s="55"/>
      <c r="Y305" s="55"/>
      <c r="Z305" s="55"/>
      <c r="AA305" s="55"/>
      <c r="AB305" s="55"/>
      <c r="AC305" s="55"/>
      <c r="AD305" s="55"/>
      <c r="AE305" s="55"/>
      <c r="AF305" s="55"/>
      <c r="AG305" s="55"/>
      <c r="AH305" s="55"/>
      <c r="AI305" s="55"/>
      <c r="AJ305" s="55"/>
      <c r="AK305" s="55"/>
      <c r="AL305" s="55"/>
      <c r="AM305" s="55"/>
      <c r="AN305" s="55"/>
      <c r="AO305" s="55"/>
      <c r="AP305" s="55"/>
      <c r="AQ305" s="55"/>
      <c r="AR305" s="55"/>
      <c r="AS305" s="55"/>
      <c r="AT305" s="55"/>
      <c r="AU305" s="55"/>
      <c r="AV305" s="55"/>
      <c r="AW305" s="55"/>
      <c r="AX305" s="55"/>
      <c r="AY305" s="55"/>
      <c r="AZ305" s="55"/>
      <c r="BA305" s="55"/>
      <c r="BB305" s="55"/>
      <c r="BC305" s="55"/>
      <c r="BD305" s="55"/>
      <c r="BE305" s="55"/>
      <c r="BF305" s="55"/>
      <c r="BG305" s="55"/>
      <c r="BH305" s="55"/>
      <c r="BI305" s="55"/>
      <c r="BJ305" s="55"/>
      <c r="BK305" s="55"/>
      <c r="BL305" s="55"/>
    </row>
    <row r="306" customFormat="false" ht="13.8" hidden="false" customHeight="false" outlineLevel="0" collapsed="false">
      <c r="A306" s="56"/>
      <c r="B306" s="57"/>
      <c r="C306" s="58" t="n">
        <f aca="false">IF($B306&lt;&gt;"",VLOOKUP($B306,Matriz_INM,2,0),0)</f>
        <v>0</v>
      </c>
      <c r="D306" s="59"/>
      <c r="E306" s="59"/>
      <c r="F306" s="59"/>
      <c r="G306" s="59"/>
      <c r="H306" s="60"/>
      <c r="I306" s="61"/>
      <c r="J306" s="59"/>
      <c r="K306" s="63" t="n">
        <f aca="false">IF(M306="%",(IF($J306="EE",4,IF($J306="CE",4,IF($J306="SE",5,IF($J306="ALI",7,IF($J306="AIE",5,0))))))*$C306,$C306*$I306)</f>
        <v>0</v>
      </c>
      <c r="L306" s="59"/>
      <c r="M306" s="62" t="str">
        <f aca="false">IFERROR(VLOOKUP($B306,Matriz_INM,3,0),"")</f>
        <v/>
      </c>
      <c r="N306" s="55"/>
      <c r="O306" s="55"/>
      <c r="P306" s="55"/>
      <c r="Q306" s="55"/>
      <c r="R306" s="55"/>
      <c r="S306" s="55"/>
      <c r="T306" s="55"/>
      <c r="U306" s="55"/>
      <c r="V306" s="55"/>
      <c r="W306" s="55"/>
      <c r="X306" s="55"/>
      <c r="Y306" s="55"/>
      <c r="Z306" s="55"/>
      <c r="AA306" s="55"/>
      <c r="AB306" s="55"/>
      <c r="AC306" s="55"/>
      <c r="AD306" s="55"/>
      <c r="AE306" s="55"/>
      <c r="AF306" s="55"/>
      <c r="AG306" s="55"/>
      <c r="AH306" s="55"/>
      <c r="AI306" s="55"/>
      <c r="AJ306" s="55"/>
      <c r="AK306" s="55"/>
      <c r="AL306" s="55"/>
      <c r="AM306" s="55"/>
      <c r="AN306" s="55"/>
      <c r="AO306" s="55"/>
      <c r="AP306" s="55"/>
      <c r="AQ306" s="55"/>
      <c r="AR306" s="55"/>
      <c r="AS306" s="55"/>
      <c r="AT306" s="55"/>
      <c r="AU306" s="55"/>
      <c r="AV306" s="55"/>
      <c r="AW306" s="55"/>
      <c r="AX306" s="55"/>
      <c r="AY306" s="55"/>
      <c r="AZ306" s="55"/>
      <c r="BA306" s="55"/>
      <c r="BB306" s="55"/>
      <c r="BC306" s="55"/>
      <c r="BD306" s="55"/>
      <c r="BE306" s="55"/>
      <c r="BF306" s="55"/>
      <c r="BG306" s="55"/>
      <c r="BH306" s="55"/>
      <c r="BI306" s="55"/>
      <c r="BJ306" s="55"/>
      <c r="BK306" s="55"/>
      <c r="BL306" s="55"/>
    </row>
    <row r="307" customFormat="false" ht="13.8" hidden="false" customHeight="false" outlineLevel="0" collapsed="false">
      <c r="A307" s="56"/>
      <c r="B307" s="57"/>
      <c r="C307" s="58" t="n">
        <f aca="false">IF($B307&lt;&gt;"",VLOOKUP($B307,Matriz_INM,2,0),0)</f>
        <v>0</v>
      </c>
      <c r="D307" s="59"/>
      <c r="E307" s="59"/>
      <c r="F307" s="59"/>
      <c r="G307" s="59"/>
      <c r="H307" s="60"/>
      <c r="I307" s="61"/>
      <c r="J307" s="59"/>
      <c r="K307" s="63" t="n">
        <f aca="false">IF(M307="%",(IF($J307="EE",4,IF($J307="CE",4,IF($J307="SE",5,IF($J307="ALI",7,IF($J307="AIE",5,0))))))*$C307,$C307*$I307)</f>
        <v>0</v>
      </c>
      <c r="L307" s="59"/>
      <c r="M307" s="62" t="str">
        <f aca="false">IFERROR(VLOOKUP($B307,Matriz_INM,3,0),"")</f>
        <v/>
      </c>
      <c r="N307" s="55"/>
      <c r="O307" s="55"/>
      <c r="P307" s="55"/>
      <c r="Q307" s="55"/>
      <c r="R307" s="55"/>
      <c r="S307" s="55"/>
      <c r="T307" s="55"/>
      <c r="U307" s="55"/>
      <c r="V307" s="55"/>
      <c r="W307" s="55"/>
      <c r="X307" s="55"/>
      <c r="Y307" s="55"/>
      <c r="Z307" s="55"/>
      <c r="AA307" s="55"/>
      <c r="AB307" s="55"/>
      <c r="AC307" s="55"/>
      <c r="AD307" s="55"/>
      <c r="AE307" s="55"/>
      <c r="AF307" s="55"/>
      <c r="AG307" s="55"/>
      <c r="AH307" s="55"/>
      <c r="AI307" s="55"/>
      <c r="AJ307" s="55"/>
      <c r="AK307" s="55"/>
      <c r="AL307" s="55"/>
      <c r="AM307" s="55"/>
      <c r="AN307" s="55"/>
      <c r="AO307" s="55"/>
      <c r="AP307" s="55"/>
      <c r="AQ307" s="55"/>
      <c r="AR307" s="55"/>
      <c r="AS307" s="55"/>
      <c r="AT307" s="55"/>
      <c r="AU307" s="55"/>
      <c r="AV307" s="55"/>
      <c r="AW307" s="55"/>
      <c r="AX307" s="55"/>
      <c r="AY307" s="55"/>
      <c r="AZ307" s="55"/>
      <c r="BA307" s="55"/>
      <c r="BB307" s="55"/>
      <c r="BC307" s="55"/>
      <c r="BD307" s="55"/>
      <c r="BE307" s="55"/>
      <c r="BF307" s="55"/>
      <c r="BG307" s="55"/>
      <c r="BH307" s="55"/>
      <c r="BI307" s="55"/>
      <c r="BJ307" s="55"/>
      <c r="BK307" s="55"/>
      <c r="BL307" s="55"/>
    </row>
    <row r="308" customFormat="false" ht="13.8" hidden="false" customHeight="false" outlineLevel="0" collapsed="false">
      <c r="A308" s="56"/>
      <c r="B308" s="57"/>
      <c r="C308" s="58" t="n">
        <f aca="false">IF($B308&lt;&gt;"",VLOOKUP($B308,Matriz_INM,2,0),0)</f>
        <v>0</v>
      </c>
      <c r="D308" s="59"/>
      <c r="E308" s="59"/>
      <c r="F308" s="59"/>
      <c r="G308" s="59"/>
      <c r="H308" s="60"/>
      <c r="I308" s="61"/>
      <c r="J308" s="59"/>
      <c r="K308" s="63" t="n">
        <f aca="false">IF(M308="%",(IF($J308="EE",4,IF($J308="CE",4,IF($J308="SE",5,IF($J308="ALI",7,IF($J308="AIE",5,0))))))*$C308,$C308*$I308)</f>
        <v>0</v>
      </c>
      <c r="L308" s="59"/>
      <c r="M308" s="62" t="str">
        <f aca="false">IFERROR(VLOOKUP($B308,Matriz_INM,3,0),"")</f>
        <v/>
      </c>
      <c r="N308" s="55"/>
      <c r="O308" s="55"/>
      <c r="P308" s="55"/>
      <c r="Q308" s="55"/>
      <c r="R308" s="55"/>
      <c r="S308" s="55"/>
      <c r="T308" s="55"/>
      <c r="U308" s="55"/>
      <c r="V308" s="55"/>
      <c r="W308" s="55"/>
      <c r="X308" s="55"/>
      <c r="Y308" s="55"/>
      <c r="Z308" s="55"/>
      <c r="AA308" s="55"/>
      <c r="AB308" s="55"/>
      <c r="AC308" s="55"/>
      <c r="AD308" s="55"/>
      <c r="AE308" s="55"/>
      <c r="AF308" s="55"/>
      <c r="AG308" s="55"/>
      <c r="AH308" s="55"/>
      <c r="AI308" s="55"/>
      <c r="AJ308" s="55"/>
      <c r="AK308" s="55"/>
      <c r="AL308" s="55"/>
      <c r="AM308" s="55"/>
      <c r="AN308" s="55"/>
      <c r="AO308" s="55"/>
      <c r="AP308" s="55"/>
      <c r="AQ308" s="55"/>
      <c r="AR308" s="55"/>
      <c r="AS308" s="55"/>
      <c r="AT308" s="55"/>
      <c r="AU308" s="55"/>
      <c r="AV308" s="55"/>
      <c r="AW308" s="55"/>
      <c r="AX308" s="55"/>
      <c r="AY308" s="55"/>
      <c r="AZ308" s="55"/>
      <c r="BA308" s="55"/>
      <c r="BB308" s="55"/>
      <c r="BC308" s="55"/>
      <c r="BD308" s="55"/>
      <c r="BE308" s="55"/>
      <c r="BF308" s="55"/>
      <c r="BG308" s="55"/>
      <c r="BH308" s="55"/>
      <c r="BI308" s="55"/>
      <c r="BJ308" s="55"/>
      <c r="BK308" s="55"/>
      <c r="BL308" s="55"/>
    </row>
    <row r="309" customFormat="false" ht="13.8" hidden="false" customHeight="false" outlineLevel="0" collapsed="false">
      <c r="A309" s="56"/>
      <c r="B309" s="57"/>
      <c r="C309" s="58" t="n">
        <f aca="false">IF($B309&lt;&gt;"",VLOOKUP($B309,Matriz_INM,2,0),0)</f>
        <v>0</v>
      </c>
      <c r="D309" s="59"/>
      <c r="E309" s="59"/>
      <c r="F309" s="59"/>
      <c r="G309" s="59"/>
      <c r="H309" s="60"/>
      <c r="I309" s="61"/>
      <c r="J309" s="59"/>
      <c r="K309" s="63" t="n">
        <f aca="false">IF(M309="%",(IF($J309="EE",4,IF($J309="CE",4,IF($J309="SE",5,IF($J309="ALI",7,IF($J309="AIE",5,0))))))*$C309,$C309*$I309)</f>
        <v>0</v>
      </c>
      <c r="L309" s="59"/>
      <c r="M309" s="62" t="str">
        <f aca="false">IFERROR(VLOOKUP($B309,Matriz_INM,3,0),"")</f>
        <v/>
      </c>
      <c r="N309" s="55"/>
      <c r="O309" s="55"/>
      <c r="P309" s="55"/>
      <c r="Q309" s="55"/>
      <c r="R309" s="55"/>
      <c r="S309" s="55"/>
      <c r="T309" s="55"/>
      <c r="U309" s="55"/>
      <c r="V309" s="55"/>
      <c r="W309" s="55"/>
      <c r="X309" s="55"/>
      <c r="Y309" s="55"/>
      <c r="Z309" s="55"/>
      <c r="AA309" s="55"/>
      <c r="AB309" s="55"/>
      <c r="AC309" s="55"/>
      <c r="AD309" s="55"/>
      <c r="AE309" s="55"/>
      <c r="AF309" s="55"/>
      <c r="AG309" s="55"/>
      <c r="AH309" s="55"/>
      <c r="AI309" s="55"/>
      <c r="AJ309" s="55"/>
      <c r="AK309" s="55"/>
      <c r="AL309" s="55"/>
      <c r="AM309" s="55"/>
      <c r="AN309" s="55"/>
      <c r="AO309" s="55"/>
      <c r="AP309" s="55"/>
      <c r="AQ309" s="55"/>
      <c r="AR309" s="55"/>
      <c r="AS309" s="55"/>
      <c r="AT309" s="55"/>
      <c r="AU309" s="55"/>
      <c r="AV309" s="55"/>
      <c r="AW309" s="55"/>
      <c r="AX309" s="55"/>
      <c r="AY309" s="55"/>
      <c r="AZ309" s="55"/>
      <c r="BA309" s="55"/>
      <c r="BB309" s="55"/>
      <c r="BC309" s="55"/>
      <c r="BD309" s="55"/>
      <c r="BE309" s="55"/>
      <c r="BF309" s="55"/>
      <c r="BG309" s="55"/>
      <c r="BH309" s="55"/>
      <c r="BI309" s="55"/>
      <c r="BJ309" s="55"/>
      <c r="BK309" s="55"/>
      <c r="BL309" s="55"/>
    </row>
    <row r="310" customFormat="false" ht="13.8" hidden="false" customHeight="false" outlineLevel="0" collapsed="false">
      <c r="A310" s="56"/>
      <c r="B310" s="57"/>
      <c r="C310" s="58" t="n">
        <f aca="false">IF($B310&lt;&gt;"",VLOOKUP($B310,Matriz_INM,2,0),0)</f>
        <v>0</v>
      </c>
      <c r="D310" s="59"/>
      <c r="E310" s="59"/>
      <c r="F310" s="59"/>
      <c r="G310" s="59"/>
      <c r="H310" s="60"/>
      <c r="I310" s="61"/>
      <c r="J310" s="59"/>
      <c r="K310" s="63" t="n">
        <f aca="false">IF(M310="%",(IF($J310="EE",4,IF($J310="CE",4,IF($J310="SE",5,IF($J310="ALI",7,IF($J310="AIE",5,0))))))*$C310,$C310*$I310)</f>
        <v>0</v>
      </c>
      <c r="L310" s="59"/>
      <c r="M310" s="62" t="str">
        <f aca="false">IFERROR(VLOOKUP($B310,Matriz_INM,3,0),"")</f>
        <v/>
      </c>
      <c r="N310" s="55"/>
      <c r="O310" s="55"/>
      <c r="P310" s="55"/>
      <c r="Q310" s="55"/>
      <c r="R310" s="55"/>
      <c r="S310" s="55"/>
      <c r="T310" s="55"/>
      <c r="U310" s="55"/>
      <c r="V310" s="55"/>
      <c r="W310" s="55"/>
      <c r="X310" s="55"/>
      <c r="Y310" s="55"/>
      <c r="Z310" s="55"/>
      <c r="AA310" s="55"/>
      <c r="AB310" s="55"/>
      <c r="AC310" s="55"/>
      <c r="AD310" s="55"/>
      <c r="AE310" s="55"/>
      <c r="AF310" s="55"/>
      <c r="AG310" s="55"/>
      <c r="AH310" s="55"/>
      <c r="AI310" s="55"/>
      <c r="AJ310" s="55"/>
      <c r="AK310" s="55"/>
      <c r="AL310" s="55"/>
      <c r="AM310" s="55"/>
      <c r="AN310" s="55"/>
      <c r="AO310" s="55"/>
      <c r="AP310" s="55"/>
      <c r="AQ310" s="55"/>
      <c r="AR310" s="55"/>
      <c r="AS310" s="55"/>
      <c r="AT310" s="55"/>
      <c r="AU310" s="55"/>
      <c r="AV310" s="55"/>
      <c r="AW310" s="55"/>
      <c r="AX310" s="55"/>
      <c r="AY310" s="55"/>
      <c r="AZ310" s="55"/>
      <c r="BA310" s="55"/>
      <c r="BB310" s="55"/>
      <c r="BC310" s="55"/>
      <c r="BD310" s="55"/>
      <c r="BE310" s="55"/>
      <c r="BF310" s="55"/>
      <c r="BG310" s="55"/>
      <c r="BH310" s="55"/>
      <c r="BI310" s="55"/>
      <c r="BJ310" s="55"/>
      <c r="BK310" s="55"/>
      <c r="BL310" s="55"/>
    </row>
    <row r="311" customFormat="false" ht="13.8" hidden="false" customHeight="false" outlineLevel="0" collapsed="false">
      <c r="A311" s="56"/>
      <c r="B311" s="57"/>
      <c r="C311" s="58" t="n">
        <f aca="false">IF($B311&lt;&gt;"",VLOOKUP($B311,Matriz_INM,2,0),0)</f>
        <v>0</v>
      </c>
      <c r="D311" s="59"/>
      <c r="E311" s="59"/>
      <c r="F311" s="59"/>
      <c r="G311" s="59"/>
      <c r="H311" s="60"/>
      <c r="I311" s="61"/>
      <c r="J311" s="59"/>
      <c r="K311" s="63" t="n">
        <f aca="false">IF(M311="%",(IF($J311="EE",4,IF($J311="CE",4,IF($J311="SE",5,IF($J311="ALI",7,IF($J311="AIE",5,0))))))*$C311,$C311*$I311)</f>
        <v>0</v>
      </c>
      <c r="L311" s="59"/>
      <c r="M311" s="62" t="str">
        <f aca="false">IFERROR(VLOOKUP($B311,Matriz_INM,3,0),"")</f>
        <v/>
      </c>
      <c r="N311" s="55"/>
      <c r="O311" s="55"/>
      <c r="P311" s="55"/>
      <c r="Q311" s="55"/>
      <c r="R311" s="55"/>
      <c r="S311" s="55"/>
      <c r="T311" s="55"/>
      <c r="U311" s="55"/>
      <c r="V311" s="55"/>
      <c r="W311" s="55"/>
      <c r="X311" s="55"/>
      <c r="Y311" s="55"/>
      <c r="Z311" s="55"/>
      <c r="AA311" s="55"/>
      <c r="AB311" s="55"/>
      <c r="AC311" s="55"/>
      <c r="AD311" s="55"/>
      <c r="AE311" s="55"/>
      <c r="AF311" s="55"/>
      <c r="AG311" s="55"/>
      <c r="AH311" s="55"/>
      <c r="AI311" s="55"/>
      <c r="AJ311" s="55"/>
      <c r="AK311" s="55"/>
      <c r="AL311" s="55"/>
      <c r="AM311" s="55"/>
      <c r="AN311" s="55"/>
      <c r="AO311" s="55"/>
      <c r="AP311" s="55"/>
      <c r="AQ311" s="55"/>
      <c r="AR311" s="55"/>
      <c r="AS311" s="55"/>
      <c r="AT311" s="55"/>
      <c r="AU311" s="55"/>
      <c r="AV311" s="55"/>
      <c r="AW311" s="55"/>
      <c r="AX311" s="55"/>
      <c r="AY311" s="55"/>
      <c r="AZ311" s="55"/>
      <c r="BA311" s="55"/>
      <c r="BB311" s="55"/>
      <c r="BC311" s="55"/>
      <c r="BD311" s="55"/>
      <c r="BE311" s="55"/>
      <c r="BF311" s="55"/>
      <c r="BG311" s="55"/>
      <c r="BH311" s="55"/>
      <c r="BI311" s="55"/>
      <c r="BJ311" s="55"/>
      <c r="BK311" s="55"/>
      <c r="BL311" s="55"/>
    </row>
    <row r="312" customFormat="false" ht="13.8" hidden="false" customHeight="false" outlineLevel="0" collapsed="false">
      <c r="A312" s="56"/>
      <c r="B312" s="57"/>
      <c r="C312" s="58" t="n">
        <f aca="false">IF($B312&lt;&gt;"",VLOOKUP($B312,Matriz_INM,2,0),0)</f>
        <v>0</v>
      </c>
      <c r="D312" s="59"/>
      <c r="E312" s="59"/>
      <c r="F312" s="59"/>
      <c r="G312" s="59"/>
      <c r="H312" s="60"/>
      <c r="I312" s="61"/>
      <c r="J312" s="59"/>
      <c r="K312" s="63" t="n">
        <f aca="false">IF(M312="%",(IF($J312="EE",4,IF($J312="CE",4,IF($J312="SE",5,IF($J312="ALI",7,IF($J312="AIE",5,0))))))*$C312,$C312*$I312)</f>
        <v>0</v>
      </c>
      <c r="L312" s="59"/>
      <c r="M312" s="62" t="str">
        <f aca="false">IFERROR(VLOOKUP($B312,Matriz_INM,3,0),"")</f>
        <v/>
      </c>
      <c r="N312" s="55"/>
      <c r="O312" s="55"/>
      <c r="P312" s="55"/>
      <c r="Q312" s="55"/>
      <c r="R312" s="55"/>
      <c r="S312" s="55"/>
      <c r="T312" s="55"/>
      <c r="U312" s="55"/>
      <c r="V312" s="55"/>
      <c r="W312" s="55"/>
      <c r="X312" s="55"/>
      <c r="Y312" s="55"/>
      <c r="Z312" s="55"/>
      <c r="AA312" s="55"/>
      <c r="AB312" s="55"/>
      <c r="AC312" s="55"/>
      <c r="AD312" s="55"/>
      <c r="AE312" s="55"/>
      <c r="AF312" s="55"/>
      <c r="AG312" s="55"/>
      <c r="AH312" s="55"/>
      <c r="AI312" s="55"/>
      <c r="AJ312" s="55"/>
      <c r="AK312" s="55"/>
      <c r="AL312" s="55"/>
      <c r="AM312" s="55"/>
      <c r="AN312" s="55"/>
      <c r="AO312" s="55"/>
      <c r="AP312" s="55"/>
      <c r="AQ312" s="55"/>
      <c r="AR312" s="55"/>
      <c r="AS312" s="55"/>
      <c r="AT312" s="55"/>
      <c r="AU312" s="55"/>
      <c r="AV312" s="55"/>
      <c r="AW312" s="55"/>
      <c r="AX312" s="55"/>
      <c r="AY312" s="55"/>
      <c r="AZ312" s="55"/>
      <c r="BA312" s="55"/>
      <c r="BB312" s="55"/>
      <c r="BC312" s="55"/>
      <c r="BD312" s="55"/>
      <c r="BE312" s="55"/>
      <c r="BF312" s="55"/>
      <c r="BG312" s="55"/>
      <c r="BH312" s="55"/>
      <c r="BI312" s="55"/>
      <c r="BJ312" s="55"/>
      <c r="BK312" s="55"/>
      <c r="BL312" s="55"/>
    </row>
    <row r="313" customFormat="false" ht="13.8" hidden="false" customHeight="false" outlineLevel="0" collapsed="false">
      <c r="A313" s="56"/>
      <c r="B313" s="57"/>
      <c r="C313" s="58" t="n">
        <f aca="false">IF($B313&lt;&gt;"",VLOOKUP($B313,Matriz_INM,2,0),0)</f>
        <v>0</v>
      </c>
      <c r="D313" s="59"/>
      <c r="E313" s="59"/>
      <c r="F313" s="59"/>
      <c r="G313" s="59"/>
      <c r="H313" s="60"/>
      <c r="I313" s="61"/>
      <c r="J313" s="59"/>
      <c r="K313" s="63" t="n">
        <f aca="false">IF(M313="%",(IF($J313="EE",4,IF($J313="CE",4,IF($J313="SE",5,IF($J313="ALI",7,IF($J313="AIE",5,0))))))*$C313,$C313*$I313)</f>
        <v>0</v>
      </c>
      <c r="L313" s="59"/>
      <c r="M313" s="62" t="str">
        <f aca="false">IFERROR(VLOOKUP($B313,Matriz_INM,3,0),"")</f>
        <v/>
      </c>
      <c r="N313" s="55"/>
      <c r="O313" s="55"/>
      <c r="P313" s="55"/>
      <c r="Q313" s="55"/>
      <c r="R313" s="55"/>
      <c r="S313" s="55"/>
      <c r="T313" s="55"/>
      <c r="U313" s="55"/>
      <c r="V313" s="55"/>
      <c r="W313" s="55"/>
      <c r="X313" s="55"/>
      <c r="Y313" s="55"/>
      <c r="Z313" s="55"/>
      <c r="AA313" s="55"/>
      <c r="AB313" s="55"/>
      <c r="AC313" s="55"/>
      <c r="AD313" s="55"/>
      <c r="AE313" s="55"/>
      <c r="AF313" s="55"/>
      <c r="AG313" s="55"/>
      <c r="AH313" s="55"/>
      <c r="AI313" s="55"/>
      <c r="AJ313" s="55"/>
      <c r="AK313" s="55"/>
      <c r="AL313" s="55"/>
      <c r="AM313" s="55"/>
      <c r="AN313" s="55"/>
      <c r="AO313" s="55"/>
      <c r="AP313" s="55"/>
      <c r="AQ313" s="55"/>
      <c r="AR313" s="55"/>
      <c r="AS313" s="55"/>
      <c r="AT313" s="55"/>
      <c r="AU313" s="55"/>
      <c r="AV313" s="55"/>
      <c r="AW313" s="55"/>
      <c r="AX313" s="55"/>
      <c r="AY313" s="55"/>
      <c r="AZ313" s="55"/>
      <c r="BA313" s="55"/>
      <c r="BB313" s="55"/>
      <c r="BC313" s="55"/>
      <c r="BD313" s="55"/>
      <c r="BE313" s="55"/>
      <c r="BF313" s="55"/>
      <c r="BG313" s="55"/>
      <c r="BH313" s="55"/>
      <c r="BI313" s="55"/>
      <c r="BJ313" s="55"/>
      <c r="BK313" s="55"/>
      <c r="BL313" s="55"/>
    </row>
    <row r="314" customFormat="false" ht="13.8" hidden="false" customHeight="false" outlineLevel="0" collapsed="false">
      <c r="A314" s="56"/>
      <c r="B314" s="57"/>
      <c r="C314" s="58" t="n">
        <f aca="false">IF($B314&lt;&gt;"",VLOOKUP($B314,Matriz_INM,2,0),0)</f>
        <v>0</v>
      </c>
      <c r="D314" s="59"/>
      <c r="E314" s="59"/>
      <c r="F314" s="59"/>
      <c r="G314" s="59"/>
      <c r="H314" s="60"/>
      <c r="I314" s="61"/>
      <c r="J314" s="59"/>
      <c r="K314" s="63" t="n">
        <f aca="false">IF(M314="%",(IF($J314="EE",4,IF($J314="CE",4,IF($J314="SE",5,IF($J314="ALI",7,IF($J314="AIE",5,0))))))*$C314,$C314*$I314)</f>
        <v>0</v>
      </c>
      <c r="L314" s="59"/>
      <c r="M314" s="62" t="str">
        <f aca="false">IFERROR(VLOOKUP($B314,Matriz_INM,3,0),"")</f>
        <v/>
      </c>
      <c r="N314" s="55"/>
      <c r="O314" s="55"/>
      <c r="P314" s="55"/>
      <c r="Q314" s="55"/>
      <c r="R314" s="55"/>
      <c r="S314" s="55"/>
      <c r="T314" s="55"/>
      <c r="U314" s="55"/>
      <c r="V314" s="55"/>
      <c r="W314" s="55"/>
      <c r="X314" s="55"/>
      <c r="Y314" s="55"/>
      <c r="Z314" s="55"/>
      <c r="AA314" s="55"/>
      <c r="AB314" s="55"/>
      <c r="AC314" s="55"/>
      <c r="AD314" s="55"/>
      <c r="AE314" s="55"/>
      <c r="AF314" s="55"/>
      <c r="AG314" s="55"/>
      <c r="AH314" s="55"/>
      <c r="AI314" s="55"/>
      <c r="AJ314" s="55"/>
      <c r="AK314" s="55"/>
      <c r="AL314" s="55"/>
      <c r="AM314" s="55"/>
      <c r="AN314" s="55"/>
      <c r="AO314" s="55"/>
      <c r="AP314" s="55"/>
      <c r="AQ314" s="55"/>
      <c r="AR314" s="55"/>
      <c r="AS314" s="55"/>
      <c r="AT314" s="55"/>
      <c r="AU314" s="55"/>
      <c r="AV314" s="55"/>
      <c r="AW314" s="55"/>
      <c r="AX314" s="55"/>
      <c r="AY314" s="55"/>
      <c r="AZ314" s="55"/>
      <c r="BA314" s="55"/>
      <c r="BB314" s="55"/>
      <c r="BC314" s="55"/>
      <c r="BD314" s="55"/>
      <c r="BE314" s="55"/>
      <c r="BF314" s="55"/>
      <c r="BG314" s="55"/>
      <c r="BH314" s="55"/>
      <c r="BI314" s="55"/>
      <c r="BJ314" s="55"/>
      <c r="BK314" s="55"/>
      <c r="BL314" s="55"/>
    </row>
    <row r="315" customFormat="false" ht="13.8" hidden="false" customHeight="false" outlineLevel="0" collapsed="false">
      <c r="A315" s="56"/>
      <c r="B315" s="57"/>
      <c r="C315" s="58" t="n">
        <f aca="false">IF($B315&lt;&gt;"",VLOOKUP($B315,Matriz_INM,2,0),0)</f>
        <v>0</v>
      </c>
      <c r="D315" s="59"/>
      <c r="E315" s="59"/>
      <c r="F315" s="59"/>
      <c r="G315" s="59"/>
      <c r="H315" s="60"/>
      <c r="I315" s="61"/>
      <c r="J315" s="59"/>
      <c r="K315" s="63" t="n">
        <f aca="false">IF(M315="%",(IF($J315="EE",4,IF($J315="CE",4,IF($J315="SE",5,IF($J315="ALI",7,IF($J315="AIE",5,0))))))*$C315,$C315*$I315)</f>
        <v>0</v>
      </c>
      <c r="L315" s="59"/>
      <c r="M315" s="62" t="str">
        <f aca="false">IFERROR(VLOOKUP($B315,Matriz_INM,3,0),"")</f>
        <v/>
      </c>
      <c r="N315" s="55"/>
      <c r="O315" s="55"/>
      <c r="P315" s="55"/>
      <c r="Q315" s="55"/>
      <c r="R315" s="55"/>
      <c r="S315" s="55"/>
      <c r="T315" s="55"/>
      <c r="U315" s="55"/>
      <c r="V315" s="55"/>
      <c r="W315" s="55"/>
      <c r="X315" s="55"/>
      <c r="Y315" s="55"/>
      <c r="Z315" s="55"/>
      <c r="AA315" s="55"/>
      <c r="AB315" s="55"/>
      <c r="AC315" s="55"/>
      <c r="AD315" s="55"/>
      <c r="AE315" s="55"/>
      <c r="AF315" s="55"/>
      <c r="AG315" s="55"/>
      <c r="AH315" s="55"/>
      <c r="AI315" s="55"/>
      <c r="AJ315" s="55"/>
      <c r="AK315" s="55"/>
      <c r="AL315" s="55"/>
      <c r="AM315" s="55"/>
      <c r="AN315" s="55"/>
      <c r="AO315" s="55"/>
      <c r="AP315" s="55"/>
      <c r="AQ315" s="55"/>
      <c r="AR315" s="55"/>
      <c r="AS315" s="55"/>
      <c r="AT315" s="55"/>
      <c r="AU315" s="55"/>
      <c r="AV315" s="55"/>
      <c r="AW315" s="55"/>
      <c r="AX315" s="55"/>
      <c r="AY315" s="55"/>
      <c r="AZ315" s="55"/>
      <c r="BA315" s="55"/>
      <c r="BB315" s="55"/>
      <c r="BC315" s="55"/>
      <c r="BD315" s="55"/>
      <c r="BE315" s="55"/>
      <c r="BF315" s="55"/>
      <c r="BG315" s="55"/>
      <c r="BH315" s="55"/>
      <c r="BI315" s="55"/>
      <c r="BJ315" s="55"/>
      <c r="BK315" s="55"/>
      <c r="BL315" s="55"/>
    </row>
    <row r="316" customFormat="false" ht="13.8" hidden="false" customHeight="false" outlineLevel="0" collapsed="false">
      <c r="A316" s="56"/>
      <c r="B316" s="57"/>
      <c r="C316" s="58" t="n">
        <f aca="false">IF($B316&lt;&gt;"",VLOOKUP($B316,Matriz_INM,2,0),0)</f>
        <v>0</v>
      </c>
      <c r="D316" s="59"/>
      <c r="E316" s="59"/>
      <c r="F316" s="59"/>
      <c r="G316" s="59"/>
      <c r="H316" s="60"/>
      <c r="I316" s="61"/>
      <c r="J316" s="59"/>
      <c r="K316" s="63" t="n">
        <f aca="false">IF(M316="%",(IF($J316="EE",4,IF($J316="CE",4,IF($J316="SE",5,IF($J316="ALI",7,IF($J316="AIE",5,0))))))*$C316,$C316*$I316)</f>
        <v>0</v>
      </c>
      <c r="L316" s="59"/>
      <c r="M316" s="62" t="str">
        <f aca="false">IFERROR(VLOOKUP($B316,Matriz_INM,3,0),"")</f>
        <v/>
      </c>
      <c r="N316" s="55"/>
      <c r="O316" s="55"/>
      <c r="P316" s="55"/>
      <c r="Q316" s="55"/>
      <c r="R316" s="55"/>
      <c r="S316" s="55"/>
      <c r="T316" s="55"/>
      <c r="U316" s="55"/>
      <c r="V316" s="55"/>
      <c r="W316" s="55"/>
      <c r="X316" s="55"/>
      <c r="Y316" s="55"/>
      <c r="Z316" s="55"/>
      <c r="AA316" s="55"/>
      <c r="AB316" s="55"/>
      <c r="AC316" s="55"/>
      <c r="AD316" s="55"/>
      <c r="AE316" s="55"/>
      <c r="AF316" s="55"/>
      <c r="AG316" s="55"/>
      <c r="AH316" s="55"/>
      <c r="AI316" s="55"/>
      <c r="AJ316" s="55"/>
      <c r="AK316" s="55"/>
      <c r="AL316" s="55"/>
      <c r="AM316" s="55"/>
      <c r="AN316" s="55"/>
      <c r="AO316" s="55"/>
      <c r="AP316" s="55"/>
      <c r="AQ316" s="55"/>
      <c r="AR316" s="55"/>
      <c r="AS316" s="55"/>
      <c r="AT316" s="55"/>
      <c r="AU316" s="55"/>
      <c r="AV316" s="55"/>
      <c r="AW316" s="55"/>
      <c r="AX316" s="55"/>
      <c r="AY316" s="55"/>
      <c r="AZ316" s="55"/>
      <c r="BA316" s="55"/>
      <c r="BB316" s="55"/>
      <c r="BC316" s="55"/>
      <c r="BD316" s="55"/>
      <c r="BE316" s="55"/>
      <c r="BF316" s="55"/>
      <c r="BG316" s="55"/>
      <c r="BH316" s="55"/>
      <c r="BI316" s="55"/>
      <c r="BJ316" s="55"/>
      <c r="BK316" s="55"/>
      <c r="BL316" s="55"/>
    </row>
    <row r="317" customFormat="false" ht="13.8" hidden="false" customHeight="false" outlineLevel="0" collapsed="false">
      <c r="A317" s="56"/>
      <c r="B317" s="57"/>
      <c r="C317" s="58" t="n">
        <f aca="false">IF($B317&lt;&gt;"",VLOOKUP($B317,Matriz_INM,2,0),0)</f>
        <v>0</v>
      </c>
      <c r="D317" s="59"/>
      <c r="E317" s="59"/>
      <c r="F317" s="59"/>
      <c r="G317" s="59"/>
      <c r="H317" s="60"/>
      <c r="I317" s="61"/>
      <c r="J317" s="59"/>
      <c r="K317" s="63" t="n">
        <f aca="false">IF(M317="%",(IF($J317="EE",4,IF($J317="CE",4,IF($J317="SE",5,IF($J317="ALI",7,IF($J317="AIE",5,0))))))*$C317,$C317*$I317)</f>
        <v>0</v>
      </c>
      <c r="L317" s="59"/>
      <c r="M317" s="62" t="str">
        <f aca="false">IFERROR(VLOOKUP($B317,Matriz_INM,3,0),"")</f>
        <v/>
      </c>
      <c r="N317" s="55"/>
      <c r="O317" s="55"/>
      <c r="P317" s="55"/>
      <c r="Q317" s="55"/>
      <c r="R317" s="55"/>
      <c r="S317" s="55"/>
      <c r="T317" s="55"/>
      <c r="U317" s="55"/>
      <c r="V317" s="55"/>
      <c r="W317" s="55"/>
      <c r="X317" s="55"/>
      <c r="Y317" s="55"/>
      <c r="Z317" s="55"/>
      <c r="AA317" s="55"/>
      <c r="AB317" s="55"/>
      <c r="AC317" s="55"/>
      <c r="AD317" s="55"/>
      <c r="AE317" s="55"/>
      <c r="AF317" s="55"/>
      <c r="AG317" s="55"/>
      <c r="AH317" s="55"/>
      <c r="AI317" s="55"/>
      <c r="AJ317" s="55"/>
      <c r="AK317" s="55"/>
      <c r="AL317" s="55"/>
      <c r="AM317" s="55"/>
      <c r="AN317" s="55"/>
      <c r="AO317" s="55"/>
      <c r="AP317" s="55"/>
      <c r="AQ317" s="55"/>
      <c r="AR317" s="55"/>
      <c r="AS317" s="55"/>
      <c r="AT317" s="55"/>
      <c r="AU317" s="55"/>
      <c r="AV317" s="55"/>
      <c r="AW317" s="55"/>
      <c r="AX317" s="55"/>
      <c r="AY317" s="55"/>
      <c r="AZ317" s="55"/>
      <c r="BA317" s="55"/>
      <c r="BB317" s="55"/>
      <c r="BC317" s="55"/>
      <c r="BD317" s="55"/>
      <c r="BE317" s="55"/>
      <c r="BF317" s="55"/>
      <c r="BG317" s="55"/>
      <c r="BH317" s="55"/>
      <c r="BI317" s="55"/>
      <c r="BJ317" s="55"/>
      <c r="BK317" s="55"/>
      <c r="BL317" s="55"/>
    </row>
    <row r="318" customFormat="false" ht="13.8" hidden="false" customHeight="false" outlineLevel="0" collapsed="false">
      <c r="A318" s="56"/>
      <c r="B318" s="57"/>
      <c r="C318" s="58" t="n">
        <f aca="false">IF($B318&lt;&gt;"",VLOOKUP($B318,Matriz_INM,2,0),0)</f>
        <v>0</v>
      </c>
      <c r="D318" s="59"/>
      <c r="E318" s="59"/>
      <c r="F318" s="59"/>
      <c r="G318" s="59"/>
      <c r="H318" s="60"/>
      <c r="I318" s="61"/>
      <c r="J318" s="59"/>
      <c r="K318" s="63" t="n">
        <f aca="false">IF(M318="%",(IF($J318="EE",4,IF($J318="CE",4,IF($J318="SE",5,IF($J318="ALI",7,IF($J318="AIE",5,0))))))*$C318,$C318*$I318)</f>
        <v>0</v>
      </c>
      <c r="L318" s="59"/>
      <c r="M318" s="62" t="str">
        <f aca="false">IFERROR(VLOOKUP($B318,Matriz_INM,3,0),"")</f>
        <v/>
      </c>
      <c r="N318" s="55"/>
      <c r="O318" s="55"/>
      <c r="P318" s="55"/>
      <c r="Q318" s="55"/>
      <c r="R318" s="55"/>
      <c r="S318" s="55"/>
      <c r="T318" s="55"/>
      <c r="U318" s="55"/>
      <c r="V318" s="55"/>
      <c r="W318" s="55"/>
      <c r="X318" s="55"/>
      <c r="Y318" s="55"/>
      <c r="Z318" s="55"/>
      <c r="AA318" s="55"/>
      <c r="AB318" s="55"/>
      <c r="AC318" s="55"/>
      <c r="AD318" s="55"/>
      <c r="AE318" s="55"/>
      <c r="AF318" s="55"/>
      <c r="AG318" s="55"/>
      <c r="AH318" s="55"/>
      <c r="AI318" s="55"/>
      <c r="AJ318" s="55"/>
      <c r="AK318" s="55"/>
      <c r="AL318" s="55"/>
      <c r="AM318" s="55"/>
      <c r="AN318" s="55"/>
      <c r="AO318" s="55"/>
      <c r="AP318" s="55"/>
      <c r="AQ318" s="55"/>
      <c r="AR318" s="55"/>
      <c r="AS318" s="55"/>
      <c r="AT318" s="55"/>
      <c r="AU318" s="55"/>
      <c r="AV318" s="55"/>
      <c r="AW318" s="55"/>
      <c r="AX318" s="55"/>
      <c r="AY318" s="55"/>
      <c r="AZ318" s="55"/>
      <c r="BA318" s="55"/>
      <c r="BB318" s="55"/>
      <c r="BC318" s="55"/>
      <c r="BD318" s="55"/>
      <c r="BE318" s="55"/>
      <c r="BF318" s="55"/>
      <c r="BG318" s="55"/>
      <c r="BH318" s="55"/>
      <c r="BI318" s="55"/>
      <c r="BJ318" s="55"/>
      <c r="BK318" s="55"/>
      <c r="BL318" s="55"/>
    </row>
    <row r="319" customFormat="false" ht="13.8" hidden="false" customHeight="false" outlineLevel="0" collapsed="false">
      <c r="A319" s="56"/>
      <c r="B319" s="57"/>
      <c r="C319" s="58" t="n">
        <f aca="false">IF($B319&lt;&gt;"",VLOOKUP($B319,Matriz_INM,2,0),0)</f>
        <v>0</v>
      </c>
      <c r="D319" s="59"/>
      <c r="E319" s="59"/>
      <c r="F319" s="59"/>
      <c r="G319" s="59"/>
      <c r="H319" s="60"/>
      <c r="I319" s="61"/>
      <c r="J319" s="59"/>
      <c r="K319" s="63" t="n">
        <f aca="false">IF(M319="%",(IF($J319="EE",4,IF($J319="CE",4,IF($J319="SE",5,IF($J319="ALI",7,IF($J319="AIE",5,0))))))*$C319,$C319*$I319)</f>
        <v>0</v>
      </c>
      <c r="L319" s="59"/>
      <c r="M319" s="62" t="str">
        <f aca="false">IFERROR(VLOOKUP($B319,Matriz_INM,3,0),"")</f>
        <v/>
      </c>
      <c r="N319" s="55"/>
      <c r="O319" s="55"/>
      <c r="P319" s="55"/>
      <c r="Q319" s="55"/>
      <c r="R319" s="55"/>
      <c r="S319" s="55"/>
      <c r="T319" s="55"/>
      <c r="U319" s="55"/>
      <c r="V319" s="55"/>
      <c r="W319" s="55"/>
      <c r="X319" s="55"/>
      <c r="Y319" s="55"/>
      <c r="Z319" s="55"/>
      <c r="AA319" s="55"/>
      <c r="AB319" s="55"/>
      <c r="AC319" s="55"/>
      <c r="AD319" s="55"/>
      <c r="AE319" s="55"/>
      <c r="AF319" s="55"/>
      <c r="AG319" s="55"/>
      <c r="AH319" s="55"/>
      <c r="AI319" s="55"/>
      <c r="AJ319" s="55"/>
      <c r="AK319" s="55"/>
      <c r="AL319" s="55"/>
      <c r="AM319" s="55"/>
      <c r="AN319" s="55"/>
      <c r="AO319" s="55"/>
      <c r="AP319" s="55"/>
      <c r="AQ319" s="55"/>
      <c r="AR319" s="55"/>
      <c r="AS319" s="55"/>
      <c r="AT319" s="55"/>
      <c r="AU319" s="55"/>
      <c r="AV319" s="55"/>
      <c r="AW319" s="55"/>
      <c r="AX319" s="55"/>
      <c r="AY319" s="55"/>
      <c r="AZ319" s="55"/>
      <c r="BA319" s="55"/>
      <c r="BB319" s="55"/>
      <c r="BC319" s="55"/>
      <c r="BD319" s="55"/>
      <c r="BE319" s="55"/>
      <c r="BF319" s="55"/>
      <c r="BG319" s="55"/>
      <c r="BH319" s="55"/>
      <c r="BI319" s="55"/>
      <c r="BJ319" s="55"/>
      <c r="BK319" s="55"/>
      <c r="BL319" s="55"/>
    </row>
    <row r="320" customFormat="false" ht="13.8" hidden="false" customHeight="false" outlineLevel="0" collapsed="false">
      <c r="A320" s="56"/>
      <c r="B320" s="57"/>
      <c r="C320" s="58" t="n">
        <f aca="false">IF($B320&lt;&gt;"",VLOOKUP($B320,Matriz_INM,2,0),0)</f>
        <v>0</v>
      </c>
      <c r="D320" s="59"/>
      <c r="E320" s="59"/>
      <c r="F320" s="59"/>
      <c r="G320" s="59"/>
      <c r="H320" s="60"/>
      <c r="I320" s="61"/>
      <c r="J320" s="59"/>
      <c r="K320" s="63" t="n">
        <f aca="false">IF(M320="%",(IF($J320="EE",4,IF($J320="CE",4,IF($J320="SE",5,IF($J320="ALI",7,IF($J320="AIE",5,0))))))*$C320,$C320*$I320)</f>
        <v>0</v>
      </c>
      <c r="L320" s="59"/>
      <c r="M320" s="62" t="str">
        <f aca="false">IFERROR(VLOOKUP($B320,Matriz_INM,3,0),"")</f>
        <v/>
      </c>
      <c r="N320" s="55"/>
      <c r="O320" s="55"/>
      <c r="P320" s="55"/>
      <c r="Q320" s="55"/>
      <c r="R320" s="55"/>
      <c r="S320" s="55"/>
      <c r="T320" s="55"/>
      <c r="U320" s="55"/>
      <c r="V320" s="55"/>
      <c r="W320" s="55"/>
      <c r="X320" s="55"/>
      <c r="Y320" s="55"/>
      <c r="Z320" s="55"/>
      <c r="AA320" s="55"/>
      <c r="AB320" s="55"/>
      <c r="AC320" s="55"/>
      <c r="AD320" s="55"/>
      <c r="AE320" s="55"/>
      <c r="AF320" s="55"/>
      <c r="AG320" s="55"/>
      <c r="AH320" s="55"/>
      <c r="AI320" s="55"/>
      <c r="AJ320" s="55"/>
      <c r="AK320" s="55"/>
      <c r="AL320" s="55"/>
      <c r="AM320" s="55"/>
      <c r="AN320" s="55"/>
      <c r="AO320" s="55"/>
      <c r="AP320" s="55"/>
      <c r="AQ320" s="55"/>
      <c r="AR320" s="55"/>
      <c r="AS320" s="55"/>
      <c r="AT320" s="55"/>
      <c r="AU320" s="55"/>
      <c r="AV320" s="55"/>
      <c r="AW320" s="55"/>
      <c r="AX320" s="55"/>
      <c r="AY320" s="55"/>
      <c r="AZ320" s="55"/>
      <c r="BA320" s="55"/>
      <c r="BB320" s="55"/>
      <c r="BC320" s="55"/>
      <c r="BD320" s="55"/>
      <c r="BE320" s="55"/>
      <c r="BF320" s="55"/>
      <c r="BG320" s="55"/>
      <c r="BH320" s="55"/>
      <c r="BI320" s="55"/>
      <c r="BJ320" s="55"/>
      <c r="BK320" s="55"/>
      <c r="BL320" s="55"/>
    </row>
    <row r="321" customFormat="false" ht="13.8" hidden="false" customHeight="false" outlineLevel="0" collapsed="false">
      <c r="A321" s="56"/>
      <c r="B321" s="57"/>
      <c r="C321" s="58" t="n">
        <f aca="false">IF($B321&lt;&gt;"",VLOOKUP($B321,Matriz_INM,2,0),0)</f>
        <v>0</v>
      </c>
      <c r="D321" s="59"/>
      <c r="E321" s="59"/>
      <c r="F321" s="59"/>
      <c r="G321" s="59"/>
      <c r="H321" s="60"/>
      <c r="I321" s="61"/>
      <c r="J321" s="59"/>
      <c r="K321" s="63" t="n">
        <f aca="false">IF(M321="%",(IF($J321="EE",4,IF($J321="CE",4,IF($J321="SE",5,IF($J321="ALI",7,IF($J321="AIE",5,0))))))*$C321,$C321*$I321)</f>
        <v>0</v>
      </c>
      <c r="L321" s="59"/>
      <c r="M321" s="62" t="str">
        <f aca="false">IFERROR(VLOOKUP($B321,Matriz_INM,3,0),"")</f>
        <v/>
      </c>
      <c r="N321" s="55"/>
      <c r="O321" s="55"/>
      <c r="P321" s="55"/>
      <c r="Q321" s="55"/>
      <c r="R321" s="55"/>
      <c r="S321" s="55"/>
      <c r="T321" s="55"/>
      <c r="U321" s="55"/>
      <c r="V321" s="55"/>
      <c r="W321" s="55"/>
      <c r="X321" s="55"/>
      <c r="Y321" s="55"/>
      <c r="Z321" s="55"/>
      <c r="AA321" s="55"/>
      <c r="AB321" s="55"/>
      <c r="AC321" s="55"/>
      <c r="AD321" s="55"/>
      <c r="AE321" s="55"/>
      <c r="AF321" s="55"/>
      <c r="AG321" s="55"/>
      <c r="AH321" s="55"/>
      <c r="AI321" s="55"/>
      <c r="AJ321" s="55"/>
      <c r="AK321" s="55"/>
      <c r="AL321" s="55"/>
      <c r="AM321" s="55"/>
      <c r="AN321" s="55"/>
      <c r="AO321" s="55"/>
      <c r="AP321" s="55"/>
      <c r="AQ321" s="55"/>
      <c r="AR321" s="55"/>
      <c r="AS321" s="55"/>
      <c r="AT321" s="55"/>
      <c r="AU321" s="55"/>
      <c r="AV321" s="55"/>
      <c r="AW321" s="55"/>
      <c r="AX321" s="55"/>
      <c r="AY321" s="55"/>
      <c r="AZ321" s="55"/>
      <c r="BA321" s="55"/>
      <c r="BB321" s="55"/>
      <c r="BC321" s="55"/>
      <c r="BD321" s="55"/>
      <c r="BE321" s="55"/>
      <c r="BF321" s="55"/>
      <c r="BG321" s="55"/>
      <c r="BH321" s="55"/>
      <c r="BI321" s="55"/>
      <c r="BJ321" s="55"/>
      <c r="BK321" s="55"/>
      <c r="BL321" s="55"/>
    </row>
    <row r="322" customFormat="false" ht="13.8" hidden="false" customHeight="false" outlineLevel="0" collapsed="false">
      <c r="A322" s="56"/>
      <c r="B322" s="57"/>
      <c r="C322" s="58" t="n">
        <f aca="false">IF($B322&lt;&gt;"",VLOOKUP($B322,Matriz_INM,2,0),0)</f>
        <v>0</v>
      </c>
      <c r="D322" s="59"/>
      <c r="E322" s="59"/>
      <c r="F322" s="59"/>
      <c r="G322" s="59"/>
      <c r="H322" s="60"/>
      <c r="I322" s="61"/>
      <c r="J322" s="59"/>
      <c r="K322" s="63" t="n">
        <f aca="false">IF(M322="%",(IF($J322="EE",4,IF($J322="CE",4,IF($J322="SE",5,IF($J322="ALI",7,IF($J322="AIE",5,0))))))*$C322,$C322*$I322)</f>
        <v>0</v>
      </c>
      <c r="L322" s="59"/>
      <c r="M322" s="62" t="str">
        <f aca="false">IFERROR(VLOOKUP($B322,Matriz_INM,3,0),"")</f>
        <v/>
      </c>
      <c r="N322" s="55"/>
      <c r="O322" s="55"/>
      <c r="P322" s="55"/>
      <c r="Q322" s="55"/>
      <c r="R322" s="55"/>
      <c r="S322" s="55"/>
      <c r="T322" s="55"/>
      <c r="U322" s="55"/>
      <c r="V322" s="55"/>
      <c r="W322" s="55"/>
      <c r="X322" s="55"/>
      <c r="Y322" s="55"/>
      <c r="Z322" s="55"/>
      <c r="AA322" s="55"/>
      <c r="AB322" s="55"/>
      <c r="AC322" s="55"/>
      <c r="AD322" s="55"/>
      <c r="AE322" s="55"/>
      <c r="AF322" s="55"/>
      <c r="AG322" s="55"/>
      <c r="AH322" s="55"/>
      <c r="AI322" s="55"/>
      <c r="AJ322" s="55"/>
      <c r="AK322" s="55"/>
      <c r="AL322" s="55"/>
      <c r="AM322" s="55"/>
      <c r="AN322" s="55"/>
      <c r="AO322" s="55"/>
      <c r="AP322" s="55"/>
      <c r="AQ322" s="55"/>
      <c r="AR322" s="55"/>
      <c r="AS322" s="55"/>
      <c r="AT322" s="55"/>
      <c r="AU322" s="55"/>
      <c r="AV322" s="55"/>
      <c r="AW322" s="55"/>
      <c r="AX322" s="55"/>
      <c r="AY322" s="55"/>
      <c r="AZ322" s="55"/>
      <c r="BA322" s="55"/>
      <c r="BB322" s="55"/>
      <c r="BC322" s="55"/>
      <c r="BD322" s="55"/>
      <c r="BE322" s="55"/>
      <c r="BF322" s="55"/>
      <c r="BG322" s="55"/>
      <c r="BH322" s="55"/>
      <c r="BI322" s="55"/>
      <c r="BJ322" s="55"/>
      <c r="BK322" s="55"/>
      <c r="BL322" s="55"/>
    </row>
    <row r="323" customFormat="false" ht="13.8" hidden="false" customHeight="false" outlineLevel="0" collapsed="false">
      <c r="A323" s="56"/>
      <c r="B323" s="57"/>
      <c r="C323" s="58" t="n">
        <f aca="false">IF($B323&lt;&gt;"",VLOOKUP($B323,Matriz_INM,2,0),0)</f>
        <v>0</v>
      </c>
      <c r="D323" s="59"/>
      <c r="E323" s="59"/>
      <c r="F323" s="59"/>
      <c r="G323" s="59"/>
      <c r="H323" s="60"/>
      <c r="I323" s="61"/>
      <c r="J323" s="59"/>
      <c r="K323" s="63" t="n">
        <f aca="false">IF(M323="%",(IF($J323="EE",4,IF($J323="CE",4,IF($J323="SE",5,IF($J323="ALI",7,IF($J323="AIE",5,0))))))*$C323,$C323*$I323)</f>
        <v>0</v>
      </c>
      <c r="L323" s="59"/>
      <c r="M323" s="62" t="str">
        <f aca="false">IFERROR(VLOOKUP($B323,Matriz_INM,3,0),"")</f>
        <v/>
      </c>
      <c r="N323" s="55"/>
      <c r="O323" s="55"/>
      <c r="P323" s="55"/>
      <c r="Q323" s="55"/>
      <c r="R323" s="55"/>
      <c r="S323" s="55"/>
      <c r="T323" s="55"/>
      <c r="U323" s="55"/>
      <c r="V323" s="55"/>
      <c r="W323" s="55"/>
      <c r="X323" s="55"/>
      <c r="Y323" s="55"/>
      <c r="Z323" s="55"/>
      <c r="AA323" s="55"/>
      <c r="AB323" s="55"/>
      <c r="AC323" s="55"/>
      <c r="AD323" s="55"/>
      <c r="AE323" s="55"/>
      <c r="AF323" s="55"/>
      <c r="AG323" s="55"/>
      <c r="AH323" s="55"/>
      <c r="AI323" s="55"/>
      <c r="AJ323" s="55"/>
      <c r="AK323" s="55"/>
      <c r="AL323" s="55"/>
      <c r="AM323" s="55"/>
      <c r="AN323" s="55"/>
      <c r="AO323" s="55"/>
      <c r="AP323" s="55"/>
      <c r="AQ323" s="55"/>
      <c r="AR323" s="55"/>
      <c r="AS323" s="55"/>
      <c r="AT323" s="55"/>
      <c r="AU323" s="55"/>
      <c r="AV323" s="55"/>
      <c r="AW323" s="55"/>
      <c r="AX323" s="55"/>
      <c r="AY323" s="55"/>
      <c r="AZ323" s="55"/>
      <c r="BA323" s="55"/>
      <c r="BB323" s="55"/>
      <c r="BC323" s="55"/>
      <c r="BD323" s="55"/>
      <c r="BE323" s="55"/>
      <c r="BF323" s="55"/>
      <c r="BG323" s="55"/>
      <c r="BH323" s="55"/>
      <c r="BI323" s="55"/>
      <c r="BJ323" s="55"/>
      <c r="BK323" s="55"/>
      <c r="BL323" s="55"/>
    </row>
    <row r="324" customFormat="false" ht="13.8" hidden="false" customHeight="false" outlineLevel="0" collapsed="false">
      <c r="A324" s="56"/>
      <c r="B324" s="57"/>
      <c r="C324" s="58" t="n">
        <f aca="false">IF($B324&lt;&gt;"",VLOOKUP($B324,Matriz_INM,2,0),0)</f>
        <v>0</v>
      </c>
      <c r="D324" s="59"/>
      <c r="E324" s="59"/>
      <c r="F324" s="59"/>
      <c r="G324" s="59"/>
      <c r="H324" s="60"/>
      <c r="I324" s="61"/>
      <c r="J324" s="59"/>
      <c r="K324" s="63" t="n">
        <f aca="false">IF(M324="%",(IF($J324="EE",4,IF($J324="CE",4,IF($J324="SE",5,IF($J324="ALI",7,IF($J324="AIE",5,0))))))*$C324,$C324*$I324)</f>
        <v>0</v>
      </c>
      <c r="L324" s="59"/>
      <c r="M324" s="62" t="str">
        <f aca="false">IFERROR(VLOOKUP($B324,Matriz_INM,3,0),"")</f>
        <v/>
      </c>
      <c r="N324" s="55"/>
      <c r="O324" s="55"/>
      <c r="P324" s="55"/>
      <c r="Q324" s="55"/>
      <c r="R324" s="55"/>
      <c r="S324" s="55"/>
      <c r="T324" s="55"/>
      <c r="U324" s="55"/>
      <c r="V324" s="55"/>
      <c r="W324" s="55"/>
      <c r="X324" s="55"/>
      <c r="Y324" s="55"/>
      <c r="Z324" s="55"/>
      <c r="AA324" s="55"/>
      <c r="AB324" s="55"/>
      <c r="AC324" s="55"/>
      <c r="AD324" s="55"/>
      <c r="AE324" s="55"/>
      <c r="AF324" s="55"/>
      <c r="AG324" s="55"/>
      <c r="AH324" s="55"/>
      <c r="AI324" s="55"/>
      <c r="AJ324" s="55"/>
      <c r="AK324" s="55"/>
      <c r="AL324" s="55"/>
      <c r="AM324" s="55"/>
      <c r="AN324" s="55"/>
      <c r="AO324" s="55"/>
      <c r="AP324" s="55"/>
      <c r="AQ324" s="55"/>
      <c r="AR324" s="55"/>
      <c r="AS324" s="55"/>
      <c r="AT324" s="55"/>
      <c r="AU324" s="55"/>
      <c r="AV324" s="55"/>
      <c r="AW324" s="55"/>
      <c r="AX324" s="55"/>
      <c r="AY324" s="55"/>
      <c r="AZ324" s="55"/>
      <c r="BA324" s="55"/>
      <c r="BB324" s="55"/>
      <c r="BC324" s="55"/>
      <c r="BD324" s="55"/>
      <c r="BE324" s="55"/>
      <c r="BF324" s="55"/>
      <c r="BG324" s="55"/>
      <c r="BH324" s="55"/>
      <c r="BI324" s="55"/>
      <c r="BJ324" s="55"/>
      <c r="BK324" s="55"/>
      <c r="BL324" s="55"/>
    </row>
    <row r="325" customFormat="false" ht="13.8" hidden="false" customHeight="false" outlineLevel="0" collapsed="false">
      <c r="A325" s="56"/>
      <c r="B325" s="57"/>
      <c r="C325" s="58" t="n">
        <f aca="false">IF($B325&lt;&gt;"",VLOOKUP($B325,Matriz_INM,2,0),0)</f>
        <v>0</v>
      </c>
      <c r="D325" s="59"/>
      <c r="E325" s="59"/>
      <c r="F325" s="59"/>
      <c r="G325" s="59"/>
      <c r="H325" s="60"/>
      <c r="I325" s="61"/>
      <c r="J325" s="59"/>
      <c r="K325" s="63" t="n">
        <f aca="false">IF(M325="%",(IF($J325="EE",4,IF($J325="CE",4,IF($J325="SE",5,IF($J325="ALI",7,IF($J325="AIE",5,0))))))*$C325,$C325*$I325)</f>
        <v>0</v>
      </c>
      <c r="L325" s="59"/>
      <c r="M325" s="62" t="str">
        <f aca="false">IFERROR(VLOOKUP($B325,Matriz_INM,3,0),"")</f>
        <v/>
      </c>
      <c r="N325" s="55"/>
      <c r="O325" s="55"/>
      <c r="P325" s="55"/>
      <c r="Q325" s="55"/>
      <c r="R325" s="55"/>
      <c r="S325" s="55"/>
      <c r="T325" s="55"/>
      <c r="U325" s="55"/>
      <c r="V325" s="55"/>
      <c r="W325" s="55"/>
      <c r="X325" s="55"/>
      <c r="Y325" s="55"/>
      <c r="Z325" s="55"/>
      <c r="AA325" s="55"/>
      <c r="AB325" s="55"/>
      <c r="AC325" s="55"/>
      <c r="AD325" s="55"/>
      <c r="AE325" s="55"/>
      <c r="AF325" s="55"/>
      <c r="AG325" s="55"/>
      <c r="AH325" s="55"/>
      <c r="AI325" s="55"/>
      <c r="AJ325" s="55"/>
      <c r="AK325" s="55"/>
      <c r="AL325" s="55"/>
      <c r="AM325" s="55"/>
      <c r="AN325" s="55"/>
      <c r="AO325" s="55"/>
      <c r="AP325" s="55"/>
      <c r="AQ325" s="55"/>
      <c r="AR325" s="55"/>
      <c r="AS325" s="55"/>
      <c r="AT325" s="55"/>
      <c r="AU325" s="55"/>
      <c r="AV325" s="55"/>
      <c r="AW325" s="55"/>
      <c r="AX325" s="55"/>
      <c r="AY325" s="55"/>
      <c r="AZ325" s="55"/>
      <c r="BA325" s="55"/>
      <c r="BB325" s="55"/>
      <c r="BC325" s="55"/>
      <c r="BD325" s="55"/>
      <c r="BE325" s="55"/>
      <c r="BF325" s="55"/>
      <c r="BG325" s="55"/>
      <c r="BH325" s="55"/>
      <c r="BI325" s="55"/>
      <c r="BJ325" s="55"/>
      <c r="BK325" s="55"/>
      <c r="BL325" s="55"/>
    </row>
    <row r="326" customFormat="false" ht="13.8" hidden="false" customHeight="false" outlineLevel="0" collapsed="false">
      <c r="A326" s="56"/>
      <c r="B326" s="57"/>
      <c r="C326" s="58" t="n">
        <f aca="false">IF($B326&lt;&gt;"",VLOOKUP($B326,Matriz_INM,2,0),0)</f>
        <v>0</v>
      </c>
      <c r="D326" s="59"/>
      <c r="E326" s="59"/>
      <c r="F326" s="59"/>
      <c r="G326" s="59"/>
      <c r="H326" s="60"/>
      <c r="I326" s="61"/>
      <c r="J326" s="59"/>
      <c r="K326" s="63" t="n">
        <f aca="false">IF(M326="%",(IF($J326="EE",4,IF($J326="CE",4,IF($J326="SE",5,IF($J326="ALI",7,IF($J326="AIE",5,0))))))*$C326,$C326*$I326)</f>
        <v>0</v>
      </c>
      <c r="L326" s="59"/>
      <c r="M326" s="62" t="str">
        <f aca="false">IFERROR(VLOOKUP($B326,Matriz_INM,3,0),"")</f>
        <v/>
      </c>
      <c r="N326" s="55"/>
      <c r="O326" s="55"/>
      <c r="P326" s="55"/>
      <c r="Q326" s="55"/>
      <c r="R326" s="55"/>
      <c r="S326" s="55"/>
      <c r="T326" s="55"/>
      <c r="U326" s="55"/>
      <c r="V326" s="55"/>
      <c r="W326" s="55"/>
      <c r="X326" s="55"/>
      <c r="Y326" s="55"/>
      <c r="Z326" s="55"/>
      <c r="AA326" s="55"/>
      <c r="AB326" s="55"/>
      <c r="AC326" s="55"/>
      <c r="AD326" s="55"/>
      <c r="AE326" s="55"/>
      <c r="AF326" s="55"/>
      <c r="AG326" s="55"/>
      <c r="AH326" s="55"/>
      <c r="AI326" s="55"/>
      <c r="AJ326" s="55"/>
      <c r="AK326" s="55"/>
      <c r="AL326" s="55"/>
      <c r="AM326" s="55"/>
      <c r="AN326" s="55"/>
      <c r="AO326" s="55"/>
      <c r="AP326" s="55"/>
      <c r="AQ326" s="55"/>
      <c r="AR326" s="55"/>
      <c r="AS326" s="55"/>
      <c r="AT326" s="55"/>
      <c r="AU326" s="55"/>
      <c r="AV326" s="55"/>
      <c r="AW326" s="55"/>
      <c r="AX326" s="55"/>
      <c r="AY326" s="55"/>
      <c r="AZ326" s="55"/>
      <c r="BA326" s="55"/>
      <c r="BB326" s="55"/>
      <c r="BC326" s="55"/>
      <c r="BD326" s="55"/>
      <c r="BE326" s="55"/>
      <c r="BF326" s="55"/>
      <c r="BG326" s="55"/>
      <c r="BH326" s="55"/>
      <c r="BI326" s="55"/>
      <c r="BJ326" s="55"/>
      <c r="BK326" s="55"/>
      <c r="BL326" s="55"/>
    </row>
    <row r="327" customFormat="false" ht="13.8" hidden="false" customHeight="false" outlineLevel="0" collapsed="false">
      <c r="A327" s="56"/>
      <c r="B327" s="57"/>
      <c r="C327" s="58" t="n">
        <f aca="false">IF($B327&lt;&gt;"",VLOOKUP($B327,Matriz_INM,2,0),0)</f>
        <v>0</v>
      </c>
      <c r="D327" s="59"/>
      <c r="E327" s="59"/>
      <c r="F327" s="59"/>
      <c r="G327" s="59"/>
      <c r="H327" s="60"/>
      <c r="I327" s="61"/>
      <c r="J327" s="59"/>
      <c r="K327" s="63" t="n">
        <f aca="false">IF(M327="%",(IF($J327="EE",4,IF($J327="CE",4,IF($J327="SE",5,IF($J327="ALI",7,IF($J327="AIE",5,0))))))*$C327,$C327*$I327)</f>
        <v>0</v>
      </c>
      <c r="L327" s="59"/>
      <c r="M327" s="62" t="str">
        <f aca="false">IFERROR(VLOOKUP($B327,Matriz_INM,3,0),"")</f>
        <v/>
      </c>
      <c r="N327" s="55"/>
      <c r="O327" s="55"/>
      <c r="P327" s="55"/>
      <c r="Q327" s="55"/>
      <c r="R327" s="55"/>
      <c r="S327" s="55"/>
      <c r="T327" s="55"/>
      <c r="U327" s="55"/>
      <c r="V327" s="55"/>
      <c r="W327" s="55"/>
      <c r="X327" s="55"/>
      <c r="Y327" s="55"/>
      <c r="Z327" s="55"/>
      <c r="AA327" s="55"/>
      <c r="AB327" s="55"/>
      <c r="AC327" s="55"/>
      <c r="AD327" s="55"/>
      <c r="AE327" s="55"/>
      <c r="AF327" s="55"/>
      <c r="AG327" s="55"/>
      <c r="AH327" s="55"/>
      <c r="AI327" s="55"/>
      <c r="AJ327" s="55"/>
      <c r="AK327" s="55"/>
      <c r="AL327" s="55"/>
      <c r="AM327" s="55"/>
      <c r="AN327" s="55"/>
      <c r="AO327" s="55"/>
      <c r="AP327" s="55"/>
      <c r="AQ327" s="55"/>
      <c r="AR327" s="55"/>
      <c r="AS327" s="55"/>
      <c r="AT327" s="55"/>
      <c r="AU327" s="55"/>
      <c r="AV327" s="55"/>
      <c r="AW327" s="55"/>
      <c r="AX327" s="55"/>
      <c r="AY327" s="55"/>
      <c r="AZ327" s="55"/>
      <c r="BA327" s="55"/>
      <c r="BB327" s="55"/>
      <c r="BC327" s="55"/>
      <c r="BD327" s="55"/>
      <c r="BE327" s="55"/>
      <c r="BF327" s="55"/>
      <c r="BG327" s="55"/>
      <c r="BH327" s="55"/>
      <c r="BI327" s="55"/>
      <c r="BJ327" s="55"/>
      <c r="BK327" s="55"/>
      <c r="BL327" s="55"/>
    </row>
    <row r="328" customFormat="false" ht="13.8" hidden="false" customHeight="false" outlineLevel="0" collapsed="false">
      <c r="A328" s="56"/>
      <c r="B328" s="57"/>
      <c r="C328" s="58" t="n">
        <f aca="false">IF($B328&lt;&gt;"",VLOOKUP($B328,Matriz_INM,2,0),0)</f>
        <v>0</v>
      </c>
      <c r="D328" s="59"/>
      <c r="E328" s="59"/>
      <c r="F328" s="59"/>
      <c r="G328" s="59"/>
      <c r="H328" s="60"/>
      <c r="I328" s="61"/>
      <c r="J328" s="59"/>
      <c r="K328" s="63" t="n">
        <f aca="false">IF(M328="%",(IF($J328="EE",4,IF($J328="CE",4,IF($J328="SE",5,IF($J328="ALI",7,IF($J328="AIE",5,0))))))*$C328,$C328*$I328)</f>
        <v>0</v>
      </c>
      <c r="L328" s="59"/>
      <c r="M328" s="62" t="str">
        <f aca="false">IFERROR(VLOOKUP($B328,Matriz_INM,3,0),"")</f>
        <v/>
      </c>
      <c r="N328" s="55"/>
      <c r="O328" s="55"/>
      <c r="P328" s="55"/>
      <c r="Q328" s="55"/>
      <c r="R328" s="55"/>
      <c r="S328" s="55"/>
      <c r="T328" s="55"/>
      <c r="U328" s="55"/>
      <c r="V328" s="55"/>
      <c r="W328" s="55"/>
      <c r="X328" s="55"/>
      <c r="Y328" s="55"/>
      <c r="Z328" s="55"/>
      <c r="AA328" s="55"/>
      <c r="AB328" s="55"/>
      <c r="AC328" s="55"/>
      <c r="AD328" s="55"/>
      <c r="AE328" s="55"/>
      <c r="AF328" s="55"/>
      <c r="AG328" s="55"/>
      <c r="AH328" s="55"/>
      <c r="AI328" s="55"/>
      <c r="AJ328" s="55"/>
      <c r="AK328" s="55"/>
      <c r="AL328" s="55"/>
      <c r="AM328" s="55"/>
      <c r="AN328" s="55"/>
      <c r="AO328" s="55"/>
      <c r="AP328" s="55"/>
      <c r="AQ328" s="55"/>
      <c r="AR328" s="55"/>
      <c r="AS328" s="55"/>
      <c r="AT328" s="55"/>
      <c r="AU328" s="55"/>
      <c r="AV328" s="55"/>
      <c r="AW328" s="55"/>
      <c r="AX328" s="55"/>
      <c r="AY328" s="55"/>
      <c r="AZ328" s="55"/>
      <c r="BA328" s="55"/>
      <c r="BB328" s="55"/>
      <c r="BC328" s="55"/>
      <c r="BD328" s="55"/>
      <c r="BE328" s="55"/>
      <c r="BF328" s="55"/>
      <c r="BG328" s="55"/>
      <c r="BH328" s="55"/>
      <c r="BI328" s="55"/>
      <c r="BJ328" s="55"/>
      <c r="BK328" s="55"/>
      <c r="BL328" s="55"/>
    </row>
    <row r="329" customFormat="false" ht="13.8" hidden="false" customHeight="false" outlineLevel="0" collapsed="false">
      <c r="A329" s="56"/>
      <c r="B329" s="57"/>
      <c r="C329" s="58" t="n">
        <f aca="false">IF($B329&lt;&gt;"",VLOOKUP($B329,Matriz_INM,2,0),0)</f>
        <v>0</v>
      </c>
      <c r="D329" s="59"/>
      <c r="E329" s="59"/>
      <c r="F329" s="59"/>
      <c r="G329" s="59"/>
      <c r="H329" s="60"/>
      <c r="I329" s="61"/>
      <c r="J329" s="59"/>
      <c r="K329" s="63" t="n">
        <f aca="false">IF(M329="%",(IF($J329="EE",4,IF($J329="CE",4,IF($J329="SE",5,IF($J329="ALI",7,IF($J329="AIE",5,0))))))*$C329,$C329*$I329)</f>
        <v>0</v>
      </c>
      <c r="L329" s="59"/>
      <c r="M329" s="62" t="str">
        <f aca="false">IFERROR(VLOOKUP($B329,Matriz_INM,3,0),"")</f>
        <v/>
      </c>
      <c r="N329" s="55"/>
      <c r="O329" s="55"/>
      <c r="P329" s="55"/>
      <c r="Q329" s="55"/>
      <c r="R329" s="55"/>
      <c r="S329" s="55"/>
      <c r="T329" s="55"/>
      <c r="U329" s="55"/>
      <c r="V329" s="55"/>
      <c r="W329" s="55"/>
      <c r="X329" s="55"/>
      <c r="Y329" s="55"/>
      <c r="Z329" s="55"/>
      <c r="AA329" s="55"/>
      <c r="AB329" s="55"/>
      <c r="AC329" s="55"/>
      <c r="AD329" s="55"/>
      <c r="AE329" s="55"/>
      <c r="AF329" s="55"/>
      <c r="AG329" s="55"/>
      <c r="AH329" s="55"/>
      <c r="AI329" s="55"/>
      <c r="AJ329" s="55"/>
      <c r="AK329" s="55"/>
      <c r="AL329" s="55"/>
      <c r="AM329" s="55"/>
      <c r="AN329" s="55"/>
      <c r="AO329" s="55"/>
      <c r="AP329" s="55"/>
      <c r="AQ329" s="55"/>
      <c r="AR329" s="55"/>
      <c r="AS329" s="55"/>
      <c r="AT329" s="55"/>
      <c r="AU329" s="55"/>
      <c r="AV329" s="55"/>
      <c r="AW329" s="55"/>
      <c r="AX329" s="55"/>
      <c r="AY329" s="55"/>
      <c r="AZ329" s="55"/>
      <c r="BA329" s="55"/>
      <c r="BB329" s="55"/>
      <c r="BC329" s="55"/>
      <c r="BD329" s="55"/>
      <c r="BE329" s="55"/>
      <c r="BF329" s="55"/>
      <c r="BG329" s="55"/>
      <c r="BH329" s="55"/>
      <c r="BI329" s="55"/>
      <c r="BJ329" s="55"/>
      <c r="BK329" s="55"/>
      <c r="BL329" s="55"/>
    </row>
    <row r="330" customFormat="false" ht="13.8" hidden="false" customHeight="false" outlineLevel="0" collapsed="false">
      <c r="A330" s="56"/>
      <c r="B330" s="57"/>
      <c r="C330" s="58" t="n">
        <f aca="false">IF($B330&lt;&gt;"",VLOOKUP($B330,Matriz_INM,2,0),0)</f>
        <v>0</v>
      </c>
      <c r="D330" s="59"/>
      <c r="E330" s="59"/>
      <c r="F330" s="59"/>
      <c r="G330" s="59"/>
      <c r="H330" s="60"/>
      <c r="I330" s="61"/>
      <c r="J330" s="59"/>
      <c r="K330" s="63" t="n">
        <f aca="false">IF(M330="%",(IF($J330="EE",4,IF($J330="CE",4,IF($J330="SE",5,IF($J330="ALI",7,IF($J330="AIE",5,0))))))*$C330,$C330*$I330)</f>
        <v>0</v>
      </c>
      <c r="L330" s="59"/>
      <c r="M330" s="62" t="str">
        <f aca="false">IFERROR(VLOOKUP($B330,Matriz_INM,3,0),"")</f>
        <v/>
      </c>
      <c r="N330" s="55"/>
      <c r="O330" s="55"/>
      <c r="P330" s="55"/>
      <c r="Q330" s="55"/>
      <c r="R330" s="55"/>
      <c r="S330" s="55"/>
      <c r="T330" s="55"/>
      <c r="U330" s="55"/>
      <c r="V330" s="55"/>
      <c r="W330" s="55"/>
      <c r="X330" s="55"/>
      <c r="Y330" s="55"/>
      <c r="Z330" s="55"/>
      <c r="AA330" s="55"/>
      <c r="AB330" s="55"/>
      <c r="AC330" s="55"/>
      <c r="AD330" s="55"/>
      <c r="AE330" s="55"/>
      <c r="AF330" s="55"/>
      <c r="AG330" s="55"/>
      <c r="AH330" s="55"/>
      <c r="AI330" s="55"/>
      <c r="AJ330" s="55"/>
      <c r="AK330" s="55"/>
      <c r="AL330" s="55"/>
      <c r="AM330" s="55"/>
      <c r="AN330" s="55"/>
      <c r="AO330" s="55"/>
      <c r="AP330" s="55"/>
      <c r="AQ330" s="55"/>
      <c r="AR330" s="55"/>
      <c r="AS330" s="55"/>
      <c r="AT330" s="55"/>
      <c r="AU330" s="55"/>
      <c r="AV330" s="55"/>
      <c r="AW330" s="55"/>
      <c r="AX330" s="55"/>
      <c r="AY330" s="55"/>
      <c r="AZ330" s="55"/>
      <c r="BA330" s="55"/>
      <c r="BB330" s="55"/>
      <c r="BC330" s="55"/>
      <c r="BD330" s="55"/>
      <c r="BE330" s="55"/>
      <c r="BF330" s="55"/>
      <c r="BG330" s="55"/>
      <c r="BH330" s="55"/>
      <c r="BI330" s="55"/>
      <c r="BJ330" s="55"/>
      <c r="BK330" s="55"/>
      <c r="BL330" s="55"/>
    </row>
    <row r="331" customFormat="false" ht="13.8" hidden="false" customHeight="false" outlineLevel="0" collapsed="false">
      <c r="A331" s="56"/>
      <c r="B331" s="57"/>
      <c r="C331" s="58" t="n">
        <f aca="false">IF($B331&lt;&gt;"",VLOOKUP($B331,Matriz_INM,2,0),0)</f>
        <v>0</v>
      </c>
      <c r="D331" s="59"/>
      <c r="E331" s="59"/>
      <c r="F331" s="59"/>
      <c r="G331" s="59"/>
      <c r="H331" s="60"/>
      <c r="I331" s="61"/>
      <c r="J331" s="59"/>
      <c r="K331" s="63" t="n">
        <f aca="false">IF(M331="%",(IF($J331="EE",4,IF($J331="CE",4,IF($J331="SE",5,IF($J331="ALI",7,IF($J331="AIE",5,0))))))*$C331,$C331*$I331)</f>
        <v>0</v>
      </c>
      <c r="L331" s="59"/>
      <c r="M331" s="62" t="str">
        <f aca="false">IFERROR(VLOOKUP($B331,Matriz_INM,3,0),"")</f>
        <v/>
      </c>
      <c r="N331" s="55"/>
      <c r="O331" s="55"/>
      <c r="P331" s="55"/>
      <c r="Q331" s="55"/>
      <c r="R331" s="55"/>
      <c r="S331" s="55"/>
      <c r="T331" s="55"/>
      <c r="U331" s="55"/>
      <c r="V331" s="55"/>
      <c r="W331" s="55"/>
      <c r="X331" s="55"/>
      <c r="Y331" s="55"/>
      <c r="Z331" s="55"/>
      <c r="AA331" s="55"/>
      <c r="AB331" s="55"/>
      <c r="AC331" s="55"/>
      <c r="AD331" s="55"/>
      <c r="AE331" s="55"/>
      <c r="AF331" s="55"/>
      <c r="AG331" s="55"/>
      <c r="AH331" s="55"/>
      <c r="AI331" s="55"/>
      <c r="AJ331" s="55"/>
      <c r="AK331" s="55"/>
      <c r="AL331" s="55"/>
      <c r="AM331" s="55"/>
      <c r="AN331" s="55"/>
      <c r="AO331" s="55"/>
      <c r="AP331" s="55"/>
      <c r="AQ331" s="55"/>
      <c r="AR331" s="55"/>
      <c r="AS331" s="55"/>
      <c r="AT331" s="55"/>
      <c r="AU331" s="55"/>
      <c r="AV331" s="55"/>
      <c r="AW331" s="55"/>
      <c r="AX331" s="55"/>
      <c r="AY331" s="55"/>
      <c r="AZ331" s="55"/>
      <c r="BA331" s="55"/>
      <c r="BB331" s="55"/>
      <c r="BC331" s="55"/>
      <c r="BD331" s="55"/>
      <c r="BE331" s="55"/>
      <c r="BF331" s="55"/>
      <c r="BG331" s="55"/>
      <c r="BH331" s="55"/>
      <c r="BI331" s="55"/>
      <c r="BJ331" s="55"/>
      <c r="BK331" s="55"/>
      <c r="BL331" s="55"/>
    </row>
    <row r="332" customFormat="false" ht="13.8" hidden="false" customHeight="false" outlineLevel="0" collapsed="false">
      <c r="A332" s="56"/>
      <c r="B332" s="57"/>
      <c r="C332" s="58" t="n">
        <f aca="false">IF($B332&lt;&gt;"",VLOOKUP($B332,Matriz_INM,2,0),0)</f>
        <v>0</v>
      </c>
      <c r="D332" s="59"/>
      <c r="E332" s="59"/>
      <c r="F332" s="59"/>
      <c r="G332" s="59"/>
      <c r="H332" s="60"/>
      <c r="I332" s="61"/>
      <c r="J332" s="59"/>
      <c r="K332" s="63" t="n">
        <f aca="false">IF(M332="%",(IF($J332="EE",4,IF($J332="CE",4,IF($J332="SE",5,IF($J332="ALI",7,IF($J332="AIE",5,0))))))*$C332,$C332*$I332)</f>
        <v>0</v>
      </c>
      <c r="L332" s="59"/>
      <c r="M332" s="62" t="str">
        <f aca="false">IFERROR(VLOOKUP($B332,Matriz_INM,3,0),"")</f>
        <v/>
      </c>
      <c r="N332" s="55"/>
      <c r="O332" s="55"/>
      <c r="P332" s="55"/>
      <c r="Q332" s="55"/>
      <c r="R332" s="55"/>
      <c r="S332" s="55"/>
      <c r="T332" s="55"/>
      <c r="U332" s="55"/>
      <c r="V332" s="55"/>
      <c r="W332" s="55"/>
      <c r="X332" s="55"/>
      <c r="Y332" s="55"/>
      <c r="Z332" s="55"/>
      <c r="AA332" s="55"/>
      <c r="AB332" s="55"/>
      <c r="AC332" s="55"/>
      <c r="AD332" s="55"/>
      <c r="AE332" s="55"/>
      <c r="AF332" s="55"/>
      <c r="AG332" s="55"/>
      <c r="AH332" s="55"/>
      <c r="AI332" s="55"/>
      <c r="AJ332" s="55"/>
      <c r="AK332" s="55"/>
      <c r="AL332" s="55"/>
      <c r="AM332" s="55"/>
      <c r="AN332" s="55"/>
      <c r="AO332" s="55"/>
      <c r="AP332" s="55"/>
      <c r="AQ332" s="55"/>
      <c r="AR332" s="55"/>
      <c r="AS332" s="55"/>
      <c r="AT332" s="55"/>
      <c r="AU332" s="55"/>
      <c r="AV332" s="55"/>
      <c r="AW332" s="55"/>
      <c r="AX332" s="55"/>
      <c r="AY332" s="55"/>
      <c r="AZ332" s="55"/>
      <c r="BA332" s="55"/>
      <c r="BB332" s="55"/>
      <c r="BC332" s="55"/>
      <c r="BD332" s="55"/>
      <c r="BE332" s="55"/>
      <c r="BF332" s="55"/>
      <c r="BG332" s="55"/>
      <c r="BH332" s="55"/>
      <c r="BI332" s="55"/>
      <c r="BJ332" s="55"/>
      <c r="BK332" s="55"/>
      <c r="BL332" s="55"/>
    </row>
    <row r="333" customFormat="false" ht="13.8" hidden="false" customHeight="false" outlineLevel="0" collapsed="false">
      <c r="A333" s="56"/>
      <c r="B333" s="57"/>
      <c r="C333" s="58" t="n">
        <f aca="false">IF($B333&lt;&gt;"",VLOOKUP($B333,Matriz_INM,2,0),0)</f>
        <v>0</v>
      </c>
      <c r="D333" s="59"/>
      <c r="E333" s="59"/>
      <c r="F333" s="59"/>
      <c r="G333" s="59"/>
      <c r="H333" s="60"/>
      <c r="I333" s="61"/>
      <c r="J333" s="59"/>
      <c r="K333" s="63" t="n">
        <f aca="false">IF(M333="%",(IF($J333="EE",4,IF($J333="CE",4,IF($J333="SE",5,IF($J333="ALI",7,IF($J333="AIE",5,0))))))*$C333,$C333*$I333)</f>
        <v>0</v>
      </c>
      <c r="L333" s="59"/>
      <c r="M333" s="62" t="str">
        <f aca="false">IFERROR(VLOOKUP($B333,Matriz_INM,3,0),"")</f>
        <v/>
      </c>
      <c r="N333" s="55"/>
      <c r="O333" s="55"/>
      <c r="P333" s="55"/>
      <c r="Q333" s="55"/>
      <c r="R333" s="55"/>
      <c r="S333" s="55"/>
      <c r="T333" s="55"/>
      <c r="U333" s="55"/>
      <c r="V333" s="55"/>
      <c r="W333" s="55"/>
      <c r="X333" s="55"/>
      <c r="Y333" s="55"/>
      <c r="Z333" s="55"/>
      <c r="AA333" s="55"/>
      <c r="AB333" s="55"/>
      <c r="AC333" s="55"/>
      <c r="AD333" s="55"/>
      <c r="AE333" s="55"/>
      <c r="AF333" s="55"/>
      <c r="AG333" s="55"/>
      <c r="AH333" s="55"/>
      <c r="AI333" s="55"/>
      <c r="AJ333" s="55"/>
      <c r="AK333" s="55"/>
      <c r="AL333" s="55"/>
      <c r="AM333" s="55"/>
      <c r="AN333" s="55"/>
      <c r="AO333" s="55"/>
      <c r="AP333" s="55"/>
      <c r="AQ333" s="55"/>
      <c r="AR333" s="55"/>
      <c r="AS333" s="55"/>
      <c r="AT333" s="55"/>
      <c r="AU333" s="55"/>
      <c r="AV333" s="55"/>
      <c r="AW333" s="55"/>
      <c r="AX333" s="55"/>
      <c r="AY333" s="55"/>
      <c r="AZ333" s="55"/>
      <c r="BA333" s="55"/>
      <c r="BB333" s="55"/>
      <c r="BC333" s="55"/>
      <c r="BD333" s="55"/>
      <c r="BE333" s="55"/>
      <c r="BF333" s="55"/>
      <c r="BG333" s="55"/>
      <c r="BH333" s="55"/>
      <c r="BI333" s="55"/>
      <c r="BJ333" s="55"/>
      <c r="BK333" s="55"/>
      <c r="BL333" s="55"/>
    </row>
    <row r="334" customFormat="false" ht="13.8" hidden="false" customHeight="false" outlineLevel="0" collapsed="false">
      <c r="A334" s="56"/>
      <c r="B334" s="57"/>
      <c r="C334" s="58" t="n">
        <f aca="false">IF($B334&lt;&gt;"",VLOOKUP($B334,Matriz_INM,2,0),0)</f>
        <v>0</v>
      </c>
      <c r="D334" s="59"/>
      <c r="E334" s="59"/>
      <c r="F334" s="59"/>
      <c r="G334" s="59"/>
      <c r="H334" s="60"/>
      <c r="I334" s="61"/>
      <c r="J334" s="59"/>
      <c r="K334" s="63" t="n">
        <f aca="false">IF(M334="%",(IF($J334="EE",4,IF($J334="CE",4,IF($J334="SE",5,IF($J334="ALI",7,IF($J334="AIE",5,0))))))*$C334,$C334*$I334)</f>
        <v>0</v>
      </c>
      <c r="L334" s="59"/>
      <c r="M334" s="62" t="str">
        <f aca="false">IFERROR(VLOOKUP($B334,Matriz_INM,3,0),"")</f>
        <v/>
      </c>
      <c r="N334" s="55"/>
      <c r="O334" s="55"/>
      <c r="P334" s="55"/>
      <c r="Q334" s="55"/>
      <c r="R334" s="55"/>
      <c r="S334" s="55"/>
      <c r="T334" s="55"/>
      <c r="U334" s="55"/>
      <c r="V334" s="55"/>
      <c r="W334" s="55"/>
      <c r="X334" s="55"/>
      <c r="Y334" s="55"/>
      <c r="Z334" s="55"/>
      <c r="AA334" s="55"/>
      <c r="AB334" s="55"/>
      <c r="AC334" s="55"/>
      <c r="AD334" s="55"/>
      <c r="AE334" s="55"/>
      <c r="AF334" s="55"/>
      <c r="AG334" s="55"/>
      <c r="AH334" s="55"/>
      <c r="AI334" s="55"/>
      <c r="AJ334" s="55"/>
      <c r="AK334" s="55"/>
      <c r="AL334" s="55"/>
      <c r="AM334" s="55"/>
      <c r="AN334" s="55"/>
      <c r="AO334" s="55"/>
      <c r="AP334" s="55"/>
      <c r="AQ334" s="55"/>
      <c r="AR334" s="55"/>
      <c r="AS334" s="55"/>
      <c r="AT334" s="55"/>
      <c r="AU334" s="55"/>
      <c r="AV334" s="55"/>
      <c r="AW334" s="55"/>
      <c r="AX334" s="55"/>
      <c r="AY334" s="55"/>
      <c r="AZ334" s="55"/>
      <c r="BA334" s="55"/>
      <c r="BB334" s="55"/>
      <c r="BC334" s="55"/>
      <c r="BD334" s="55"/>
      <c r="BE334" s="55"/>
      <c r="BF334" s="55"/>
      <c r="BG334" s="55"/>
      <c r="BH334" s="55"/>
      <c r="BI334" s="55"/>
      <c r="BJ334" s="55"/>
      <c r="BK334" s="55"/>
      <c r="BL334" s="55"/>
    </row>
    <row r="335" customFormat="false" ht="13.8" hidden="false" customHeight="false" outlineLevel="0" collapsed="false">
      <c r="A335" s="56"/>
      <c r="B335" s="57"/>
      <c r="C335" s="58" t="n">
        <f aca="false">IF($B335&lt;&gt;"",VLOOKUP($B335,Matriz_INM,2,0),0)</f>
        <v>0</v>
      </c>
      <c r="D335" s="59"/>
      <c r="E335" s="59"/>
      <c r="F335" s="59"/>
      <c r="G335" s="59"/>
      <c r="H335" s="60"/>
      <c r="I335" s="61"/>
      <c r="J335" s="59"/>
      <c r="K335" s="63" t="n">
        <f aca="false">IF(M335="%",(IF($J335="EE",4,IF($J335="CE",4,IF($J335="SE",5,IF($J335="ALI",7,IF($J335="AIE",5,0))))))*$C335,$C335*$I335)</f>
        <v>0</v>
      </c>
      <c r="L335" s="59"/>
      <c r="M335" s="62" t="str">
        <f aca="false">IFERROR(VLOOKUP($B335,Matriz_INM,3,0),"")</f>
        <v/>
      </c>
      <c r="N335" s="55"/>
      <c r="O335" s="55"/>
      <c r="P335" s="55"/>
      <c r="Q335" s="55"/>
      <c r="R335" s="55"/>
      <c r="S335" s="55"/>
      <c r="T335" s="55"/>
      <c r="U335" s="55"/>
      <c r="V335" s="55"/>
      <c r="W335" s="55"/>
      <c r="X335" s="55"/>
      <c r="Y335" s="55"/>
      <c r="Z335" s="55"/>
      <c r="AA335" s="55"/>
      <c r="AB335" s="55"/>
      <c r="AC335" s="55"/>
      <c r="AD335" s="55"/>
      <c r="AE335" s="55"/>
      <c r="AF335" s="55"/>
      <c r="AG335" s="55"/>
      <c r="AH335" s="55"/>
      <c r="AI335" s="55"/>
      <c r="AJ335" s="55"/>
      <c r="AK335" s="55"/>
      <c r="AL335" s="55"/>
      <c r="AM335" s="55"/>
      <c r="AN335" s="55"/>
      <c r="AO335" s="55"/>
      <c r="AP335" s="55"/>
      <c r="AQ335" s="55"/>
      <c r="AR335" s="55"/>
      <c r="AS335" s="55"/>
      <c r="AT335" s="55"/>
      <c r="AU335" s="55"/>
      <c r="AV335" s="55"/>
      <c r="AW335" s="55"/>
      <c r="AX335" s="55"/>
      <c r="AY335" s="55"/>
      <c r="AZ335" s="55"/>
      <c r="BA335" s="55"/>
      <c r="BB335" s="55"/>
      <c r="BC335" s="55"/>
      <c r="BD335" s="55"/>
      <c r="BE335" s="55"/>
      <c r="BF335" s="55"/>
      <c r="BG335" s="55"/>
      <c r="BH335" s="55"/>
      <c r="BI335" s="55"/>
      <c r="BJ335" s="55"/>
      <c r="BK335" s="55"/>
      <c r="BL335" s="55"/>
    </row>
    <row r="336" customFormat="false" ht="13.8" hidden="false" customHeight="false" outlineLevel="0" collapsed="false">
      <c r="A336" s="56"/>
      <c r="B336" s="57"/>
      <c r="C336" s="58" t="n">
        <f aca="false">IF($B336&lt;&gt;"",VLOOKUP($B336,Matriz_INM,2,0),0)</f>
        <v>0</v>
      </c>
      <c r="D336" s="59"/>
      <c r="E336" s="59"/>
      <c r="F336" s="59"/>
      <c r="G336" s="59"/>
      <c r="H336" s="60"/>
      <c r="I336" s="61"/>
      <c r="J336" s="59"/>
      <c r="K336" s="63" t="n">
        <f aca="false">IF(M336="%",(IF($J336="EE",4,IF($J336="CE",4,IF($J336="SE",5,IF($J336="ALI",7,IF($J336="AIE",5,0))))))*$C336,$C336*$I336)</f>
        <v>0</v>
      </c>
      <c r="L336" s="59"/>
      <c r="M336" s="62" t="str">
        <f aca="false">IFERROR(VLOOKUP($B336,Matriz_INM,3,0),"")</f>
        <v/>
      </c>
      <c r="N336" s="55"/>
      <c r="O336" s="55"/>
      <c r="P336" s="55"/>
      <c r="Q336" s="55"/>
      <c r="R336" s="55"/>
      <c r="S336" s="55"/>
      <c r="T336" s="55"/>
      <c r="U336" s="55"/>
      <c r="V336" s="55"/>
      <c r="W336" s="55"/>
      <c r="X336" s="55"/>
      <c r="Y336" s="55"/>
      <c r="Z336" s="55"/>
      <c r="AA336" s="55"/>
      <c r="AB336" s="55"/>
      <c r="AC336" s="55"/>
      <c r="AD336" s="55"/>
      <c r="AE336" s="55"/>
      <c r="AF336" s="55"/>
      <c r="AG336" s="55"/>
      <c r="AH336" s="55"/>
      <c r="AI336" s="55"/>
      <c r="AJ336" s="55"/>
      <c r="AK336" s="55"/>
      <c r="AL336" s="55"/>
      <c r="AM336" s="55"/>
      <c r="AN336" s="55"/>
      <c r="AO336" s="55"/>
      <c r="AP336" s="55"/>
      <c r="AQ336" s="55"/>
      <c r="AR336" s="55"/>
      <c r="AS336" s="55"/>
      <c r="AT336" s="55"/>
      <c r="AU336" s="55"/>
      <c r="AV336" s="55"/>
      <c r="AW336" s="55"/>
      <c r="AX336" s="55"/>
      <c r="AY336" s="55"/>
      <c r="AZ336" s="55"/>
      <c r="BA336" s="55"/>
      <c r="BB336" s="55"/>
      <c r="BC336" s="55"/>
      <c r="BD336" s="55"/>
      <c r="BE336" s="55"/>
      <c r="BF336" s="55"/>
      <c r="BG336" s="55"/>
      <c r="BH336" s="55"/>
      <c r="BI336" s="55"/>
      <c r="BJ336" s="55"/>
      <c r="BK336" s="55"/>
      <c r="BL336" s="55"/>
    </row>
    <row r="337" customFormat="false" ht="13.8" hidden="false" customHeight="false" outlineLevel="0" collapsed="false">
      <c r="A337" s="56"/>
      <c r="B337" s="57"/>
      <c r="C337" s="58" t="n">
        <f aca="false">IF($B337&lt;&gt;"",VLOOKUP($B337,Matriz_INM,2,0),0)</f>
        <v>0</v>
      </c>
      <c r="D337" s="59"/>
      <c r="E337" s="59"/>
      <c r="F337" s="59"/>
      <c r="G337" s="59"/>
      <c r="H337" s="60"/>
      <c r="I337" s="61"/>
      <c r="J337" s="59"/>
      <c r="K337" s="63" t="n">
        <f aca="false">IF(M337="%",(IF($J337="EE",4,IF($J337="CE",4,IF($J337="SE",5,IF($J337="ALI",7,IF($J337="AIE",5,0))))))*$C337,$C337*$I337)</f>
        <v>0</v>
      </c>
      <c r="L337" s="59"/>
      <c r="M337" s="62" t="str">
        <f aca="false">IFERROR(VLOOKUP($B337,Matriz_INM,3,0),"")</f>
        <v/>
      </c>
      <c r="N337" s="55"/>
      <c r="O337" s="55"/>
      <c r="P337" s="55"/>
      <c r="Q337" s="55"/>
      <c r="R337" s="55"/>
      <c r="S337" s="55"/>
      <c r="T337" s="55"/>
      <c r="U337" s="55"/>
      <c r="V337" s="55"/>
      <c r="W337" s="55"/>
      <c r="X337" s="55"/>
      <c r="Y337" s="55"/>
      <c r="Z337" s="55"/>
      <c r="AA337" s="55"/>
      <c r="AB337" s="55"/>
      <c r="AC337" s="55"/>
      <c r="AD337" s="55"/>
      <c r="AE337" s="55"/>
      <c r="AF337" s="55"/>
      <c r="AG337" s="55"/>
      <c r="AH337" s="55"/>
      <c r="AI337" s="55"/>
      <c r="AJ337" s="55"/>
      <c r="AK337" s="55"/>
      <c r="AL337" s="55"/>
      <c r="AM337" s="55"/>
      <c r="AN337" s="55"/>
      <c r="AO337" s="55"/>
      <c r="AP337" s="55"/>
      <c r="AQ337" s="55"/>
      <c r="AR337" s="55"/>
      <c r="AS337" s="55"/>
      <c r="AT337" s="55"/>
      <c r="AU337" s="55"/>
      <c r="AV337" s="55"/>
      <c r="AW337" s="55"/>
      <c r="AX337" s="55"/>
      <c r="AY337" s="55"/>
      <c r="AZ337" s="55"/>
      <c r="BA337" s="55"/>
      <c r="BB337" s="55"/>
      <c r="BC337" s="55"/>
      <c r="BD337" s="55"/>
      <c r="BE337" s="55"/>
      <c r="BF337" s="55"/>
      <c r="BG337" s="55"/>
      <c r="BH337" s="55"/>
      <c r="BI337" s="55"/>
      <c r="BJ337" s="55"/>
      <c r="BK337" s="55"/>
      <c r="BL337" s="55"/>
    </row>
    <row r="338" customFormat="false" ht="13.8" hidden="false" customHeight="false" outlineLevel="0" collapsed="false">
      <c r="A338" s="56"/>
      <c r="B338" s="57"/>
      <c r="C338" s="58" t="n">
        <f aca="false">IF($B338&lt;&gt;"",VLOOKUP($B338,Matriz_INM,2,0),0)</f>
        <v>0</v>
      </c>
      <c r="D338" s="59"/>
      <c r="E338" s="59"/>
      <c r="F338" s="59"/>
      <c r="G338" s="59"/>
      <c r="H338" s="60"/>
      <c r="I338" s="61"/>
      <c r="J338" s="59"/>
      <c r="K338" s="63" t="n">
        <f aca="false">IF(M338="%",(IF($J338="EE",4,IF($J338="CE",4,IF($J338="SE",5,IF($J338="ALI",7,IF($J338="AIE",5,0))))))*$C338,$C338*$I338)</f>
        <v>0</v>
      </c>
      <c r="L338" s="59"/>
      <c r="M338" s="62" t="str">
        <f aca="false">IFERROR(VLOOKUP($B338,Matriz_INM,3,0),"")</f>
        <v/>
      </c>
      <c r="N338" s="55"/>
      <c r="O338" s="55"/>
      <c r="P338" s="55"/>
      <c r="Q338" s="55"/>
      <c r="R338" s="55"/>
      <c r="S338" s="55"/>
      <c r="T338" s="55"/>
      <c r="U338" s="55"/>
      <c r="V338" s="55"/>
      <c r="W338" s="55"/>
      <c r="X338" s="55"/>
      <c r="Y338" s="55"/>
      <c r="Z338" s="55"/>
      <c r="AA338" s="55"/>
      <c r="AB338" s="55"/>
      <c r="AC338" s="55"/>
      <c r="AD338" s="55"/>
      <c r="AE338" s="55"/>
      <c r="AF338" s="55"/>
      <c r="AG338" s="55"/>
      <c r="AH338" s="55"/>
      <c r="AI338" s="55"/>
      <c r="AJ338" s="55"/>
      <c r="AK338" s="55"/>
      <c r="AL338" s="55"/>
      <c r="AM338" s="55"/>
      <c r="AN338" s="55"/>
      <c r="AO338" s="55"/>
      <c r="AP338" s="55"/>
      <c r="AQ338" s="55"/>
      <c r="AR338" s="55"/>
      <c r="AS338" s="55"/>
      <c r="AT338" s="55"/>
      <c r="AU338" s="55"/>
      <c r="AV338" s="55"/>
      <c r="AW338" s="55"/>
      <c r="AX338" s="55"/>
      <c r="AY338" s="55"/>
      <c r="AZ338" s="55"/>
      <c r="BA338" s="55"/>
      <c r="BB338" s="55"/>
      <c r="BC338" s="55"/>
      <c r="BD338" s="55"/>
      <c r="BE338" s="55"/>
      <c r="BF338" s="55"/>
      <c r="BG338" s="55"/>
      <c r="BH338" s="55"/>
      <c r="BI338" s="55"/>
      <c r="BJ338" s="55"/>
      <c r="BK338" s="55"/>
      <c r="BL338" s="55"/>
    </row>
    <row r="339" customFormat="false" ht="13.8" hidden="false" customHeight="false" outlineLevel="0" collapsed="false">
      <c r="A339" s="56"/>
      <c r="B339" s="57"/>
      <c r="C339" s="58" t="n">
        <f aca="false">IF($B339&lt;&gt;"",VLOOKUP($B339,Matriz_INM,2,0),0)</f>
        <v>0</v>
      </c>
      <c r="D339" s="59"/>
      <c r="E339" s="59"/>
      <c r="F339" s="59"/>
      <c r="G339" s="59"/>
      <c r="H339" s="60"/>
      <c r="I339" s="61"/>
      <c r="J339" s="59"/>
      <c r="K339" s="63" t="n">
        <f aca="false">IF(M339="%",(IF($J339="EE",4,IF($J339="CE",4,IF($J339="SE",5,IF($J339="ALI",7,IF($J339="AIE",5,0))))))*$C339,$C339*$I339)</f>
        <v>0</v>
      </c>
      <c r="L339" s="59"/>
      <c r="M339" s="62" t="str">
        <f aca="false">IFERROR(VLOOKUP($B339,Matriz_INM,3,0),"")</f>
        <v/>
      </c>
      <c r="N339" s="55"/>
      <c r="O339" s="55"/>
      <c r="P339" s="55"/>
      <c r="Q339" s="55"/>
      <c r="R339" s="55"/>
      <c r="S339" s="55"/>
      <c r="T339" s="55"/>
      <c r="U339" s="55"/>
      <c r="V339" s="55"/>
      <c r="W339" s="55"/>
      <c r="X339" s="55"/>
      <c r="Y339" s="55"/>
      <c r="Z339" s="55"/>
      <c r="AA339" s="55"/>
      <c r="AB339" s="55"/>
      <c r="AC339" s="55"/>
      <c r="AD339" s="55"/>
      <c r="AE339" s="55"/>
      <c r="AF339" s="55"/>
      <c r="AG339" s="55"/>
      <c r="AH339" s="55"/>
      <c r="AI339" s="55"/>
      <c r="AJ339" s="55"/>
      <c r="AK339" s="55"/>
      <c r="AL339" s="55"/>
      <c r="AM339" s="55"/>
      <c r="AN339" s="55"/>
      <c r="AO339" s="55"/>
      <c r="AP339" s="55"/>
      <c r="AQ339" s="55"/>
      <c r="AR339" s="55"/>
      <c r="AS339" s="55"/>
      <c r="AT339" s="55"/>
      <c r="AU339" s="55"/>
      <c r="AV339" s="55"/>
      <c r="AW339" s="55"/>
      <c r="AX339" s="55"/>
      <c r="AY339" s="55"/>
      <c r="AZ339" s="55"/>
      <c r="BA339" s="55"/>
      <c r="BB339" s="55"/>
      <c r="BC339" s="55"/>
      <c r="BD339" s="55"/>
      <c r="BE339" s="55"/>
      <c r="BF339" s="55"/>
      <c r="BG339" s="55"/>
      <c r="BH339" s="55"/>
      <c r="BI339" s="55"/>
      <c r="BJ339" s="55"/>
      <c r="BK339" s="55"/>
      <c r="BL339" s="55"/>
    </row>
    <row r="340" customFormat="false" ht="13.8" hidden="false" customHeight="false" outlineLevel="0" collapsed="false">
      <c r="A340" s="56"/>
      <c r="B340" s="57"/>
      <c r="C340" s="58" t="n">
        <f aca="false">IF($B340&lt;&gt;"",VLOOKUP($B340,Matriz_INM,2,0),0)</f>
        <v>0</v>
      </c>
      <c r="D340" s="59"/>
      <c r="E340" s="59"/>
      <c r="F340" s="59"/>
      <c r="G340" s="59"/>
      <c r="H340" s="60"/>
      <c r="I340" s="61"/>
      <c r="J340" s="59"/>
      <c r="K340" s="63" t="n">
        <f aca="false">IF(M340="%",(IF($J340="EE",4,IF($J340="CE",4,IF($J340="SE",5,IF($J340="ALI",7,IF($J340="AIE",5,0))))))*$C340,$C340*$I340)</f>
        <v>0</v>
      </c>
      <c r="L340" s="59"/>
      <c r="M340" s="62" t="str">
        <f aca="false">IFERROR(VLOOKUP($B340,Matriz_INM,3,0),"")</f>
        <v/>
      </c>
      <c r="N340" s="55"/>
      <c r="O340" s="55"/>
      <c r="P340" s="55"/>
      <c r="Q340" s="55"/>
      <c r="R340" s="55"/>
      <c r="S340" s="55"/>
      <c r="T340" s="55"/>
      <c r="U340" s="55"/>
      <c r="V340" s="55"/>
      <c r="W340" s="55"/>
      <c r="X340" s="55"/>
      <c r="Y340" s="55"/>
      <c r="Z340" s="55"/>
      <c r="AA340" s="55"/>
      <c r="AB340" s="55"/>
      <c r="AC340" s="55"/>
      <c r="AD340" s="55"/>
      <c r="AE340" s="55"/>
      <c r="AF340" s="55"/>
      <c r="AG340" s="55"/>
      <c r="AH340" s="55"/>
      <c r="AI340" s="55"/>
      <c r="AJ340" s="55"/>
      <c r="AK340" s="55"/>
      <c r="AL340" s="55"/>
      <c r="AM340" s="55"/>
      <c r="AN340" s="55"/>
      <c r="AO340" s="55"/>
      <c r="AP340" s="55"/>
      <c r="AQ340" s="55"/>
      <c r="AR340" s="55"/>
      <c r="AS340" s="55"/>
      <c r="AT340" s="55"/>
      <c r="AU340" s="55"/>
      <c r="AV340" s="55"/>
      <c r="AW340" s="55"/>
      <c r="AX340" s="55"/>
      <c r="AY340" s="55"/>
      <c r="AZ340" s="55"/>
      <c r="BA340" s="55"/>
      <c r="BB340" s="55"/>
      <c r="BC340" s="55"/>
      <c r="BD340" s="55"/>
      <c r="BE340" s="55"/>
      <c r="BF340" s="55"/>
      <c r="BG340" s="55"/>
      <c r="BH340" s="55"/>
      <c r="BI340" s="55"/>
      <c r="BJ340" s="55"/>
      <c r="BK340" s="55"/>
      <c r="BL340" s="55"/>
    </row>
    <row r="341" customFormat="false" ht="13.8" hidden="false" customHeight="false" outlineLevel="0" collapsed="false">
      <c r="A341" s="56"/>
      <c r="B341" s="57"/>
      <c r="C341" s="58" t="n">
        <f aca="false">IF($B341&lt;&gt;"",VLOOKUP($B341,Matriz_INM,2,0),0)</f>
        <v>0</v>
      </c>
      <c r="D341" s="59"/>
      <c r="E341" s="59"/>
      <c r="F341" s="59"/>
      <c r="G341" s="59"/>
      <c r="H341" s="60"/>
      <c r="I341" s="61"/>
      <c r="J341" s="59"/>
      <c r="K341" s="63" t="n">
        <f aca="false">IF(M341="%",(IF($J341="EE",4,IF($J341="CE",4,IF($J341="SE",5,IF($J341="ALI",7,IF($J341="AIE",5,0))))))*$C341,$C341*$I341)</f>
        <v>0</v>
      </c>
      <c r="L341" s="59"/>
      <c r="M341" s="62" t="str">
        <f aca="false">IFERROR(VLOOKUP($B341,Matriz_INM,3,0),"")</f>
        <v/>
      </c>
      <c r="N341" s="55"/>
      <c r="O341" s="55"/>
      <c r="P341" s="55"/>
      <c r="Q341" s="55"/>
      <c r="R341" s="55"/>
      <c r="S341" s="55"/>
      <c r="T341" s="55"/>
      <c r="U341" s="55"/>
      <c r="V341" s="55"/>
      <c r="W341" s="55"/>
      <c r="X341" s="55"/>
      <c r="Y341" s="55"/>
      <c r="Z341" s="55"/>
      <c r="AA341" s="55"/>
      <c r="AB341" s="55"/>
      <c r="AC341" s="55"/>
      <c r="AD341" s="55"/>
      <c r="AE341" s="55"/>
      <c r="AF341" s="55"/>
      <c r="AG341" s="55"/>
      <c r="AH341" s="55"/>
      <c r="AI341" s="55"/>
      <c r="AJ341" s="55"/>
      <c r="AK341" s="55"/>
      <c r="AL341" s="55"/>
      <c r="AM341" s="55"/>
      <c r="AN341" s="55"/>
      <c r="AO341" s="55"/>
      <c r="AP341" s="55"/>
      <c r="AQ341" s="55"/>
      <c r="AR341" s="55"/>
      <c r="AS341" s="55"/>
      <c r="AT341" s="55"/>
      <c r="AU341" s="55"/>
      <c r="AV341" s="55"/>
      <c r="AW341" s="55"/>
      <c r="AX341" s="55"/>
      <c r="AY341" s="55"/>
      <c r="AZ341" s="55"/>
      <c r="BA341" s="55"/>
      <c r="BB341" s="55"/>
      <c r="BC341" s="55"/>
      <c r="BD341" s="55"/>
      <c r="BE341" s="55"/>
      <c r="BF341" s="55"/>
      <c r="BG341" s="55"/>
      <c r="BH341" s="55"/>
      <c r="BI341" s="55"/>
      <c r="BJ341" s="55"/>
      <c r="BK341" s="55"/>
      <c r="BL341" s="55"/>
    </row>
    <row r="342" customFormat="false" ht="13.8" hidden="false" customHeight="false" outlineLevel="0" collapsed="false">
      <c r="A342" s="56"/>
      <c r="B342" s="57"/>
      <c r="C342" s="58" t="n">
        <f aca="false">IF($B342&lt;&gt;"",VLOOKUP($B342,Matriz_INM,2,0),0)</f>
        <v>0</v>
      </c>
      <c r="D342" s="59"/>
      <c r="E342" s="59"/>
      <c r="F342" s="59"/>
      <c r="G342" s="59"/>
      <c r="H342" s="60"/>
      <c r="I342" s="61"/>
      <c r="J342" s="59"/>
      <c r="K342" s="63" t="n">
        <f aca="false">IF(M342="%",(IF($J342="EE",4,IF($J342="CE",4,IF($J342="SE",5,IF($J342="ALI",7,IF($J342="AIE",5,0))))))*$C342,$C342*$I342)</f>
        <v>0</v>
      </c>
      <c r="L342" s="59"/>
      <c r="M342" s="62" t="str">
        <f aca="false">IFERROR(VLOOKUP($B342,Matriz_INM,3,0),"")</f>
        <v/>
      </c>
      <c r="N342" s="55"/>
      <c r="O342" s="55"/>
      <c r="P342" s="55"/>
      <c r="Q342" s="55"/>
      <c r="R342" s="55"/>
      <c r="S342" s="55"/>
      <c r="T342" s="55"/>
      <c r="U342" s="55"/>
      <c r="V342" s="55"/>
      <c r="W342" s="55"/>
      <c r="X342" s="55"/>
      <c r="Y342" s="55"/>
      <c r="Z342" s="55"/>
      <c r="AA342" s="55"/>
      <c r="AB342" s="55"/>
      <c r="AC342" s="55"/>
      <c r="AD342" s="55"/>
      <c r="AE342" s="55"/>
      <c r="AF342" s="55"/>
      <c r="AG342" s="55"/>
      <c r="AH342" s="55"/>
      <c r="AI342" s="55"/>
      <c r="AJ342" s="55"/>
      <c r="AK342" s="55"/>
      <c r="AL342" s="55"/>
      <c r="AM342" s="55"/>
      <c r="AN342" s="55"/>
      <c r="AO342" s="55"/>
      <c r="AP342" s="55"/>
      <c r="AQ342" s="55"/>
      <c r="AR342" s="55"/>
      <c r="AS342" s="55"/>
      <c r="AT342" s="55"/>
      <c r="AU342" s="55"/>
      <c r="AV342" s="55"/>
      <c r="AW342" s="55"/>
      <c r="AX342" s="55"/>
      <c r="AY342" s="55"/>
      <c r="AZ342" s="55"/>
      <c r="BA342" s="55"/>
      <c r="BB342" s="55"/>
      <c r="BC342" s="55"/>
      <c r="BD342" s="55"/>
      <c r="BE342" s="55"/>
      <c r="BF342" s="55"/>
      <c r="BG342" s="55"/>
      <c r="BH342" s="55"/>
      <c r="BI342" s="55"/>
      <c r="BJ342" s="55"/>
      <c r="BK342" s="55"/>
      <c r="BL342" s="55"/>
    </row>
    <row r="343" customFormat="false" ht="13.8" hidden="false" customHeight="false" outlineLevel="0" collapsed="false">
      <c r="A343" s="56"/>
      <c r="B343" s="57"/>
      <c r="C343" s="58" t="n">
        <f aca="false">IF($B343&lt;&gt;"",VLOOKUP($B343,Matriz_INM,2,0),0)</f>
        <v>0</v>
      </c>
      <c r="D343" s="59"/>
      <c r="E343" s="59"/>
      <c r="F343" s="59"/>
      <c r="G343" s="59"/>
      <c r="H343" s="60"/>
      <c r="I343" s="61"/>
      <c r="J343" s="59"/>
      <c r="K343" s="63" t="n">
        <f aca="false">IF(M343="%",(IF($J343="EE",4,IF($J343="CE",4,IF($J343="SE",5,IF($J343="ALI",7,IF($J343="AIE",5,0))))))*$C343,$C343*$I343)</f>
        <v>0</v>
      </c>
      <c r="L343" s="59"/>
      <c r="M343" s="62" t="str">
        <f aca="false">IFERROR(VLOOKUP($B343,Matriz_INM,3,0),"")</f>
        <v/>
      </c>
      <c r="N343" s="55"/>
      <c r="O343" s="55"/>
      <c r="P343" s="55"/>
      <c r="Q343" s="55"/>
      <c r="R343" s="55"/>
      <c r="S343" s="55"/>
      <c r="T343" s="55"/>
      <c r="U343" s="55"/>
      <c r="V343" s="55"/>
      <c r="W343" s="55"/>
      <c r="X343" s="55"/>
      <c r="Y343" s="55"/>
      <c r="Z343" s="55"/>
      <c r="AA343" s="55"/>
      <c r="AB343" s="55"/>
      <c r="AC343" s="55"/>
      <c r="AD343" s="55"/>
      <c r="AE343" s="55"/>
      <c r="AF343" s="55"/>
      <c r="AG343" s="55"/>
      <c r="AH343" s="55"/>
      <c r="AI343" s="55"/>
      <c r="AJ343" s="55"/>
      <c r="AK343" s="55"/>
      <c r="AL343" s="55"/>
      <c r="AM343" s="55"/>
      <c r="AN343" s="55"/>
      <c r="AO343" s="55"/>
      <c r="AP343" s="55"/>
      <c r="AQ343" s="55"/>
      <c r="AR343" s="55"/>
      <c r="AS343" s="55"/>
      <c r="AT343" s="55"/>
      <c r="AU343" s="55"/>
      <c r="AV343" s="55"/>
      <c r="AW343" s="55"/>
      <c r="AX343" s="55"/>
      <c r="AY343" s="55"/>
      <c r="AZ343" s="55"/>
      <c r="BA343" s="55"/>
      <c r="BB343" s="55"/>
      <c r="BC343" s="55"/>
      <c r="BD343" s="55"/>
      <c r="BE343" s="55"/>
      <c r="BF343" s="55"/>
      <c r="BG343" s="55"/>
      <c r="BH343" s="55"/>
      <c r="BI343" s="55"/>
      <c r="BJ343" s="55"/>
      <c r="BK343" s="55"/>
      <c r="BL343" s="55"/>
    </row>
    <row r="344" customFormat="false" ht="13.8" hidden="false" customHeight="false" outlineLevel="0" collapsed="false">
      <c r="A344" s="56"/>
      <c r="B344" s="57"/>
      <c r="C344" s="58" t="n">
        <f aca="false">IF($B344&lt;&gt;"",VLOOKUP($B344,Matriz_INM,2,0),0)</f>
        <v>0</v>
      </c>
      <c r="D344" s="59"/>
      <c r="E344" s="59"/>
      <c r="F344" s="59"/>
      <c r="G344" s="59"/>
      <c r="H344" s="60"/>
      <c r="I344" s="61"/>
      <c r="J344" s="59"/>
      <c r="K344" s="63" t="n">
        <f aca="false">IF(M344="%",(IF($J344="EE",4,IF($J344="CE",4,IF($J344="SE",5,IF($J344="ALI",7,IF($J344="AIE",5,0))))))*$C344,$C344*$I344)</f>
        <v>0</v>
      </c>
      <c r="L344" s="59"/>
      <c r="M344" s="62" t="str">
        <f aca="false">IFERROR(VLOOKUP($B344,Matriz_INM,3,0),"")</f>
        <v/>
      </c>
      <c r="N344" s="55"/>
      <c r="O344" s="55"/>
      <c r="P344" s="55"/>
      <c r="Q344" s="55"/>
      <c r="R344" s="55"/>
      <c r="S344" s="55"/>
      <c r="T344" s="55"/>
      <c r="U344" s="55"/>
      <c r="V344" s="55"/>
      <c r="W344" s="55"/>
      <c r="X344" s="55"/>
      <c r="Y344" s="55"/>
      <c r="Z344" s="55"/>
      <c r="AA344" s="55"/>
      <c r="AB344" s="55"/>
      <c r="AC344" s="55"/>
      <c r="AD344" s="55"/>
      <c r="AE344" s="55"/>
      <c r="AF344" s="55"/>
      <c r="AG344" s="55"/>
      <c r="AH344" s="55"/>
      <c r="AI344" s="55"/>
      <c r="AJ344" s="55"/>
      <c r="AK344" s="55"/>
      <c r="AL344" s="55"/>
      <c r="AM344" s="55"/>
      <c r="AN344" s="55"/>
      <c r="AO344" s="55"/>
      <c r="AP344" s="55"/>
      <c r="AQ344" s="55"/>
      <c r="AR344" s="55"/>
      <c r="AS344" s="55"/>
      <c r="AT344" s="55"/>
      <c r="AU344" s="55"/>
      <c r="AV344" s="55"/>
      <c r="AW344" s="55"/>
      <c r="AX344" s="55"/>
      <c r="AY344" s="55"/>
      <c r="AZ344" s="55"/>
      <c r="BA344" s="55"/>
      <c r="BB344" s="55"/>
      <c r="BC344" s="55"/>
      <c r="BD344" s="55"/>
      <c r="BE344" s="55"/>
      <c r="BF344" s="55"/>
      <c r="BG344" s="55"/>
      <c r="BH344" s="55"/>
      <c r="BI344" s="55"/>
      <c r="BJ344" s="55"/>
      <c r="BK344" s="55"/>
      <c r="BL344" s="55"/>
    </row>
    <row r="345" customFormat="false" ht="13.8" hidden="false" customHeight="false" outlineLevel="0" collapsed="false">
      <c r="A345" s="56"/>
      <c r="B345" s="57"/>
      <c r="C345" s="58" t="n">
        <f aca="false">IF($B345&lt;&gt;"",VLOOKUP($B345,Matriz_INM,2,0),0)</f>
        <v>0</v>
      </c>
      <c r="D345" s="59"/>
      <c r="E345" s="59"/>
      <c r="F345" s="59"/>
      <c r="G345" s="59"/>
      <c r="H345" s="60"/>
      <c r="I345" s="61"/>
      <c r="J345" s="59"/>
      <c r="K345" s="63" t="n">
        <f aca="false">IF(M345="%",(IF($J345="EE",4,IF($J345="CE",4,IF($J345="SE",5,IF($J345="ALI",7,IF($J345="AIE",5,0))))))*$C345,$C345*$I345)</f>
        <v>0</v>
      </c>
      <c r="L345" s="59"/>
      <c r="M345" s="62" t="str">
        <f aca="false">IFERROR(VLOOKUP($B345,Matriz_INM,3,0),"")</f>
        <v/>
      </c>
      <c r="N345" s="55"/>
      <c r="O345" s="55"/>
      <c r="P345" s="55"/>
      <c r="Q345" s="55"/>
      <c r="R345" s="55"/>
      <c r="S345" s="55"/>
      <c r="T345" s="55"/>
      <c r="U345" s="55"/>
      <c r="V345" s="55"/>
      <c r="W345" s="55"/>
      <c r="X345" s="55"/>
      <c r="Y345" s="55"/>
      <c r="Z345" s="55"/>
      <c r="AA345" s="55"/>
      <c r="AB345" s="55"/>
      <c r="AC345" s="55"/>
      <c r="AD345" s="55"/>
      <c r="AE345" s="55"/>
      <c r="AF345" s="55"/>
      <c r="AG345" s="55"/>
      <c r="AH345" s="55"/>
      <c r="AI345" s="55"/>
      <c r="AJ345" s="55"/>
      <c r="AK345" s="55"/>
      <c r="AL345" s="55"/>
      <c r="AM345" s="55"/>
      <c r="AN345" s="55"/>
      <c r="AO345" s="55"/>
      <c r="AP345" s="55"/>
      <c r="AQ345" s="55"/>
      <c r="AR345" s="55"/>
      <c r="AS345" s="55"/>
      <c r="AT345" s="55"/>
      <c r="AU345" s="55"/>
      <c r="AV345" s="55"/>
      <c r="AW345" s="55"/>
      <c r="AX345" s="55"/>
      <c r="AY345" s="55"/>
      <c r="AZ345" s="55"/>
      <c r="BA345" s="55"/>
      <c r="BB345" s="55"/>
      <c r="BC345" s="55"/>
      <c r="BD345" s="55"/>
      <c r="BE345" s="55"/>
      <c r="BF345" s="55"/>
      <c r="BG345" s="55"/>
      <c r="BH345" s="55"/>
      <c r="BI345" s="55"/>
      <c r="BJ345" s="55"/>
      <c r="BK345" s="55"/>
      <c r="BL345" s="55"/>
    </row>
    <row r="346" customFormat="false" ht="13.8" hidden="false" customHeight="false" outlineLevel="0" collapsed="false">
      <c r="A346" s="56"/>
      <c r="B346" s="57"/>
      <c r="C346" s="58" t="n">
        <f aca="false">IF($B346&lt;&gt;"",VLOOKUP($B346,Matriz_INM,2,0),0)</f>
        <v>0</v>
      </c>
      <c r="D346" s="59"/>
      <c r="E346" s="59"/>
      <c r="F346" s="59"/>
      <c r="G346" s="59"/>
      <c r="H346" s="60"/>
      <c r="I346" s="61"/>
      <c r="J346" s="59"/>
      <c r="K346" s="63" t="n">
        <f aca="false">IF(M346="%",(IF($J346="EE",4,IF($J346="CE",4,IF($J346="SE",5,IF($J346="ALI",7,IF($J346="AIE",5,0))))))*$C346,$C346*$I346)</f>
        <v>0</v>
      </c>
      <c r="L346" s="59"/>
      <c r="M346" s="62" t="str">
        <f aca="false">IFERROR(VLOOKUP($B346,Matriz_INM,3,0),"")</f>
        <v/>
      </c>
      <c r="N346" s="55"/>
      <c r="O346" s="55"/>
      <c r="P346" s="55"/>
      <c r="Q346" s="55"/>
      <c r="R346" s="55"/>
      <c r="S346" s="55"/>
      <c r="T346" s="55"/>
      <c r="U346" s="55"/>
      <c r="V346" s="55"/>
      <c r="W346" s="55"/>
      <c r="X346" s="55"/>
      <c r="Y346" s="55"/>
      <c r="Z346" s="55"/>
      <c r="AA346" s="55"/>
      <c r="AB346" s="55"/>
      <c r="AC346" s="55"/>
      <c r="AD346" s="55"/>
      <c r="AE346" s="55"/>
      <c r="AF346" s="55"/>
      <c r="AG346" s="55"/>
      <c r="AH346" s="55"/>
      <c r="AI346" s="55"/>
      <c r="AJ346" s="55"/>
      <c r="AK346" s="55"/>
      <c r="AL346" s="55"/>
      <c r="AM346" s="55"/>
      <c r="AN346" s="55"/>
      <c r="AO346" s="55"/>
      <c r="AP346" s="55"/>
      <c r="AQ346" s="55"/>
      <c r="AR346" s="55"/>
      <c r="AS346" s="55"/>
      <c r="AT346" s="55"/>
      <c r="AU346" s="55"/>
      <c r="AV346" s="55"/>
      <c r="AW346" s="55"/>
      <c r="AX346" s="55"/>
      <c r="AY346" s="55"/>
      <c r="AZ346" s="55"/>
      <c r="BA346" s="55"/>
      <c r="BB346" s="55"/>
      <c r="BC346" s="55"/>
      <c r="BD346" s="55"/>
      <c r="BE346" s="55"/>
      <c r="BF346" s="55"/>
      <c r="BG346" s="55"/>
      <c r="BH346" s="55"/>
      <c r="BI346" s="55"/>
      <c r="BJ346" s="55"/>
      <c r="BK346" s="55"/>
      <c r="BL346" s="55"/>
    </row>
    <row r="347" customFormat="false" ht="13.8" hidden="false" customHeight="false" outlineLevel="0" collapsed="false">
      <c r="A347" s="56"/>
      <c r="B347" s="57"/>
      <c r="C347" s="58" t="n">
        <f aca="false">IF($B347&lt;&gt;"",VLOOKUP($B347,Matriz_INM,2,0),0)</f>
        <v>0</v>
      </c>
      <c r="D347" s="59"/>
      <c r="E347" s="59"/>
      <c r="F347" s="59"/>
      <c r="G347" s="59"/>
      <c r="H347" s="60"/>
      <c r="I347" s="61"/>
      <c r="J347" s="59"/>
      <c r="K347" s="63" t="n">
        <f aca="false">IF(M347="%",(IF($J347="EE",4,IF($J347="CE",4,IF($J347="SE",5,IF($J347="ALI",7,IF($J347="AIE",5,0))))))*$C347,$C347*$I347)</f>
        <v>0</v>
      </c>
      <c r="L347" s="59"/>
      <c r="M347" s="62" t="str">
        <f aca="false">IFERROR(VLOOKUP($B347,Matriz_INM,3,0),"")</f>
        <v/>
      </c>
      <c r="N347" s="55"/>
      <c r="O347" s="55"/>
      <c r="P347" s="55"/>
      <c r="Q347" s="55"/>
      <c r="R347" s="55"/>
      <c r="S347" s="55"/>
      <c r="T347" s="55"/>
      <c r="U347" s="55"/>
      <c r="V347" s="55"/>
      <c r="W347" s="55"/>
      <c r="X347" s="55"/>
      <c r="Y347" s="55"/>
      <c r="Z347" s="55"/>
      <c r="AA347" s="55"/>
      <c r="AB347" s="55"/>
      <c r="AC347" s="55"/>
      <c r="AD347" s="55"/>
      <c r="AE347" s="55"/>
      <c r="AF347" s="55"/>
      <c r="AG347" s="55"/>
      <c r="AH347" s="55"/>
      <c r="AI347" s="55"/>
      <c r="AJ347" s="55"/>
      <c r="AK347" s="55"/>
      <c r="AL347" s="55"/>
      <c r="AM347" s="55"/>
      <c r="AN347" s="55"/>
      <c r="AO347" s="55"/>
      <c r="AP347" s="55"/>
      <c r="AQ347" s="55"/>
      <c r="AR347" s="55"/>
      <c r="AS347" s="55"/>
      <c r="AT347" s="55"/>
      <c r="AU347" s="55"/>
      <c r="AV347" s="55"/>
      <c r="AW347" s="55"/>
      <c r="AX347" s="55"/>
      <c r="AY347" s="55"/>
      <c r="AZ347" s="55"/>
      <c r="BA347" s="55"/>
      <c r="BB347" s="55"/>
      <c r="BC347" s="55"/>
      <c r="BD347" s="55"/>
      <c r="BE347" s="55"/>
      <c r="BF347" s="55"/>
      <c r="BG347" s="55"/>
      <c r="BH347" s="55"/>
      <c r="BI347" s="55"/>
      <c r="BJ347" s="55"/>
      <c r="BK347" s="55"/>
      <c r="BL347" s="55"/>
    </row>
    <row r="348" customFormat="false" ht="13.8" hidden="false" customHeight="false" outlineLevel="0" collapsed="false">
      <c r="A348" s="56"/>
      <c r="B348" s="57"/>
      <c r="C348" s="58" t="n">
        <f aca="false">IF($B348&lt;&gt;"",VLOOKUP($B348,Matriz_INM,2,0),0)</f>
        <v>0</v>
      </c>
      <c r="D348" s="59"/>
      <c r="E348" s="59"/>
      <c r="F348" s="59"/>
      <c r="G348" s="59"/>
      <c r="H348" s="60"/>
      <c r="I348" s="61"/>
      <c r="J348" s="59"/>
      <c r="K348" s="63" t="n">
        <f aca="false">IF(M348="%",(IF($J348="EE",4,IF($J348="CE",4,IF($J348="SE",5,IF($J348="ALI",7,IF($J348="AIE",5,0))))))*$C348,$C348*$I348)</f>
        <v>0</v>
      </c>
      <c r="L348" s="59"/>
      <c r="M348" s="62" t="str">
        <f aca="false">IFERROR(VLOOKUP($B348,Matriz_INM,3,0),"")</f>
        <v/>
      </c>
      <c r="N348" s="55"/>
      <c r="O348" s="55"/>
      <c r="P348" s="55"/>
      <c r="Q348" s="55"/>
      <c r="R348" s="55"/>
      <c r="S348" s="55"/>
      <c r="T348" s="55"/>
      <c r="U348" s="55"/>
      <c r="V348" s="55"/>
      <c r="W348" s="55"/>
      <c r="X348" s="55"/>
      <c r="Y348" s="55"/>
      <c r="Z348" s="55"/>
      <c r="AA348" s="55"/>
      <c r="AB348" s="55"/>
      <c r="AC348" s="55"/>
      <c r="AD348" s="55"/>
      <c r="AE348" s="55"/>
      <c r="AF348" s="55"/>
      <c r="AG348" s="55"/>
      <c r="AH348" s="55"/>
      <c r="AI348" s="55"/>
      <c r="AJ348" s="55"/>
      <c r="AK348" s="55"/>
      <c r="AL348" s="55"/>
      <c r="AM348" s="55"/>
      <c r="AN348" s="55"/>
      <c r="AO348" s="55"/>
      <c r="AP348" s="55"/>
      <c r="AQ348" s="55"/>
      <c r="AR348" s="55"/>
      <c r="AS348" s="55"/>
      <c r="AT348" s="55"/>
      <c r="AU348" s="55"/>
      <c r="AV348" s="55"/>
      <c r="AW348" s="55"/>
      <c r="AX348" s="55"/>
      <c r="AY348" s="55"/>
      <c r="AZ348" s="55"/>
      <c r="BA348" s="55"/>
      <c r="BB348" s="55"/>
      <c r="BC348" s="55"/>
      <c r="BD348" s="55"/>
      <c r="BE348" s="55"/>
      <c r="BF348" s="55"/>
      <c r="BG348" s="55"/>
      <c r="BH348" s="55"/>
      <c r="BI348" s="55"/>
      <c r="BJ348" s="55"/>
      <c r="BK348" s="55"/>
      <c r="BL348" s="55"/>
    </row>
    <row r="349" customFormat="false" ht="13.8" hidden="false" customHeight="false" outlineLevel="0" collapsed="false">
      <c r="A349" s="56"/>
      <c r="B349" s="57"/>
      <c r="C349" s="58" t="n">
        <f aca="false">IF($B349&lt;&gt;"",VLOOKUP($B349,Matriz_INM,2,0),0)</f>
        <v>0</v>
      </c>
      <c r="D349" s="59"/>
      <c r="E349" s="59"/>
      <c r="F349" s="59"/>
      <c r="G349" s="59"/>
      <c r="H349" s="60"/>
      <c r="I349" s="61"/>
      <c r="J349" s="59"/>
      <c r="K349" s="63" t="n">
        <f aca="false">IF(M349="%",(IF($J349="EE",4,IF($J349="CE",4,IF($J349="SE",5,IF($J349="ALI",7,IF($J349="AIE",5,0))))))*$C349,$C349*$I349)</f>
        <v>0</v>
      </c>
      <c r="L349" s="59"/>
      <c r="M349" s="62" t="str">
        <f aca="false">IFERROR(VLOOKUP($B349,Matriz_INM,3,0),"")</f>
        <v/>
      </c>
      <c r="N349" s="55"/>
      <c r="O349" s="55"/>
      <c r="P349" s="55"/>
      <c r="Q349" s="55"/>
      <c r="R349" s="55"/>
      <c r="S349" s="55"/>
      <c r="T349" s="55"/>
      <c r="U349" s="55"/>
      <c r="V349" s="55"/>
      <c r="W349" s="55"/>
      <c r="X349" s="55"/>
      <c r="Y349" s="55"/>
      <c r="Z349" s="55"/>
      <c r="AA349" s="55"/>
      <c r="AB349" s="55"/>
      <c r="AC349" s="55"/>
      <c r="AD349" s="55"/>
      <c r="AE349" s="55"/>
      <c r="AF349" s="55"/>
      <c r="AG349" s="55"/>
      <c r="AH349" s="55"/>
      <c r="AI349" s="55"/>
      <c r="AJ349" s="55"/>
      <c r="AK349" s="55"/>
      <c r="AL349" s="55"/>
      <c r="AM349" s="55"/>
      <c r="AN349" s="55"/>
      <c r="AO349" s="55"/>
      <c r="AP349" s="55"/>
      <c r="AQ349" s="55"/>
      <c r="AR349" s="55"/>
      <c r="AS349" s="55"/>
      <c r="AT349" s="55"/>
      <c r="AU349" s="55"/>
      <c r="AV349" s="55"/>
      <c r="AW349" s="55"/>
      <c r="AX349" s="55"/>
      <c r="AY349" s="55"/>
      <c r="AZ349" s="55"/>
      <c r="BA349" s="55"/>
      <c r="BB349" s="55"/>
      <c r="BC349" s="55"/>
      <c r="BD349" s="55"/>
      <c r="BE349" s="55"/>
      <c r="BF349" s="55"/>
      <c r="BG349" s="55"/>
      <c r="BH349" s="55"/>
      <c r="BI349" s="55"/>
      <c r="BJ349" s="55"/>
      <c r="BK349" s="55"/>
      <c r="BL349" s="55"/>
    </row>
    <row r="350" customFormat="false" ht="13.8" hidden="false" customHeight="false" outlineLevel="0" collapsed="false">
      <c r="A350" s="56"/>
      <c r="B350" s="57"/>
      <c r="C350" s="58" t="n">
        <f aca="false">IF($B350&lt;&gt;"",VLOOKUP($B350,Matriz_INM,2,0),0)</f>
        <v>0</v>
      </c>
      <c r="D350" s="59"/>
      <c r="E350" s="59"/>
      <c r="F350" s="59"/>
      <c r="G350" s="59"/>
      <c r="H350" s="60"/>
      <c r="I350" s="61"/>
      <c r="J350" s="59"/>
      <c r="K350" s="63" t="n">
        <f aca="false">IF(M350="%",(IF($J350="EE",4,IF($J350="CE",4,IF($J350="SE",5,IF($J350="ALI",7,IF($J350="AIE",5,0))))))*$C350,$C350*$I350)</f>
        <v>0</v>
      </c>
      <c r="L350" s="59"/>
      <c r="M350" s="62" t="str">
        <f aca="false">IFERROR(VLOOKUP($B350,Matriz_INM,3,0),"")</f>
        <v/>
      </c>
      <c r="N350" s="55"/>
      <c r="O350" s="55"/>
      <c r="P350" s="55"/>
      <c r="Q350" s="55"/>
      <c r="R350" s="55"/>
      <c r="S350" s="55"/>
      <c r="T350" s="55"/>
      <c r="U350" s="55"/>
      <c r="V350" s="55"/>
      <c r="W350" s="55"/>
      <c r="X350" s="55"/>
      <c r="Y350" s="55"/>
      <c r="Z350" s="55"/>
      <c r="AA350" s="55"/>
      <c r="AB350" s="55"/>
      <c r="AC350" s="55"/>
      <c r="AD350" s="55"/>
      <c r="AE350" s="55"/>
      <c r="AF350" s="55"/>
      <c r="AG350" s="55"/>
      <c r="AH350" s="55"/>
      <c r="AI350" s="55"/>
      <c r="AJ350" s="55"/>
      <c r="AK350" s="55"/>
      <c r="AL350" s="55"/>
      <c r="AM350" s="55"/>
      <c r="AN350" s="55"/>
      <c r="AO350" s="55"/>
      <c r="AP350" s="55"/>
      <c r="AQ350" s="55"/>
      <c r="AR350" s="55"/>
      <c r="AS350" s="55"/>
      <c r="AT350" s="55"/>
      <c r="AU350" s="55"/>
      <c r="AV350" s="55"/>
      <c r="AW350" s="55"/>
      <c r="AX350" s="55"/>
      <c r="AY350" s="55"/>
      <c r="AZ350" s="55"/>
      <c r="BA350" s="55"/>
      <c r="BB350" s="55"/>
      <c r="BC350" s="55"/>
      <c r="BD350" s="55"/>
      <c r="BE350" s="55"/>
      <c r="BF350" s="55"/>
      <c r="BG350" s="55"/>
      <c r="BH350" s="55"/>
      <c r="BI350" s="55"/>
      <c r="BJ350" s="55"/>
      <c r="BK350" s="55"/>
      <c r="BL350" s="55"/>
    </row>
    <row r="351" customFormat="false" ht="13.8" hidden="false" customHeight="false" outlineLevel="0" collapsed="false">
      <c r="A351" s="56"/>
      <c r="B351" s="57"/>
      <c r="C351" s="58" t="n">
        <f aca="false">IF($B351&lt;&gt;"",VLOOKUP($B351,Matriz_INM,2,0),0)</f>
        <v>0</v>
      </c>
      <c r="D351" s="59"/>
      <c r="E351" s="59"/>
      <c r="F351" s="59"/>
      <c r="G351" s="59"/>
      <c r="H351" s="60"/>
      <c r="I351" s="61"/>
      <c r="J351" s="59"/>
      <c r="K351" s="63" t="n">
        <f aca="false">IF(M351="%",(IF($J351="EE",4,IF($J351="CE",4,IF($J351="SE",5,IF($J351="ALI",7,IF($J351="AIE",5,0))))))*$C351,$C351*$I351)</f>
        <v>0</v>
      </c>
      <c r="L351" s="59"/>
      <c r="M351" s="62" t="str">
        <f aca="false">IFERROR(VLOOKUP($B351,Matriz_INM,3,0),"")</f>
        <v/>
      </c>
      <c r="N351" s="55"/>
      <c r="O351" s="55"/>
      <c r="P351" s="55"/>
      <c r="Q351" s="55"/>
      <c r="R351" s="55"/>
      <c r="S351" s="55"/>
      <c r="T351" s="55"/>
      <c r="U351" s="55"/>
      <c r="V351" s="55"/>
      <c r="W351" s="55"/>
      <c r="X351" s="55"/>
      <c r="Y351" s="55"/>
      <c r="Z351" s="55"/>
      <c r="AA351" s="55"/>
      <c r="AB351" s="55"/>
      <c r="AC351" s="55"/>
      <c r="AD351" s="55"/>
      <c r="AE351" s="55"/>
      <c r="AF351" s="55"/>
      <c r="AG351" s="55"/>
      <c r="AH351" s="55"/>
      <c r="AI351" s="55"/>
      <c r="AJ351" s="55"/>
      <c r="AK351" s="55"/>
      <c r="AL351" s="55"/>
      <c r="AM351" s="55"/>
      <c r="AN351" s="55"/>
      <c r="AO351" s="55"/>
      <c r="AP351" s="55"/>
      <c r="AQ351" s="55"/>
      <c r="AR351" s="55"/>
      <c r="AS351" s="55"/>
      <c r="AT351" s="55"/>
      <c r="AU351" s="55"/>
      <c r="AV351" s="55"/>
      <c r="AW351" s="55"/>
      <c r="AX351" s="55"/>
      <c r="AY351" s="55"/>
      <c r="AZ351" s="55"/>
      <c r="BA351" s="55"/>
      <c r="BB351" s="55"/>
      <c r="BC351" s="55"/>
      <c r="BD351" s="55"/>
      <c r="BE351" s="55"/>
      <c r="BF351" s="55"/>
      <c r="BG351" s="55"/>
      <c r="BH351" s="55"/>
      <c r="BI351" s="55"/>
      <c r="BJ351" s="55"/>
      <c r="BK351" s="55"/>
      <c r="BL351" s="55"/>
    </row>
    <row r="352" customFormat="false" ht="13.8" hidden="false" customHeight="false" outlineLevel="0" collapsed="false">
      <c r="A352" s="56"/>
      <c r="B352" s="57"/>
      <c r="C352" s="58" t="n">
        <f aca="false">IF($B352&lt;&gt;"",VLOOKUP($B352,Matriz_INM,2,0),0)</f>
        <v>0</v>
      </c>
      <c r="D352" s="59"/>
      <c r="E352" s="59"/>
      <c r="F352" s="59"/>
      <c r="G352" s="59"/>
      <c r="H352" s="60"/>
      <c r="I352" s="61"/>
      <c r="J352" s="59"/>
      <c r="K352" s="63" t="n">
        <f aca="false">IF(M352="%",(IF($J352="EE",4,IF($J352="CE",4,IF($J352="SE",5,IF($J352="ALI",7,IF($J352="AIE",5,0))))))*$C352,$C352*$I352)</f>
        <v>0</v>
      </c>
      <c r="L352" s="59"/>
      <c r="M352" s="62" t="str">
        <f aca="false">IFERROR(VLOOKUP($B352,Matriz_INM,3,0),"")</f>
        <v/>
      </c>
      <c r="N352" s="55"/>
      <c r="O352" s="55"/>
      <c r="P352" s="55"/>
      <c r="Q352" s="55"/>
      <c r="R352" s="55"/>
      <c r="S352" s="55"/>
      <c r="T352" s="55"/>
      <c r="U352" s="55"/>
      <c r="V352" s="55"/>
      <c r="W352" s="55"/>
      <c r="X352" s="55"/>
      <c r="Y352" s="55"/>
      <c r="Z352" s="55"/>
      <c r="AA352" s="55"/>
      <c r="AB352" s="55"/>
      <c r="AC352" s="55"/>
      <c r="AD352" s="55"/>
      <c r="AE352" s="55"/>
      <c r="AF352" s="55"/>
      <c r="AG352" s="55"/>
      <c r="AH352" s="55"/>
      <c r="AI352" s="55"/>
      <c r="AJ352" s="55"/>
      <c r="AK352" s="55"/>
      <c r="AL352" s="55"/>
      <c r="AM352" s="55"/>
      <c r="AN352" s="55"/>
      <c r="AO352" s="55"/>
      <c r="AP352" s="55"/>
      <c r="AQ352" s="55"/>
      <c r="AR352" s="55"/>
      <c r="AS352" s="55"/>
      <c r="AT352" s="55"/>
      <c r="AU352" s="55"/>
      <c r="AV352" s="55"/>
      <c r="AW352" s="55"/>
      <c r="AX352" s="55"/>
      <c r="AY352" s="55"/>
      <c r="AZ352" s="55"/>
      <c r="BA352" s="55"/>
      <c r="BB352" s="55"/>
      <c r="BC352" s="55"/>
      <c r="BD352" s="55"/>
      <c r="BE352" s="55"/>
      <c r="BF352" s="55"/>
      <c r="BG352" s="55"/>
      <c r="BH352" s="55"/>
      <c r="BI352" s="55"/>
      <c r="BJ352" s="55"/>
      <c r="BK352" s="55"/>
      <c r="BL352" s="55"/>
    </row>
    <row r="353" customFormat="false" ht="13.8" hidden="false" customHeight="false" outlineLevel="0" collapsed="false">
      <c r="A353" s="56"/>
      <c r="B353" s="57"/>
      <c r="C353" s="58" t="n">
        <f aca="false">IF($B353&lt;&gt;"",VLOOKUP($B353,Matriz_INM,2,0),0)</f>
        <v>0</v>
      </c>
      <c r="D353" s="59"/>
      <c r="E353" s="59"/>
      <c r="F353" s="59"/>
      <c r="G353" s="59"/>
      <c r="H353" s="60"/>
      <c r="I353" s="61"/>
      <c r="J353" s="59"/>
      <c r="K353" s="63" t="n">
        <f aca="false">IF(M353="%",(IF($J353="EE",4,IF($J353="CE",4,IF($J353="SE",5,IF($J353="ALI",7,IF($J353="AIE",5,0))))))*$C353,$C353*$I353)</f>
        <v>0</v>
      </c>
      <c r="L353" s="59"/>
      <c r="M353" s="62" t="str">
        <f aca="false">IFERROR(VLOOKUP($B353,Matriz_INM,3,0),"")</f>
        <v/>
      </c>
      <c r="N353" s="55"/>
      <c r="O353" s="55"/>
      <c r="P353" s="55"/>
      <c r="Q353" s="55"/>
      <c r="R353" s="55"/>
      <c r="S353" s="55"/>
      <c r="T353" s="55"/>
      <c r="U353" s="55"/>
      <c r="V353" s="55"/>
      <c r="W353" s="55"/>
      <c r="X353" s="55"/>
      <c r="Y353" s="55"/>
      <c r="Z353" s="55"/>
      <c r="AA353" s="55"/>
      <c r="AB353" s="55"/>
      <c r="AC353" s="55"/>
      <c r="AD353" s="55"/>
      <c r="AE353" s="55"/>
      <c r="AF353" s="55"/>
      <c r="AG353" s="55"/>
      <c r="AH353" s="55"/>
      <c r="AI353" s="55"/>
      <c r="AJ353" s="55"/>
      <c r="AK353" s="55"/>
      <c r="AL353" s="55"/>
      <c r="AM353" s="55"/>
      <c r="AN353" s="55"/>
      <c r="AO353" s="55"/>
      <c r="AP353" s="55"/>
      <c r="AQ353" s="55"/>
      <c r="AR353" s="55"/>
      <c r="AS353" s="55"/>
      <c r="AT353" s="55"/>
      <c r="AU353" s="55"/>
      <c r="AV353" s="55"/>
      <c r="AW353" s="55"/>
      <c r="AX353" s="55"/>
      <c r="AY353" s="55"/>
      <c r="AZ353" s="55"/>
      <c r="BA353" s="55"/>
      <c r="BB353" s="55"/>
      <c r="BC353" s="55"/>
      <c r="BD353" s="55"/>
      <c r="BE353" s="55"/>
      <c r="BF353" s="55"/>
      <c r="BG353" s="55"/>
      <c r="BH353" s="55"/>
      <c r="BI353" s="55"/>
      <c r="BJ353" s="55"/>
      <c r="BK353" s="55"/>
      <c r="BL353" s="55"/>
    </row>
    <row r="354" customFormat="false" ht="13.8" hidden="false" customHeight="false" outlineLevel="0" collapsed="false">
      <c r="A354" s="56"/>
      <c r="B354" s="57"/>
      <c r="C354" s="58" t="n">
        <f aca="false">IF($B354&lt;&gt;"",VLOOKUP($B354,Matriz_INM,2,0),0)</f>
        <v>0</v>
      </c>
      <c r="D354" s="59"/>
      <c r="E354" s="59"/>
      <c r="F354" s="59"/>
      <c r="G354" s="59"/>
      <c r="H354" s="60"/>
      <c r="I354" s="61"/>
      <c r="J354" s="59"/>
      <c r="K354" s="63" t="n">
        <f aca="false">IF(M354="%",(IF($J354="EE",4,IF($J354="CE",4,IF($J354="SE",5,IF($J354="ALI",7,IF($J354="AIE",5,0))))))*$C354,$C354*$I354)</f>
        <v>0</v>
      </c>
      <c r="L354" s="59"/>
      <c r="M354" s="62" t="str">
        <f aca="false">IFERROR(VLOOKUP($B354,Matriz_INM,3,0),"")</f>
        <v/>
      </c>
      <c r="N354" s="55"/>
      <c r="O354" s="55"/>
      <c r="P354" s="55"/>
      <c r="Q354" s="55"/>
      <c r="R354" s="55"/>
      <c r="S354" s="55"/>
      <c r="T354" s="55"/>
      <c r="U354" s="55"/>
      <c r="V354" s="55"/>
      <c r="W354" s="55"/>
      <c r="X354" s="55"/>
      <c r="Y354" s="55"/>
      <c r="Z354" s="55"/>
      <c r="AA354" s="55"/>
      <c r="AB354" s="55"/>
      <c r="AC354" s="55"/>
      <c r="AD354" s="55"/>
      <c r="AE354" s="55"/>
      <c r="AF354" s="55"/>
      <c r="AG354" s="55"/>
      <c r="AH354" s="55"/>
      <c r="AI354" s="55"/>
      <c r="AJ354" s="55"/>
      <c r="AK354" s="55"/>
      <c r="AL354" s="55"/>
      <c r="AM354" s="55"/>
      <c r="AN354" s="55"/>
      <c r="AO354" s="55"/>
      <c r="AP354" s="55"/>
      <c r="AQ354" s="55"/>
      <c r="AR354" s="55"/>
      <c r="AS354" s="55"/>
      <c r="AT354" s="55"/>
      <c r="AU354" s="55"/>
      <c r="AV354" s="55"/>
      <c r="AW354" s="55"/>
      <c r="AX354" s="55"/>
      <c r="AY354" s="55"/>
      <c r="AZ354" s="55"/>
      <c r="BA354" s="55"/>
      <c r="BB354" s="55"/>
      <c r="BC354" s="55"/>
      <c r="BD354" s="55"/>
      <c r="BE354" s="55"/>
      <c r="BF354" s="55"/>
      <c r="BG354" s="55"/>
      <c r="BH354" s="55"/>
      <c r="BI354" s="55"/>
      <c r="BJ354" s="55"/>
      <c r="BK354" s="55"/>
      <c r="BL354" s="55"/>
    </row>
    <row r="355" customFormat="false" ht="13.8" hidden="false" customHeight="false" outlineLevel="0" collapsed="false">
      <c r="A355" s="56"/>
      <c r="B355" s="57"/>
      <c r="C355" s="58" t="n">
        <f aca="false">IF($B355&lt;&gt;"",VLOOKUP($B355,Matriz_INM,2,0),0)</f>
        <v>0</v>
      </c>
      <c r="D355" s="59"/>
      <c r="E355" s="59"/>
      <c r="F355" s="59"/>
      <c r="G355" s="59"/>
      <c r="H355" s="60"/>
      <c r="I355" s="61"/>
      <c r="J355" s="59"/>
      <c r="K355" s="63" t="n">
        <f aca="false">IF(M355="%",(IF($J355="EE",4,IF($J355="CE",4,IF($J355="SE",5,IF($J355="ALI",7,IF($J355="AIE",5,0))))))*$C355,$C355*$I355)</f>
        <v>0</v>
      </c>
      <c r="L355" s="59"/>
      <c r="M355" s="62" t="str">
        <f aca="false">IFERROR(VLOOKUP($B355,Matriz_INM,3,0),"")</f>
        <v/>
      </c>
      <c r="N355" s="55"/>
      <c r="O355" s="55"/>
      <c r="P355" s="55"/>
      <c r="Q355" s="55"/>
      <c r="R355" s="55"/>
      <c r="S355" s="55"/>
      <c r="T355" s="55"/>
      <c r="U355" s="55"/>
      <c r="V355" s="55"/>
      <c r="W355" s="55"/>
      <c r="X355" s="55"/>
      <c r="Y355" s="55"/>
      <c r="Z355" s="55"/>
      <c r="AA355" s="55"/>
      <c r="AB355" s="55"/>
      <c r="AC355" s="55"/>
      <c r="AD355" s="55"/>
      <c r="AE355" s="55"/>
      <c r="AF355" s="55"/>
      <c r="AG355" s="55"/>
      <c r="AH355" s="55"/>
      <c r="AI355" s="55"/>
      <c r="AJ355" s="55"/>
      <c r="AK355" s="55"/>
      <c r="AL355" s="55"/>
      <c r="AM355" s="55"/>
      <c r="AN355" s="55"/>
      <c r="AO355" s="55"/>
      <c r="AP355" s="55"/>
      <c r="AQ355" s="55"/>
      <c r="AR355" s="55"/>
      <c r="AS355" s="55"/>
      <c r="AT355" s="55"/>
      <c r="AU355" s="55"/>
      <c r="AV355" s="55"/>
      <c r="AW355" s="55"/>
      <c r="AX355" s="55"/>
      <c r="AY355" s="55"/>
      <c r="AZ355" s="55"/>
      <c r="BA355" s="55"/>
      <c r="BB355" s="55"/>
      <c r="BC355" s="55"/>
      <c r="BD355" s="55"/>
      <c r="BE355" s="55"/>
      <c r="BF355" s="55"/>
      <c r="BG355" s="55"/>
      <c r="BH355" s="55"/>
      <c r="BI355" s="55"/>
      <c r="BJ355" s="55"/>
      <c r="BK355" s="55"/>
      <c r="BL355" s="55"/>
    </row>
    <row r="356" customFormat="false" ht="13.8" hidden="false" customHeight="false" outlineLevel="0" collapsed="false">
      <c r="A356" s="56"/>
      <c r="B356" s="57"/>
      <c r="C356" s="58" t="n">
        <f aca="false">IF($B356&lt;&gt;"",VLOOKUP($B356,Matriz_INM,2,0),0)</f>
        <v>0</v>
      </c>
      <c r="D356" s="59"/>
      <c r="E356" s="59"/>
      <c r="F356" s="59"/>
      <c r="G356" s="59"/>
      <c r="H356" s="60"/>
      <c r="I356" s="61"/>
      <c r="J356" s="59"/>
      <c r="K356" s="63" t="n">
        <f aca="false">IF(M356="%",(IF($J356="EE",4,IF($J356="CE",4,IF($J356="SE",5,IF($J356="ALI",7,IF($J356="AIE",5,0))))))*$C356,$C356*$I356)</f>
        <v>0</v>
      </c>
      <c r="L356" s="59"/>
      <c r="M356" s="62" t="str">
        <f aca="false">IFERROR(VLOOKUP($B356,Matriz_INM,3,0),"")</f>
        <v/>
      </c>
      <c r="N356" s="55"/>
      <c r="O356" s="55"/>
      <c r="P356" s="55"/>
      <c r="Q356" s="55"/>
      <c r="R356" s="55"/>
      <c r="S356" s="55"/>
      <c r="T356" s="55"/>
      <c r="U356" s="55"/>
      <c r="V356" s="55"/>
      <c r="W356" s="55"/>
      <c r="X356" s="55"/>
      <c r="Y356" s="55"/>
      <c r="Z356" s="55"/>
      <c r="AA356" s="55"/>
      <c r="AB356" s="55"/>
      <c r="AC356" s="55"/>
      <c r="AD356" s="55"/>
      <c r="AE356" s="55"/>
      <c r="AF356" s="55"/>
      <c r="AG356" s="55"/>
      <c r="AH356" s="55"/>
      <c r="AI356" s="55"/>
      <c r="AJ356" s="55"/>
      <c r="AK356" s="55"/>
      <c r="AL356" s="55"/>
      <c r="AM356" s="55"/>
      <c r="AN356" s="55"/>
      <c r="AO356" s="55"/>
      <c r="AP356" s="55"/>
      <c r="AQ356" s="55"/>
      <c r="AR356" s="55"/>
      <c r="AS356" s="55"/>
      <c r="AT356" s="55"/>
      <c r="AU356" s="55"/>
      <c r="AV356" s="55"/>
      <c r="AW356" s="55"/>
      <c r="AX356" s="55"/>
      <c r="AY356" s="55"/>
      <c r="AZ356" s="55"/>
      <c r="BA356" s="55"/>
      <c r="BB356" s="55"/>
      <c r="BC356" s="55"/>
      <c r="BD356" s="55"/>
      <c r="BE356" s="55"/>
      <c r="BF356" s="55"/>
      <c r="BG356" s="55"/>
      <c r="BH356" s="55"/>
      <c r="BI356" s="55"/>
      <c r="BJ356" s="55"/>
      <c r="BK356" s="55"/>
      <c r="BL356" s="55"/>
    </row>
    <row r="357" customFormat="false" ht="13.8" hidden="false" customHeight="false" outlineLevel="0" collapsed="false">
      <c r="A357" s="56"/>
      <c r="B357" s="57"/>
      <c r="C357" s="58" t="n">
        <f aca="false">IF($B357&lt;&gt;"",VLOOKUP($B357,Matriz_INM,2,0),0)</f>
        <v>0</v>
      </c>
      <c r="D357" s="59"/>
      <c r="E357" s="59"/>
      <c r="F357" s="59"/>
      <c r="G357" s="59"/>
      <c r="H357" s="60"/>
      <c r="I357" s="61"/>
      <c r="J357" s="59"/>
      <c r="K357" s="63" t="n">
        <f aca="false">IF(M357="%",(IF($J357="EE",4,IF($J357="CE",4,IF($J357="SE",5,IF($J357="ALI",7,IF($J357="AIE",5,0))))))*$C357,$C357*$I357)</f>
        <v>0</v>
      </c>
      <c r="L357" s="59"/>
      <c r="M357" s="62" t="str">
        <f aca="false">IFERROR(VLOOKUP($B357,Matriz_INM,3,0),"")</f>
        <v/>
      </c>
      <c r="N357" s="55"/>
      <c r="O357" s="55"/>
      <c r="P357" s="55"/>
      <c r="Q357" s="55"/>
      <c r="R357" s="55"/>
      <c r="S357" s="55"/>
      <c r="T357" s="55"/>
      <c r="U357" s="55"/>
      <c r="V357" s="55"/>
      <c r="W357" s="55"/>
      <c r="X357" s="55"/>
      <c r="Y357" s="55"/>
      <c r="Z357" s="55"/>
      <c r="AA357" s="55"/>
      <c r="AB357" s="55"/>
      <c r="AC357" s="55"/>
      <c r="AD357" s="55"/>
      <c r="AE357" s="55"/>
      <c r="AF357" s="55"/>
      <c r="AG357" s="55"/>
      <c r="AH357" s="55"/>
      <c r="AI357" s="55"/>
      <c r="AJ357" s="55"/>
      <c r="AK357" s="55"/>
      <c r="AL357" s="55"/>
      <c r="AM357" s="55"/>
      <c r="AN357" s="55"/>
      <c r="AO357" s="55"/>
      <c r="AP357" s="55"/>
      <c r="AQ357" s="55"/>
      <c r="AR357" s="55"/>
      <c r="AS357" s="55"/>
      <c r="AT357" s="55"/>
      <c r="AU357" s="55"/>
      <c r="AV357" s="55"/>
      <c r="AW357" s="55"/>
      <c r="AX357" s="55"/>
      <c r="AY357" s="55"/>
      <c r="AZ357" s="55"/>
      <c r="BA357" s="55"/>
      <c r="BB357" s="55"/>
      <c r="BC357" s="55"/>
      <c r="BD357" s="55"/>
      <c r="BE357" s="55"/>
      <c r="BF357" s="55"/>
      <c r="BG357" s="55"/>
      <c r="BH357" s="55"/>
      <c r="BI357" s="55"/>
      <c r="BJ357" s="55"/>
      <c r="BK357" s="55"/>
      <c r="BL357" s="55"/>
    </row>
    <row r="358" customFormat="false" ht="13.8" hidden="false" customHeight="false" outlineLevel="0" collapsed="false">
      <c r="A358" s="56"/>
      <c r="B358" s="57"/>
      <c r="C358" s="58" t="n">
        <f aca="false">IF($B358&lt;&gt;"",VLOOKUP($B358,Matriz_INM,2,0),0)</f>
        <v>0</v>
      </c>
      <c r="D358" s="59"/>
      <c r="E358" s="59"/>
      <c r="F358" s="59"/>
      <c r="G358" s="59"/>
      <c r="H358" s="60"/>
      <c r="I358" s="61"/>
      <c r="J358" s="59"/>
      <c r="K358" s="63" t="n">
        <f aca="false">IF(M358="%",(IF($J358="EE",4,IF($J358="CE",4,IF($J358="SE",5,IF($J358="ALI",7,IF($J358="AIE",5,0))))))*$C358,$C358*$I358)</f>
        <v>0</v>
      </c>
      <c r="L358" s="59"/>
      <c r="M358" s="62" t="str">
        <f aca="false">IFERROR(VLOOKUP($B358,Matriz_INM,3,0),"")</f>
        <v/>
      </c>
      <c r="N358" s="55"/>
      <c r="O358" s="55"/>
      <c r="P358" s="55"/>
      <c r="Q358" s="55"/>
      <c r="R358" s="55"/>
      <c r="S358" s="55"/>
      <c r="T358" s="55"/>
      <c r="U358" s="55"/>
      <c r="V358" s="55"/>
      <c r="W358" s="55"/>
      <c r="X358" s="55"/>
      <c r="Y358" s="55"/>
      <c r="Z358" s="55"/>
      <c r="AA358" s="55"/>
      <c r="AB358" s="55"/>
      <c r="AC358" s="55"/>
      <c r="AD358" s="55"/>
      <c r="AE358" s="55"/>
      <c r="AF358" s="55"/>
      <c r="AG358" s="55"/>
      <c r="AH358" s="55"/>
      <c r="AI358" s="55"/>
      <c r="AJ358" s="55"/>
      <c r="AK358" s="55"/>
      <c r="AL358" s="55"/>
      <c r="AM358" s="55"/>
      <c r="AN358" s="55"/>
      <c r="AO358" s="55"/>
      <c r="AP358" s="55"/>
      <c r="AQ358" s="55"/>
      <c r="AR358" s="55"/>
      <c r="AS358" s="55"/>
      <c r="AT358" s="55"/>
      <c r="AU358" s="55"/>
      <c r="AV358" s="55"/>
      <c r="AW358" s="55"/>
      <c r="AX358" s="55"/>
      <c r="AY358" s="55"/>
      <c r="AZ358" s="55"/>
      <c r="BA358" s="55"/>
      <c r="BB358" s="55"/>
      <c r="BC358" s="55"/>
      <c r="BD358" s="55"/>
      <c r="BE358" s="55"/>
      <c r="BF358" s="55"/>
      <c r="BG358" s="55"/>
      <c r="BH358" s="55"/>
      <c r="BI358" s="55"/>
      <c r="BJ358" s="55"/>
      <c r="BK358" s="55"/>
      <c r="BL358" s="55"/>
    </row>
    <row r="359" customFormat="false" ht="13.8" hidden="false" customHeight="false" outlineLevel="0" collapsed="false">
      <c r="A359" s="56"/>
      <c r="B359" s="57"/>
      <c r="C359" s="58" t="n">
        <f aca="false">IF($B359&lt;&gt;"",VLOOKUP($B359,Matriz_INM,2,0),0)</f>
        <v>0</v>
      </c>
      <c r="D359" s="59"/>
      <c r="E359" s="59"/>
      <c r="F359" s="59"/>
      <c r="G359" s="59"/>
      <c r="H359" s="60"/>
      <c r="I359" s="61"/>
      <c r="J359" s="59"/>
      <c r="K359" s="63" t="n">
        <f aca="false">IF(M359="%",(IF($J359="EE",4,IF($J359="CE",4,IF($J359="SE",5,IF($J359="ALI",7,IF($J359="AIE",5,0))))))*$C359,$C359*$I359)</f>
        <v>0</v>
      </c>
      <c r="L359" s="59"/>
      <c r="M359" s="62" t="str">
        <f aca="false">IFERROR(VLOOKUP($B359,Matriz_INM,3,0),"")</f>
        <v/>
      </c>
      <c r="N359" s="55"/>
      <c r="O359" s="55"/>
      <c r="P359" s="55"/>
      <c r="Q359" s="55"/>
      <c r="R359" s="55"/>
      <c r="S359" s="55"/>
      <c r="T359" s="55"/>
      <c r="U359" s="55"/>
      <c r="V359" s="55"/>
      <c r="W359" s="55"/>
      <c r="X359" s="55"/>
      <c r="Y359" s="55"/>
      <c r="Z359" s="55"/>
      <c r="AA359" s="55"/>
      <c r="AB359" s="55"/>
      <c r="AC359" s="55"/>
      <c r="AD359" s="55"/>
      <c r="AE359" s="55"/>
      <c r="AF359" s="55"/>
      <c r="AG359" s="55"/>
      <c r="AH359" s="55"/>
      <c r="AI359" s="55"/>
      <c r="AJ359" s="55"/>
      <c r="AK359" s="55"/>
      <c r="AL359" s="55"/>
      <c r="AM359" s="55"/>
      <c r="AN359" s="55"/>
      <c r="AO359" s="55"/>
      <c r="AP359" s="55"/>
      <c r="AQ359" s="55"/>
      <c r="AR359" s="55"/>
      <c r="AS359" s="55"/>
      <c r="AT359" s="55"/>
      <c r="AU359" s="55"/>
      <c r="AV359" s="55"/>
      <c r="AW359" s="55"/>
      <c r="AX359" s="55"/>
      <c r="AY359" s="55"/>
      <c r="AZ359" s="55"/>
      <c r="BA359" s="55"/>
      <c r="BB359" s="55"/>
      <c r="BC359" s="55"/>
      <c r="BD359" s="55"/>
      <c r="BE359" s="55"/>
      <c r="BF359" s="55"/>
      <c r="BG359" s="55"/>
      <c r="BH359" s="55"/>
      <c r="BI359" s="55"/>
      <c r="BJ359" s="55"/>
      <c r="BK359" s="55"/>
      <c r="BL359" s="55"/>
    </row>
    <row r="360" customFormat="false" ht="13.8" hidden="false" customHeight="false" outlineLevel="0" collapsed="false">
      <c r="A360" s="56"/>
      <c r="B360" s="57"/>
      <c r="C360" s="58" t="n">
        <f aca="false">IF($B360&lt;&gt;"",VLOOKUP($B360,Matriz_INM,2,0),0)</f>
        <v>0</v>
      </c>
      <c r="D360" s="59"/>
      <c r="E360" s="59"/>
      <c r="F360" s="59"/>
      <c r="G360" s="59"/>
      <c r="H360" s="60"/>
      <c r="I360" s="61"/>
      <c r="J360" s="59"/>
      <c r="K360" s="63" t="n">
        <f aca="false">IF(M360="%",(IF($J360="EE",4,IF($J360="CE",4,IF($J360="SE",5,IF($J360="ALI",7,IF($J360="AIE",5,0))))))*$C360,$C360*$I360)</f>
        <v>0</v>
      </c>
      <c r="L360" s="59"/>
      <c r="M360" s="62" t="str">
        <f aca="false">IFERROR(VLOOKUP($B360,Matriz_INM,3,0),"")</f>
        <v/>
      </c>
      <c r="N360" s="55"/>
      <c r="O360" s="55"/>
      <c r="P360" s="55"/>
      <c r="Q360" s="55"/>
      <c r="R360" s="55"/>
      <c r="S360" s="55"/>
      <c r="T360" s="55"/>
      <c r="U360" s="55"/>
      <c r="V360" s="55"/>
      <c r="W360" s="55"/>
      <c r="X360" s="55"/>
      <c r="Y360" s="55"/>
      <c r="Z360" s="55"/>
      <c r="AA360" s="55"/>
      <c r="AB360" s="55"/>
      <c r="AC360" s="55"/>
      <c r="AD360" s="55"/>
      <c r="AE360" s="55"/>
      <c r="AF360" s="55"/>
      <c r="AG360" s="55"/>
      <c r="AH360" s="55"/>
      <c r="AI360" s="55"/>
      <c r="AJ360" s="55"/>
      <c r="AK360" s="55"/>
      <c r="AL360" s="55"/>
      <c r="AM360" s="55"/>
      <c r="AN360" s="55"/>
      <c r="AO360" s="55"/>
      <c r="AP360" s="55"/>
      <c r="AQ360" s="55"/>
      <c r="AR360" s="55"/>
      <c r="AS360" s="55"/>
      <c r="AT360" s="55"/>
      <c r="AU360" s="55"/>
      <c r="AV360" s="55"/>
      <c r="AW360" s="55"/>
      <c r="AX360" s="55"/>
      <c r="AY360" s="55"/>
      <c r="AZ360" s="55"/>
      <c r="BA360" s="55"/>
      <c r="BB360" s="55"/>
      <c r="BC360" s="55"/>
      <c r="BD360" s="55"/>
      <c r="BE360" s="55"/>
      <c r="BF360" s="55"/>
      <c r="BG360" s="55"/>
      <c r="BH360" s="55"/>
      <c r="BI360" s="55"/>
      <c r="BJ360" s="55"/>
      <c r="BK360" s="55"/>
      <c r="BL360" s="55"/>
    </row>
    <row r="361" customFormat="false" ht="13.8" hidden="false" customHeight="false" outlineLevel="0" collapsed="false">
      <c r="A361" s="56"/>
      <c r="B361" s="57"/>
      <c r="C361" s="58" t="n">
        <f aca="false">IF($B361&lt;&gt;"",VLOOKUP($B361,Matriz_INM,2,0),0)</f>
        <v>0</v>
      </c>
      <c r="D361" s="59"/>
      <c r="E361" s="59"/>
      <c r="F361" s="59"/>
      <c r="G361" s="59"/>
      <c r="H361" s="60"/>
      <c r="I361" s="61"/>
      <c r="J361" s="59"/>
      <c r="K361" s="63" t="n">
        <f aca="false">IF(M361="%",(IF($J361="EE",4,IF($J361="CE",4,IF($J361="SE",5,IF($J361="ALI",7,IF($J361="AIE",5,0))))))*$C361,$C361*$I361)</f>
        <v>0</v>
      </c>
      <c r="L361" s="59"/>
      <c r="M361" s="62" t="str">
        <f aca="false">IFERROR(VLOOKUP($B361,Matriz_INM,3,0),"")</f>
        <v/>
      </c>
      <c r="N361" s="55"/>
      <c r="O361" s="55"/>
      <c r="P361" s="55"/>
      <c r="Q361" s="55"/>
      <c r="R361" s="55"/>
      <c r="S361" s="55"/>
      <c r="T361" s="55"/>
      <c r="U361" s="55"/>
      <c r="V361" s="55"/>
      <c r="W361" s="55"/>
      <c r="X361" s="55"/>
      <c r="Y361" s="55"/>
      <c r="Z361" s="55"/>
      <c r="AA361" s="55"/>
      <c r="AB361" s="55"/>
      <c r="AC361" s="55"/>
      <c r="AD361" s="55"/>
      <c r="AE361" s="55"/>
      <c r="AF361" s="55"/>
      <c r="AG361" s="55"/>
      <c r="AH361" s="55"/>
      <c r="AI361" s="55"/>
      <c r="AJ361" s="55"/>
      <c r="AK361" s="55"/>
      <c r="AL361" s="55"/>
      <c r="AM361" s="55"/>
      <c r="AN361" s="55"/>
      <c r="AO361" s="55"/>
      <c r="AP361" s="55"/>
      <c r="AQ361" s="55"/>
      <c r="AR361" s="55"/>
      <c r="AS361" s="55"/>
      <c r="AT361" s="55"/>
      <c r="AU361" s="55"/>
      <c r="AV361" s="55"/>
      <c r="AW361" s="55"/>
      <c r="AX361" s="55"/>
      <c r="AY361" s="55"/>
      <c r="AZ361" s="55"/>
      <c r="BA361" s="55"/>
      <c r="BB361" s="55"/>
      <c r="BC361" s="55"/>
      <c r="BD361" s="55"/>
      <c r="BE361" s="55"/>
      <c r="BF361" s="55"/>
      <c r="BG361" s="55"/>
      <c r="BH361" s="55"/>
      <c r="BI361" s="55"/>
      <c r="BJ361" s="55"/>
      <c r="BK361" s="55"/>
      <c r="BL361" s="55"/>
    </row>
    <row r="362" customFormat="false" ht="13.8" hidden="false" customHeight="false" outlineLevel="0" collapsed="false">
      <c r="A362" s="56"/>
      <c r="B362" s="57"/>
      <c r="C362" s="58" t="n">
        <f aca="false">IF($B362&lt;&gt;"",VLOOKUP($B362,Matriz_INM,2,0),0)</f>
        <v>0</v>
      </c>
      <c r="D362" s="59"/>
      <c r="E362" s="59"/>
      <c r="F362" s="59"/>
      <c r="G362" s="59"/>
      <c r="H362" s="60"/>
      <c r="I362" s="61"/>
      <c r="J362" s="59"/>
      <c r="K362" s="63" t="n">
        <f aca="false">IF(M362="%",(IF($J362="EE",4,IF($J362="CE",4,IF($J362="SE",5,IF($J362="ALI",7,IF($J362="AIE",5,0))))))*$C362,$C362*$I362)</f>
        <v>0</v>
      </c>
      <c r="L362" s="59"/>
      <c r="M362" s="62" t="str">
        <f aca="false">IFERROR(VLOOKUP($B362,Matriz_INM,3,0),"")</f>
        <v/>
      </c>
      <c r="N362" s="55"/>
      <c r="O362" s="55"/>
      <c r="P362" s="55"/>
      <c r="Q362" s="55"/>
      <c r="R362" s="55"/>
      <c r="S362" s="55"/>
      <c r="T362" s="55"/>
      <c r="U362" s="55"/>
      <c r="V362" s="55"/>
      <c r="W362" s="55"/>
      <c r="X362" s="55"/>
      <c r="Y362" s="55"/>
      <c r="Z362" s="55"/>
      <c r="AA362" s="55"/>
      <c r="AB362" s="55"/>
      <c r="AC362" s="55"/>
      <c r="AD362" s="55"/>
      <c r="AE362" s="55"/>
      <c r="AF362" s="55"/>
      <c r="AG362" s="55"/>
      <c r="AH362" s="55"/>
      <c r="AI362" s="55"/>
      <c r="AJ362" s="55"/>
      <c r="AK362" s="55"/>
      <c r="AL362" s="55"/>
      <c r="AM362" s="55"/>
      <c r="AN362" s="55"/>
      <c r="AO362" s="55"/>
      <c r="AP362" s="55"/>
      <c r="AQ362" s="55"/>
      <c r="AR362" s="55"/>
      <c r="AS362" s="55"/>
      <c r="AT362" s="55"/>
      <c r="AU362" s="55"/>
      <c r="AV362" s="55"/>
      <c r="AW362" s="55"/>
      <c r="AX362" s="55"/>
      <c r="AY362" s="55"/>
      <c r="AZ362" s="55"/>
      <c r="BA362" s="55"/>
      <c r="BB362" s="55"/>
      <c r="BC362" s="55"/>
      <c r="BD362" s="55"/>
      <c r="BE362" s="55"/>
      <c r="BF362" s="55"/>
      <c r="BG362" s="55"/>
      <c r="BH362" s="55"/>
      <c r="BI362" s="55"/>
      <c r="BJ362" s="55"/>
      <c r="BK362" s="55"/>
      <c r="BL362" s="55"/>
    </row>
    <row r="363" customFormat="false" ht="13.8" hidden="false" customHeight="false" outlineLevel="0" collapsed="false">
      <c r="A363" s="56"/>
      <c r="B363" s="57"/>
      <c r="C363" s="58" t="n">
        <f aca="false">IF($B363&lt;&gt;"",VLOOKUP($B363,Matriz_INM,2,0),0)</f>
        <v>0</v>
      </c>
      <c r="D363" s="59"/>
      <c r="E363" s="59"/>
      <c r="F363" s="59"/>
      <c r="G363" s="59"/>
      <c r="H363" s="60"/>
      <c r="I363" s="61"/>
      <c r="J363" s="59"/>
      <c r="K363" s="63" t="n">
        <f aca="false">IF(M363="%",(IF($J363="EE",4,IF($J363="CE",4,IF($J363="SE",5,IF($J363="ALI",7,IF($J363="AIE",5,0))))))*$C363,$C363*$I363)</f>
        <v>0</v>
      </c>
      <c r="L363" s="59"/>
      <c r="M363" s="62" t="str">
        <f aca="false">IFERROR(VLOOKUP($B363,Matriz_INM,3,0),"")</f>
        <v/>
      </c>
      <c r="N363" s="55"/>
      <c r="O363" s="55"/>
      <c r="P363" s="55"/>
      <c r="Q363" s="55"/>
      <c r="R363" s="55"/>
      <c r="S363" s="55"/>
      <c r="T363" s="55"/>
      <c r="U363" s="55"/>
      <c r="V363" s="55"/>
      <c r="W363" s="55"/>
      <c r="X363" s="55"/>
      <c r="Y363" s="55"/>
      <c r="Z363" s="55"/>
      <c r="AA363" s="55"/>
      <c r="AB363" s="55"/>
      <c r="AC363" s="55"/>
      <c r="AD363" s="55"/>
      <c r="AE363" s="55"/>
      <c r="AF363" s="55"/>
      <c r="AG363" s="55"/>
      <c r="AH363" s="55"/>
      <c r="AI363" s="55"/>
      <c r="AJ363" s="55"/>
      <c r="AK363" s="55"/>
      <c r="AL363" s="55"/>
      <c r="AM363" s="55"/>
      <c r="AN363" s="55"/>
      <c r="AO363" s="55"/>
      <c r="AP363" s="55"/>
      <c r="AQ363" s="55"/>
      <c r="AR363" s="55"/>
      <c r="AS363" s="55"/>
      <c r="AT363" s="55"/>
      <c r="AU363" s="55"/>
      <c r="AV363" s="55"/>
      <c r="AW363" s="55"/>
      <c r="AX363" s="55"/>
      <c r="AY363" s="55"/>
      <c r="AZ363" s="55"/>
      <c r="BA363" s="55"/>
      <c r="BB363" s="55"/>
      <c r="BC363" s="55"/>
      <c r="BD363" s="55"/>
      <c r="BE363" s="55"/>
      <c r="BF363" s="55"/>
      <c r="BG363" s="55"/>
      <c r="BH363" s="55"/>
      <c r="BI363" s="55"/>
      <c r="BJ363" s="55"/>
      <c r="BK363" s="55"/>
      <c r="BL363" s="55"/>
    </row>
    <row r="364" customFormat="false" ht="13.8" hidden="false" customHeight="false" outlineLevel="0" collapsed="false">
      <c r="A364" s="56"/>
      <c r="B364" s="57"/>
      <c r="C364" s="58" t="n">
        <f aca="false">IF($B364&lt;&gt;"",VLOOKUP($B364,Matriz_INM,2,0),0)</f>
        <v>0</v>
      </c>
      <c r="D364" s="59"/>
      <c r="E364" s="59"/>
      <c r="F364" s="59"/>
      <c r="G364" s="59"/>
      <c r="H364" s="60"/>
      <c r="I364" s="61"/>
      <c r="J364" s="59"/>
      <c r="K364" s="63" t="n">
        <f aca="false">IF(M364="%",(IF($J364="EE",4,IF($J364="CE",4,IF($J364="SE",5,IF($J364="ALI",7,IF($J364="AIE",5,0))))))*$C364,$C364*$I364)</f>
        <v>0</v>
      </c>
      <c r="L364" s="59"/>
      <c r="M364" s="62" t="str">
        <f aca="false">IFERROR(VLOOKUP($B364,Matriz_INM,3,0),"")</f>
        <v/>
      </c>
      <c r="N364" s="55"/>
      <c r="O364" s="55"/>
      <c r="P364" s="55"/>
      <c r="Q364" s="55"/>
      <c r="R364" s="55"/>
      <c r="S364" s="55"/>
      <c r="T364" s="55"/>
      <c r="U364" s="55"/>
      <c r="V364" s="55"/>
      <c r="W364" s="55"/>
      <c r="X364" s="55"/>
      <c r="Y364" s="55"/>
      <c r="Z364" s="55"/>
      <c r="AA364" s="55"/>
      <c r="AB364" s="55"/>
      <c r="AC364" s="55"/>
      <c r="AD364" s="55"/>
      <c r="AE364" s="55"/>
      <c r="AF364" s="55"/>
      <c r="AG364" s="55"/>
      <c r="AH364" s="55"/>
      <c r="AI364" s="55"/>
      <c r="AJ364" s="55"/>
      <c r="AK364" s="55"/>
      <c r="AL364" s="55"/>
      <c r="AM364" s="55"/>
      <c r="AN364" s="55"/>
      <c r="AO364" s="55"/>
      <c r="AP364" s="55"/>
      <c r="AQ364" s="55"/>
      <c r="AR364" s="55"/>
      <c r="AS364" s="55"/>
      <c r="AT364" s="55"/>
      <c r="AU364" s="55"/>
      <c r="AV364" s="55"/>
      <c r="AW364" s="55"/>
      <c r="AX364" s="55"/>
      <c r="AY364" s="55"/>
      <c r="AZ364" s="55"/>
      <c r="BA364" s="55"/>
      <c r="BB364" s="55"/>
      <c r="BC364" s="55"/>
      <c r="BD364" s="55"/>
      <c r="BE364" s="55"/>
      <c r="BF364" s="55"/>
      <c r="BG364" s="55"/>
      <c r="BH364" s="55"/>
      <c r="BI364" s="55"/>
      <c r="BJ364" s="55"/>
      <c r="BK364" s="55"/>
      <c r="BL364" s="55"/>
    </row>
    <row r="365" customFormat="false" ht="13.8" hidden="false" customHeight="false" outlineLevel="0" collapsed="false">
      <c r="A365" s="56"/>
      <c r="B365" s="57"/>
      <c r="C365" s="58" t="n">
        <f aca="false">IF($B365&lt;&gt;"",VLOOKUP($B365,Matriz_INM,2,0),0)</f>
        <v>0</v>
      </c>
      <c r="D365" s="59"/>
      <c r="E365" s="59"/>
      <c r="F365" s="59"/>
      <c r="G365" s="59"/>
      <c r="H365" s="60"/>
      <c r="I365" s="61"/>
      <c r="J365" s="59"/>
      <c r="K365" s="63" t="n">
        <f aca="false">IF(M365="%",(IF($J365="EE",4,IF($J365="CE",4,IF($J365="SE",5,IF($J365="ALI",7,IF($J365="AIE",5,0))))))*$C365,$C365*$I365)</f>
        <v>0</v>
      </c>
      <c r="L365" s="59"/>
      <c r="M365" s="62" t="str">
        <f aca="false">IFERROR(VLOOKUP($B365,Matriz_INM,3,0),"")</f>
        <v/>
      </c>
      <c r="N365" s="55"/>
      <c r="O365" s="55"/>
      <c r="P365" s="55"/>
      <c r="Q365" s="55"/>
      <c r="R365" s="55"/>
      <c r="S365" s="55"/>
      <c r="T365" s="55"/>
      <c r="U365" s="55"/>
      <c r="V365" s="55"/>
      <c r="W365" s="55"/>
      <c r="X365" s="55"/>
      <c r="Y365" s="55"/>
      <c r="Z365" s="55"/>
      <c r="AA365" s="55"/>
      <c r="AB365" s="55"/>
      <c r="AC365" s="55"/>
      <c r="AD365" s="55"/>
      <c r="AE365" s="55"/>
      <c r="AF365" s="55"/>
      <c r="AG365" s="55"/>
      <c r="AH365" s="55"/>
      <c r="AI365" s="55"/>
      <c r="AJ365" s="55"/>
      <c r="AK365" s="55"/>
      <c r="AL365" s="55"/>
      <c r="AM365" s="55"/>
      <c r="AN365" s="55"/>
      <c r="AO365" s="55"/>
      <c r="AP365" s="55"/>
      <c r="AQ365" s="55"/>
      <c r="AR365" s="55"/>
      <c r="AS365" s="55"/>
      <c r="AT365" s="55"/>
      <c r="AU365" s="55"/>
      <c r="AV365" s="55"/>
      <c r="AW365" s="55"/>
      <c r="AX365" s="55"/>
      <c r="AY365" s="55"/>
      <c r="AZ365" s="55"/>
      <c r="BA365" s="55"/>
      <c r="BB365" s="55"/>
      <c r="BC365" s="55"/>
      <c r="BD365" s="55"/>
      <c r="BE365" s="55"/>
      <c r="BF365" s="55"/>
      <c r="BG365" s="55"/>
      <c r="BH365" s="55"/>
      <c r="BI365" s="55"/>
      <c r="BJ365" s="55"/>
      <c r="BK365" s="55"/>
      <c r="BL365" s="55"/>
    </row>
    <row r="366" customFormat="false" ht="13.8" hidden="false" customHeight="false" outlineLevel="0" collapsed="false">
      <c r="A366" s="56"/>
      <c r="B366" s="57"/>
      <c r="C366" s="58" t="n">
        <f aca="false">IF($B366&lt;&gt;"",VLOOKUP($B366,Matriz_INM,2,0),0)</f>
        <v>0</v>
      </c>
      <c r="D366" s="59"/>
      <c r="E366" s="59"/>
      <c r="F366" s="59"/>
      <c r="G366" s="59"/>
      <c r="H366" s="60"/>
      <c r="I366" s="61"/>
      <c r="J366" s="59"/>
      <c r="K366" s="63" t="n">
        <f aca="false">IF(M366="%",(IF($J366="EE",4,IF($J366="CE",4,IF($J366="SE",5,IF($J366="ALI",7,IF($J366="AIE",5,0))))))*$C366,$C366*$I366)</f>
        <v>0</v>
      </c>
      <c r="L366" s="59"/>
      <c r="M366" s="62" t="str">
        <f aca="false">IFERROR(VLOOKUP($B366,Matriz_INM,3,0),"")</f>
        <v/>
      </c>
      <c r="N366" s="55"/>
      <c r="O366" s="55"/>
      <c r="P366" s="55"/>
      <c r="Q366" s="55"/>
      <c r="R366" s="55"/>
      <c r="S366" s="55"/>
      <c r="T366" s="55"/>
      <c r="U366" s="55"/>
      <c r="V366" s="55"/>
      <c r="W366" s="55"/>
      <c r="X366" s="55"/>
      <c r="Y366" s="55"/>
      <c r="Z366" s="55"/>
      <c r="AA366" s="55"/>
      <c r="AB366" s="55"/>
      <c r="AC366" s="55"/>
      <c r="AD366" s="55"/>
      <c r="AE366" s="55"/>
      <c r="AF366" s="55"/>
      <c r="AG366" s="55"/>
      <c r="AH366" s="55"/>
      <c r="AI366" s="55"/>
      <c r="AJ366" s="55"/>
      <c r="AK366" s="55"/>
      <c r="AL366" s="55"/>
      <c r="AM366" s="55"/>
      <c r="AN366" s="55"/>
      <c r="AO366" s="55"/>
      <c r="AP366" s="55"/>
      <c r="AQ366" s="55"/>
      <c r="AR366" s="55"/>
      <c r="AS366" s="55"/>
      <c r="AT366" s="55"/>
      <c r="AU366" s="55"/>
      <c r="AV366" s="55"/>
      <c r="AW366" s="55"/>
      <c r="AX366" s="55"/>
      <c r="AY366" s="55"/>
      <c r="AZ366" s="55"/>
      <c r="BA366" s="55"/>
      <c r="BB366" s="55"/>
      <c r="BC366" s="55"/>
      <c r="BD366" s="55"/>
      <c r="BE366" s="55"/>
      <c r="BF366" s="55"/>
      <c r="BG366" s="55"/>
      <c r="BH366" s="55"/>
      <c r="BI366" s="55"/>
      <c r="BJ366" s="55"/>
      <c r="BK366" s="55"/>
      <c r="BL366" s="55"/>
    </row>
    <row r="367" customFormat="false" ht="13.8" hidden="false" customHeight="false" outlineLevel="0" collapsed="false">
      <c r="A367" s="56"/>
      <c r="B367" s="57"/>
      <c r="C367" s="58" t="n">
        <f aca="false">IF($B367&lt;&gt;"",VLOOKUP($B367,Matriz_INM,2,0),0)</f>
        <v>0</v>
      </c>
      <c r="D367" s="59"/>
      <c r="E367" s="59"/>
      <c r="F367" s="59"/>
      <c r="G367" s="59"/>
      <c r="H367" s="60"/>
      <c r="I367" s="61"/>
      <c r="J367" s="59"/>
      <c r="K367" s="63" t="n">
        <f aca="false">IF(M367="%",(IF($J367="EE",4,IF($J367="CE",4,IF($J367="SE",5,IF($J367="ALI",7,IF($J367="AIE",5,0))))))*$C367,$C367*$I367)</f>
        <v>0</v>
      </c>
      <c r="L367" s="59"/>
      <c r="M367" s="62" t="str">
        <f aca="false">IFERROR(VLOOKUP($B367,Matriz_INM,3,0),"")</f>
        <v/>
      </c>
      <c r="N367" s="55"/>
      <c r="O367" s="55"/>
      <c r="P367" s="55"/>
      <c r="Q367" s="55"/>
      <c r="R367" s="55"/>
      <c r="S367" s="55"/>
      <c r="T367" s="55"/>
      <c r="U367" s="55"/>
      <c r="V367" s="55"/>
      <c r="W367" s="55"/>
      <c r="X367" s="55"/>
      <c r="Y367" s="55"/>
      <c r="Z367" s="55"/>
      <c r="AA367" s="55"/>
      <c r="AB367" s="55"/>
      <c r="AC367" s="55"/>
      <c r="AD367" s="55"/>
      <c r="AE367" s="55"/>
      <c r="AF367" s="55"/>
      <c r="AG367" s="55"/>
      <c r="AH367" s="55"/>
      <c r="AI367" s="55"/>
      <c r="AJ367" s="55"/>
      <c r="AK367" s="55"/>
      <c r="AL367" s="55"/>
      <c r="AM367" s="55"/>
      <c r="AN367" s="55"/>
      <c r="AO367" s="55"/>
      <c r="AP367" s="55"/>
      <c r="AQ367" s="55"/>
      <c r="AR367" s="55"/>
      <c r="AS367" s="55"/>
      <c r="AT367" s="55"/>
      <c r="AU367" s="55"/>
      <c r="AV367" s="55"/>
      <c r="AW367" s="55"/>
      <c r="AX367" s="55"/>
      <c r="AY367" s="55"/>
      <c r="AZ367" s="55"/>
      <c r="BA367" s="55"/>
      <c r="BB367" s="55"/>
      <c r="BC367" s="55"/>
      <c r="BD367" s="55"/>
      <c r="BE367" s="55"/>
      <c r="BF367" s="55"/>
      <c r="BG367" s="55"/>
      <c r="BH367" s="55"/>
      <c r="BI367" s="55"/>
      <c r="BJ367" s="55"/>
      <c r="BK367" s="55"/>
      <c r="BL367" s="55"/>
    </row>
    <row r="368" customFormat="false" ht="13.8" hidden="false" customHeight="false" outlineLevel="0" collapsed="false">
      <c r="A368" s="56"/>
      <c r="B368" s="57"/>
      <c r="C368" s="58" t="n">
        <f aca="false">IF($B368&lt;&gt;"",VLOOKUP($B368,Matriz_INM,2,0),0)</f>
        <v>0</v>
      </c>
      <c r="D368" s="59"/>
      <c r="E368" s="59"/>
      <c r="F368" s="59"/>
      <c r="G368" s="59"/>
      <c r="H368" s="60"/>
      <c r="I368" s="61"/>
      <c r="J368" s="59"/>
      <c r="K368" s="63" t="n">
        <f aca="false">IF(M368="%",(IF($J368="EE",4,IF($J368="CE",4,IF($J368="SE",5,IF($J368="ALI",7,IF($J368="AIE",5,0))))))*$C368,$C368*$I368)</f>
        <v>0</v>
      </c>
      <c r="L368" s="59"/>
      <c r="M368" s="62" t="str">
        <f aca="false">IFERROR(VLOOKUP($B368,Matriz_INM,3,0),"")</f>
        <v/>
      </c>
      <c r="N368" s="55"/>
      <c r="O368" s="55"/>
      <c r="P368" s="55"/>
      <c r="Q368" s="55"/>
      <c r="R368" s="55"/>
      <c r="S368" s="55"/>
      <c r="T368" s="55"/>
      <c r="U368" s="55"/>
      <c r="V368" s="55"/>
      <c r="W368" s="55"/>
      <c r="X368" s="55"/>
      <c r="Y368" s="55"/>
      <c r="Z368" s="55"/>
      <c r="AA368" s="55"/>
      <c r="AB368" s="55"/>
      <c r="AC368" s="55"/>
      <c r="AD368" s="55"/>
      <c r="AE368" s="55"/>
      <c r="AF368" s="55"/>
      <c r="AG368" s="55"/>
      <c r="AH368" s="55"/>
      <c r="AI368" s="55"/>
      <c r="AJ368" s="55"/>
      <c r="AK368" s="55"/>
      <c r="AL368" s="55"/>
      <c r="AM368" s="55"/>
      <c r="AN368" s="55"/>
      <c r="AO368" s="55"/>
      <c r="AP368" s="55"/>
      <c r="AQ368" s="55"/>
      <c r="AR368" s="55"/>
      <c r="AS368" s="55"/>
      <c r="AT368" s="55"/>
      <c r="AU368" s="55"/>
      <c r="AV368" s="55"/>
      <c r="AW368" s="55"/>
      <c r="AX368" s="55"/>
      <c r="AY368" s="55"/>
      <c r="AZ368" s="55"/>
      <c r="BA368" s="55"/>
      <c r="BB368" s="55"/>
      <c r="BC368" s="55"/>
      <c r="BD368" s="55"/>
      <c r="BE368" s="55"/>
      <c r="BF368" s="55"/>
      <c r="BG368" s="55"/>
      <c r="BH368" s="55"/>
      <c r="BI368" s="55"/>
      <c r="BJ368" s="55"/>
      <c r="BK368" s="55"/>
      <c r="BL368" s="55"/>
    </row>
    <row r="369" customFormat="false" ht="13.8" hidden="false" customHeight="false" outlineLevel="0" collapsed="false">
      <c r="A369" s="56"/>
      <c r="B369" s="57"/>
      <c r="C369" s="58" t="n">
        <f aca="false">IF($B369&lt;&gt;"",VLOOKUP($B369,Matriz_INM,2,0),0)</f>
        <v>0</v>
      </c>
      <c r="D369" s="59"/>
      <c r="E369" s="59"/>
      <c r="F369" s="59"/>
      <c r="G369" s="59"/>
      <c r="H369" s="60"/>
      <c r="I369" s="61"/>
      <c r="J369" s="59"/>
      <c r="K369" s="63" t="n">
        <f aca="false">IF(M369="%",(IF($J369="EE",4,IF($J369="CE",4,IF($J369="SE",5,IF($J369="ALI",7,IF($J369="AIE",5,0))))))*$C369,$C369*$I369)</f>
        <v>0</v>
      </c>
      <c r="L369" s="59"/>
      <c r="M369" s="62" t="str">
        <f aca="false">IFERROR(VLOOKUP($B369,Matriz_INM,3,0),"")</f>
        <v/>
      </c>
      <c r="N369" s="55"/>
      <c r="O369" s="55"/>
      <c r="P369" s="55"/>
      <c r="Q369" s="55"/>
      <c r="R369" s="55"/>
      <c r="S369" s="55"/>
      <c r="T369" s="55"/>
      <c r="U369" s="55"/>
      <c r="V369" s="55"/>
      <c r="W369" s="55"/>
      <c r="X369" s="55"/>
      <c r="Y369" s="55"/>
      <c r="Z369" s="55"/>
      <c r="AA369" s="55"/>
      <c r="AB369" s="55"/>
      <c r="AC369" s="55"/>
      <c r="AD369" s="55"/>
      <c r="AE369" s="55"/>
      <c r="AF369" s="55"/>
      <c r="AG369" s="55"/>
      <c r="AH369" s="55"/>
      <c r="AI369" s="55"/>
      <c r="AJ369" s="55"/>
      <c r="AK369" s="55"/>
      <c r="AL369" s="55"/>
      <c r="AM369" s="55"/>
      <c r="AN369" s="55"/>
      <c r="AO369" s="55"/>
      <c r="AP369" s="55"/>
      <c r="AQ369" s="55"/>
      <c r="AR369" s="55"/>
      <c r="AS369" s="55"/>
      <c r="AT369" s="55"/>
      <c r="AU369" s="55"/>
      <c r="AV369" s="55"/>
      <c r="AW369" s="55"/>
      <c r="AX369" s="55"/>
      <c r="AY369" s="55"/>
      <c r="AZ369" s="55"/>
      <c r="BA369" s="55"/>
      <c r="BB369" s="55"/>
      <c r="BC369" s="55"/>
      <c r="BD369" s="55"/>
      <c r="BE369" s="55"/>
      <c r="BF369" s="55"/>
      <c r="BG369" s="55"/>
      <c r="BH369" s="55"/>
      <c r="BI369" s="55"/>
      <c r="BJ369" s="55"/>
      <c r="BK369" s="55"/>
      <c r="BL369" s="55"/>
    </row>
    <row r="370" customFormat="false" ht="13.8" hidden="false" customHeight="false" outlineLevel="0" collapsed="false">
      <c r="A370" s="56"/>
      <c r="B370" s="57"/>
      <c r="C370" s="58" t="n">
        <f aca="false">IF($B370&lt;&gt;"",VLOOKUP($B370,Matriz_INM,2,0),0)</f>
        <v>0</v>
      </c>
      <c r="D370" s="59"/>
      <c r="E370" s="59"/>
      <c r="F370" s="59"/>
      <c r="G370" s="59"/>
      <c r="H370" s="60"/>
      <c r="I370" s="61"/>
      <c r="J370" s="59"/>
      <c r="K370" s="63" t="n">
        <f aca="false">IF(M370="%",(IF($J370="EE",4,IF($J370="CE",4,IF($J370="SE",5,IF($J370="ALI",7,IF($J370="AIE",5,0))))))*$C370,$C370*$I370)</f>
        <v>0</v>
      </c>
      <c r="L370" s="59"/>
      <c r="M370" s="62" t="str">
        <f aca="false">IFERROR(VLOOKUP($B370,Matriz_INM,3,0),"")</f>
        <v/>
      </c>
      <c r="N370" s="55"/>
      <c r="O370" s="55"/>
      <c r="P370" s="55"/>
      <c r="Q370" s="55"/>
      <c r="R370" s="55"/>
      <c r="S370" s="55"/>
      <c r="T370" s="55"/>
      <c r="U370" s="55"/>
      <c r="V370" s="55"/>
      <c r="W370" s="55"/>
      <c r="X370" s="55"/>
      <c r="Y370" s="55"/>
      <c r="Z370" s="55"/>
      <c r="AA370" s="55"/>
      <c r="AB370" s="55"/>
      <c r="AC370" s="55"/>
      <c r="AD370" s="55"/>
      <c r="AE370" s="55"/>
      <c r="AF370" s="55"/>
      <c r="AG370" s="55"/>
      <c r="AH370" s="55"/>
      <c r="AI370" s="55"/>
      <c r="AJ370" s="55"/>
      <c r="AK370" s="55"/>
      <c r="AL370" s="55"/>
      <c r="AM370" s="55"/>
      <c r="AN370" s="55"/>
      <c r="AO370" s="55"/>
      <c r="AP370" s="55"/>
      <c r="AQ370" s="55"/>
      <c r="AR370" s="55"/>
      <c r="AS370" s="55"/>
      <c r="AT370" s="55"/>
      <c r="AU370" s="55"/>
      <c r="AV370" s="55"/>
      <c r="AW370" s="55"/>
      <c r="AX370" s="55"/>
      <c r="AY370" s="55"/>
      <c r="AZ370" s="55"/>
      <c r="BA370" s="55"/>
      <c r="BB370" s="55"/>
      <c r="BC370" s="55"/>
      <c r="BD370" s="55"/>
      <c r="BE370" s="55"/>
      <c r="BF370" s="55"/>
      <c r="BG370" s="55"/>
      <c r="BH370" s="55"/>
      <c r="BI370" s="55"/>
      <c r="BJ370" s="55"/>
      <c r="BK370" s="55"/>
      <c r="BL370" s="55"/>
    </row>
    <row r="371" customFormat="false" ht="13.8" hidden="false" customHeight="false" outlineLevel="0" collapsed="false">
      <c r="A371" s="56"/>
      <c r="B371" s="57"/>
      <c r="C371" s="58" t="n">
        <f aca="false">IF($B371&lt;&gt;"",VLOOKUP($B371,Matriz_INM,2,0),0)</f>
        <v>0</v>
      </c>
      <c r="D371" s="59"/>
      <c r="E371" s="59"/>
      <c r="F371" s="59"/>
      <c r="G371" s="59"/>
      <c r="H371" s="60"/>
      <c r="I371" s="61"/>
      <c r="J371" s="59"/>
      <c r="K371" s="63" t="n">
        <f aca="false">IF(M371="%",(IF($J371="EE",4,IF($J371="CE",4,IF($J371="SE",5,IF($J371="ALI",7,IF($J371="AIE",5,0))))))*$C371,$C371*$I371)</f>
        <v>0</v>
      </c>
      <c r="L371" s="59"/>
      <c r="M371" s="62" t="str">
        <f aca="false">IFERROR(VLOOKUP($B371,Matriz_INM,3,0),"")</f>
        <v/>
      </c>
      <c r="N371" s="55"/>
      <c r="O371" s="55"/>
      <c r="P371" s="55"/>
      <c r="Q371" s="55"/>
      <c r="R371" s="55"/>
      <c r="S371" s="55"/>
      <c r="T371" s="55"/>
      <c r="U371" s="55"/>
      <c r="V371" s="55"/>
      <c r="W371" s="55"/>
      <c r="X371" s="55"/>
      <c r="Y371" s="55"/>
      <c r="Z371" s="55"/>
      <c r="AA371" s="55"/>
      <c r="AB371" s="55"/>
      <c r="AC371" s="55"/>
      <c r="AD371" s="55"/>
      <c r="AE371" s="55"/>
      <c r="AF371" s="55"/>
      <c r="AG371" s="55"/>
      <c r="AH371" s="55"/>
      <c r="AI371" s="55"/>
      <c r="AJ371" s="55"/>
      <c r="AK371" s="55"/>
      <c r="AL371" s="55"/>
      <c r="AM371" s="55"/>
      <c r="AN371" s="55"/>
      <c r="AO371" s="55"/>
      <c r="AP371" s="55"/>
      <c r="AQ371" s="55"/>
      <c r="AR371" s="55"/>
      <c r="AS371" s="55"/>
      <c r="AT371" s="55"/>
      <c r="AU371" s="55"/>
      <c r="AV371" s="55"/>
      <c r="AW371" s="55"/>
      <c r="AX371" s="55"/>
      <c r="AY371" s="55"/>
      <c r="AZ371" s="55"/>
      <c r="BA371" s="55"/>
      <c r="BB371" s="55"/>
      <c r="BC371" s="55"/>
      <c r="BD371" s="55"/>
      <c r="BE371" s="55"/>
      <c r="BF371" s="55"/>
      <c r="BG371" s="55"/>
      <c r="BH371" s="55"/>
      <c r="BI371" s="55"/>
      <c r="BJ371" s="55"/>
      <c r="BK371" s="55"/>
      <c r="BL371" s="55"/>
    </row>
    <row r="372" customFormat="false" ht="13.8" hidden="false" customHeight="false" outlineLevel="0" collapsed="false">
      <c r="A372" s="56"/>
      <c r="B372" s="57"/>
      <c r="C372" s="58" t="n">
        <f aca="false">IF($B372&lt;&gt;"",VLOOKUP($B372,Matriz_INM,2,0),0)</f>
        <v>0</v>
      </c>
      <c r="D372" s="59"/>
      <c r="E372" s="59"/>
      <c r="F372" s="59"/>
      <c r="G372" s="59"/>
      <c r="H372" s="60"/>
      <c r="I372" s="61"/>
      <c r="J372" s="59"/>
      <c r="K372" s="63" t="n">
        <f aca="false">IF(M372="%",(IF($J372="EE",4,IF($J372="CE",4,IF($J372="SE",5,IF($J372="ALI",7,IF($J372="AIE",5,0))))))*$C372,$C372*$I372)</f>
        <v>0</v>
      </c>
      <c r="L372" s="59"/>
      <c r="M372" s="62" t="str">
        <f aca="false">IFERROR(VLOOKUP($B372,Matriz_INM,3,0),"")</f>
        <v/>
      </c>
      <c r="N372" s="55"/>
      <c r="O372" s="55"/>
      <c r="P372" s="55"/>
      <c r="Q372" s="55"/>
      <c r="R372" s="55"/>
      <c r="S372" s="55"/>
      <c r="T372" s="55"/>
      <c r="U372" s="55"/>
      <c r="V372" s="55"/>
      <c r="W372" s="55"/>
      <c r="X372" s="55"/>
      <c r="Y372" s="55"/>
      <c r="Z372" s="55"/>
      <c r="AA372" s="55"/>
      <c r="AB372" s="55"/>
      <c r="AC372" s="55"/>
      <c r="AD372" s="55"/>
      <c r="AE372" s="55"/>
      <c r="AF372" s="55"/>
      <c r="AG372" s="55"/>
      <c r="AH372" s="55"/>
      <c r="AI372" s="55"/>
      <c r="AJ372" s="55"/>
      <c r="AK372" s="55"/>
      <c r="AL372" s="55"/>
      <c r="AM372" s="55"/>
      <c r="AN372" s="55"/>
      <c r="AO372" s="55"/>
      <c r="AP372" s="55"/>
      <c r="AQ372" s="55"/>
      <c r="AR372" s="55"/>
      <c r="AS372" s="55"/>
      <c r="AT372" s="55"/>
      <c r="AU372" s="55"/>
      <c r="AV372" s="55"/>
      <c r="AW372" s="55"/>
      <c r="AX372" s="55"/>
      <c r="AY372" s="55"/>
      <c r="AZ372" s="55"/>
      <c r="BA372" s="55"/>
      <c r="BB372" s="55"/>
      <c r="BC372" s="55"/>
      <c r="BD372" s="55"/>
      <c r="BE372" s="55"/>
      <c r="BF372" s="55"/>
      <c r="BG372" s="55"/>
      <c r="BH372" s="55"/>
      <c r="BI372" s="55"/>
      <c r="BJ372" s="55"/>
      <c r="BK372" s="55"/>
      <c r="BL372" s="55"/>
    </row>
    <row r="373" customFormat="false" ht="13.8" hidden="false" customHeight="false" outlineLevel="0" collapsed="false">
      <c r="A373" s="56"/>
      <c r="B373" s="57"/>
      <c r="C373" s="58" t="n">
        <f aca="false">IF($B373&lt;&gt;"",VLOOKUP($B373,Matriz_INM,2,0),0)</f>
        <v>0</v>
      </c>
      <c r="D373" s="59"/>
      <c r="E373" s="59"/>
      <c r="F373" s="59"/>
      <c r="G373" s="59"/>
      <c r="H373" s="60"/>
      <c r="I373" s="61"/>
      <c r="J373" s="59"/>
      <c r="K373" s="63" t="n">
        <f aca="false">IF(M373="%",(IF($J373="EE",4,IF($J373="CE",4,IF($J373="SE",5,IF($J373="ALI",7,IF($J373="AIE",5,0))))))*$C373,$C373*$I373)</f>
        <v>0</v>
      </c>
      <c r="L373" s="59"/>
      <c r="M373" s="62" t="str">
        <f aca="false">IFERROR(VLOOKUP($B373,Matriz_INM,3,0),"")</f>
        <v/>
      </c>
      <c r="N373" s="55"/>
      <c r="O373" s="55"/>
      <c r="P373" s="55"/>
      <c r="Q373" s="55"/>
      <c r="R373" s="55"/>
      <c r="S373" s="55"/>
      <c r="T373" s="55"/>
      <c r="U373" s="55"/>
      <c r="V373" s="55"/>
      <c r="W373" s="55"/>
      <c r="X373" s="55"/>
      <c r="Y373" s="55"/>
      <c r="Z373" s="55"/>
      <c r="AA373" s="55"/>
      <c r="AB373" s="55"/>
      <c r="AC373" s="55"/>
      <c r="AD373" s="55"/>
      <c r="AE373" s="55"/>
      <c r="AF373" s="55"/>
      <c r="AG373" s="55"/>
      <c r="AH373" s="55"/>
      <c r="AI373" s="55"/>
      <c r="AJ373" s="55"/>
      <c r="AK373" s="55"/>
      <c r="AL373" s="55"/>
      <c r="AM373" s="55"/>
      <c r="AN373" s="55"/>
      <c r="AO373" s="55"/>
      <c r="AP373" s="55"/>
      <c r="AQ373" s="55"/>
      <c r="AR373" s="55"/>
      <c r="AS373" s="55"/>
      <c r="AT373" s="55"/>
      <c r="AU373" s="55"/>
      <c r="AV373" s="55"/>
      <c r="AW373" s="55"/>
      <c r="AX373" s="55"/>
      <c r="AY373" s="55"/>
      <c r="AZ373" s="55"/>
      <c r="BA373" s="55"/>
      <c r="BB373" s="55"/>
      <c r="BC373" s="55"/>
      <c r="BD373" s="55"/>
      <c r="BE373" s="55"/>
      <c r="BF373" s="55"/>
      <c r="BG373" s="55"/>
      <c r="BH373" s="55"/>
      <c r="BI373" s="55"/>
      <c r="BJ373" s="55"/>
      <c r="BK373" s="55"/>
      <c r="BL373" s="55"/>
    </row>
    <row r="374" customFormat="false" ht="13.8" hidden="false" customHeight="false" outlineLevel="0" collapsed="false">
      <c r="A374" s="56"/>
      <c r="B374" s="57"/>
      <c r="C374" s="58" t="n">
        <f aca="false">IF($B374&lt;&gt;"",VLOOKUP($B374,Matriz_INM,2,0),0)</f>
        <v>0</v>
      </c>
      <c r="D374" s="59"/>
      <c r="E374" s="59"/>
      <c r="F374" s="59"/>
      <c r="G374" s="59"/>
      <c r="H374" s="60"/>
      <c r="I374" s="61"/>
      <c r="J374" s="59"/>
      <c r="K374" s="63" t="n">
        <f aca="false">IF(M374="%",(IF($J374="EE",4,IF($J374="CE",4,IF($J374="SE",5,IF($J374="ALI",7,IF($J374="AIE",5,0))))))*$C374,$C374*$I374)</f>
        <v>0</v>
      </c>
      <c r="L374" s="59"/>
      <c r="M374" s="62" t="str">
        <f aca="false">IFERROR(VLOOKUP($B374,Matriz_INM,3,0),"")</f>
        <v/>
      </c>
      <c r="N374" s="55"/>
      <c r="O374" s="55"/>
      <c r="P374" s="55"/>
      <c r="Q374" s="55"/>
      <c r="R374" s="55"/>
      <c r="S374" s="55"/>
      <c r="T374" s="55"/>
      <c r="U374" s="55"/>
      <c r="V374" s="55"/>
      <c r="W374" s="55"/>
      <c r="X374" s="55"/>
      <c r="Y374" s="55"/>
      <c r="Z374" s="55"/>
      <c r="AA374" s="55"/>
      <c r="AB374" s="55"/>
      <c r="AC374" s="55"/>
      <c r="AD374" s="55"/>
      <c r="AE374" s="55"/>
      <c r="AF374" s="55"/>
      <c r="AG374" s="55"/>
      <c r="AH374" s="55"/>
      <c r="AI374" s="55"/>
      <c r="AJ374" s="55"/>
      <c r="AK374" s="55"/>
      <c r="AL374" s="55"/>
      <c r="AM374" s="55"/>
      <c r="AN374" s="55"/>
      <c r="AO374" s="55"/>
      <c r="AP374" s="55"/>
      <c r="AQ374" s="55"/>
      <c r="AR374" s="55"/>
      <c r="AS374" s="55"/>
      <c r="AT374" s="55"/>
      <c r="AU374" s="55"/>
      <c r="AV374" s="55"/>
      <c r="AW374" s="55"/>
      <c r="AX374" s="55"/>
      <c r="AY374" s="55"/>
      <c r="AZ374" s="55"/>
      <c r="BA374" s="55"/>
      <c r="BB374" s="55"/>
      <c r="BC374" s="55"/>
      <c r="BD374" s="55"/>
      <c r="BE374" s="55"/>
      <c r="BF374" s="55"/>
      <c r="BG374" s="55"/>
      <c r="BH374" s="55"/>
      <c r="BI374" s="55"/>
      <c r="BJ374" s="55"/>
      <c r="BK374" s="55"/>
      <c r="BL374" s="55"/>
    </row>
    <row r="375" customFormat="false" ht="13.8" hidden="false" customHeight="false" outlineLevel="0" collapsed="false">
      <c r="A375" s="56"/>
      <c r="B375" s="57"/>
      <c r="C375" s="58" t="n">
        <f aca="false">IF($B375&lt;&gt;"",VLOOKUP($B375,Matriz_INM,2,0),0)</f>
        <v>0</v>
      </c>
      <c r="D375" s="59"/>
      <c r="E375" s="59"/>
      <c r="F375" s="59"/>
      <c r="G375" s="59"/>
      <c r="H375" s="60"/>
      <c r="I375" s="61"/>
      <c r="J375" s="59"/>
      <c r="K375" s="63" t="n">
        <f aca="false">IF(M375="%",(IF($J375="EE",4,IF($J375="CE",4,IF($J375="SE",5,IF($J375="ALI",7,IF($J375="AIE",5,0))))))*$C375,$C375*$I375)</f>
        <v>0</v>
      </c>
      <c r="L375" s="59"/>
      <c r="M375" s="62" t="str">
        <f aca="false">IFERROR(VLOOKUP($B375,Matriz_INM,3,0),"")</f>
        <v/>
      </c>
      <c r="N375" s="55"/>
      <c r="O375" s="55"/>
      <c r="P375" s="55"/>
      <c r="Q375" s="55"/>
      <c r="R375" s="55"/>
      <c r="S375" s="55"/>
      <c r="T375" s="55"/>
      <c r="U375" s="55"/>
      <c r="V375" s="55"/>
      <c r="W375" s="55"/>
      <c r="X375" s="55"/>
      <c r="Y375" s="55"/>
      <c r="Z375" s="55"/>
      <c r="AA375" s="55"/>
      <c r="AB375" s="55"/>
      <c r="AC375" s="55"/>
      <c r="AD375" s="55"/>
      <c r="AE375" s="55"/>
      <c r="AF375" s="55"/>
      <c r="AG375" s="55"/>
      <c r="AH375" s="55"/>
      <c r="AI375" s="55"/>
      <c r="AJ375" s="55"/>
      <c r="AK375" s="55"/>
      <c r="AL375" s="55"/>
      <c r="AM375" s="55"/>
      <c r="AN375" s="55"/>
      <c r="AO375" s="55"/>
      <c r="AP375" s="55"/>
      <c r="AQ375" s="55"/>
      <c r="AR375" s="55"/>
      <c r="AS375" s="55"/>
      <c r="AT375" s="55"/>
      <c r="AU375" s="55"/>
      <c r="AV375" s="55"/>
      <c r="AW375" s="55"/>
      <c r="AX375" s="55"/>
      <c r="AY375" s="55"/>
      <c r="AZ375" s="55"/>
      <c r="BA375" s="55"/>
      <c r="BB375" s="55"/>
      <c r="BC375" s="55"/>
      <c r="BD375" s="55"/>
      <c r="BE375" s="55"/>
      <c r="BF375" s="55"/>
      <c r="BG375" s="55"/>
      <c r="BH375" s="55"/>
      <c r="BI375" s="55"/>
      <c r="BJ375" s="55"/>
      <c r="BK375" s="55"/>
      <c r="BL375" s="55"/>
    </row>
    <row r="376" customFormat="false" ht="13.8" hidden="false" customHeight="false" outlineLevel="0" collapsed="false">
      <c r="A376" s="56"/>
      <c r="B376" s="57"/>
      <c r="C376" s="58" t="n">
        <f aca="false">IF($B376&lt;&gt;"",VLOOKUP($B376,Matriz_INM,2,0),0)</f>
        <v>0</v>
      </c>
      <c r="D376" s="59"/>
      <c r="E376" s="59"/>
      <c r="F376" s="59"/>
      <c r="G376" s="59"/>
      <c r="H376" s="60"/>
      <c r="I376" s="61"/>
      <c r="J376" s="59"/>
      <c r="K376" s="63" t="n">
        <f aca="false">IF(M376="%",(IF($J376="EE",4,IF($J376="CE",4,IF($J376="SE",5,IF($J376="ALI",7,IF($J376="AIE",5,0))))))*$C376,$C376*$I376)</f>
        <v>0</v>
      </c>
      <c r="L376" s="59"/>
      <c r="M376" s="62" t="str">
        <f aca="false">IFERROR(VLOOKUP($B376,Matriz_INM,3,0),"")</f>
        <v/>
      </c>
      <c r="N376" s="55"/>
      <c r="O376" s="55"/>
      <c r="P376" s="55"/>
      <c r="Q376" s="55"/>
      <c r="R376" s="55"/>
      <c r="S376" s="55"/>
      <c r="T376" s="55"/>
      <c r="U376" s="55"/>
      <c r="V376" s="55"/>
      <c r="W376" s="55"/>
      <c r="X376" s="55"/>
      <c r="Y376" s="55"/>
      <c r="Z376" s="55"/>
      <c r="AA376" s="55"/>
      <c r="AB376" s="55"/>
      <c r="AC376" s="55"/>
      <c r="AD376" s="55"/>
      <c r="AE376" s="55"/>
      <c r="AF376" s="55"/>
      <c r="AG376" s="55"/>
      <c r="AH376" s="55"/>
      <c r="AI376" s="55"/>
      <c r="AJ376" s="55"/>
      <c r="AK376" s="55"/>
      <c r="AL376" s="55"/>
      <c r="AM376" s="55"/>
      <c r="AN376" s="55"/>
      <c r="AO376" s="55"/>
      <c r="AP376" s="55"/>
      <c r="AQ376" s="55"/>
      <c r="AR376" s="55"/>
      <c r="AS376" s="55"/>
      <c r="AT376" s="55"/>
      <c r="AU376" s="55"/>
      <c r="AV376" s="55"/>
      <c r="AW376" s="55"/>
      <c r="AX376" s="55"/>
      <c r="AY376" s="55"/>
      <c r="AZ376" s="55"/>
      <c r="BA376" s="55"/>
      <c r="BB376" s="55"/>
      <c r="BC376" s="55"/>
      <c r="BD376" s="55"/>
      <c r="BE376" s="55"/>
      <c r="BF376" s="55"/>
      <c r="BG376" s="55"/>
      <c r="BH376" s="55"/>
      <c r="BI376" s="55"/>
      <c r="BJ376" s="55"/>
      <c r="BK376" s="55"/>
      <c r="BL376" s="55"/>
    </row>
    <row r="377" customFormat="false" ht="13.8" hidden="false" customHeight="false" outlineLevel="0" collapsed="false">
      <c r="A377" s="56"/>
      <c r="B377" s="57"/>
      <c r="C377" s="58" t="n">
        <f aca="false">IF($B377&lt;&gt;"",VLOOKUP($B377,Matriz_INM,2,0),0)</f>
        <v>0</v>
      </c>
      <c r="D377" s="59"/>
      <c r="E377" s="59"/>
      <c r="F377" s="59"/>
      <c r="G377" s="59"/>
      <c r="H377" s="60"/>
      <c r="I377" s="61"/>
      <c r="J377" s="59"/>
      <c r="K377" s="63" t="n">
        <f aca="false">IF(M377="%",(IF($J377="EE",4,IF($J377="CE",4,IF($J377="SE",5,IF($J377="ALI",7,IF($J377="AIE",5,0))))))*$C377,$C377*$I377)</f>
        <v>0</v>
      </c>
      <c r="L377" s="59"/>
      <c r="M377" s="62" t="str">
        <f aca="false">IFERROR(VLOOKUP($B377,Matriz_INM,3,0),"")</f>
        <v/>
      </c>
      <c r="N377" s="55"/>
      <c r="O377" s="55"/>
      <c r="P377" s="55"/>
      <c r="Q377" s="55"/>
      <c r="R377" s="55"/>
      <c r="S377" s="55"/>
      <c r="T377" s="55"/>
      <c r="U377" s="55"/>
      <c r="V377" s="55"/>
      <c r="W377" s="55"/>
      <c r="X377" s="55"/>
      <c r="Y377" s="55"/>
      <c r="Z377" s="55"/>
      <c r="AA377" s="55"/>
      <c r="AB377" s="55"/>
      <c r="AC377" s="55"/>
      <c r="AD377" s="55"/>
      <c r="AE377" s="55"/>
      <c r="AF377" s="55"/>
      <c r="AG377" s="55"/>
      <c r="AH377" s="55"/>
      <c r="AI377" s="55"/>
      <c r="AJ377" s="55"/>
      <c r="AK377" s="55"/>
      <c r="AL377" s="55"/>
      <c r="AM377" s="55"/>
      <c r="AN377" s="55"/>
      <c r="AO377" s="55"/>
      <c r="AP377" s="55"/>
      <c r="AQ377" s="55"/>
      <c r="AR377" s="55"/>
      <c r="AS377" s="55"/>
      <c r="AT377" s="55"/>
      <c r="AU377" s="55"/>
      <c r="AV377" s="55"/>
      <c r="AW377" s="55"/>
      <c r="AX377" s="55"/>
      <c r="AY377" s="55"/>
      <c r="AZ377" s="55"/>
      <c r="BA377" s="55"/>
      <c r="BB377" s="55"/>
      <c r="BC377" s="55"/>
      <c r="BD377" s="55"/>
      <c r="BE377" s="55"/>
      <c r="BF377" s="55"/>
      <c r="BG377" s="55"/>
      <c r="BH377" s="55"/>
      <c r="BI377" s="55"/>
      <c r="BJ377" s="55"/>
      <c r="BK377" s="55"/>
      <c r="BL377" s="55"/>
    </row>
    <row r="378" customFormat="false" ht="13.8" hidden="false" customHeight="false" outlineLevel="0" collapsed="false">
      <c r="A378" s="56"/>
      <c r="B378" s="57"/>
      <c r="C378" s="58" t="n">
        <f aca="false">IF($B378&lt;&gt;"",VLOOKUP($B378,Matriz_INM,2,0),0)</f>
        <v>0</v>
      </c>
      <c r="D378" s="59"/>
      <c r="E378" s="59"/>
      <c r="F378" s="59"/>
      <c r="G378" s="59"/>
      <c r="H378" s="60"/>
      <c r="I378" s="61"/>
      <c r="J378" s="59"/>
      <c r="K378" s="63" t="n">
        <f aca="false">IF(M378="%",(IF($J378="EE",4,IF($J378="CE",4,IF($J378="SE",5,IF($J378="ALI",7,IF($J378="AIE",5,0))))))*$C378,$C378*$I378)</f>
        <v>0</v>
      </c>
      <c r="L378" s="59"/>
      <c r="M378" s="62" t="str">
        <f aca="false">IFERROR(VLOOKUP($B378,Matriz_INM,3,0),"")</f>
        <v/>
      </c>
      <c r="N378" s="55"/>
      <c r="O378" s="55"/>
      <c r="P378" s="55"/>
      <c r="Q378" s="55"/>
      <c r="R378" s="55"/>
      <c r="S378" s="55"/>
      <c r="T378" s="55"/>
      <c r="U378" s="55"/>
      <c r="V378" s="55"/>
      <c r="W378" s="55"/>
      <c r="X378" s="55"/>
      <c r="Y378" s="55"/>
      <c r="Z378" s="55"/>
      <c r="AA378" s="55"/>
      <c r="AB378" s="55"/>
      <c r="AC378" s="55"/>
      <c r="AD378" s="55"/>
      <c r="AE378" s="55"/>
      <c r="AF378" s="55"/>
      <c r="AG378" s="55"/>
      <c r="AH378" s="55"/>
      <c r="AI378" s="55"/>
      <c r="AJ378" s="55"/>
      <c r="AK378" s="55"/>
      <c r="AL378" s="55"/>
      <c r="AM378" s="55"/>
      <c r="AN378" s="55"/>
      <c r="AO378" s="55"/>
      <c r="AP378" s="55"/>
      <c r="AQ378" s="55"/>
      <c r="AR378" s="55"/>
      <c r="AS378" s="55"/>
      <c r="AT378" s="55"/>
      <c r="AU378" s="55"/>
      <c r="AV378" s="55"/>
      <c r="AW378" s="55"/>
      <c r="AX378" s="55"/>
      <c r="AY378" s="55"/>
      <c r="AZ378" s="55"/>
      <c r="BA378" s="55"/>
      <c r="BB378" s="55"/>
      <c r="BC378" s="55"/>
      <c r="BD378" s="55"/>
      <c r="BE378" s="55"/>
      <c r="BF378" s="55"/>
      <c r="BG378" s="55"/>
      <c r="BH378" s="55"/>
      <c r="BI378" s="55"/>
      <c r="BJ378" s="55"/>
      <c r="BK378" s="55"/>
      <c r="BL378" s="55"/>
    </row>
    <row r="379" customFormat="false" ht="13.8" hidden="false" customHeight="false" outlineLevel="0" collapsed="false">
      <c r="A379" s="56"/>
      <c r="B379" s="57"/>
      <c r="C379" s="58" t="n">
        <f aca="false">IF($B379&lt;&gt;"",VLOOKUP($B379,Matriz_INM,2,0),0)</f>
        <v>0</v>
      </c>
      <c r="D379" s="59"/>
      <c r="E379" s="59"/>
      <c r="F379" s="59"/>
      <c r="G379" s="59"/>
      <c r="H379" s="60"/>
      <c r="I379" s="61"/>
      <c r="J379" s="59"/>
      <c r="K379" s="63" t="n">
        <f aca="false">IF(M379="%",(IF($J379="EE",4,IF($J379="CE",4,IF($J379="SE",5,IF($J379="ALI",7,IF($J379="AIE",5,0))))))*$C379,$C379*$I379)</f>
        <v>0</v>
      </c>
      <c r="L379" s="59"/>
      <c r="M379" s="62" t="str">
        <f aca="false">IFERROR(VLOOKUP($B379,Matriz_INM,3,0),"")</f>
        <v/>
      </c>
      <c r="N379" s="55"/>
      <c r="O379" s="55"/>
      <c r="P379" s="55"/>
      <c r="Q379" s="55"/>
      <c r="R379" s="55"/>
      <c r="S379" s="55"/>
      <c r="T379" s="55"/>
      <c r="U379" s="55"/>
      <c r="V379" s="55"/>
      <c r="W379" s="55"/>
      <c r="X379" s="55"/>
      <c r="Y379" s="55"/>
      <c r="Z379" s="55"/>
      <c r="AA379" s="55"/>
      <c r="AB379" s="55"/>
      <c r="AC379" s="55"/>
      <c r="AD379" s="55"/>
      <c r="AE379" s="55"/>
      <c r="AF379" s="55"/>
      <c r="AG379" s="55"/>
      <c r="AH379" s="55"/>
      <c r="AI379" s="55"/>
      <c r="AJ379" s="55"/>
      <c r="AK379" s="55"/>
      <c r="AL379" s="55"/>
      <c r="AM379" s="55"/>
      <c r="AN379" s="55"/>
      <c r="AO379" s="55"/>
      <c r="AP379" s="55"/>
      <c r="AQ379" s="55"/>
      <c r="AR379" s="55"/>
      <c r="AS379" s="55"/>
      <c r="AT379" s="55"/>
      <c r="AU379" s="55"/>
      <c r="AV379" s="55"/>
      <c r="AW379" s="55"/>
      <c r="AX379" s="55"/>
      <c r="AY379" s="55"/>
      <c r="AZ379" s="55"/>
      <c r="BA379" s="55"/>
      <c r="BB379" s="55"/>
      <c r="BC379" s="55"/>
      <c r="BD379" s="55"/>
      <c r="BE379" s="55"/>
      <c r="BF379" s="55"/>
      <c r="BG379" s="55"/>
      <c r="BH379" s="55"/>
      <c r="BI379" s="55"/>
      <c r="BJ379" s="55"/>
      <c r="BK379" s="55"/>
      <c r="BL379" s="55"/>
    </row>
    <row r="380" customFormat="false" ht="13.8" hidden="false" customHeight="false" outlineLevel="0" collapsed="false">
      <c r="A380" s="56"/>
      <c r="B380" s="57"/>
      <c r="C380" s="58" t="n">
        <f aca="false">IF($B380&lt;&gt;"",VLOOKUP($B380,Matriz_INM,2,0),0)</f>
        <v>0</v>
      </c>
      <c r="D380" s="59"/>
      <c r="E380" s="59"/>
      <c r="F380" s="59"/>
      <c r="G380" s="59"/>
      <c r="H380" s="60"/>
      <c r="I380" s="61"/>
      <c r="J380" s="59"/>
      <c r="K380" s="63" t="n">
        <f aca="false">IF(M380="%",(IF($J380="EE",4,IF($J380="CE",4,IF($J380="SE",5,IF($J380="ALI",7,IF($J380="AIE",5,0))))))*$C380,$C380*$I380)</f>
        <v>0</v>
      </c>
      <c r="L380" s="59"/>
      <c r="M380" s="62" t="str">
        <f aca="false">IFERROR(VLOOKUP($B380,Matriz_INM,3,0),"")</f>
        <v/>
      </c>
      <c r="N380" s="55"/>
      <c r="O380" s="55"/>
      <c r="P380" s="55"/>
      <c r="Q380" s="55"/>
      <c r="R380" s="55"/>
      <c r="S380" s="55"/>
      <c r="T380" s="55"/>
      <c r="U380" s="55"/>
      <c r="V380" s="55"/>
      <c r="W380" s="55"/>
      <c r="X380" s="55"/>
      <c r="Y380" s="55"/>
      <c r="Z380" s="55"/>
      <c r="AA380" s="55"/>
      <c r="AB380" s="55"/>
      <c r="AC380" s="55"/>
      <c r="AD380" s="55"/>
      <c r="AE380" s="55"/>
      <c r="AF380" s="55"/>
      <c r="AG380" s="55"/>
      <c r="AH380" s="55"/>
      <c r="AI380" s="55"/>
      <c r="AJ380" s="55"/>
      <c r="AK380" s="55"/>
      <c r="AL380" s="55"/>
      <c r="AM380" s="55"/>
      <c r="AN380" s="55"/>
      <c r="AO380" s="55"/>
      <c r="AP380" s="55"/>
      <c r="AQ380" s="55"/>
      <c r="AR380" s="55"/>
      <c r="AS380" s="55"/>
      <c r="AT380" s="55"/>
      <c r="AU380" s="55"/>
      <c r="AV380" s="55"/>
      <c r="AW380" s="55"/>
      <c r="AX380" s="55"/>
      <c r="AY380" s="55"/>
      <c r="AZ380" s="55"/>
      <c r="BA380" s="55"/>
      <c r="BB380" s="55"/>
      <c r="BC380" s="55"/>
      <c r="BD380" s="55"/>
      <c r="BE380" s="55"/>
      <c r="BF380" s="55"/>
      <c r="BG380" s="55"/>
      <c r="BH380" s="55"/>
      <c r="BI380" s="55"/>
      <c r="BJ380" s="55"/>
      <c r="BK380" s="55"/>
      <c r="BL380" s="55"/>
    </row>
    <row r="381" customFormat="false" ht="13.8" hidden="false" customHeight="false" outlineLevel="0" collapsed="false">
      <c r="A381" s="56"/>
      <c r="B381" s="57"/>
      <c r="C381" s="58" t="n">
        <f aca="false">IF($B381&lt;&gt;"",VLOOKUP($B381,Matriz_INM,2,0),0)</f>
        <v>0</v>
      </c>
      <c r="D381" s="59"/>
      <c r="E381" s="59"/>
      <c r="F381" s="59"/>
      <c r="G381" s="59"/>
      <c r="H381" s="60"/>
      <c r="I381" s="61"/>
      <c r="J381" s="59"/>
      <c r="K381" s="63" t="n">
        <f aca="false">IF(M381="%",(IF($J381="EE",4,IF($J381="CE",4,IF($J381="SE",5,IF($J381="ALI",7,IF($J381="AIE",5,0))))))*$C381,$C381*$I381)</f>
        <v>0</v>
      </c>
      <c r="L381" s="59"/>
      <c r="M381" s="62" t="str">
        <f aca="false">IFERROR(VLOOKUP($B381,Matriz_INM,3,0),"")</f>
        <v/>
      </c>
      <c r="N381" s="55"/>
      <c r="O381" s="55"/>
      <c r="P381" s="55"/>
      <c r="Q381" s="55"/>
      <c r="R381" s="55"/>
      <c r="S381" s="55"/>
      <c r="T381" s="55"/>
      <c r="U381" s="55"/>
      <c r="V381" s="55"/>
      <c r="W381" s="55"/>
      <c r="X381" s="55"/>
      <c r="Y381" s="55"/>
      <c r="Z381" s="55"/>
      <c r="AA381" s="55"/>
      <c r="AB381" s="55"/>
      <c r="AC381" s="55"/>
      <c r="AD381" s="55"/>
      <c r="AE381" s="55"/>
      <c r="AF381" s="55"/>
      <c r="AG381" s="55"/>
      <c r="AH381" s="55"/>
      <c r="AI381" s="55"/>
      <c r="AJ381" s="55"/>
      <c r="AK381" s="55"/>
      <c r="AL381" s="55"/>
      <c r="AM381" s="55"/>
      <c r="AN381" s="55"/>
      <c r="AO381" s="55"/>
      <c r="AP381" s="55"/>
      <c r="AQ381" s="55"/>
      <c r="AR381" s="55"/>
      <c r="AS381" s="55"/>
      <c r="AT381" s="55"/>
      <c r="AU381" s="55"/>
      <c r="AV381" s="55"/>
      <c r="AW381" s="55"/>
      <c r="AX381" s="55"/>
      <c r="AY381" s="55"/>
      <c r="AZ381" s="55"/>
      <c r="BA381" s="55"/>
      <c r="BB381" s="55"/>
      <c r="BC381" s="55"/>
      <c r="BD381" s="55"/>
      <c r="BE381" s="55"/>
      <c r="BF381" s="55"/>
      <c r="BG381" s="55"/>
      <c r="BH381" s="55"/>
      <c r="BI381" s="55"/>
      <c r="BJ381" s="55"/>
      <c r="BK381" s="55"/>
      <c r="BL381" s="55"/>
    </row>
    <row r="382" customFormat="false" ht="13.8" hidden="false" customHeight="false" outlineLevel="0" collapsed="false">
      <c r="A382" s="56"/>
      <c r="B382" s="57"/>
      <c r="C382" s="58" t="n">
        <f aca="false">IF($B382&lt;&gt;"",VLOOKUP($B382,Matriz_INM,2,0),0)</f>
        <v>0</v>
      </c>
      <c r="D382" s="59"/>
      <c r="E382" s="59"/>
      <c r="F382" s="59"/>
      <c r="G382" s="59"/>
      <c r="H382" s="60"/>
      <c r="I382" s="61"/>
      <c r="J382" s="59"/>
      <c r="K382" s="63" t="n">
        <f aca="false">IF(M382="%",(IF($J382="EE",4,IF($J382="CE",4,IF($J382="SE",5,IF($J382="ALI",7,IF($J382="AIE",5,0))))))*$C382,$C382*$I382)</f>
        <v>0</v>
      </c>
      <c r="L382" s="59"/>
      <c r="M382" s="62" t="str">
        <f aca="false">IFERROR(VLOOKUP($B382,Matriz_INM,3,0),"")</f>
        <v/>
      </c>
      <c r="N382" s="55"/>
      <c r="O382" s="55"/>
      <c r="P382" s="55"/>
      <c r="Q382" s="55"/>
      <c r="R382" s="55"/>
      <c r="S382" s="55"/>
      <c r="T382" s="55"/>
      <c r="U382" s="55"/>
      <c r="V382" s="55"/>
      <c r="W382" s="55"/>
      <c r="X382" s="55"/>
      <c r="Y382" s="55"/>
      <c r="Z382" s="55"/>
      <c r="AA382" s="55"/>
      <c r="AB382" s="55"/>
      <c r="AC382" s="55"/>
      <c r="AD382" s="55"/>
      <c r="AE382" s="55"/>
      <c r="AF382" s="55"/>
      <c r="AG382" s="55"/>
      <c r="AH382" s="55"/>
      <c r="AI382" s="55"/>
      <c r="AJ382" s="55"/>
      <c r="AK382" s="55"/>
      <c r="AL382" s="55"/>
      <c r="AM382" s="55"/>
      <c r="AN382" s="55"/>
      <c r="AO382" s="55"/>
      <c r="AP382" s="55"/>
      <c r="AQ382" s="55"/>
      <c r="AR382" s="55"/>
      <c r="AS382" s="55"/>
      <c r="AT382" s="55"/>
      <c r="AU382" s="55"/>
      <c r="AV382" s="55"/>
      <c r="AW382" s="55"/>
      <c r="AX382" s="55"/>
      <c r="AY382" s="55"/>
      <c r="AZ382" s="55"/>
      <c r="BA382" s="55"/>
      <c r="BB382" s="55"/>
      <c r="BC382" s="55"/>
      <c r="BD382" s="55"/>
      <c r="BE382" s="55"/>
      <c r="BF382" s="55"/>
      <c r="BG382" s="55"/>
      <c r="BH382" s="55"/>
      <c r="BI382" s="55"/>
      <c r="BJ382" s="55"/>
      <c r="BK382" s="55"/>
      <c r="BL382" s="55"/>
    </row>
    <row r="383" customFormat="false" ht="13.8" hidden="false" customHeight="false" outlineLevel="0" collapsed="false">
      <c r="A383" s="54" t="s">
        <v>58</v>
      </c>
      <c r="B383" s="54"/>
      <c r="C383" s="54"/>
      <c r="D383" s="54"/>
      <c r="E383" s="54"/>
      <c r="F383" s="54"/>
      <c r="G383" s="54"/>
      <c r="H383" s="54"/>
      <c r="I383" s="54"/>
      <c r="J383" s="54"/>
      <c r="K383" s="54"/>
      <c r="L383" s="54"/>
      <c r="M383" s="92"/>
      <c r="N383" s="55"/>
      <c r="O383" s="55"/>
      <c r="P383" s="55"/>
      <c r="Q383" s="55"/>
      <c r="R383" s="55"/>
      <c r="S383" s="55"/>
      <c r="T383" s="55"/>
      <c r="U383" s="55"/>
      <c r="V383" s="55"/>
      <c r="W383" s="55"/>
      <c r="X383" s="55"/>
      <c r="Y383" s="55"/>
      <c r="Z383" s="55"/>
      <c r="AA383" s="55"/>
      <c r="AB383" s="55"/>
      <c r="AC383" s="55"/>
      <c r="AD383" s="55"/>
      <c r="AE383" s="55"/>
      <c r="AF383" s="55"/>
      <c r="AG383" s="55"/>
      <c r="AH383" s="55"/>
      <c r="AI383" s="55"/>
      <c r="AJ383" s="55"/>
      <c r="AK383" s="55"/>
      <c r="AL383" s="55"/>
      <c r="AM383" s="55"/>
      <c r="AN383" s="55"/>
      <c r="AO383" s="55"/>
      <c r="AP383" s="55"/>
      <c r="AQ383" s="55"/>
      <c r="AR383" s="55"/>
      <c r="AS383" s="55"/>
      <c r="AT383" s="55"/>
      <c r="AU383" s="55"/>
      <c r="AV383" s="55"/>
      <c r="AW383" s="55"/>
      <c r="AX383" s="55"/>
      <c r="AY383" s="55"/>
      <c r="AZ383" s="55"/>
      <c r="BA383" s="55"/>
      <c r="BB383" s="55"/>
      <c r="BC383" s="55"/>
      <c r="BD383" s="55"/>
      <c r="BE383" s="55"/>
      <c r="BF383" s="55"/>
      <c r="BG383" s="55"/>
      <c r="BH383" s="55"/>
      <c r="BI383" s="55"/>
      <c r="BJ383" s="55"/>
      <c r="BK383" s="55"/>
      <c r="BL383" s="55"/>
    </row>
    <row r="384" customFormat="false" ht="12.8" hidden="false" customHeight="false" outlineLevel="0" collapsed="false">
      <c r="A384" s="67"/>
      <c r="B384" s="68"/>
      <c r="C384" s="68"/>
      <c r="D384" s="69"/>
      <c r="E384" s="69"/>
      <c r="F384" s="69"/>
      <c r="G384" s="69"/>
      <c r="I384" s="67"/>
      <c r="J384" s="67"/>
      <c r="K384" s="71" t="n">
        <f aca="false">SUM(K9:K383)</f>
        <v>0</v>
      </c>
      <c r="L384" s="72"/>
      <c r="M384" s="67"/>
    </row>
  </sheetData>
  <mergeCells count="13">
    <mergeCell ref="C1:L1"/>
    <mergeCell ref="I3:J3"/>
    <mergeCell ref="K3:L3"/>
    <mergeCell ref="I4:J4"/>
    <mergeCell ref="K4:L4"/>
    <mergeCell ref="A5:C6"/>
    <mergeCell ref="D5:E6"/>
    <mergeCell ref="I5:J5"/>
    <mergeCell ref="K5:L5"/>
    <mergeCell ref="I6:J6"/>
    <mergeCell ref="K6:L6"/>
    <mergeCell ref="A9:L9"/>
    <mergeCell ref="A383:L383"/>
  </mergeCells>
  <conditionalFormatting sqref="I10:I382">
    <cfRule type="expression" priority="2" aboveAverage="0" equalAverage="0" bottom="0" percent="0" rank="0" text="" dxfId="0">
      <formula>$M10="%"</formula>
    </cfRule>
  </conditionalFormatting>
  <conditionalFormatting sqref="J38:J382 J10:J12 J19:J22 J24:J30">
    <cfRule type="expression" priority="3" aboveAverage="0" equalAverage="0" bottom="0" percent="0" rank="0" text="" dxfId="1">
      <formula>AND($J10&lt;&gt;"INM",$M10="Q")</formula>
    </cfRule>
  </conditionalFormatting>
  <conditionalFormatting sqref="I10:I382">
    <cfRule type="expression" priority="4" aboveAverage="0" equalAverage="0" bottom="0" percent="0" rank="0" text="" dxfId="2">
      <formula>OR(AND($I10&lt;&gt;"",$M10="%"),AND($I10="",$M10="Q"))</formula>
    </cfRule>
  </conditionalFormatting>
  <conditionalFormatting sqref="J38:J382 J10:J12 J19:J22 J24:J30">
    <cfRule type="expression" priority="5" aboveAverage="0" equalAverage="0" bottom="0" percent="0" rank="0" text="" dxfId="3">
      <formula>AND(OR($J10="INM",$J10=""),$M10="%")</formula>
    </cfRule>
  </conditionalFormatting>
  <conditionalFormatting sqref="J13">
    <cfRule type="expression" priority="6" aboveAverage="0" equalAverage="0" bottom="0" percent="0" rank="0" text="" dxfId="1">
      <formula>AND($J13&lt;&gt;"INM",$M13="Q")</formula>
    </cfRule>
  </conditionalFormatting>
  <conditionalFormatting sqref="J13">
    <cfRule type="expression" priority="7" aboveAverage="0" equalAverage="0" bottom="0" percent="0" rank="0" text="" dxfId="3">
      <formula>AND(OR($J13="INM",$J13=""),$M13="%")</formula>
    </cfRule>
  </conditionalFormatting>
  <conditionalFormatting sqref="J14">
    <cfRule type="expression" priority="8" aboveAverage="0" equalAverage="0" bottom="0" percent="0" rank="0" text="" dxfId="1">
      <formula>AND($J14&lt;&gt;"INM",$M14="Q")</formula>
    </cfRule>
  </conditionalFormatting>
  <conditionalFormatting sqref="J14">
    <cfRule type="expression" priority="9" aboveAverage="0" equalAverage="0" bottom="0" percent="0" rank="0" text="" dxfId="3">
      <formula>AND(OR($J14="INM",$J14=""),$M14="%")</formula>
    </cfRule>
  </conditionalFormatting>
  <conditionalFormatting sqref="J15">
    <cfRule type="expression" priority="10" aboveAverage="0" equalAverage="0" bottom="0" percent="0" rank="0" text="" dxfId="1">
      <formula>AND($J15&lt;&gt;"INM",$M15="Q")</formula>
    </cfRule>
  </conditionalFormatting>
  <conditionalFormatting sqref="J15">
    <cfRule type="expression" priority="11" aboveAverage="0" equalAverage="0" bottom="0" percent="0" rank="0" text="" dxfId="3">
      <formula>AND(OR($J15="INM",$J15=""),$M15="%")</formula>
    </cfRule>
  </conditionalFormatting>
  <conditionalFormatting sqref="J16">
    <cfRule type="expression" priority="12" aboveAverage="0" equalAverage="0" bottom="0" percent="0" rank="0" text="" dxfId="1">
      <formula>AND($J16&lt;&gt;"INM",$M16="Q")</formula>
    </cfRule>
  </conditionalFormatting>
  <conditionalFormatting sqref="J16">
    <cfRule type="expression" priority="13" aboveAverage="0" equalAverage="0" bottom="0" percent="0" rank="0" text="" dxfId="3">
      <formula>AND(OR($J16="INM",$J16=""),$M16="%")</formula>
    </cfRule>
  </conditionalFormatting>
  <conditionalFormatting sqref="J17">
    <cfRule type="expression" priority="14" aboveAverage="0" equalAverage="0" bottom="0" percent="0" rank="0" text="" dxfId="1">
      <formula>AND($J17&lt;&gt;"INM",$M17="Q")</formula>
    </cfRule>
  </conditionalFormatting>
  <conditionalFormatting sqref="J17">
    <cfRule type="expression" priority="15" aboveAverage="0" equalAverage="0" bottom="0" percent="0" rank="0" text="" dxfId="3">
      <formula>AND(OR($J17="INM",$J17=""),$M17="%")</formula>
    </cfRule>
  </conditionalFormatting>
  <conditionalFormatting sqref="J18">
    <cfRule type="expression" priority="16" aboveAverage="0" equalAverage="0" bottom="0" percent="0" rank="0" text="" dxfId="1">
      <formula>AND($J18&lt;&gt;"INM",$M18="Q")</formula>
    </cfRule>
  </conditionalFormatting>
  <conditionalFormatting sqref="J18">
    <cfRule type="expression" priority="17" aboveAverage="0" equalAverage="0" bottom="0" percent="0" rank="0" text="" dxfId="3">
      <formula>AND(OR($J18="INM",$J18=""),$M18="%")</formula>
    </cfRule>
  </conditionalFormatting>
  <conditionalFormatting sqref="J23">
    <cfRule type="expression" priority="18" aboveAverage="0" equalAverage="0" bottom="0" percent="0" rank="0" text="" dxfId="1">
      <formula>AND($J23&lt;&gt;"INM",$M23="Q")</formula>
    </cfRule>
  </conditionalFormatting>
  <conditionalFormatting sqref="J23">
    <cfRule type="expression" priority="19" aboveAverage="0" equalAverage="0" bottom="0" percent="0" rank="0" text="" dxfId="3">
      <formula>AND(OR($J23="INM",$J23=""),$M23="%")</formula>
    </cfRule>
  </conditionalFormatting>
  <conditionalFormatting sqref="J31">
    <cfRule type="expression" priority="20" aboveAverage="0" equalAverage="0" bottom="0" percent="0" rank="0" text="" dxfId="1">
      <formula>AND($J31&lt;&gt;"INM",$M31="Q")</formula>
    </cfRule>
  </conditionalFormatting>
  <conditionalFormatting sqref="J31">
    <cfRule type="expression" priority="21" aboveAverage="0" equalAverage="0" bottom="0" percent="0" rank="0" text="" dxfId="3">
      <formula>AND(OR($J31="INM",$J31=""),$M31="%")</formula>
    </cfRule>
  </conditionalFormatting>
  <conditionalFormatting sqref="J32">
    <cfRule type="expression" priority="22" aboveAverage="0" equalAverage="0" bottom="0" percent="0" rank="0" text="" dxfId="1">
      <formula>AND($J32&lt;&gt;"INM",$M32="Q")</formula>
    </cfRule>
  </conditionalFormatting>
  <conditionalFormatting sqref="J32">
    <cfRule type="expression" priority="23" aboveAverage="0" equalAverage="0" bottom="0" percent="0" rank="0" text="" dxfId="3">
      <formula>AND(OR($J32="INM",$J32=""),$M32="%")</formula>
    </cfRule>
  </conditionalFormatting>
  <conditionalFormatting sqref="J33">
    <cfRule type="expression" priority="24" aboveAverage="0" equalAverage="0" bottom="0" percent="0" rank="0" text="" dxfId="1">
      <formula>AND($J33&lt;&gt;"INM",$M33="Q")</formula>
    </cfRule>
  </conditionalFormatting>
  <conditionalFormatting sqref="J33">
    <cfRule type="expression" priority="25" aboveAverage="0" equalAverage="0" bottom="0" percent="0" rank="0" text="" dxfId="3">
      <formula>AND(OR($J33="INM",$J33=""),$M33="%")</formula>
    </cfRule>
  </conditionalFormatting>
  <conditionalFormatting sqref="J34">
    <cfRule type="expression" priority="26" aboveAverage="0" equalAverage="0" bottom="0" percent="0" rank="0" text="" dxfId="1">
      <formula>AND($J34&lt;&gt;"INM",$M34="Q")</formula>
    </cfRule>
  </conditionalFormatting>
  <conditionalFormatting sqref="J34">
    <cfRule type="expression" priority="27" aboveAverage="0" equalAverage="0" bottom="0" percent="0" rank="0" text="" dxfId="3">
      <formula>AND(OR($J34="INM",$J34=""),$M34="%")</formula>
    </cfRule>
  </conditionalFormatting>
  <conditionalFormatting sqref="J35">
    <cfRule type="expression" priority="28" aboveAverage="0" equalAverage="0" bottom="0" percent="0" rank="0" text="" dxfId="1">
      <formula>AND($J35&lt;&gt;"INM",$M35="Q")</formula>
    </cfRule>
  </conditionalFormatting>
  <conditionalFormatting sqref="J35">
    <cfRule type="expression" priority="29" aboveAverage="0" equalAverage="0" bottom="0" percent="0" rank="0" text="" dxfId="3">
      <formula>AND(OR($J35="INM",$J35=""),$M35="%")</formula>
    </cfRule>
  </conditionalFormatting>
  <conditionalFormatting sqref="J36">
    <cfRule type="expression" priority="30" aboveAverage="0" equalAverage="0" bottom="0" percent="0" rank="0" text="" dxfId="1">
      <formula>AND($J36&lt;&gt;"INM",$M36="Q")</formula>
    </cfRule>
  </conditionalFormatting>
  <conditionalFormatting sqref="J36">
    <cfRule type="expression" priority="31" aboveAverage="0" equalAverage="0" bottom="0" percent="0" rank="0" text="" dxfId="3">
      <formula>AND(OR($J36="INM",$J36=""),$M36="%")</formula>
    </cfRule>
  </conditionalFormatting>
  <conditionalFormatting sqref="J37">
    <cfRule type="expression" priority="32" aboveAverage="0" equalAverage="0" bottom="0" percent="0" rank="0" text="" dxfId="1">
      <formula>AND($J37&lt;&gt;"INM",$M37="Q")</formula>
    </cfRule>
  </conditionalFormatting>
  <conditionalFormatting sqref="J37">
    <cfRule type="expression" priority="33" aboveAverage="0" equalAverage="0" bottom="0" percent="0" rank="0" text="" dxfId="3">
      <formula>AND(OR($J37="INM",$J37=""),$M37="%")</formula>
    </cfRule>
  </conditionalFormatting>
  <dataValidations count="3">
    <dataValidation allowBlank="true" operator="equal" showDropDown="false" showErrorMessage="true" showInputMessage="true" sqref="B10:B382" type="list">
      <formula1>Deflatores</formula1>
      <formula2>0</formula2>
    </dataValidation>
    <dataValidation allowBlank="true" errorTitle="Insira apenas números (&gt;=0)" operator="greaterThanOrEqual" showDropDown="false" showErrorMessage="true" showInputMessage="true" sqref="I10:I382" type="whole">
      <formula1>0</formula1>
      <formula2>0</formula2>
    </dataValidation>
    <dataValidation allowBlank="true" error="Selecione uma das opções apresentada" errorTitle="Erro" operator="equal" showDropDown="false" showErrorMessage="true" showInputMessage="true" sqref="J10:J382" type="list">
      <formula1>"-------,EE,SE,CE,ALI,AIE,INM"</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A1:BL4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33" width="0.78"/>
    <col collapsed="false" customWidth="true" hidden="false" outlineLevel="0" max="2" min="2" style="32" width="4.56"/>
    <col collapsed="false" customWidth="true" hidden="false" outlineLevel="0" max="3" min="3" style="34" width="34.11"/>
    <col collapsed="false" customWidth="true" hidden="true" outlineLevel="0" max="4" min="4" style="34" width="14.35"/>
    <col collapsed="false" customWidth="true" hidden="false" outlineLevel="0" max="5" min="5" style="34" width="10.12"/>
    <col collapsed="false" customWidth="true" hidden="false" outlineLevel="0" max="6" min="6" style="34" width="7.8"/>
    <col collapsed="false" customWidth="true" hidden="false" outlineLevel="0" max="7" min="7" style="34" width="15.56"/>
    <col collapsed="false" customWidth="true" hidden="false" outlineLevel="0" max="8" min="8" style="34" width="19.65"/>
    <col collapsed="false" customWidth="true" hidden="false" outlineLevel="0" max="9" min="9" style="35" width="44"/>
    <col collapsed="false" customWidth="false" hidden="false" outlineLevel="0" max="10" min="10" style="32" width="11.57"/>
    <col collapsed="false" customWidth="true" hidden="false" outlineLevel="0" max="11" min="11" style="33" width="9.44"/>
    <col collapsed="false" customWidth="true" hidden="false" outlineLevel="0" max="12" min="12" style="33" width="8.33"/>
    <col collapsed="false" customWidth="true" hidden="false" outlineLevel="0" max="14" min="13" style="33" width="9.13"/>
    <col collapsed="false" customWidth="true" hidden="false" outlineLevel="0" max="15" min="15" style="33" width="9.66"/>
    <col collapsed="false" customWidth="true" hidden="false" outlineLevel="0" max="24" min="16" style="33" width="9.13"/>
    <col collapsed="false" customWidth="true" hidden="false" outlineLevel="0" max="64" min="25" style="33" width="8.89"/>
    <col collapsed="false" customWidth="true" hidden="false" outlineLevel="0" max="1025" min="65" style="0" width="8.9"/>
  </cols>
  <sheetData>
    <row r="1" customFormat="false" ht="69" hidden="false" customHeight="true" outlineLevel="0" collapsed="false">
      <c r="B1" s="2" t="s">
        <v>0</v>
      </c>
      <c r="C1" s="93"/>
      <c r="D1" s="93"/>
      <c r="E1" s="93"/>
      <c r="F1" s="93"/>
      <c r="G1" s="37" t="s">
        <v>78</v>
      </c>
      <c r="H1" s="37"/>
      <c r="I1" s="37"/>
      <c r="J1" s="37"/>
      <c r="K1" s="37"/>
      <c r="L1" s="37"/>
      <c r="M1" s="94"/>
      <c r="N1" s="94"/>
      <c r="O1" s="95"/>
      <c r="P1" s="95"/>
      <c r="Q1" s="95"/>
      <c r="R1" s="95"/>
      <c r="S1" s="95"/>
      <c r="T1" s="95"/>
      <c r="U1" s="95"/>
      <c r="V1" s="96"/>
    </row>
    <row r="2" customFormat="false" ht="9" hidden="false" customHeight="true" outlineLevel="0" collapsed="false">
      <c r="B2" s="97"/>
      <c r="C2" s="98"/>
      <c r="D2" s="98"/>
      <c r="E2" s="98"/>
      <c r="F2" s="98"/>
      <c r="G2" s="98"/>
      <c r="H2" s="98"/>
      <c r="I2" s="98"/>
      <c r="J2" s="98"/>
      <c r="K2" s="98"/>
      <c r="L2" s="98"/>
      <c r="M2" s="98"/>
    </row>
    <row r="3" customFormat="false" ht="18.6" hidden="false" customHeight="true" outlineLevel="0" collapsed="false">
      <c r="B3" s="77" t="s">
        <v>79</v>
      </c>
      <c r="C3" s="77"/>
      <c r="D3" s="99" t="str">
        <f aca="false">TEXT(J404,"#.##0,0#")</f>
        <v>0,0</v>
      </c>
      <c r="E3" s="99"/>
      <c r="F3" s="39"/>
      <c r="G3" s="39"/>
      <c r="H3" s="39"/>
      <c r="I3" s="100" t="s">
        <v>8</v>
      </c>
      <c r="J3" s="43"/>
      <c r="K3" s="43"/>
      <c r="L3" s="43"/>
    </row>
    <row r="4" customFormat="false" ht="18.6" hidden="false" customHeight="true" outlineLevel="0" collapsed="false">
      <c r="B4" s="77"/>
      <c r="C4" s="77"/>
      <c r="D4" s="99"/>
      <c r="E4" s="99"/>
      <c r="F4" s="39"/>
      <c r="G4" s="39"/>
      <c r="H4" s="39"/>
      <c r="I4" s="100" t="s">
        <v>9</v>
      </c>
      <c r="J4" s="44"/>
      <c r="K4" s="44"/>
      <c r="L4" s="44"/>
    </row>
    <row r="5" customFormat="false" ht="18.6" hidden="false" customHeight="true" outlineLevel="0" collapsed="false">
      <c r="B5" s="77" t="s">
        <v>80</v>
      </c>
      <c r="C5" s="77"/>
      <c r="D5" s="99" t="str">
        <f aca="false">TEXT(K404,"#.##0,0#")</f>
        <v>0,0</v>
      </c>
      <c r="E5" s="99"/>
      <c r="F5" s="39"/>
      <c r="G5" s="39"/>
      <c r="H5" s="39"/>
      <c r="I5" s="100" t="s">
        <v>10</v>
      </c>
      <c r="J5" s="43"/>
      <c r="K5" s="43"/>
      <c r="L5" s="43"/>
    </row>
    <row r="6" customFormat="false" ht="18.6" hidden="false" customHeight="true" outlineLevel="0" collapsed="false">
      <c r="B6" s="77"/>
      <c r="C6" s="77"/>
      <c r="D6" s="99"/>
      <c r="E6" s="99"/>
      <c r="F6" s="39"/>
      <c r="G6" s="39"/>
      <c r="H6" s="39"/>
      <c r="I6" s="100" t="s">
        <v>11</v>
      </c>
      <c r="J6" s="44"/>
      <c r="K6" s="44"/>
      <c r="L6" s="44"/>
    </row>
    <row r="7" customFormat="false" ht="9" hidden="false" customHeight="true" outlineLevel="0" collapsed="false">
      <c r="B7" s="101"/>
      <c r="C7" s="101"/>
      <c r="D7" s="101"/>
      <c r="E7" s="101"/>
      <c r="F7" s="101"/>
      <c r="G7" s="101"/>
      <c r="H7" s="101"/>
      <c r="I7" s="102"/>
      <c r="J7" s="102"/>
      <c r="K7" s="102"/>
      <c r="L7" s="102"/>
    </row>
    <row r="8" customFormat="false" ht="26.4" hidden="false" customHeight="true" outlineLevel="0" collapsed="false">
      <c r="A8" s="84"/>
      <c r="B8" s="103" t="s">
        <v>37</v>
      </c>
      <c r="C8" s="49" t="s">
        <v>81</v>
      </c>
      <c r="D8" s="50" t="s">
        <v>52</v>
      </c>
      <c r="E8" s="51" t="s">
        <v>82</v>
      </c>
      <c r="F8" s="51" t="s">
        <v>40</v>
      </c>
      <c r="G8" s="51" t="s">
        <v>43</v>
      </c>
      <c r="H8" s="51"/>
      <c r="I8" s="104" t="s">
        <v>83</v>
      </c>
      <c r="J8" s="48" t="s">
        <v>84</v>
      </c>
      <c r="K8" s="48"/>
      <c r="L8" s="48" t="s">
        <v>56</v>
      </c>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row>
    <row r="9" customFormat="false" ht="15" hidden="false" customHeight="false" outlineLevel="0" collapsed="false">
      <c r="A9" s="53"/>
      <c r="B9" s="103"/>
      <c r="C9" s="49"/>
      <c r="D9" s="49"/>
      <c r="E9" s="51"/>
      <c r="F9" s="51"/>
      <c r="G9" s="51"/>
      <c r="H9" s="51"/>
      <c r="I9" s="104"/>
      <c r="J9" s="52" t="s">
        <v>85</v>
      </c>
      <c r="K9" s="52" t="s">
        <v>55</v>
      </c>
      <c r="L9" s="48"/>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row>
    <row r="10" customFormat="false" ht="13.8" hidden="false" customHeight="false" outlineLevel="0" collapsed="false">
      <c r="A10" s="55"/>
      <c r="B10" s="54" t="s">
        <v>57</v>
      </c>
      <c r="C10" s="54"/>
      <c r="D10" s="54"/>
      <c r="E10" s="54"/>
      <c r="F10" s="54"/>
      <c r="G10" s="54"/>
      <c r="H10" s="54"/>
      <c r="I10" s="54"/>
      <c r="J10" s="54"/>
      <c r="K10" s="54"/>
      <c r="L10" s="54"/>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row>
    <row r="11" customFormat="false" ht="24" hidden="false" customHeight="true" outlineLevel="0" collapsed="false">
      <c r="A11" s="55"/>
      <c r="B11" s="56"/>
      <c r="C11" s="59"/>
      <c r="D11" s="105"/>
      <c r="E11" s="105"/>
      <c r="F11" s="105"/>
      <c r="G11" s="59"/>
      <c r="H11" s="59"/>
      <c r="I11" s="60"/>
      <c r="J11" s="63" t="str">
        <f aca="false">IF($C11&lt;&gt;"",$E11*1.5,"")</f>
        <v/>
      </c>
      <c r="K11" s="106" t="str">
        <f aca="false">IFERROR($J11/10,"")</f>
        <v/>
      </c>
      <c r="L11" s="59"/>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row>
    <row r="12" customFormat="false" ht="13.8" hidden="false" customHeight="true" outlineLevel="0" collapsed="false">
      <c r="A12" s="55"/>
      <c r="B12" s="56"/>
      <c r="C12" s="59"/>
      <c r="D12" s="105"/>
      <c r="E12" s="105"/>
      <c r="F12" s="105"/>
      <c r="G12" s="59" t="s">
        <v>86</v>
      </c>
      <c r="H12" s="59"/>
      <c r="I12" s="60"/>
      <c r="J12" s="63" t="str">
        <f aca="false">IF($C12&lt;&gt;"",$E12*1.5,"")</f>
        <v/>
      </c>
      <c r="K12" s="106" t="str">
        <f aca="false">IFERROR($J12/10,"")</f>
        <v/>
      </c>
      <c r="L12" s="59"/>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row>
    <row r="13" customFormat="false" ht="13.8" hidden="false" customHeight="false" outlineLevel="0" collapsed="false">
      <c r="A13" s="55"/>
      <c r="B13" s="56"/>
      <c r="C13" s="59"/>
      <c r="D13" s="105"/>
      <c r="E13" s="105"/>
      <c r="F13" s="105"/>
      <c r="G13" s="59"/>
      <c r="H13" s="59"/>
      <c r="I13" s="60"/>
      <c r="J13" s="63" t="str">
        <f aca="false">IF($C13&lt;&gt;"",$E13*1.5,"")</f>
        <v/>
      </c>
      <c r="K13" s="106" t="str">
        <f aca="false">IFERROR($J13/10,"")</f>
        <v/>
      </c>
      <c r="L13" s="59"/>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row>
    <row r="14" customFormat="false" ht="13.8" hidden="false" customHeight="false" outlineLevel="0" collapsed="false">
      <c r="A14" s="55"/>
      <c r="B14" s="56"/>
      <c r="C14" s="59"/>
      <c r="D14" s="105"/>
      <c r="E14" s="105"/>
      <c r="F14" s="105"/>
      <c r="G14" s="59"/>
      <c r="H14" s="59"/>
      <c r="I14" s="60"/>
      <c r="J14" s="63" t="str">
        <f aca="false">IF($C14&lt;&gt;"",$E14*1.5,"")</f>
        <v/>
      </c>
      <c r="K14" s="106" t="str">
        <f aca="false">IFERROR($J14/10,"")</f>
        <v/>
      </c>
      <c r="L14" s="59"/>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row>
    <row r="15" customFormat="false" ht="13.8" hidden="false" customHeight="false" outlineLevel="0" collapsed="false">
      <c r="A15" s="55"/>
      <c r="B15" s="56"/>
      <c r="C15" s="59"/>
      <c r="D15" s="105"/>
      <c r="E15" s="105"/>
      <c r="F15" s="105"/>
      <c r="G15" s="59"/>
      <c r="H15" s="59"/>
      <c r="I15" s="60"/>
      <c r="J15" s="63" t="str">
        <f aca="false">IF($C15&lt;&gt;"",$E15*1.5,"")</f>
        <v/>
      </c>
      <c r="K15" s="106" t="str">
        <f aca="false">IFERROR($J15/10,"")</f>
        <v/>
      </c>
      <c r="L15" s="59"/>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row>
    <row r="16" customFormat="false" ht="13.8" hidden="false" customHeight="false" outlineLevel="0" collapsed="false">
      <c r="A16" s="55"/>
      <c r="B16" s="56"/>
      <c r="C16" s="59"/>
      <c r="D16" s="105"/>
      <c r="E16" s="105"/>
      <c r="F16" s="105"/>
      <c r="G16" s="59"/>
      <c r="H16" s="59"/>
      <c r="I16" s="60"/>
      <c r="J16" s="63" t="str">
        <f aca="false">IF($C16&lt;&gt;"",$E16*1.5,"")</f>
        <v/>
      </c>
      <c r="K16" s="106" t="str">
        <f aca="false">IFERROR($J16/10,"")</f>
        <v/>
      </c>
      <c r="L16" s="59"/>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row>
    <row r="17" customFormat="false" ht="13.8" hidden="false" customHeight="false" outlineLevel="0" collapsed="false">
      <c r="A17" s="55"/>
      <c r="B17" s="56"/>
      <c r="C17" s="59"/>
      <c r="D17" s="105"/>
      <c r="E17" s="105"/>
      <c r="F17" s="105"/>
      <c r="G17" s="59"/>
      <c r="H17" s="59"/>
      <c r="I17" s="60"/>
      <c r="J17" s="63" t="str">
        <f aca="false">IF($C17&lt;&gt;"",$E17*1.5,"")</f>
        <v/>
      </c>
      <c r="K17" s="106" t="str">
        <f aca="false">IFERROR($J17/10,"")</f>
        <v/>
      </c>
      <c r="L17" s="59"/>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row>
    <row r="18" customFormat="false" ht="13.8" hidden="false" customHeight="false" outlineLevel="0" collapsed="false">
      <c r="A18" s="55"/>
      <c r="B18" s="56"/>
      <c r="C18" s="59"/>
      <c r="D18" s="105"/>
      <c r="E18" s="105"/>
      <c r="F18" s="105"/>
      <c r="G18" s="59"/>
      <c r="H18" s="59"/>
      <c r="I18" s="60"/>
      <c r="J18" s="63" t="str">
        <f aca="false">IF($C18&lt;&gt;"",$E18*1.5,"")</f>
        <v/>
      </c>
      <c r="K18" s="106" t="str">
        <f aca="false">IFERROR($J18/10,"")</f>
        <v/>
      </c>
      <c r="L18" s="59"/>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row>
    <row r="19" customFormat="false" ht="13.8" hidden="false" customHeight="false" outlineLevel="0" collapsed="false">
      <c r="A19" s="55"/>
      <c r="B19" s="56"/>
      <c r="C19" s="59"/>
      <c r="D19" s="105"/>
      <c r="E19" s="105"/>
      <c r="F19" s="105"/>
      <c r="G19" s="59"/>
      <c r="H19" s="59"/>
      <c r="I19" s="60"/>
      <c r="J19" s="63" t="str">
        <f aca="false">IF($C19&lt;&gt;"",$E19*1.5,"")</f>
        <v/>
      </c>
      <c r="K19" s="106" t="str">
        <f aca="false">IFERROR($J19/10,"")</f>
        <v/>
      </c>
      <c r="L19" s="59"/>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row>
    <row r="20" customFormat="false" ht="13.8" hidden="false" customHeight="false" outlineLevel="0" collapsed="false">
      <c r="A20" s="55"/>
      <c r="B20" s="56"/>
      <c r="C20" s="59"/>
      <c r="D20" s="105"/>
      <c r="E20" s="105"/>
      <c r="F20" s="105"/>
      <c r="G20" s="59"/>
      <c r="H20" s="59"/>
      <c r="I20" s="60"/>
      <c r="J20" s="63" t="str">
        <f aca="false">IF($C20&lt;&gt;"",$E20*1.5,"")</f>
        <v/>
      </c>
      <c r="K20" s="106" t="str">
        <f aca="false">IFERROR($J20/10,"")</f>
        <v/>
      </c>
      <c r="L20" s="59"/>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row>
    <row r="21" customFormat="false" ht="13.8" hidden="false" customHeight="false" outlineLevel="0" collapsed="false">
      <c r="A21" s="55"/>
      <c r="B21" s="56"/>
      <c r="C21" s="59"/>
      <c r="D21" s="105"/>
      <c r="E21" s="105"/>
      <c r="F21" s="105"/>
      <c r="G21" s="59"/>
      <c r="H21" s="59"/>
      <c r="I21" s="60"/>
      <c r="J21" s="63" t="str">
        <f aca="false">IF($C21&lt;&gt;"",$E21*1.5,"")</f>
        <v/>
      </c>
      <c r="K21" s="106" t="str">
        <f aca="false">IFERROR($J21/10,"")</f>
        <v/>
      </c>
      <c r="L21" s="59"/>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row>
    <row r="22" customFormat="false" ht="13.8" hidden="false" customHeight="false" outlineLevel="0" collapsed="false">
      <c r="A22" s="55"/>
      <c r="B22" s="56"/>
      <c r="C22" s="59"/>
      <c r="D22" s="105"/>
      <c r="E22" s="105"/>
      <c r="F22" s="105"/>
      <c r="G22" s="59"/>
      <c r="H22" s="59"/>
      <c r="I22" s="60"/>
      <c r="J22" s="63" t="str">
        <f aca="false">IF($C22&lt;&gt;"",$E22*1.5,"")</f>
        <v/>
      </c>
      <c r="K22" s="106" t="str">
        <f aca="false">IFERROR($J22/10,"")</f>
        <v/>
      </c>
      <c r="L22" s="59"/>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row>
    <row r="23" customFormat="false" ht="13.8" hidden="false" customHeight="false" outlineLevel="0" collapsed="false">
      <c r="A23" s="55"/>
      <c r="B23" s="56"/>
      <c r="C23" s="59"/>
      <c r="D23" s="105"/>
      <c r="E23" s="105"/>
      <c r="F23" s="105"/>
      <c r="G23" s="59"/>
      <c r="H23" s="59"/>
      <c r="I23" s="60"/>
      <c r="J23" s="63" t="str">
        <f aca="false">IF($C23&lt;&gt;"",$E23*1.5,"")</f>
        <v/>
      </c>
      <c r="K23" s="106" t="str">
        <f aca="false">IFERROR($J23/10,"")</f>
        <v/>
      </c>
      <c r="L23" s="59"/>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row>
    <row r="24" customFormat="false" ht="13.8" hidden="false" customHeight="false" outlineLevel="0" collapsed="false">
      <c r="A24" s="55"/>
      <c r="B24" s="56"/>
      <c r="C24" s="59"/>
      <c r="D24" s="105"/>
      <c r="E24" s="105"/>
      <c r="F24" s="105"/>
      <c r="G24" s="59"/>
      <c r="H24" s="59"/>
      <c r="I24" s="60"/>
      <c r="J24" s="63" t="str">
        <f aca="false">IF($C24&lt;&gt;"",$E24*1.5,"")</f>
        <v/>
      </c>
      <c r="K24" s="106" t="str">
        <f aca="false">IFERROR($J24/10,"")</f>
        <v/>
      </c>
      <c r="L24" s="59"/>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row>
    <row r="25" customFormat="false" ht="13.8" hidden="false" customHeight="false" outlineLevel="0" collapsed="false">
      <c r="A25" s="55"/>
      <c r="B25" s="56"/>
      <c r="C25" s="59"/>
      <c r="D25" s="105"/>
      <c r="E25" s="105"/>
      <c r="F25" s="105"/>
      <c r="G25" s="59"/>
      <c r="H25" s="59"/>
      <c r="I25" s="60"/>
      <c r="J25" s="63" t="str">
        <f aca="false">IF($C25&lt;&gt;"",$E25*1.5,"")</f>
        <v/>
      </c>
      <c r="K25" s="106" t="str">
        <f aca="false">IFERROR($J25/10,"")</f>
        <v/>
      </c>
      <c r="L25" s="59"/>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row>
    <row r="26" customFormat="false" ht="13.8" hidden="false" customHeight="false" outlineLevel="0" collapsed="false">
      <c r="A26" s="55"/>
      <c r="B26" s="56"/>
      <c r="C26" s="59"/>
      <c r="D26" s="105"/>
      <c r="E26" s="105"/>
      <c r="F26" s="105"/>
      <c r="G26" s="59"/>
      <c r="H26" s="59"/>
      <c r="I26" s="60"/>
      <c r="J26" s="63" t="str">
        <f aca="false">IF($C26&lt;&gt;"",$E26*1.5,"")</f>
        <v/>
      </c>
      <c r="K26" s="106" t="str">
        <f aca="false">IFERROR($J26/10,"")</f>
        <v/>
      </c>
      <c r="L26" s="59"/>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row>
    <row r="27" customFormat="false" ht="13.8" hidden="false" customHeight="false" outlineLevel="0" collapsed="false">
      <c r="A27" s="55"/>
      <c r="B27" s="56"/>
      <c r="C27" s="59"/>
      <c r="D27" s="105"/>
      <c r="E27" s="105"/>
      <c r="F27" s="105"/>
      <c r="G27" s="59"/>
      <c r="H27" s="59"/>
      <c r="I27" s="60"/>
      <c r="J27" s="63" t="str">
        <f aca="false">IF($C27&lt;&gt;"",$E27*1.5,"")</f>
        <v/>
      </c>
      <c r="K27" s="106" t="str">
        <f aca="false">IFERROR($J27/10,"")</f>
        <v/>
      </c>
      <c r="L27" s="59"/>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row>
    <row r="28" customFormat="false" ht="13.8" hidden="false" customHeight="false" outlineLevel="0" collapsed="false">
      <c r="A28" s="55"/>
      <c r="B28" s="56"/>
      <c r="C28" s="59"/>
      <c r="D28" s="105"/>
      <c r="E28" s="105"/>
      <c r="F28" s="105"/>
      <c r="G28" s="59"/>
      <c r="H28" s="59"/>
      <c r="I28" s="60"/>
      <c r="J28" s="63" t="str">
        <f aca="false">IF($C28&lt;&gt;"",$E28*1.5,"")</f>
        <v/>
      </c>
      <c r="K28" s="106" t="str">
        <f aca="false">IFERROR($J28/10,"")</f>
        <v/>
      </c>
      <c r="L28" s="59"/>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row>
    <row r="29" customFormat="false" ht="13.8" hidden="false" customHeight="false" outlineLevel="0" collapsed="false">
      <c r="A29" s="55"/>
      <c r="B29" s="56"/>
      <c r="C29" s="59"/>
      <c r="D29" s="105"/>
      <c r="E29" s="105"/>
      <c r="F29" s="105"/>
      <c r="G29" s="59"/>
      <c r="H29" s="59"/>
      <c r="I29" s="107"/>
      <c r="J29" s="63" t="str">
        <f aca="false">IF($C29&lt;&gt;"",$E29*1.5,"")</f>
        <v/>
      </c>
      <c r="K29" s="106" t="str">
        <f aca="false">IFERROR($J29/10,"")</f>
        <v/>
      </c>
      <c r="L29" s="59"/>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row>
    <row r="30" customFormat="false" ht="13.8" hidden="false" customHeight="false" outlineLevel="0" collapsed="false">
      <c r="A30" s="55"/>
      <c r="B30" s="56"/>
      <c r="C30" s="59"/>
      <c r="D30" s="105"/>
      <c r="E30" s="105"/>
      <c r="F30" s="105"/>
      <c r="G30" s="59"/>
      <c r="H30" s="59"/>
      <c r="I30" s="107"/>
      <c r="J30" s="63" t="str">
        <f aca="false">IF($C30&lt;&gt;"",$E30*1.5,"")</f>
        <v/>
      </c>
      <c r="K30" s="106" t="str">
        <f aca="false">IFERROR($J30/10,"")</f>
        <v/>
      </c>
      <c r="L30" s="59"/>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row>
    <row r="31" customFormat="false" ht="13.8" hidden="false" customHeight="false" outlineLevel="0" collapsed="false">
      <c r="A31" s="55"/>
      <c r="B31" s="56"/>
      <c r="C31" s="59"/>
      <c r="D31" s="105"/>
      <c r="E31" s="105"/>
      <c r="F31" s="105"/>
      <c r="G31" s="59"/>
      <c r="H31" s="59"/>
      <c r="I31" s="60"/>
      <c r="J31" s="63" t="str">
        <f aca="false">IF($C31&lt;&gt;"",$E31*1.5,"")</f>
        <v/>
      </c>
      <c r="K31" s="106" t="str">
        <f aca="false">IFERROR($J31/10,"")</f>
        <v/>
      </c>
      <c r="L31" s="59"/>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row>
    <row r="32" customFormat="false" ht="13.8" hidden="false" customHeight="false" outlineLevel="0" collapsed="false">
      <c r="A32" s="55"/>
      <c r="B32" s="56"/>
      <c r="C32" s="59"/>
      <c r="D32" s="105"/>
      <c r="E32" s="105"/>
      <c r="F32" s="105"/>
      <c r="G32" s="59"/>
      <c r="H32" s="59"/>
      <c r="I32" s="60"/>
      <c r="J32" s="63" t="str">
        <f aca="false">IF($C32&lt;&gt;"",$E32*1.5,"")</f>
        <v/>
      </c>
      <c r="K32" s="106" t="str">
        <f aca="false">IFERROR($J32/10,"")</f>
        <v/>
      </c>
      <c r="L32" s="59"/>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row>
    <row r="33" customFormat="false" ht="13.8" hidden="false" customHeight="false" outlineLevel="0" collapsed="false">
      <c r="A33" s="55"/>
      <c r="B33" s="56"/>
      <c r="C33" s="59"/>
      <c r="D33" s="105"/>
      <c r="E33" s="105"/>
      <c r="F33" s="105"/>
      <c r="G33" s="59"/>
      <c r="H33" s="59"/>
      <c r="I33" s="60"/>
      <c r="J33" s="63" t="str">
        <f aca="false">IF($C33&lt;&gt;"",$E33*1.5,"")</f>
        <v/>
      </c>
      <c r="K33" s="106" t="str">
        <f aca="false">IFERROR($J33/10,"")</f>
        <v/>
      </c>
      <c r="L33" s="59"/>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row>
    <row r="34" customFormat="false" ht="13.8" hidden="false" customHeight="false" outlineLevel="0" collapsed="false">
      <c r="A34" s="55"/>
      <c r="B34" s="56"/>
      <c r="C34" s="59"/>
      <c r="D34" s="105"/>
      <c r="E34" s="105"/>
      <c r="F34" s="105"/>
      <c r="G34" s="59"/>
      <c r="H34" s="59"/>
      <c r="I34" s="60"/>
      <c r="J34" s="63" t="str">
        <f aca="false">IF($C34&lt;&gt;"",$E34*1.5,"")</f>
        <v/>
      </c>
      <c r="K34" s="106" t="str">
        <f aca="false">IFERROR($J34/10,"")</f>
        <v/>
      </c>
      <c r="L34" s="59"/>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row>
    <row r="35" customFormat="false" ht="13.8" hidden="false" customHeight="false" outlineLevel="0" collapsed="false">
      <c r="A35" s="55"/>
      <c r="B35" s="56"/>
      <c r="C35" s="59"/>
      <c r="D35" s="105"/>
      <c r="E35" s="105"/>
      <c r="F35" s="105"/>
      <c r="G35" s="59"/>
      <c r="H35" s="59"/>
      <c r="I35" s="60"/>
      <c r="J35" s="63" t="str">
        <f aca="false">IF($C35&lt;&gt;"",$E35*1.5,"")</f>
        <v/>
      </c>
      <c r="K35" s="106" t="str">
        <f aca="false">IFERROR($J35/10,"")</f>
        <v/>
      </c>
      <c r="L35" s="59"/>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row>
    <row r="36" customFormat="false" ht="13.8" hidden="false" customHeight="false" outlineLevel="0" collapsed="false">
      <c r="A36" s="55"/>
      <c r="B36" s="56"/>
      <c r="C36" s="59"/>
      <c r="D36" s="105"/>
      <c r="E36" s="105"/>
      <c r="F36" s="105"/>
      <c r="G36" s="59"/>
      <c r="H36" s="59"/>
      <c r="I36" s="60"/>
      <c r="J36" s="63" t="str">
        <f aca="false">IF($C36&lt;&gt;"",$E36*1.5,"")</f>
        <v/>
      </c>
      <c r="K36" s="106" t="str">
        <f aca="false">IFERROR($J36/10,"")</f>
        <v/>
      </c>
      <c r="L36" s="59"/>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row>
    <row r="37" customFormat="false" ht="13.8" hidden="false" customHeight="false" outlineLevel="0" collapsed="false">
      <c r="A37" s="55"/>
      <c r="B37" s="56"/>
      <c r="C37" s="59"/>
      <c r="D37" s="105"/>
      <c r="E37" s="105"/>
      <c r="F37" s="105"/>
      <c r="G37" s="59"/>
      <c r="H37" s="59"/>
      <c r="I37" s="60"/>
      <c r="J37" s="63" t="str">
        <f aca="false">IF($C37&lt;&gt;"",$E37*1.5,"")</f>
        <v/>
      </c>
      <c r="K37" s="106" t="str">
        <f aca="false">IFERROR($J37/10,"")</f>
        <v/>
      </c>
      <c r="L37" s="59"/>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row>
    <row r="38" customFormat="false" ht="13.8" hidden="false" customHeight="false" outlineLevel="0" collapsed="false">
      <c r="A38" s="55"/>
      <c r="B38" s="56"/>
      <c r="C38" s="59"/>
      <c r="D38" s="105"/>
      <c r="E38" s="105"/>
      <c r="F38" s="105"/>
      <c r="G38" s="59"/>
      <c r="H38" s="59"/>
      <c r="I38" s="60"/>
      <c r="J38" s="63" t="str">
        <f aca="false">IF($C38&lt;&gt;"",$E38*1.5,"")</f>
        <v/>
      </c>
      <c r="K38" s="106" t="str">
        <f aca="false">IFERROR($J38/10,"")</f>
        <v/>
      </c>
      <c r="L38" s="59"/>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row>
    <row r="39" customFormat="false" ht="13.8" hidden="false" customHeight="false" outlineLevel="0" collapsed="false">
      <c r="A39" s="55"/>
      <c r="B39" s="56"/>
      <c r="C39" s="59"/>
      <c r="D39" s="105"/>
      <c r="E39" s="105"/>
      <c r="F39" s="105"/>
      <c r="G39" s="59"/>
      <c r="H39" s="59"/>
      <c r="I39" s="60"/>
      <c r="J39" s="63" t="str">
        <f aca="false">IF($C39&lt;&gt;"",$E39*1.5,"")</f>
        <v/>
      </c>
      <c r="K39" s="106" t="str">
        <f aca="false">IFERROR($J39/10,"")</f>
        <v/>
      </c>
      <c r="L39" s="59"/>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row>
    <row r="40" customFormat="false" ht="13.8" hidden="false" customHeight="false" outlineLevel="0" collapsed="false">
      <c r="A40" s="55"/>
      <c r="B40" s="56"/>
      <c r="C40" s="59"/>
      <c r="D40" s="105"/>
      <c r="E40" s="105"/>
      <c r="F40" s="105"/>
      <c r="G40" s="59"/>
      <c r="H40" s="59"/>
      <c r="I40" s="60"/>
      <c r="J40" s="63" t="str">
        <f aca="false">IF($C40&lt;&gt;"",$E40*1.5,"")</f>
        <v/>
      </c>
      <c r="K40" s="106" t="str">
        <f aca="false">IFERROR($J40/10,"")</f>
        <v/>
      </c>
      <c r="L40" s="59"/>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row>
    <row r="41" customFormat="false" ht="13.8" hidden="false" customHeight="false" outlineLevel="0" collapsed="false">
      <c r="A41" s="55"/>
      <c r="B41" s="56"/>
      <c r="C41" s="59"/>
      <c r="D41" s="105"/>
      <c r="E41" s="105"/>
      <c r="F41" s="105"/>
      <c r="G41" s="59"/>
      <c r="H41" s="59"/>
      <c r="I41" s="60"/>
      <c r="J41" s="63" t="str">
        <f aca="false">IF($C41&lt;&gt;"",$E41*1.5,"")</f>
        <v/>
      </c>
      <c r="K41" s="106" t="str">
        <f aca="false">IFERROR($J41/10,"")</f>
        <v/>
      </c>
      <c r="L41" s="59"/>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row>
    <row r="42" customFormat="false" ht="13.8" hidden="false" customHeight="false" outlineLevel="0" collapsed="false">
      <c r="A42" s="55"/>
      <c r="B42" s="56"/>
      <c r="C42" s="59"/>
      <c r="D42" s="105"/>
      <c r="E42" s="105"/>
      <c r="F42" s="105"/>
      <c r="G42" s="59"/>
      <c r="H42" s="59"/>
      <c r="I42" s="60"/>
      <c r="J42" s="63" t="str">
        <f aca="false">IF($C42&lt;&gt;"",$E42*1.5,"")</f>
        <v/>
      </c>
      <c r="K42" s="106" t="str">
        <f aca="false">IFERROR($J42/10,"")</f>
        <v/>
      </c>
      <c r="L42" s="59"/>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row>
    <row r="43" customFormat="false" ht="13.8" hidden="false" customHeight="false" outlineLevel="0" collapsed="false">
      <c r="A43" s="55"/>
      <c r="B43" s="56"/>
      <c r="C43" s="59"/>
      <c r="D43" s="105"/>
      <c r="E43" s="105"/>
      <c r="F43" s="105"/>
      <c r="G43" s="59"/>
      <c r="H43" s="59"/>
      <c r="I43" s="60"/>
      <c r="J43" s="63" t="str">
        <f aca="false">IF($C43&lt;&gt;"",$E43*1.5,"")</f>
        <v/>
      </c>
      <c r="K43" s="106" t="str">
        <f aca="false">IFERROR($J43/10,"")</f>
        <v/>
      </c>
      <c r="L43" s="59"/>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row>
    <row r="44" customFormat="false" ht="13.8" hidden="false" customHeight="false" outlineLevel="0" collapsed="false">
      <c r="A44" s="55"/>
      <c r="B44" s="56"/>
      <c r="C44" s="59"/>
      <c r="D44" s="105"/>
      <c r="E44" s="105"/>
      <c r="F44" s="105"/>
      <c r="G44" s="59"/>
      <c r="H44" s="59"/>
      <c r="I44" s="60"/>
      <c r="J44" s="63" t="str">
        <f aca="false">IF($C44&lt;&gt;"",$E44*1.5,"")</f>
        <v/>
      </c>
      <c r="K44" s="106" t="str">
        <f aca="false">IFERROR($J44/10,"")</f>
        <v/>
      </c>
      <c r="L44" s="59"/>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row>
    <row r="45" customFormat="false" ht="13.8" hidden="false" customHeight="false" outlineLevel="0" collapsed="false">
      <c r="A45" s="55"/>
      <c r="B45" s="56"/>
      <c r="C45" s="59"/>
      <c r="D45" s="105"/>
      <c r="E45" s="105"/>
      <c r="F45" s="105"/>
      <c r="G45" s="59"/>
      <c r="H45" s="59"/>
      <c r="I45" s="60"/>
      <c r="J45" s="63" t="str">
        <f aca="false">IF($C45&lt;&gt;"",$E45*1.5,"")</f>
        <v/>
      </c>
      <c r="K45" s="106" t="str">
        <f aca="false">IFERROR($J45/10,"")</f>
        <v/>
      </c>
      <c r="L45" s="59"/>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row>
    <row r="46" customFormat="false" ht="13.8" hidden="false" customHeight="false" outlineLevel="0" collapsed="false">
      <c r="A46" s="55"/>
      <c r="B46" s="56"/>
      <c r="C46" s="59"/>
      <c r="D46" s="105"/>
      <c r="E46" s="105"/>
      <c r="F46" s="105"/>
      <c r="G46" s="59"/>
      <c r="H46" s="59"/>
      <c r="I46" s="60"/>
      <c r="J46" s="63" t="str">
        <f aca="false">IF($C46&lt;&gt;"",$E46*1.5,"")</f>
        <v/>
      </c>
      <c r="K46" s="106" t="str">
        <f aca="false">IFERROR($J46/10,"")</f>
        <v/>
      </c>
      <c r="L46" s="59"/>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row>
    <row r="47" customFormat="false" ht="13.8" hidden="false" customHeight="false" outlineLevel="0" collapsed="false">
      <c r="A47" s="55"/>
      <c r="B47" s="56"/>
      <c r="C47" s="59"/>
      <c r="D47" s="105"/>
      <c r="E47" s="105"/>
      <c r="F47" s="105"/>
      <c r="G47" s="59"/>
      <c r="H47" s="59"/>
      <c r="I47" s="60"/>
      <c r="J47" s="63" t="str">
        <f aca="false">IF($C47&lt;&gt;"",$E47*1.5,"")</f>
        <v/>
      </c>
      <c r="K47" s="106" t="str">
        <f aca="false">IFERROR($J47/10,"")</f>
        <v/>
      </c>
      <c r="L47" s="59"/>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row>
    <row r="48" customFormat="false" ht="13.8" hidden="false" customHeight="false" outlineLevel="0" collapsed="false">
      <c r="A48" s="55"/>
      <c r="B48" s="56"/>
      <c r="C48" s="59"/>
      <c r="D48" s="105"/>
      <c r="E48" s="105"/>
      <c r="F48" s="105"/>
      <c r="G48" s="59"/>
      <c r="H48" s="59"/>
      <c r="I48" s="60"/>
      <c r="J48" s="63" t="str">
        <f aca="false">IF($C48&lt;&gt;"",$E48*1.5,"")</f>
        <v/>
      </c>
      <c r="K48" s="106" t="str">
        <f aca="false">IFERROR($J48/10,"")</f>
        <v/>
      </c>
      <c r="L48" s="59"/>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row>
    <row r="49" customFormat="false" ht="13.8" hidden="false" customHeight="false" outlineLevel="0" collapsed="false">
      <c r="A49" s="55"/>
      <c r="B49" s="56"/>
      <c r="C49" s="59"/>
      <c r="D49" s="105"/>
      <c r="E49" s="105"/>
      <c r="F49" s="105"/>
      <c r="G49" s="59"/>
      <c r="H49" s="59"/>
      <c r="I49" s="60"/>
      <c r="J49" s="63" t="str">
        <f aca="false">IF($C49&lt;&gt;"",$E49*1.5,"")</f>
        <v/>
      </c>
      <c r="K49" s="106" t="str">
        <f aca="false">IFERROR($J49/10,"")</f>
        <v/>
      </c>
      <c r="L49" s="59"/>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row>
    <row r="50" customFormat="false" ht="13.8" hidden="false" customHeight="false" outlineLevel="0" collapsed="false">
      <c r="A50" s="55"/>
      <c r="B50" s="56"/>
      <c r="C50" s="59"/>
      <c r="D50" s="105"/>
      <c r="E50" s="105"/>
      <c r="F50" s="105"/>
      <c r="G50" s="59"/>
      <c r="H50" s="59"/>
      <c r="I50" s="60"/>
      <c r="J50" s="63" t="str">
        <f aca="false">IF($C50&lt;&gt;"",$E50*1.5,"")</f>
        <v/>
      </c>
      <c r="K50" s="106" t="str">
        <f aca="false">IFERROR($J50/10,"")</f>
        <v/>
      </c>
      <c r="L50" s="59"/>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row>
    <row r="51" customFormat="false" ht="13.8" hidden="false" customHeight="false" outlineLevel="0" collapsed="false">
      <c r="A51" s="55"/>
      <c r="B51" s="56"/>
      <c r="C51" s="59"/>
      <c r="D51" s="105"/>
      <c r="E51" s="105"/>
      <c r="F51" s="105"/>
      <c r="G51" s="59"/>
      <c r="H51" s="59"/>
      <c r="I51" s="60"/>
      <c r="J51" s="63" t="str">
        <f aca="false">IF($C51&lt;&gt;"",$E51*1.5,"")</f>
        <v/>
      </c>
      <c r="K51" s="106" t="str">
        <f aca="false">IFERROR($J51/10,"")</f>
        <v/>
      </c>
      <c r="L51" s="59"/>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row>
    <row r="52" customFormat="false" ht="13.8" hidden="false" customHeight="false" outlineLevel="0" collapsed="false">
      <c r="A52" s="55"/>
      <c r="B52" s="56"/>
      <c r="C52" s="59"/>
      <c r="D52" s="105"/>
      <c r="E52" s="105"/>
      <c r="F52" s="105"/>
      <c r="G52" s="59"/>
      <c r="H52" s="59"/>
      <c r="I52" s="60"/>
      <c r="J52" s="63" t="str">
        <f aca="false">IF($C52&lt;&gt;"",$E52*1.5,"")</f>
        <v/>
      </c>
      <c r="K52" s="106" t="str">
        <f aca="false">IFERROR($J52/10,"")</f>
        <v/>
      </c>
      <c r="L52" s="59"/>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row>
    <row r="53" customFormat="false" ht="13.8" hidden="false" customHeight="false" outlineLevel="0" collapsed="false">
      <c r="A53" s="55"/>
      <c r="B53" s="56"/>
      <c r="C53" s="59"/>
      <c r="D53" s="105"/>
      <c r="E53" s="105"/>
      <c r="F53" s="105"/>
      <c r="G53" s="59"/>
      <c r="H53" s="59"/>
      <c r="I53" s="60"/>
      <c r="J53" s="63" t="str">
        <f aca="false">IF($C53&lt;&gt;"",$E53*1.5,"")</f>
        <v/>
      </c>
      <c r="K53" s="106" t="str">
        <f aca="false">IFERROR($J53/10,"")</f>
        <v/>
      </c>
      <c r="L53" s="59"/>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row>
    <row r="54" customFormat="false" ht="13.8" hidden="false" customHeight="false" outlineLevel="0" collapsed="false">
      <c r="A54" s="55"/>
      <c r="B54" s="56"/>
      <c r="C54" s="59"/>
      <c r="D54" s="105"/>
      <c r="E54" s="105"/>
      <c r="F54" s="105"/>
      <c r="G54" s="59"/>
      <c r="H54" s="59"/>
      <c r="I54" s="60"/>
      <c r="J54" s="63" t="str">
        <f aca="false">IF($C54&lt;&gt;"",$E54*1.5,"")</f>
        <v/>
      </c>
      <c r="K54" s="106" t="str">
        <f aca="false">IFERROR($J54/10,"")</f>
        <v/>
      </c>
      <c r="L54" s="59"/>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row>
    <row r="55" customFormat="false" ht="13.8" hidden="false" customHeight="false" outlineLevel="0" collapsed="false">
      <c r="A55" s="55"/>
      <c r="B55" s="56"/>
      <c r="C55" s="59"/>
      <c r="D55" s="105"/>
      <c r="E55" s="105"/>
      <c r="F55" s="105"/>
      <c r="G55" s="59"/>
      <c r="H55" s="59"/>
      <c r="I55" s="60"/>
      <c r="J55" s="63" t="str">
        <f aca="false">IF($C55&lt;&gt;"",$E55*1.5,"")</f>
        <v/>
      </c>
      <c r="K55" s="106" t="str">
        <f aca="false">IFERROR($J55/10,"")</f>
        <v/>
      </c>
      <c r="L55" s="59"/>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row>
    <row r="56" customFormat="false" ht="13.8" hidden="false" customHeight="false" outlineLevel="0" collapsed="false">
      <c r="A56" s="55"/>
      <c r="B56" s="56"/>
      <c r="C56" s="59"/>
      <c r="D56" s="105"/>
      <c r="E56" s="105"/>
      <c r="F56" s="105"/>
      <c r="G56" s="59"/>
      <c r="H56" s="59"/>
      <c r="I56" s="60"/>
      <c r="J56" s="63" t="str">
        <f aca="false">IF($C56&lt;&gt;"",$E56*1.5,"")</f>
        <v/>
      </c>
      <c r="K56" s="106" t="str">
        <f aca="false">IFERROR($J56/10,"")</f>
        <v/>
      </c>
      <c r="L56" s="59"/>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row>
    <row r="57" customFormat="false" ht="13.8" hidden="false" customHeight="false" outlineLevel="0" collapsed="false">
      <c r="A57" s="55"/>
      <c r="B57" s="56"/>
      <c r="C57" s="59"/>
      <c r="D57" s="105"/>
      <c r="E57" s="105"/>
      <c r="F57" s="105"/>
      <c r="G57" s="59"/>
      <c r="H57" s="59"/>
      <c r="I57" s="60"/>
      <c r="J57" s="63" t="str">
        <f aca="false">IF($C57&lt;&gt;"",$E57*1.5,"")</f>
        <v/>
      </c>
      <c r="K57" s="106" t="str">
        <f aca="false">IFERROR($J57/10,"")</f>
        <v/>
      </c>
      <c r="L57" s="59"/>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row>
    <row r="58" customFormat="false" ht="13.8" hidden="false" customHeight="false" outlineLevel="0" collapsed="false">
      <c r="A58" s="55"/>
      <c r="B58" s="56"/>
      <c r="C58" s="59"/>
      <c r="D58" s="105"/>
      <c r="E58" s="105"/>
      <c r="F58" s="105"/>
      <c r="G58" s="59"/>
      <c r="H58" s="59"/>
      <c r="I58" s="60"/>
      <c r="J58" s="63" t="str">
        <f aca="false">IF($C58&lt;&gt;"",$E58*1.5,"")</f>
        <v/>
      </c>
      <c r="K58" s="106" t="str">
        <f aca="false">IFERROR($J58/10,"")</f>
        <v/>
      </c>
      <c r="L58" s="59"/>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row>
    <row r="59" customFormat="false" ht="13.8" hidden="false" customHeight="false" outlineLevel="0" collapsed="false">
      <c r="A59" s="55"/>
      <c r="B59" s="56"/>
      <c r="C59" s="59"/>
      <c r="D59" s="105"/>
      <c r="E59" s="105"/>
      <c r="F59" s="105"/>
      <c r="G59" s="59"/>
      <c r="H59" s="59"/>
      <c r="I59" s="60"/>
      <c r="J59" s="63" t="str">
        <f aca="false">IF($C59&lt;&gt;"",$E59*1.5,"")</f>
        <v/>
      </c>
      <c r="K59" s="106" t="str">
        <f aca="false">IFERROR($J59/10,"")</f>
        <v/>
      </c>
      <c r="L59" s="59"/>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row>
    <row r="60" customFormat="false" ht="13.8" hidden="false" customHeight="false" outlineLevel="0" collapsed="false">
      <c r="A60" s="55"/>
      <c r="B60" s="56"/>
      <c r="C60" s="59"/>
      <c r="D60" s="105"/>
      <c r="E60" s="105"/>
      <c r="F60" s="105"/>
      <c r="G60" s="59"/>
      <c r="H60" s="59"/>
      <c r="I60" s="60"/>
      <c r="J60" s="63" t="str">
        <f aca="false">IF($C60&lt;&gt;"",$E60*1.5,"")</f>
        <v/>
      </c>
      <c r="K60" s="106" t="str">
        <f aca="false">IFERROR($J60/10,"")</f>
        <v/>
      </c>
      <c r="L60" s="59"/>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row>
    <row r="61" customFormat="false" ht="13.8" hidden="false" customHeight="false" outlineLevel="0" collapsed="false">
      <c r="A61" s="55"/>
      <c r="B61" s="56"/>
      <c r="C61" s="59"/>
      <c r="D61" s="105"/>
      <c r="E61" s="105"/>
      <c r="F61" s="105"/>
      <c r="G61" s="59"/>
      <c r="H61" s="59"/>
      <c r="I61" s="60"/>
      <c r="J61" s="63" t="str">
        <f aca="false">IF($C61&lt;&gt;"",$E61*1.5,"")</f>
        <v/>
      </c>
      <c r="K61" s="106" t="str">
        <f aca="false">IFERROR($J61/10,"")</f>
        <v/>
      </c>
      <c r="L61" s="59"/>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row>
    <row r="62" customFormat="false" ht="13.8" hidden="false" customHeight="false" outlineLevel="0" collapsed="false">
      <c r="A62" s="55"/>
      <c r="B62" s="56"/>
      <c r="C62" s="59"/>
      <c r="D62" s="105"/>
      <c r="E62" s="105"/>
      <c r="F62" s="105"/>
      <c r="G62" s="59"/>
      <c r="H62" s="59"/>
      <c r="I62" s="60"/>
      <c r="J62" s="63" t="str">
        <f aca="false">IF($C62&lt;&gt;"",$E62*1.5,"")</f>
        <v/>
      </c>
      <c r="K62" s="106" t="str">
        <f aca="false">IFERROR($J62/10,"")</f>
        <v/>
      </c>
      <c r="L62" s="59"/>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row>
    <row r="63" customFormat="false" ht="13.8" hidden="false" customHeight="false" outlineLevel="0" collapsed="false">
      <c r="A63" s="55"/>
      <c r="B63" s="56"/>
      <c r="C63" s="59"/>
      <c r="D63" s="105"/>
      <c r="E63" s="105"/>
      <c r="F63" s="105"/>
      <c r="G63" s="59"/>
      <c r="H63" s="59"/>
      <c r="I63" s="60"/>
      <c r="J63" s="63" t="str">
        <f aca="false">IF($C63&lt;&gt;"",$E63*1.5,"")</f>
        <v/>
      </c>
      <c r="K63" s="106" t="str">
        <f aca="false">IFERROR($J63/10,"")</f>
        <v/>
      </c>
      <c r="L63" s="59"/>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row>
    <row r="64" customFormat="false" ht="13.8" hidden="false" customHeight="false" outlineLevel="0" collapsed="false">
      <c r="A64" s="55"/>
      <c r="B64" s="56"/>
      <c r="C64" s="59"/>
      <c r="D64" s="105"/>
      <c r="E64" s="105"/>
      <c r="F64" s="105"/>
      <c r="G64" s="59"/>
      <c r="H64" s="59"/>
      <c r="I64" s="60"/>
      <c r="J64" s="63" t="str">
        <f aca="false">IF($C64&lt;&gt;"",$E64*1.5,"")</f>
        <v/>
      </c>
      <c r="K64" s="106" t="str">
        <f aca="false">IFERROR($J64/10,"")</f>
        <v/>
      </c>
      <c r="L64" s="59"/>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row>
    <row r="65" customFormat="false" ht="13.8" hidden="false" customHeight="false" outlineLevel="0" collapsed="false">
      <c r="A65" s="55"/>
      <c r="B65" s="56"/>
      <c r="C65" s="59"/>
      <c r="D65" s="105"/>
      <c r="E65" s="105"/>
      <c r="F65" s="105"/>
      <c r="G65" s="59"/>
      <c r="H65" s="59"/>
      <c r="I65" s="60"/>
      <c r="J65" s="63" t="str">
        <f aca="false">IF($C65&lt;&gt;"",$E65*1.5,"")</f>
        <v/>
      </c>
      <c r="K65" s="106" t="str">
        <f aca="false">IFERROR($J65/10,"")</f>
        <v/>
      </c>
      <c r="L65" s="59"/>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row>
    <row r="66" customFormat="false" ht="13.8" hidden="false" customHeight="false" outlineLevel="0" collapsed="false">
      <c r="A66" s="55"/>
      <c r="B66" s="56"/>
      <c r="C66" s="59"/>
      <c r="D66" s="105"/>
      <c r="E66" s="105"/>
      <c r="F66" s="105"/>
      <c r="G66" s="59"/>
      <c r="H66" s="59"/>
      <c r="I66" s="60"/>
      <c r="J66" s="63" t="str">
        <f aca="false">IF($C66&lt;&gt;"",$E66*1.5,"")</f>
        <v/>
      </c>
      <c r="K66" s="106" t="str">
        <f aca="false">IFERROR($J66/10,"")</f>
        <v/>
      </c>
      <c r="L66" s="59"/>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row>
    <row r="67" customFormat="false" ht="13.8" hidden="false" customHeight="false" outlineLevel="0" collapsed="false">
      <c r="A67" s="55"/>
      <c r="B67" s="56"/>
      <c r="C67" s="59"/>
      <c r="D67" s="105"/>
      <c r="E67" s="105"/>
      <c r="F67" s="105"/>
      <c r="G67" s="59"/>
      <c r="H67" s="59"/>
      <c r="I67" s="60"/>
      <c r="J67" s="63" t="str">
        <f aca="false">IF($C67&lt;&gt;"",$E67*1.5,"")</f>
        <v/>
      </c>
      <c r="K67" s="106" t="str">
        <f aca="false">IFERROR($J67/10,"")</f>
        <v/>
      </c>
      <c r="L67" s="59"/>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row>
    <row r="68" customFormat="false" ht="13.8" hidden="false" customHeight="false" outlineLevel="0" collapsed="false">
      <c r="A68" s="55"/>
      <c r="B68" s="56"/>
      <c r="C68" s="59"/>
      <c r="D68" s="105"/>
      <c r="E68" s="105"/>
      <c r="F68" s="105"/>
      <c r="G68" s="59"/>
      <c r="H68" s="59"/>
      <c r="I68" s="60"/>
      <c r="J68" s="63" t="str">
        <f aca="false">IF($C68&lt;&gt;"",$E68*1.5,"")</f>
        <v/>
      </c>
      <c r="K68" s="106" t="str">
        <f aca="false">IFERROR($J68/10,"")</f>
        <v/>
      </c>
      <c r="L68" s="59"/>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55"/>
      <c r="BK68" s="55"/>
      <c r="BL68" s="55"/>
    </row>
    <row r="69" customFormat="false" ht="13.8" hidden="false" customHeight="false" outlineLevel="0" collapsed="false">
      <c r="A69" s="55"/>
      <c r="B69" s="56"/>
      <c r="C69" s="59"/>
      <c r="D69" s="105"/>
      <c r="E69" s="105"/>
      <c r="F69" s="105"/>
      <c r="G69" s="59"/>
      <c r="H69" s="59"/>
      <c r="I69" s="60"/>
      <c r="J69" s="63" t="str">
        <f aca="false">IF($C69&lt;&gt;"",$E69*1.5,"")</f>
        <v/>
      </c>
      <c r="K69" s="106" t="str">
        <f aca="false">IFERROR($J69/10,"")</f>
        <v/>
      </c>
      <c r="L69" s="59"/>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55"/>
      <c r="BK69" s="55"/>
      <c r="BL69" s="55"/>
    </row>
    <row r="70" customFormat="false" ht="13.8" hidden="false" customHeight="false" outlineLevel="0" collapsed="false">
      <c r="A70" s="55"/>
      <c r="B70" s="56"/>
      <c r="C70" s="59"/>
      <c r="D70" s="105"/>
      <c r="E70" s="105"/>
      <c r="F70" s="105"/>
      <c r="G70" s="59"/>
      <c r="H70" s="59"/>
      <c r="I70" s="60"/>
      <c r="J70" s="63" t="str">
        <f aca="false">IF($C70&lt;&gt;"",$E70*1.5,"")</f>
        <v/>
      </c>
      <c r="K70" s="106" t="str">
        <f aca="false">IFERROR($J70/10,"")</f>
        <v/>
      </c>
      <c r="L70" s="59"/>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row>
    <row r="71" customFormat="false" ht="13.8" hidden="false" customHeight="false" outlineLevel="0" collapsed="false">
      <c r="A71" s="55"/>
      <c r="B71" s="56"/>
      <c r="C71" s="59"/>
      <c r="D71" s="105"/>
      <c r="E71" s="105"/>
      <c r="F71" s="105"/>
      <c r="G71" s="59"/>
      <c r="H71" s="59"/>
      <c r="I71" s="60"/>
      <c r="J71" s="63" t="str">
        <f aca="false">IF($C71&lt;&gt;"",$E71*1.5,"")</f>
        <v/>
      </c>
      <c r="K71" s="106" t="str">
        <f aca="false">IFERROR($J71/10,"")</f>
        <v/>
      </c>
      <c r="L71" s="59"/>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55"/>
      <c r="BK71" s="55"/>
      <c r="BL71" s="55"/>
    </row>
    <row r="72" customFormat="false" ht="13.8" hidden="false" customHeight="false" outlineLevel="0" collapsed="false">
      <c r="A72" s="55"/>
      <c r="B72" s="56"/>
      <c r="C72" s="59"/>
      <c r="D72" s="105"/>
      <c r="E72" s="105"/>
      <c r="F72" s="105"/>
      <c r="G72" s="59"/>
      <c r="H72" s="59"/>
      <c r="I72" s="60"/>
      <c r="J72" s="63" t="str">
        <f aca="false">IF($C72&lt;&gt;"",$E72*1.5,"")</f>
        <v/>
      </c>
      <c r="K72" s="106" t="str">
        <f aca="false">IFERROR($J72/10,"")</f>
        <v/>
      </c>
      <c r="L72" s="59"/>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row>
    <row r="73" customFormat="false" ht="13.8" hidden="false" customHeight="false" outlineLevel="0" collapsed="false">
      <c r="A73" s="55"/>
      <c r="B73" s="56"/>
      <c r="C73" s="59"/>
      <c r="D73" s="105"/>
      <c r="E73" s="105"/>
      <c r="F73" s="105"/>
      <c r="G73" s="59"/>
      <c r="H73" s="59"/>
      <c r="I73" s="60"/>
      <c r="J73" s="63" t="str">
        <f aca="false">IF($C73&lt;&gt;"",$E73*1.5,"")</f>
        <v/>
      </c>
      <c r="K73" s="106" t="str">
        <f aca="false">IFERROR($J73/10,"")</f>
        <v/>
      </c>
      <c r="L73" s="59"/>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row>
    <row r="74" customFormat="false" ht="13.8" hidden="false" customHeight="false" outlineLevel="0" collapsed="false">
      <c r="A74" s="55"/>
      <c r="B74" s="56"/>
      <c r="C74" s="59"/>
      <c r="D74" s="105"/>
      <c r="E74" s="105"/>
      <c r="F74" s="105"/>
      <c r="G74" s="59"/>
      <c r="H74" s="59"/>
      <c r="I74" s="60"/>
      <c r="J74" s="63" t="str">
        <f aca="false">IF($C74&lt;&gt;"",$E74*1.5,"")</f>
        <v/>
      </c>
      <c r="K74" s="106" t="str">
        <f aca="false">IFERROR($J74/10,"")</f>
        <v/>
      </c>
      <c r="L74" s="59"/>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55"/>
      <c r="BK74" s="55"/>
      <c r="BL74" s="55"/>
    </row>
    <row r="75" customFormat="false" ht="13.8" hidden="false" customHeight="false" outlineLevel="0" collapsed="false">
      <c r="A75" s="55"/>
      <c r="B75" s="56"/>
      <c r="C75" s="59"/>
      <c r="D75" s="105"/>
      <c r="E75" s="105"/>
      <c r="F75" s="105"/>
      <c r="G75" s="59"/>
      <c r="H75" s="59"/>
      <c r="I75" s="60"/>
      <c r="J75" s="63" t="str">
        <f aca="false">IF($C75&lt;&gt;"",$E75*1.5,"")</f>
        <v/>
      </c>
      <c r="K75" s="106" t="str">
        <f aca="false">IFERROR($J75/10,"")</f>
        <v/>
      </c>
      <c r="L75" s="59"/>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c r="BG75" s="55"/>
      <c r="BH75" s="55"/>
      <c r="BI75" s="55"/>
      <c r="BJ75" s="55"/>
      <c r="BK75" s="55"/>
      <c r="BL75" s="55"/>
    </row>
    <row r="76" customFormat="false" ht="13.8" hidden="false" customHeight="false" outlineLevel="0" collapsed="false">
      <c r="A76" s="55"/>
      <c r="B76" s="56"/>
      <c r="C76" s="59"/>
      <c r="D76" s="105"/>
      <c r="E76" s="105"/>
      <c r="F76" s="105"/>
      <c r="G76" s="59"/>
      <c r="H76" s="59"/>
      <c r="I76" s="60"/>
      <c r="J76" s="63" t="str">
        <f aca="false">IF($C76&lt;&gt;"",$E76*1.5,"")</f>
        <v/>
      </c>
      <c r="K76" s="106" t="str">
        <f aca="false">IFERROR($J76/10,"")</f>
        <v/>
      </c>
      <c r="L76" s="59"/>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row>
    <row r="77" customFormat="false" ht="13.8" hidden="false" customHeight="false" outlineLevel="0" collapsed="false">
      <c r="A77" s="55"/>
      <c r="B77" s="56"/>
      <c r="C77" s="59"/>
      <c r="D77" s="105"/>
      <c r="E77" s="105"/>
      <c r="F77" s="105"/>
      <c r="G77" s="59"/>
      <c r="H77" s="59"/>
      <c r="I77" s="60"/>
      <c r="J77" s="63" t="str">
        <f aca="false">IF($C77&lt;&gt;"",$E77*1.5,"")</f>
        <v/>
      </c>
      <c r="K77" s="106" t="str">
        <f aca="false">IFERROR($J77/10,"")</f>
        <v/>
      </c>
      <c r="L77" s="59"/>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c r="BG77" s="55"/>
      <c r="BH77" s="55"/>
      <c r="BI77" s="55"/>
      <c r="BJ77" s="55"/>
      <c r="BK77" s="55"/>
      <c r="BL77" s="55"/>
    </row>
    <row r="78" customFormat="false" ht="13.8" hidden="false" customHeight="false" outlineLevel="0" collapsed="false">
      <c r="A78" s="55"/>
      <c r="B78" s="56"/>
      <c r="C78" s="59"/>
      <c r="D78" s="105"/>
      <c r="E78" s="105"/>
      <c r="F78" s="105"/>
      <c r="G78" s="59"/>
      <c r="H78" s="59"/>
      <c r="I78" s="60"/>
      <c r="J78" s="63" t="str">
        <f aca="false">IF($C78&lt;&gt;"",$E78*1.5,"")</f>
        <v/>
      </c>
      <c r="K78" s="106" t="str">
        <f aca="false">IFERROR($J78/10,"")</f>
        <v/>
      </c>
      <c r="L78" s="59"/>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row>
    <row r="79" customFormat="false" ht="13.8" hidden="false" customHeight="false" outlineLevel="0" collapsed="false">
      <c r="A79" s="55"/>
      <c r="B79" s="56"/>
      <c r="C79" s="59"/>
      <c r="D79" s="105"/>
      <c r="E79" s="105"/>
      <c r="F79" s="105"/>
      <c r="G79" s="59"/>
      <c r="H79" s="59"/>
      <c r="I79" s="60"/>
      <c r="J79" s="63" t="str">
        <f aca="false">IF($C79&lt;&gt;"",$E79*1.5,"")</f>
        <v/>
      </c>
      <c r="K79" s="106" t="str">
        <f aca="false">IFERROR($J79/10,"")</f>
        <v/>
      </c>
      <c r="L79" s="59"/>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c r="BG79" s="55"/>
      <c r="BH79" s="55"/>
      <c r="BI79" s="55"/>
      <c r="BJ79" s="55"/>
      <c r="BK79" s="55"/>
      <c r="BL79" s="55"/>
    </row>
    <row r="80" customFormat="false" ht="13.8" hidden="false" customHeight="false" outlineLevel="0" collapsed="false">
      <c r="A80" s="55"/>
      <c r="B80" s="56"/>
      <c r="C80" s="59"/>
      <c r="D80" s="105"/>
      <c r="E80" s="105"/>
      <c r="F80" s="105"/>
      <c r="G80" s="59"/>
      <c r="H80" s="59"/>
      <c r="I80" s="60"/>
      <c r="J80" s="63" t="str">
        <f aca="false">IF($C80&lt;&gt;"",$E80*1.5,"")</f>
        <v/>
      </c>
      <c r="K80" s="106" t="str">
        <f aca="false">IFERROR($J80/10,"")</f>
        <v/>
      </c>
      <c r="L80" s="59"/>
      <c r="M80" s="55"/>
      <c r="N80" s="55"/>
      <c r="O80" s="55"/>
      <c r="P80" s="55"/>
      <c r="Q80" s="55"/>
      <c r="R80" s="55"/>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row>
    <row r="81" customFormat="false" ht="13.8" hidden="false" customHeight="false" outlineLevel="0" collapsed="false">
      <c r="A81" s="55"/>
      <c r="B81" s="56"/>
      <c r="C81" s="59"/>
      <c r="D81" s="105"/>
      <c r="E81" s="105"/>
      <c r="F81" s="105"/>
      <c r="G81" s="59"/>
      <c r="H81" s="59"/>
      <c r="I81" s="60"/>
      <c r="J81" s="63" t="str">
        <f aca="false">IF($C81&lt;&gt;"",$E81*1.5,"")</f>
        <v/>
      </c>
      <c r="K81" s="106" t="str">
        <f aca="false">IFERROR($J81/10,"")</f>
        <v/>
      </c>
      <c r="L81" s="59"/>
      <c r="M81" s="55"/>
      <c r="N81" s="55"/>
      <c r="O81" s="55"/>
      <c r="P81" s="55"/>
      <c r="Q81" s="55"/>
      <c r="R81" s="55"/>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c r="BF81" s="55"/>
      <c r="BG81" s="55"/>
      <c r="BH81" s="55"/>
      <c r="BI81" s="55"/>
      <c r="BJ81" s="55"/>
      <c r="BK81" s="55"/>
      <c r="BL81" s="55"/>
    </row>
    <row r="82" customFormat="false" ht="13.8" hidden="false" customHeight="false" outlineLevel="0" collapsed="false">
      <c r="A82" s="55"/>
      <c r="B82" s="56"/>
      <c r="C82" s="59"/>
      <c r="D82" s="105"/>
      <c r="E82" s="105"/>
      <c r="F82" s="105"/>
      <c r="G82" s="59"/>
      <c r="H82" s="59"/>
      <c r="I82" s="60"/>
      <c r="J82" s="63" t="str">
        <f aca="false">IF($C82&lt;&gt;"",$E82*1.5,"")</f>
        <v/>
      </c>
      <c r="K82" s="106" t="str">
        <f aca="false">IFERROR($J82/10,"")</f>
        <v/>
      </c>
      <c r="L82" s="59"/>
      <c r="M82" s="55"/>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row>
    <row r="83" customFormat="false" ht="13.8" hidden="false" customHeight="false" outlineLevel="0" collapsed="false">
      <c r="A83" s="55"/>
      <c r="B83" s="56"/>
      <c r="C83" s="59"/>
      <c r="D83" s="105"/>
      <c r="E83" s="105"/>
      <c r="F83" s="105"/>
      <c r="G83" s="59"/>
      <c r="H83" s="59"/>
      <c r="I83" s="60"/>
      <c r="J83" s="63" t="str">
        <f aca="false">IF($C83&lt;&gt;"",$E83*1.5,"")</f>
        <v/>
      </c>
      <c r="K83" s="106" t="str">
        <f aca="false">IFERROR($J83/10,"")</f>
        <v/>
      </c>
      <c r="L83" s="59"/>
      <c r="M83" s="55"/>
      <c r="N83" s="55"/>
      <c r="O83" s="55"/>
      <c r="P83" s="55"/>
      <c r="Q83" s="55"/>
      <c r="R83" s="55"/>
      <c r="S83" s="55"/>
      <c r="T83" s="55"/>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c r="AT83" s="55"/>
      <c r="AU83" s="55"/>
      <c r="AV83" s="55"/>
      <c r="AW83" s="55"/>
      <c r="AX83" s="55"/>
      <c r="AY83" s="55"/>
      <c r="AZ83" s="55"/>
      <c r="BA83" s="55"/>
      <c r="BB83" s="55"/>
      <c r="BC83" s="55"/>
      <c r="BD83" s="55"/>
      <c r="BE83" s="55"/>
      <c r="BF83" s="55"/>
      <c r="BG83" s="55"/>
      <c r="BH83" s="55"/>
      <c r="BI83" s="55"/>
      <c r="BJ83" s="55"/>
      <c r="BK83" s="55"/>
      <c r="BL83" s="55"/>
    </row>
    <row r="84" customFormat="false" ht="13.8" hidden="false" customHeight="false" outlineLevel="0" collapsed="false">
      <c r="A84" s="55"/>
      <c r="B84" s="56"/>
      <c r="C84" s="59"/>
      <c r="D84" s="105"/>
      <c r="E84" s="105"/>
      <c r="F84" s="105"/>
      <c r="G84" s="59"/>
      <c r="H84" s="59"/>
      <c r="I84" s="60"/>
      <c r="J84" s="63" t="str">
        <f aca="false">IF($C84&lt;&gt;"",$E84*1.5,"")</f>
        <v/>
      </c>
      <c r="K84" s="106" t="str">
        <f aca="false">IFERROR($J84/10,"")</f>
        <v/>
      </c>
      <c r="L84" s="59"/>
      <c r="M84" s="55"/>
      <c r="N84" s="55"/>
      <c r="O84" s="55"/>
      <c r="P84" s="55"/>
      <c r="Q84" s="55"/>
      <c r="R84" s="55"/>
      <c r="S84" s="55"/>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c r="BC84" s="55"/>
      <c r="BD84" s="55"/>
      <c r="BE84" s="55"/>
      <c r="BF84" s="55"/>
      <c r="BG84" s="55"/>
      <c r="BH84" s="55"/>
      <c r="BI84" s="55"/>
      <c r="BJ84" s="55"/>
      <c r="BK84" s="55"/>
      <c r="BL84" s="55"/>
    </row>
    <row r="85" customFormat="false" ht="13.8" hidden="false" customHeight="false" outlineLevel="0" collapsed="false">
      <c r="A85" s="55"/>
      <c r="B85" s="56"/>
      <c r="C85" s="59"/>
      <c r="D85" s="105"/>
      <c r="E85" s="105"/>
      <c r="F85" s="105"/>
      <c r="G85" s="59"/>
      <c r="H85" s="59"/>
      <c r="I85" s="60"/>
      <c r="J85" s="63" t="str">
        <f aca="false">IF($C85&lt;&gt;"",$E85*1.5,"")</f>
        <v/>
      </c>
      <c r="K85" s="106" t="str">
        <f aca="false">IFERROR($J85/10,"")</f>
        <v/>
      </c>
      <c r="L85" s="59"/>
      <c r="M85" s="55"/>
      <c r="N85" s="55"/>
      <c r="O85" s="55"/>
      <c r="P85" s="55"/>
      <c r="Q85" s="55"/>
      <c r="R85" s="55"/>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row>
    <row r="86" customFormat="false" ht="13.8" hidden="false" customHeight="false" outlineLevel="0" collapsed="false">
      <c r="A86" s="55"/>
      <c r="B86" s="56"/>
      <c r="C86" s="59"/>
      <c r="D86" s="105"/>
      <c r="E86" s="105"/>
      <c r="F86" s="105"/>
      <c r="G86" s="59"/>
      <c r="H86" s="59"/>
      <c r="I86" s="60"/>
      <c r="J86" s="63" t="str">
        <f aca="false">IF($C86&lt;&gt;"",$E86*1.5,"")</f>
        <v/>
      </c>
      <c r="K86" s="106" t="str">
        <f aca="false">IFERROR($J86/10,"")</f>
        <v/>
      </c>
      <c r="L86" s="59"/>
      <c r="M86" s="55"/>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row>
    <row r="87" customFormat="false" ht="13.8" hidden="false" customHeight="false" outlineLevel="0" collapsed="false">
      <c r="A87" s="55"/>
      <c r="B87" s="56"/>
      <c r="C87" s="59"/>
      <c r="D87" s="105"/>
      <c r="E87" s="105"/>
      <c r="F87" s="105"/>
      <c r="G87" s="59"/>
      <c r="H87" s="59"/>
      <c r="I87" s="60"/>
      <c r="J87" s="63" t="str">
        <f aca="false">IF($C87&lt;&gt;"",$E87*1.5,"")</f>
        <v/>
      </c>
      <c r="K87" s="106" t="str">
        <f aca="false">IFERROR($J87/10,"")</f>
        <v/>
      </c>
      <c r="L87" s="59"/>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row>
    <row r="88" customFormat="false" ht="13.8" hidden="false" customHeight="false" outlineLevel="0" collapsed="false">
      <c r="A88" s="55"/>
      <c r="B88" s="56"/>
      <c r="C88" s="59"/>
      <c r="D88" s="105"/>
      <c r="E88" s="105"/>
      <c r="F88" s="105"/>
      <c r="G88" s="59"/>
      <c r="H88" s="59"/>
      <c r="I88" s="60"/>
      <c r="J88" s="63" t="str">
        <f aca="false">IF($C88&lt;&gt;"",$E88*1.5,"")</f>
        <v/>
      </c>
      <c r="K88" s="106" t="str">
        <f aca="false">IFERROR($J88/10,"")</f>
        <v/>
      </c>
      <c r="L88" s="59"/>
      <c r="M88" s="55"/>
      <c r="N88" s="55"/>
      <c r="O88" s="55"/>
      <c r="P88" s="55"/>
      <c r="Q88" s="55"/>
      <c r="R88" s="55"/>
      <c r="S88" s="55"/>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c r="BC88" s="55"/>
      <c r="BD88" s="55"/>
      <c r="BE88" s="55"/>
      <c r="BF88" s="55"/>
      <c r="BG88" s="55"/>
      <c r="BH88" s="55"/>
      <c r="BI88" s="55"/>
      <c r="BJ88" s="55"/>
      <c r="BK88" s="55"/>
      <c r="BL88" s="55"/>
    </row>
    <row r="89" customFormat="false" ht="13.8" hidden="false" customHeight="false" outlineLevel="0" collapsed="false">
      <c r="A89" s="55"/>
      <c r="B89" s="56"/>
      <c r="C89" s="59"/>
      <c r="D89" s="105"/>
      <c r="E89" s="105"/>
      <c r="F89" s="105"/>
      <c r="G89" s="59"/>
      <c r="H89" s="59"/>
      <c r="I89" s="60"/>
      <c r="J89" s="63" t="str">
        <f aca="false">IF($C89&lt;&gt;"",$E89*1.5,"")</f>
        <v/>
      </c>
      <c r="K89" s="106" t="str">
        <f aca="false">IFERROR($J89/10,"")</f>
        <v/>
      </c>
      <c r="L89" s="59"/>
      <c r="M89" s="55"/>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row>
    <row r="90" customFormat="false" ht="13.8" hidden="false" customHeight="false" outlineLevel="0" collapsed="false">
      <c r="A90" s="55"/>
      <c r="B90" s="56"/>
      <c r="C90" s="59"/>
      <c r="D90" s="105"/>
      <c r="E90" s="105"/>
      <c r="F90" s="105"/>
      <c r="G90" s="59"/>
      <c r="H90" s="59"/>
      <c r="I90" s="60"/>
      <c r="J90" s="63" t="str">
        <f aca="false">IF($C90&lt;&gt;"",$E90*1.5,"")</f>
        <v/>
      </c>
      <c r="K90" s="106" t="str">
        <f aca="false">IFERROR($J90/10,"")</f>
        <v/>
      </c>
      <c r="L90" s="59"/>
      <c r="M90" s="55"/>
      <c r="N90" s="5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row>
    <row r="91" customFormat="false" ht="13.8" hidden="false" customHeight="false" outlineLevel="0" collapsed="false">
      <c r="A91" s="55"/>
      <c r="B91" s="56"/>
      <c r="C91" s="59"/>
      <c r="D91" s="105"/>
      <c r="E91" s="105"/>
      <c r="F91" s="105"/>
      <c r="G91" s="59"/>
      <c r="H91" s="59"/>
      <c r="I91" s="60"/>
      <c r="J91" s="63" t="str">
        <f aca="false">IF($C91&lt;&gt;"",$E91*1.5,"")</f>
        <v/>
      </c>
      <c r="K91" s="106" t="str">
        <f aca="false">IFERROR($J91/10,"")</f>
        <v/>
      </c>
      <c r="L91" s="59"/>
      <c r="M91" s="55"/>
      <c r="N91" s="55"/>
      <c r="O91" s="55"/>
      <c r="P91" s="55"/>
      <c r="Q91" s="55"/>
      <c r="R91" s="55"/>
      <c r="S91" s="55"/>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row>
    <row r="92" customFormat="false" ht="13.8" hidden="false" customHeight="false" outlineLevel="0" collapsed="false">
      <c r="A92" s="55"/>
      <c r="B92" s="56"/>
      <c r="C92" s="59"/>
      <c r="D92" s="105"/>
      <c r="E92" s="105"/>
      <c r="F92" s="105"/>
      <c r="G92" s="59"/>
      <c r="H92" s="59"/>
      <c r="I92" s="60"/>
      <c r="J92" s="63" t="str">
        <f aca="false">IF($C92&lt;&gt;"",$E92*1.5,"")</f>
        <v/>
      </c>
      <c r="K92" s="106" t="str">
        <f aca="false">IFERROR($J92/10,"")</f>
        <v/>
      </c>
      <c r="L92" s="59"/>
      <c r="M92" s="55"/>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row>
    <row r="93" customFormat="false" ht="13.8" hidden="false" customHeight="false" outlineLevel="0" collapsed="false">
      <c r="A93" s="55"/>
      <c r="B93" s="56"/>
      <c r="C93" s="59"/>
      <c r="D93" s="105"/>
      <c r="E93" s="105"/>
      <c r="F93" s="105"/>
      <c r="G93" s="59"/>
      <c r="H93" s="59"/>
      <c r="I93" s="60"/>
      <c r="J93" s="63" t="str">
        <f aca="false">IF($C93&lt;&gt;"",$E93*1.5,"")</f>
        <v/>
      </c>
      <c r="K93" s="106" t="str">
        <f aca="false">IFERROR($J93/10,"")</f>
        <v/>
      </c>
      <c r="L93" s="59"/>
      <c r="M93" s="55"/>
      <c r="N93" s="55"/>
      <c r="O93" s="55"/>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row>
    <row r="94" customFormat="false" ht="13.8" hidden="false" customHeight="false" outlineLevel="0" collapsed="false">
      <c r="A94" s="55"/>
      <c r="B94" s="56"/>
      <c r="C94" s="59"/>
      <c r="D94" s="105"/>
      <c r="E94" s="105"/>
      <c r="F94" s="105"/>
      <c r="G94" s="59"/>
      <c r="H94" s="59"/>
      <c r="I94" s="60"/>
      <c r="J94" s="63" t="str">
        <f aca="false">IF($C94&lt;&gt;"",$E94*1.5,"")</f>
        <v/>
      </c>
      <c r="K94" s="106" t="str">
        <f aca="false">IFERROR($J94/10,"")</f>
        <v/>
      </c>
      <c r="L94" s="59"/>
      <c r="M94" s="55"/>
      <c r="N94" s="55"/>
      <c r="O94" s="55"/>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row>
    <row r="95" customFormat="false" ht="13.8" hidden="false" customHeight="false" outlineLevel="0" collapsed="false">
      <c r="A95" s="55"/>
      <c r="B95" s="56"/>
      <c r="C95" s="59"/>
      <c r="D95" s="105"/>
      <c r="E95" s="105"/>
      <c r="F95" s="105"/>
      <c r="G95" s="59"/>
      <c r="H95" s="59"/>
      <c r="I95" s="60"/>
      <c r="J95" s="63" t="str">
        <f aca="false">IF($C95&lt;&gt;"",$E95*1.5,"")</f>
        <v/>
      </c>
      <c r="K95" s="106" t="str">
        <f aca="false">IFERROR($J95/10,"")</f>
        <v/>
      </c>
      <c r="L95" s="59"/>
      <c r="M95" s="55"/>
      <c r="N95" s="55"/>
      <c r="O95" s="55"/>
      <c r="P95" s="55"/>
      <c r="Q95" s="55"/>
      <c r="R95" s="55"/>
      <c r="S95" s="55"/>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row>
    <row r="96" customFormat="false" ht="13.8" hidden="false" customHeight="false" outlineLevel="0" collapsed="false">
      <c r="A96" s="55"/>
      <c r="B96" s="56"/>
      <c r="C96" s="59"/>
      <c r="D96" s="105"/>
      <c r="E96" s="105"/>
      <c r="F96" s="105"/>
      <c r="G96" s="59"/>
      <c r="H96" s="59"/>
      <c r="I96" s="60"/>
      <c r="J96" s="63" t="str">
        <f aca="false">IF($C96&lt;&gt;"",$E96*1.5,"")</f>
        <v/>
      </c>
      <c r="K96" s="106" t="str">
        <f aca="false">IFERROR($J96/10,"")</f>
        <v/>
      </c>
      <c r="L96" s="59"/>
      <c r="M96" s="55"/>
      <c r="N96" s="55"/>
      <c r="O96" s="55"/>
      <c r="P96" s="55"/>
      <c r="Q96" s="55"/>
      <c r="R96" s="55"/>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row>
    <row r="97" customFormat="false" ht="13.8" hidden="false" customHeight="false" outlineLevel="0" collapsed="false">
      <c r="A97" s="55"/>
      <c r="B97" s="56"/>
      <c r="C97" s="59"/>
      <c r="D97" s="105"/>
      <c r="E97" s="105"/>
      <c r="F97" s="105"/>
      <c r="G97" s="59"/>
      <c r="H97" s="59"/>
      <c r="I97" s="60"/>
      <c r="J97" s="63" t="str">
        <f aca="false">IF($C97&lt;&gt;"",$E97*1.5,"")</f>
        <v/>
      </c>
      <c r="K97" s="106" t="str">
        <f aca="false">IFERROR($J97/10,"")</f>
        <v/>
      </c>
      <c r="L97" s="59"/>
      <c r="M97" s="55"/>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row>
    <row r="98" customFormat="false" ht="13.8" hidden="false" customHeight="false" outlineLevel="0" collapsed="false">
      <c r="A98" s="55"/>
      <c r="B98" s="56"/>
      <c r="C98" s="59"/>
      <c r="D98" s="105"/>
      <c r="E98" s="105"/>
      <c r="F98" s="105"/>
      <c r="G98" s="59"/>
      <c r="H98" s="59"/>
      <c r="I98" s="60"/>
      <c r="J98" s="63" t="str">
        <f aca="false">IF($C98&lt;&gt;"",$E98*1.5,"")</f>
        <v/>
      </c>
      <c r="K98" s="106" t="str">
        <f aca="false">IFERROR($J98/10,"")</f>
        <v/>
      </c>
      <c r="L98" s="59"/>
      <c r="M98" s="55"/>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row>
    <row r="99" customFormat="false" ht="13.8" hidden="false" customHeight="false" outlineLevel="0" collapsed="false">
      <c r="A99" s="55"/>
      <c r="B99" s="56"/>
      <c r="C99" s="59"/>
      <c r="D99" s="105"/>
      <c r="E99" s="105"/>
      <c r="F99" s="105"/>
      <c r="G99" s="59"/>
      <c r="H99" s="59"/>
      <c r="I99" s="60"/>
      <c r="J99" s="63" t="str">
        <f aca="false">IF($C99&lt;&gt;"",$E99*1.5,"")</f>
        <v/>
      </c>
      <c r="K99" s="106" t="str">
        <f aca="false">IFERROR($J99/10,"")</f>
        <v/>
      </c>
      <c r="L99" s="59"/>
      <c r="M99" s="55"/>
      <c r="N99" s="55"/>
      <c r="O99" s="55"/>
      <c r="P99" s="55"/>
      <c r="Q99" s="55"/>
      <c r="R99" s="55"/>
      <c r="S99" s="55"/>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row>
    <row r="100" customFormat="false" ht="13.8" hidden="false" customHeight="false" outlineLevel="0" collapsed="false">
      <c r="A100" s="55"/>
      <c r="B100" s="56"/>
      <c r="C100" s="59"/>
      <c r="D100" s="105"/>
      <c r="E100" s="105"/>
      <c r="F100" s="105"/>
      <c r="G100" s="59"/>
      <c r="H100" s="59"/>
      <c r="I100" s="60"/>
      <c r="J100" s="63" t="str">
        <f aca="false">IF($C100&lt;&gt;"",$E100*1.5,"")</f>
        <v/>
      </c>
      <c r="K100" s="106" t="str">
        <f aca="false">IFERROR($J100/10,"")</f>
        <v/>
      </c>
      <c r="L100" s="59"/>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row>
    <row r="101" customFormat="false" ht="13.8" hidden="false" customHeight="false" outlineLevel="0" collapsed="false">
      <c r="A101" s="55"/>
      <c r="B101" s="56"/>
      <c r="C101" s="59"/>
      <c r="D101" s="105"/>
      <c r="E101" s="105"/>
      <c r="F101" s="105"/>
      <c r="G101" s="59"/>
      <c r="H101" s="59"/>
      <c r="I101" s="60"/>
      <c r="J101" s="63" t="str">
        <f aca="false">IF($C101&lt;&gt;"",$E101*1.5,"")</f>
        <v/>
      </c>
      <c r="K101" s="106" t="str">
        <f aca="false">IFERROR($J101/10,"")</f>
        <v/>
      </c>
      <c r="L101" s="59"/>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row>
    <row r="102" customFormat="false" ht="13.8" hidden="false" customHeight="false" outlineLevel="0" collapsed="false">
      <c r="A102" s="55"/>
      <c r="B102" s="56"/>
      <c r="C102" s="59"/>
      <c r="D102" s="105"/>
      <c r="E102" s="105"/>
      <c r="F102" s="105"/>
      <c r="G102" s="59"/>
      <c r="H102" s="59"/>
      <c r="I102" s="60"/>
      <c r="J102" s="63" t="str">
        <f aca="false">IF($C102&lt;&gt;"",$E102*1.5,"")</f>
        <v/>
      </c>
      <c r="K102" s="106" t="str">
        <f aca="false">IFERROR($J102/10,"")</f>
        <v/>
      </c>
      <c r="L102" s="59"/>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row>
    <row r="103" customFormat="false" ht="13.8" hidden="false" customHeight="false" outlineLevel="0" collapsed="false">
      <c r="A103" s="55"/>
      <c r="B103" s="56"/>
      <c r="C103" s="59"/>
      <c r="D103" s="105"/>
      <c r="E103" s="105"/>
      <c r="F103" s="105"/>
      <c r="G103" s="59"/>
      <c r="H103" s="59"/>
      <c r="I103" s="60"/>
      <c r="J103" s="63" t="str">
        <f aca="false">IF($C103&lt;&gt;"",$E103*1.5,"")</f>
        <v/>
      </c>
      <c r="K103" s="106" t="str">
        <f aca="false">IFERROR($J103/10,"")</f>
        <v/>
      </c>
      <c r="L103" s="59"/>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55"/>
      <c r="BB103" s="55"/>
      <c r="BC103" s="55"/>
      <c r="BD103" s="55"/>
      <c r="BE103" s="55"/>
      <c r="BF103" s="55"/>
      <c r="BG103" s="55"/>
      <c r="BH103" s="55"/>
      <c r="BI103" s="55"/>
      <c r="BJ103" s="55"/>
      <c r="BK103" s="55"/>
      <c r="BL103" s="55"/>
    </row>
    <row r="104" customFormat="false" ht="13.8" hidden="false" customHeight="false" outlineLevel="0" collapsed="false">
      <c r="A104" s="55"/>
      <c r="B104" s="56"/>
      <c r="C104" s="59"/>
      <c r="D104" s="105"/>
      <c r="E104" s="105"/>
      <c r="F104" s="105"/>
      <c r="G104" s="59"/>
      <c r="H104" s="59"/>
      <c r="I104" s="60"/>
      <c r="J104" s="63" t="str">
        <f aca="false">IF($C104&lt;&gt;"",$E104*1.5,"")</f>
        <v/>
      </c>
      <c r="K104" s="106" t="str">
        <f aca="false">IFERROR($J104/10,"")</f>
        <v/>
      </c>
      <c r="L104" s="59"/>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row>
    <row r="105" customFormat="false" ht="13.8" hidden="false" customHeight="false" outlineLevel="0" collapsed="false">
      <c r="A105" s="55"/>
      <c r="B105" s="56"/>
      <c r="C105" s="59"/>
      <c r="D105" s="105"/>
      <c r="E105" s="105"/>
      <c r="F105" s="105"/>
      <c r="G105" s="59"/>
      <c r="H105" s="59"/>
      <c r="I105" s="60"/>
      <c r="J105" s="63" t="str">
        <f aca="false">IF($C105&lt;&gt;"",$E105*1.5,"")</f>
        <v/>
      </c>
      <c r="K105" s="106" t="str">
        <f aca="false">IFERROR($J105/10,"")</f>
        <v/>
      </c>
      <c r="L105" s="59"/>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row>
    <row r="106" customFormat="false" ht="13.8" hidden="false" customHeight="false" outlineLevel="0" collapsed="false">
      <c r="A106" s="55"/>
      <c r="B106" s="56"/>
      <c r="C106" s="59"/>
      <c r="D106" s="105"/>
      <c r="E106" s="105"/>
      <c r="F106" s="105"/>
      <c r="G106" s="59"/>
      <c r="H106" s="59"/>
      <c r="I106" s="60"/>
      <c r="J106" s="63" t="str">
        <f aca="false">IF($C106&lt;&gt;"",$E106*1.5,"")</f>
        <v/>
      </c>
      <c r="K106" s="106" t="str">
        <f aca="false">IFERROR($J106/10,"")</f>
        <v/>
      </c>
      <c r="L106" s="59"/>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c r="BK106" s="55"/>
      <c r="BL106" s="55"/>
    </row>
    <row r="107" customFormat="false" ht="13.8" hidden="false" customHeight="false" outlineLevel="0" collapsed="false">
      <c r="A107" s="55"/>
      <c r="B107" s="56"/>
      <c r="C107" s="59"/>
      <c r="D107" s="105"/>
      <c r="E107" s="105"/>
      <c r="F107" s="105"/>
      <c r="G107" s="59"/>
      <c r="H107" s="59"/>
      <c r="I107" s="60"/>
      <c r="J107" s="63" t="str">
        <f aca="false">IF($C107&lt;&gt;"",$E107*1.5,"")</f>
        <v/>
      </c>
      <c r="K107" s="106" t="str">
        <f aca="false">IFERROR($J107/10,"")</f>
        <v/>
      </c>
      <c r="L107" s="59"/>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row>
    <row r="108" customFormat="false" ht="13.8" hidden="false" customHeight="false" outlineLevel="0" collapsed="false">
      <c r="A108" s="55"/>
      <c r="B108" s="56"/>
      <c r="C108" s="59"/>
      <c r="D108" s="105"/>
      <c r="E108" s="105"/>
      <c r="F108" s="105"/>
      <c r="G108" s="59"/>
      <c r="H108" s="59"/>
      <c r="I108" s="60"/>
      <c r="J108" s="63" t="str">
        <f aca="false">IF($C108&lt;&gt;"",$E108*1.5,"")</f>
        <v/>
      </c>
      <c r="K108" s="106" t="str">
        <f aca="false">IFERROR($J108/10,"")</f>
        <v/>
      </c>
      <c r="L108" s="59"/>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row>
    <row r="109" customFormat="false" ht="13.8" hidden="false" customHeight="false" outlineLevel="0" collapsed="false">
      <c r="A109" s="55"/>
      <c r="B109" s="56"/>
      <c r="C109" s="59"/>
      <c r="D109" s="105"/>
      <c r="E109" s="105"/>
      <c r="F109" s="105"/>
      <c r="G109" s="59"/>
      <c r="H109" s="59"/>
      <c r="I109" s="60"/>
      <c r="J109" s="63" t="str">
        <f aca="false">IF($C109&lt;&gt;"",$E109*1.5,"")</f>
        <v/>
      </c>
      <c r="K109" s="106" t="str">
        <f aca="false">IFERROR($J109/10,"")</f>
        <v/>
      </c>
      <c r="L109" s="59"/>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row>
    <row r="110" customFormat="false" ht="13.8" hidden="false" customHeight="true" outlineLevel="0" collapsed="false">
      <c r="A110" s="55"/>
      <c r="B110" s="56"/>
      <c r="C110" s="59"/>
      <c r="D110" s="105"/>
      <c r="E110" s="105"/>
      <c r="F110" s="105"/>
      <c r="G110" s="59" t="s">
        <v>86</v>
      </c>
      <c r="H110" s="59"/>
      <c r="I110" s="60"/>
      <c r="J110" s="63" t="str">
        <f aca="false">IF($C110&lt;&gt;"",$E110*1.5,"")</f>
        <v/>
      </c>
      <c r="K110" s="106" t="str">
        <f aca="false">IFERROR($J110/10,"")</f>
        <v/>
      </c>
      <c r="L110" s="59"/>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55"/>
      <c r="AV110" s="55"/>
      <c r="AW110" s="55"/>
      <c r="AX110" s="55"/>
      <c r="AY110" s="55"/>
      <c r="AZ110" s="55"/>
      <c r="BA110" s="55"/>
      <c r="BB110" s="55"/>
      <c r="BC110" s="55"/>
      <c r="BD110" s="55"/>
      <c r="BE110" s="55"/>
      <c r="BF110" s="55"/>
      <c r="BG110" s="55"/>
      <c r="BH110" s="55"/>
      <c r="BI110" s="55"/>
      <c r="BJ110" s="55"/>
      <c r="BK110" s="55"/>
      <c r="BL110" s="55"/>
    </row>
    <row r="111" customFormat="false" ht="13.8" hidden="false" customHeight="false" outlineLevel="0" collapsed="false">
      <c r="A111" s="55"/>
      <c r="B111" s="56"/>
      <c r="C111" s="59"/>
      <c r="D111" s="105"/>
      <c r="E111" s="105"/>
      <c r="F111" s="105"/>
      <c r="G111" s="59"/>
      <c r="H111" s="59"/>
      <c r="I111" s="60"/>
      <c r="J111" s="63" t="str">
        <f aca="false">IF($C111&lt;&gt;"",$E111*1.5,"")</f>
        <v/>
      </c>
      <c r="K111" s="106" t="str">
        <f aca="false">IFERROR($J111/10,"")</f>
        <v/>
      </c>
      <c r="L111" s="59"/>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row>
    <row r="112" customFormat="false" ht="13.8" hidden="false" customHeight="false" outlineLevel="0" collapsed="false">
      <c r="A112" s="55"/>
      <c r="B112" s="56"/>
      <c r="C112" s="59"/>
      <c r="D112" s="105"/>
      <c r="E112" s="105"/>
      <c r="F112" s="105"/>
      <c r="G112" s="59"/>
      <c r="H112" s="59"/>
      <c r="I112" s="60"/>
      <c r="J112" s="63" t="str">
        <f aca="false">IF($C112&lt;&gt;"",$E112*1.5,"")</f>
        <v/>
      </c>
      <c r="K112" s="106" t="str">
        <f aca="false">IFERROR($J112/10,"")</f>
        <v/>
      </c>
      <c r="L112" s="59"/>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c r="BK112" s="55"/>
      <c r="BL112" s="55"/>
    </row>
    <row r="113" customFormat="false" ht="13.8" hidden="false" customHeight="false" outlineLevel="0" collapsed="false">
      <c r="A113" s="55"/>
      <c r="B113" s="56"/>
      <c r="C113" s="59"/>
      <c r="D113" s="105"/>
      <c r="E113" s="105"/>
      <c r="F113" s="105"/>
      <c r="G113" s="59"/>
      <c r="H113" s="59"/>
      <c r="I113" s="60"/>
      <c r="J113" s="63" t="str">
        <f aca="false">IF($C113&lt;&gt;"",$E113*1.5,"")</f>
        <v/>
      </c>
      <c r="K113" s="106" t="str">
        <f aca="false">IFERROR($J113/10,"")</f>
        <v/>
      </c>
      <c r="L113" s="59"/>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row>
    <row r="114" customFormat="false" ht="13.8" hidden="false" customHeight="false" outlineLevel="0" collapsed="false">
      <c r="A114" s="55"/>
      <c r="B114" s="56"/>
      <c r="C114" s="59"/>
      <c r="D114" s="105"/>
      <c r="E114" s="105"/>
      <c r="F114" s="105"/>
      <c r="G114" s="59"/>
      <c r="H114" s="59"/>
      <c r="I114" s="60"/>
      <c r="J114" s="63" t="str">
        <f aca="false">IF($C114&lt;&gt;"",$E114*1.5,"")</f>
        <v/>
      </c>
      <c r="K114" s="106" t="str">
        <f aca="false">IFERROR($J114/10,"")</f>
        <v/>
      </c>
      <c r="L114" s="59"/>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55"/>
      <c r="AV114" s="55"/>
      <c r="AW114" s="55"/>
      <c r="AX114" s="55"/>
      <c r="AY114" s="55"/>
      <c r="AZ114" s="55"/>
      <c r="BA114" s="55"/>
      <c r="BB114" s="55"/>
      <c r="BC114" s="55"/>
      <c r="BD114" s="55"/>
      <c r="BE114" s="55"/>
      <c r="BF114" s="55"/>
      <c r="BG114" s="55"/>
      <c r="BH114" s="55"/>
      <c r="BI114" s="55"/>
      <c r="BJ114" s="55"/>
      <c r="BK114" s="55"/>
      <c r="BL114" s="55"/>
    </row>
    <row r="115" customFormat="false" ht="13.8" hidden="false" customHeight="false" outlineLevel="0" collapsed="false">
      <c r="A115" s="55"/>
      <c r="B115" s="56"/>
      <c r="C115" s="59"/>
      <c r="D115" s="105"/>
      <c r="E115" s="105"/>
      <c r="F115" s="105"/>
      <c r="G115" s="59"/>
      <c r="H115" s="59"/>
      <c r="I115" s="60"/>
      <c r="J115" s="63" t="str">
        <f aca="false">IF($C115&lt;&gt;"",$E115*1.5,"")</f>
        <v/>
      </c>
      <c r="K115" s="106" t="str">
        <f aca="false">IFERROR($J115/10,"")</f>
        <v/>
      </c>
      <c r="L115" s="59"/>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c r="AT115" s="55"/>
      <c r="AU115" s="55"/>
      <c r="AV115" s="55"/>
      <c r="AW115" s="55"/>
      <c r="AX115" s="55"/>
      <c r="AY115" s="55"/>
      <c r="AZ115" s="55"/>
      <c r="BA115" s="55"/>
      <c r="BB115" s="55"/>
      <c r="BC115" s="55"/>
      <c r="BD115" s="55"/>
      <c r="BE115" s="55"/>
      <c r="BF115" s="55"/>
      <c r="BG115" s="55"/>
      <c r="BH115" s="55"/>
      <c r="BI115" s="55"/>
      <c r="BJ115" s="55"/>
      <c r="BK115" s="55"/>
      <c r="BL115" s="55"/>
    </row>
    <row r="116" customFormat="false" ht="13.8" hidden="false" customHeight="false" outlineLevel="0" collapsed="false">
      <c r="A116" s="55"/>
      <c r="B116" s="56"/>
      <c r="C116" s="59"/>
      <c r="D116" s="105"/>
      <c r="E116" s="105"/>
      <c r="F116" s="105"/>
      <c r="G116" s="59"/>
      <c r="H116" s="59"/>
      <c r="I116" s="60"/>
      <c r="J116" s="63" t="str">
        <f aca="false">IF($C116&lt;&gt;"",$E116*1.5,"")</f>
        <v/>
      </c>
      <c r="K116" s="106" t="str">
        <f aca="false">IFERROR($J116/10,"")</f>
        <v/>
      </c>
      <c r="L116" s="59"/>
      <c r="M116" s="55"/>
      <c r="N116" s="55"/>
      <c r="O116" s="55"/>
      <c r="P116" s="55"/>
      <c r="Q116" s="55"/>
      <c r="R116" s="55"/>
      <c r="S116" s="55"/>
      <c r="T116" s="55"/>
      <c r="U116" s="55"/>
      <c r="V116" s="55"/>
      <c r="W116" s="55"/>
      <c r="X116" s="55"/>
      <c r="Y116" s="55"/>
      <c r="Z116" s="55"/>
      <c r="AA116" s="55"/>
      <c r="AB116" s="55"/>
      <c r="AC116" s="55"/>
      <c r="AD116" s="55"/>
      <c r="AE116" s="55"/>
      <c r="AF116" s="55"/>
      <c r="AG116" s="55"/>
      <c r="AH116" s="55"/>
      <c r="AI116" s="55"/>
      <c r="AJ116" s="55"/>
      <c r="AK116" s="55"/>
      <c r="AL116" s="55"/>
      <c r="AM116" s="55"/>
      <c r="AN116" s="55"/>
      <c r="AO116" s="55"/>
      <c r="AP116" s="55"/>
      <c r="AQ116" s="55"/>
      <c r="AR116" s="55"/>
      <c r="AS116" s="55"/>
      <c r="AT116" s="55"/>
      <c r="AU116" s="55"/>
      <c r="AV116" s="55"/>
      <c r="AW116" s="55"/>
      <c r="AX116" s="55"/>
      <c r="AY116" s="55"/>
      <c r="AZ116" s="55"/>
      <c r="BA116" s="55"/>
      <c r="BB116" s="55"/>
      <c r="BC116" s="55"/>
      <c r="BD116" s="55"/>
      <c r="BE116" s="55"/>
      <c r="BF116" s="55"/>
      <c r="BG116" s="55"/>
      <c r="BH116" s="55"/>
      <c r="BI116" s="55"/>
      <c r="BJ116" s="55"/>
      <c r="BK116" s="55"/>
      <c r="BL116" s="55"/>
    </row>
    <row r="117" customFormat="false" ht="13.8" hidden="false" customHeight="false" outlineLevel="0" collapsed="false">
      <c r="A117" s="55"/>
      <c r="B117" s="56"/>
      <c r="C117" s="59"/>
      <c r="D117" s="105"/>
      <c r="E117" s="105"/>
      <c r="F117" s="105"/>
      <c r="G117" s="59"/>
      <c r="H117" s="59"/>
      <c r="I117" s="60"/>
      <c r="J117" s="63" t="str">
        <f aca="false">IF($C117&lt;&gt;"",$E117*1.5,"")</f>
        <v/>
      </c>
      <c r="K117" s="106" t="str">
        <f aca="false">IFERROR($J117/10,"")</f>
        <v/>
      </c>
      <c r="L117" s="59"/>
      <c r="M117" s="55"/>
      <c r="N117" s="55"/>
      <c r="O117" s="55"/>
      <c r="P117" s="55"/>
      <c r="Q117" s="55"/>
      <c r="R117" s="55"/>
      <c r="S117" s="55"/>
      <c r="T117" s="55"/>
      <c r="U117" s="55"/>
      <c r="V117" s="55"/>
      <c r="W117" s="55"/>
      <c r="X117" s="55"/>
      <c r="Y117" s="55"/>
      <c r="Z117" s="55"/>
      <c r="AA117" s="55"/>
      <c r="AB117" s="55"/>
      <c r="AC117" s="55"/>
      <c r="AD117" s="55"/>
      <c r="AE117" s="55"/>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55"/>
      <c r="BB117" s="55"/>
      <c r="BC117" s="55"/>
      <c r="BD117" s="55"/>
      <c r="BE117" s="55"/>
      <c r="BF117" s="55"/>
      <c r="BG117" s="55"/>
      <c r="BH117" s="55"/>
      <c r="BI117" s="55"/>
      <c r="BJ117" s="55"/>
      <c r="BK117" s="55"/>
      <c r="BL117" s="55"/>
    </row>
    <row r="118" customFormat="false" ht="13.8" hidden="false" customHeight="false" outlineLevel="0" collapsed="false">
      <c r="A118" s="55"/>
      <c r="B118" s="56"/>
      <c r="C118" s="59"/>
      <c r="D118" s="105"/>
      <c r="E118" s="105"/>
      <c r="F118" s="105"/>
      <c r="G118" s="59"/>
      <c r="H118" s="59"/>
      <c r="I118" s="60"/>
      <c r="J118" s="63" t="str">
        <f aca="false">IF($C118&lt;&gt;"",$E118*1.5,"")</f>
        <v/>
      </c>
      <c r="K118" s="106" t="str">
        <f aca="false">IFERROR($J118/10,"")</f>
        <v/>
      </c>
      <c r="L118" s="59"/>
      <c r="M118" s="55"/>
      <c r="N118" s="55"/>
      <c r="O118" s="55"/>
      <c r="P118" s="55"/>
      <c r="Q118" s="55"/>
      <c r="R118" s="55"/>
      <c r="S118" s="55"/>
      <c r="T118" s="55"/>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c r="AT118" s="55"/>
      <c r="AU118" s="55"/>
      <c r="AV118" s="55"/>
      <c r="AW118" s="55"/>
      <c r="AX118" s="55"/>
      <c r="AY118" s="55"/>
      <c r="AZ118" s="55"/>
      <c r="BA118" s="55"/>
      <c r="BB118" s="55"/>
      <c r="BC118" s="55"/>
      <c r="BD118" s="55"/>
      <c r="BE118" s="55"/>
      <c r="BF118" s="55"/>
      <c r="BG118" s="55"/>
      <c r="BH118" s="55"/>
      <c r="BI118" s="55"/>
      <c r="BJ118" s="55"/>
      <c r="BK118" s="55"/>
      <c r="BL118" s="55"/>
    </row>
    <row r="119" customFormat="false" ht="13.8" hidden="false" customHeight="false" outlineLevel="0" collapsed="false">
      <c r="A119" s="55"/>
      <c r="B119" s="56"/>
      <c r="C119" s="59"/>
      <c r="D119" s="105"/>
      <c r="E119" s="105"/>
      <c r="F119" s="105"/>
      <c r="G119" s="59"/>
      <c r="H119" s="59"/>
      <c r="I119" s="60"/>
      <c r="J119" s="63" t="str">
        <f aca="false">IF($C119&lt;&gt;"",$E119*1.5,"")</f>
        <v/>
      </c>
      <c r="K119" s="106" t="str">
        <f aca="false">IFERROR($J119/10,"")</f>
        <v/>
      </c>
      <c r="L119" s="59"/>
      <c r="M119" s="55"/>
      <c r="N119" s="55"/>
      <c r="O119" s="55"/>
      <c r="P119" s="55"/>
      <c r="Q119" s="55"/>
      <c r="R119" s="55"/>
      <c r="S119" s="55"/>
      <c r="T119" s="55"/>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55"/>
      <c r="AT119" s="55"/>
      <c r="AU119" s="55"/>
      <c r="AV119" s="55"/>
      <c r="AW119" s="55"/>
      <c r="AX119" s="55"/>
      <c r="AY119" s="55"/>
      <c r="AZ119" s="55"/>
      <c r="BA119" s="55"/>
      <c r="BB119" s="55"/>
      <c r="BC119" s="55"/>
      <c r="BD119" s="55"/>
      <c r="BE119" s="55"/>
      <c r="BF119" s="55"/>
      <c r="BG119" s="55"/>
      <c r="BH119" s="55"/>
      <c r="BI119" s="55"/>
      <c r="BJ119" s="55"/>
      <c r="BK119" s="55"/>
      <c r="BL119" s="55"/>
    </row>
    <row r="120" customFormat="false" ht="13.8" hidden="false" customHeight="false" outlineLevel="0" collapsed="false">
      <c r="A120" s="55"/>
      <c r="B120" s="56"/>
      <c r="C120" s="59"/>
      <c r="D120" s="105"/>
      <c r="E120" s="105"/>
      <c r="F120" s="105"/>
      <c r="G120" s="59"/>
      <c r="H120" s="59"/>
      <c r="I120" s="60"/>
      <c r="J120" s="63" t="str">
        <f aca="false">IF($C120&lt;&gt;"",$E120*1.5,"")</f>
        <v/>
      </c>
      <c r="K120" s="106" t="str">
        <f aca="false">IFERROR($J120/10,"")</f>
        <v/>
      </c>
      <c r="L120" s="59"/>
      <c r="M120" s="55"/>
      <c r="N120" s="55"/>
      <c r="O120" s="55"/>
      <c r="P120" s="55"/>
      <c r="Q120" s="55"/>
      <c r="R120" s="55"/>
      <c r="S120" s="55"/>
      <c r="T120" s="55"/>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55"/>
      <c r="AV120" s="55"/>
      <c r="AW120" s="55"/>
      <c r="AX120" s="55"/>
      <c r="AY120" s="55"/>
      <c r="AZ120" s="55"/>
      <c r="BA120" s="55"/>
      <c r="BB120" s="55"/>
      <c r="BC120" s="55"/>
      <c r="BD120" s="55"/>
      <c r="BE120" s="55"/>
      <c r="BF120" s="55"/>
      <c r="BG120" s="55"/>
      <c r="BH120" s="55"/>
      <c r="BI120" s="55"/>
      <c r="BJ120" s="55"/>
      <c r="BK120" s="55"/>
      <c r="BL120" s="55"/>
    </row>
    <row r="121" customFormat="false" ht="13.8" hidden="false" customHeight="false" outlineLevel="0" collapsed="false">
      <c r="A121" s="55"/>
      <c r="B121" s="56"/>
      <c r="C121" s="59"/>
      <c r="D121" s="105"/>
      <c r="E121" s="105"/>
      <c r="F121" s="105"/>
      <c r="G121" s="59"/>
      <c r="H121" s="59"/>
      <c r="I121" s="60"/>
      <c r="J121" s="63" t="str">
        <f aca="false">IF($C121&lt;&gt;"",$E121*1.5,"")</f>
        <v/>
      </c>
      <c r="K121" s="106" t="str">
        <f aca="false">IFERROR($J121/10,"")</f>
        <v/>
      </c>
      <c r="L121" s="59"/>
      <c r="M121" s="55"/>
      <c r="N121" s="55"/>
      <c r="O121" s="55"/>
      <c r="P121" s="55"/>
      <c r="Q121" s="55"/>
      <c r="R121" s="55"/>
      <c r="S121" s="55"/>
      <c r="T121" s="55"/>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55"/>
      <c r="AV121" s="55"/>
      <c r="AW121" s="55"/>
      <c r="AX121" s="55"/>
      <c r="AY121" s="55"/>
      <c r="AZ121" s="55"/>
      <c r="BA121" s="55"/>
      <c r="BB121" s="55"/>
      <c r="BC121" s="55"/>
      <c r="BD121" s="55"/>
      <c r="BE121" s="55"/>
      <c r="BF121" s="55"/>
      <c r="BG121" s="55"/>
      <c r="BH121" s="55"/>
      <c r="BI121" s="55"/>
      <c r="BJ121" s="55"/>
      <c r="BK121" s="55"/>
      <c r="BL121" s="55"/>
    </row>
    <row r="122" customFormat="false" ht="13.8" hidden="false" customHeight="false" outlineLevel="0" collapsed="false">
      <c r="A122" s="55"/>
      <c r="B122" s="56"/>
      <c r="C122" s="59"/>
      <c r="D122" s="105"/>
      <c r="E122" s="105"/>
      <c r="F122" s="105"/>
      <c r="G122" s="59"/>
      <c r="H122" s="59"/>
      <c r="I122" s="60"/>
      <c r="J122" s="63" t="str">
        <f aca="false">IF($C122&lt;&gt;"",$E122*1.5,"")</f>
        <v/>
      </c>
      <c r="K122" s="106" t="str">
        <f aca="false">IFERROR($J122/10,"")</f>
        <v/>
      </c>
      <c r="L122" s="59"/>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c r="AV122" s="55"/>
      <c r="AW122" s="55"/>
      <c r="AX122" s="55"/>
      <c r="AY122" s="55"/>
      <c r="AZ122" s="55"/>
      <c r="BA122" s="55"/>
      <c r="BB122" s="55"/>
      <c r="BC122" s="55"/>
      <c r="BD122" s="55"/>
      <c r="BE122" s="55"/>
      <c r="BF122" s="55"/>
      <c r="BG122" s="55"/>
      <c r="BH122" s="55"/>
      <c r="BI122" s="55"/>
      <c r="BJ122" s="55"/>
      <c r="BK122" s="55"/>
      <c r="BL122" s="55"/>
    </row>
    <row r="123" customFormat="false" ht="13.8" hidden="false" customHeight="false" outlineLevel="0" collapsed="false">
      <c r="A123" s="55"/>
      <c r="B123" s="56"/>
      <c r="C123" s="59"/>
      <c r="D123" s="105"/>
      <c r="E123" s="105"/>
      <c r="F123" s="105"/>
      <c r="G123" s="59"/>
      <c r="H123" s="59"/>
      <c r="I123" s="60"/>
      <c r="J123" s="63" t="str">
        <f aca="false">IF($C123&lt;&gt;"",$E123*1.5,"")</f>
        <v/>
      </c>
      <c r="K123" s="106" t="str">
        <f aca="false">IFERROR($J123/10,"")</f>
        <v/>
      </c>
      <c r="L123" s="59"/>
      <c r="M123" s="55"/>
      <c r="N123" s="55"/>
      <c r="O123" s="55"/>
      <c r="P123" s="55"/>
      <c r="Q123" s="55"/>
      <c r="R123" s="55"/>
      <c r="S123" s="55"/>
      <c r="T123" s="55"/>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55"/>
      <c r="AV123" s="55"/>
      <c r="AW123" s="55"/>
      <c r="AX123" s="55"/>
      <c r="AY123" s="55"/>
      <c r="AZ123" s="55"/>
      <c r="BA123" s="55"/>
      <c r="BB123" s="55"/>
      <c r="BC123" s="55"/>
      <c r="BD123" s="55"/>
      <c r="BE123" s="55"/>
      <c r="BF123" s="55"/>
      <c r="BG123" s="55"/>
      <c r="BH123" s="55"/>
      <c r="BI123" s="55"/>
      <c r="BJ123" s="55"/>
      <c r="BK123" s="55"/>
      <c r="BL123" s="55"/>
    </row>
    <row r="124" customFormat="false" ht="13.8" hidden="false" customHeight="false" outlineLevel="0" collapsed="false">
      <c r="A124" s="55"/>
      <c r="B124" s="56"/>
      <c r="C124" s="59"/>
      <c r="D124" s="105"/>
      <c r="E124" s="105"/>
      <c r="F124" s="105"/>
      <c r="G124" s="59"/>
      <c r="H124" s="59"/>
      <c r="I124" s="60"/>
      <c r="J124" s="63" t="str">
        <f aca="false">IF($C124&lt;&gt;"",$E124*1.5,"")</f>
        <v/>
      </c>
      <c r="K124" s="106" t="str">
        <f aca="false">IFERROR($J124/10,"")</f>
        <v/>
      </c>
      <c r="L124" s="59"/>
      <c r="M124" s="55"/>
      <c r="N124" s="55"/>
      <c r="O124" s="55"/>
      <c r="P124" s="55"/>
      <c r="Q124" s="55"/>
      <c r="R124" s="55"/>
      <c r="S124" s="55"/>
      <c r="T124" s="55"/>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c r="AT124" s="55"/>
      <c r="AU124" s="55"/>
      <c r="AV124" s="55"/>
      <c r="AW124" s="55"/>
      <c r="AX124" s="55"/>
      <c r="AY124" s="55"/>
      <c r="AZ124" s="55"/>
      <c r="BA124" s="55"/>
      <c r="BB124" s="55"/>
      <c r="BC124" s="55"/>
      <c r="BD124" s="55"/>
      <c r="BE124" s="55"/>
      <c r="BF124" s="55"/>
      <c r="BG124" s="55"/>
      <c r="BH124" s="55"/>
      <c r="BI124" s="55"/>
      <c r="BJ124" s="55"/>
      <c r="BK124" s="55"/>
      <c r="BL124" s="55"/>
    </row>
    <row r="125" customFormat="false" ht="13.8" hidden="false" customHeight="false" outlineLevel="0" collapsed="false">
      <c r="A125" s="55"/>
      <c r="B125" s="56"/>
      <c r="C125" s="59"/>
      <c r="D125" s="105"/>
      <c r="E125" s="105"/>
      <c r="F125" s="105"/>
      <c r="G125" s="59"/>
      <c r="H125" s="59"/>
      <c r="I125" s="60"/>
      <c r="J125" s="63" t="str">
        <f aca="false">IF($C125&lt;&gt;"",$E125*1.5,"")</f>
        <v/>
      </c>
      <c r="K125" s="106" t="str">
        <f aca="false">IFERROR($J125/10,"")</f>
        <v/>
      </c>
      <c r="L125" s="59"/>
      <c r="M125" s="55"/>
      <c r="N125" s="55"/>
      <c r="O125" s="55"/>
      <c r="P125" s="55"/>
      <c r="Q125" s="55"/>
      <c r="R125" s="55"/>
      <c r="S125" s="55"/>
      <c r="T125" s="55"/>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c r="AR125" s="55"/>
      <c r="AS125" s="55"/>
      <c r="AT125" s="55"/>
      <c r="AU125" s="55"/>
      <c r="AV125" s="55"/>
      <c r="AW125" s="55"/>
      <c r="AX125" s="55"/>
      <c r="AY125" s="55"/>
      <c r="AZ125" s="55"/>
      <c r="BA125" s="55"/>
      <c r="BB125" s="55"/>
      <c r="BC125" s="55"/>
      <c r="BD125" s="55"/>
      <c r="BE125" s="55"/>
      <c r="BF125" s="55"/>
      <c r="BG125" s="55"/>
      <c r="BH125" s="55"/>
      <c r="BI125" s="55"/>
      <c r="BJ125" s="55"/>
      <c r="BK125" s="55"/>
      <c r="BL125" s="55"/>
    </row>
    <row r="126" customFormat="false" ht="13.8" hidden="false" customHeight="false" outlineLevel="0" collapsed="false">
      <c r="A126" s="55"/>
      <c r="B126" s="56"/>
      <c r="C126" s="59"/>
      <c r="D126" s="105"/>
      <c r="E126" s="105"/>
      <c r="F126" s="105"/>
      <c r="G126" s="59"/>
      <c r="H126" s="59"/>
      <c r="I126" s="60"/>
      <c r="J126" s="63" t="str">
        <f aca="false">IF($C126&lt;&gt;"",$E126*1.5,"")</f>
        <v/>
      </c>
      <c r="K126" s="106" t="str">
        <f aca="false">IFERROR($J126/10,"")</f>
        <v/>
      </c>
      <c r="L126" s="59"/>
      <c r="M126" s="55"/>
      <c r="N126" s="55"/>
      <c r="O126" s="55"/>
      <c r="P126" s="55"/>
      <c r="Q126" s="55"/>
      <c r="R126" s="55"/>
      <c r="S126" s="55"/>
      <c r="T126" s="55"/>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c r="AT126" s="55"/>
      <c r="AU126" s="55"/>
      <c r="AV126" s="55"/>
      <c r="AW126" s="55"/>
      <c r="AX126" s="55"/>
      <c r="AY126" s="55"/>
      <c r="AZ126" s="55"/>
      <c r="BA126" s="55"/>
      <c r="BB126" s="55"/>
      <c r="BC126" s="55"/>
      <c r="BD126" s="55"/>
      <c r="BE126" s="55"/>
      <c r="BF126" s="55"/>
      <c r="BG126" s="55"/>
      <c r="BH126" s="55"/>
      <c r="BI126" s="55"/>
      <c r="BJ126" s="55"/>
      <c r="BK126" s="55"/>
      <c r="BL126" s="55"/>
    </row>
    <row r="127" customFormat="false" ht="13.8" hidden="false" customHeight="false" outlineLevel="0" collapsed="false">
      <c r="A127" s="55"/>
      <c r="B127" s="56"/>
      <c r="C127" s="59"/>
      <c r="D127" s="105"/>
      <c r="E127" s="105"/>
      <c r="F127" s="105"/>
      <c r="G127" s="59"/>
      <c r="H127" s="59"/>
      <c r="I127" s="107"/>
      <c r="J127" s="63" t="str">
        <f aca="false">IF($C127&lt;&gt;"",$E127*1.5,"")</f>
        <v/>
      </c>
      <c r="K127" s="106" t="str">
        <f aca="false">IFERROR($J127/10,"")</f>
        <v/>
      </c>
      <c r="L127" s="59"/>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c r="AV127" s="55"/>
      <c r="AW127" s="55"/>
      <c r="AX127" s="55"/>
      <c r="AY127" s="55"/>
      <c r="AZ127" s="55"/>
      <c r="BA127" s="55"/>
      <c r="BB127" s="55"/>
      <c r="BC127" s="55"/>
      <c r="BD127" s="55"/>
      <c r="BE127" s="55"/>
      <c r="BF127" s="55"/>
      <c r="BG127" s="55"/>
      <c r="BH127" s="55"/>
      <c r="BI127" s="55"/>
      <c r="BJ127" s="55"/>
      <c r="BK127" s="55"/>
      <c r="BL127" s="55"/>
    </row>
    <row r="128" customFormat="false" ht="13.8" hidden="false" customHeight="false" outlineLevel="0" collapsed="false">
      <c r="A128" s="55"/>
      <c r="B128" s="56"/>
      <c r="C128" s="59"/>
      <c r="D128" s="105"/>
      <c r="E128" s="105"/>
      <c r="F128" s="105"/>
      <c r="G128" s="59"/>
      <c r="H128" s="59"/>
      <c r="I128" s="107"/>
      <c r="J128" s="63" t="str">
        <f aca="false">IF($C128&lt;&gt;"",$E128*1.5,"")</f>
        <v/>
      </c>
      <c r="K128" s="106" t="str">
        <f aca="false">IFERROR($J128/10,"")</f>
        <v/>
      </c>
      <c r="L128" s="59"/>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55"/>
      <c r="AV128" s="55"/>
      <c r="AW128" s="55"/>
      <c r="AX128" s="55"/>
      <c r="AY128" s="55"/>
      <c r="AZ128" s="55"/>
      <c r="BA128" s="55"/>
      <c r="BB128" s="55"/>
      <c r="BC128" s="55"/>
      <c r="BD128" s="55"/>
      <c r="BE128" s="55"/>
      <c r="BF128" s="55"/>
      <c r="BG128" s="55"/>
      <c r="BH128" s="55"/>
      <c r="BI128" s="55"/>
      <c r="BJ128" s="55"/>
      <c r="BK128" s="55"/>
      <c r="BL128" s="55"/>
    </row>
    <row r="129" customFormat="false" ht="13.8" hidden="false" customHeight="false" outlineLevel="0" collapsed="false">
      <c r="A129" s="55"/>
      <c r="B129" s="56"/>
      <c r="C129" s="59"/>
      <c r="D129" s="105"/>
      <c r="E129" s="105"/>
      <c r="F129" s="105"/>
      <c r="G129" s="59"/>
      <c r="H129" s="59"/>
      <c r="I129" s="60"/>
      <c r="J129" s="63" t="str">
        <f aca="false">IF($C129&lt;&gt;"",$E129*1.5,"")</f>
        <v/>
      </c>
      <c r="K129" s="106" t="str">
        <f aca="false">IFERROR($J129/10,"")</f>
        <v/>
      </c>
      <c r="L129" s="59"/>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55"/>
      <c r="AV129" s="55"/>
      <c r="AW129" s="55"/>
      <c r="AX129" s="55"/>
      <c r="AY129" s="55"/>
      <c r="AZ129" s="55"/>
      <c r="BA129" s="55"/>
      <c r="BB129" s="55"/>
      <c r="BC129" s="55"/>
      <c r="BD129" s="55"/>
      <c r="BE129" s="55"/>
      <c r="BF129" s="55"/>
      <c r="BG129" s="55"/>
      <c r="BH129" s="55"/>
      <c r="BI129" s="55"/>
      <c r="BJ129" s="55"/>
      <c r="BK129" s="55"/>
      <c r="BL129" s="55"/>
    </row>
    <row r="130" customFormat="false" ht="13.8" hidden="false" customHeight="false" outlineLevel="0" collapsed="false">
      <c r="A130" s="55"/>
      <c r="B130" s="56"/>
      <c r="C130" s="59"/>
      <c r="D130" s="105"/>
      <c r="E130" s="105"/>
      <c r="F130" s="105"/>
      <c r="G130" s="59"/>
      <c r="H130" s="59"/>
      <c r="I130" s="60"/>
      <c r="J130" s="63" t="str">
        <f aca="false">IF($C130&lt;&gt;"",$E130*1.5,"")</f>
        <v/>
      </c>
      <c r="K130" s="106" t="str">
        <f aca="false">IFERROR($J130/10,"")</f>
        <v/>
      </c>
      <c r="L130" s="59"/>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c r="AV130" s="55"/>
      <c r="AW130" s="55"/>
      <c r="AX130" s="55"/>
      <c r="AY130" s="55"/>
      <c r="AZ130" s="55"/>
      <c r="BA130" s="55"/>
      <c r="BB130" s="55"/>
      <c r="BC130" s="55"/>
      <c r="BD130" s="55"/>
      <c r="BE130" s="55"/>
      <c r="BF130" s="55"/>
      <c r="BG130" s="55"/>
      <c r="BH130" s="55"/>
      <c r="BI130" s="55"/>
      <c r="BJ130" s="55"/>
      <c r="BK130" s="55"/>
      <c r="BL130" s="55"/>
    </row>
    <row r="131" customFormat="false" ht="13.8" hidden="false" customHeight="false" outlineLevel="0" collapsed="false">
      <c r="A131" s="55"/>
      <c r="B131" s="56"/>
      <c r="C131" s="59"/>
      <c r="D131" s="105"/>
      <c r="E131" s="105"/>
      <c r="F131" s="105"/>
      <c r="G131" s="59"/>
      <c r="H131" s="59"/>
      <c r="I131" s="60"/>
      <c r="J131" s="63" t="str">
        <f aca="false">IF($C131&lt;&gt;"",$E131*1.5,"")</f>
        <v/>
      </c>
      <c r="K131" s="106" t="str">
        <f aca="false">IFERROR($J131/10,"")</f>
        <v/>
      </c>
      <c r="L131" s="59"/>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c r="AV131" s="55"/>
      <c r="AW131" s="55"/>
      <c r="AX131" s="55"/>
      <c r="AY131" s="55"/>
      <c r="AZ131" s="55"/>
      <c r="BA131" s="55"/>
      <c r="BB131" s="55"/>
      <c r="BC131" s="55"/>
      <c r="BD131" s="55"/>
      <c r="BE131" s="55"/>
      <c r="BF131" s="55"/>
      <c r="BG131" s="55"/>
      <c r="BH131" s="55"/>
      <c r="BI131" s="55"/>
      <c r="BJ131" s="55"/>
      <c r="BK131" s="55"/>
      <c r="BL131" s="55"/>
    </row>
    <row r="132" customFormat="false" ht="13.8" hidden="false" customHeight="false" outlineLevel="0" collapsed="false">
      <c r="A132" s="55"/>
      <c r="B132" s="56"/>
      <c r="C132" s="59"/>
      <c r="D132" s="105"/>
      <c r="E132" s="105"/>
      <c r="F132" s="105"/>
      <c r="G132" s="59"/>
      <c r="H132" s="59"/>
      <c r="I132" s="60"/>
      <c r="J132" s="63" t="str">
        <f aca="false">IF($C132&lt;&gt;"",$E132*1.5,"")</f>
        <v/>
      </c>
      <c r="K132" s="106" t="str">
        <f aca="false">IFERROR($J132/10,"")</f>
        <v/>
      </c>
      <c r="L132" s="59"/>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c r="AT132" s="55"/>
      <c r="AU132" s="55"/>
      <c r="AV132" s="55"/>
      <c r="AW132" s="55"/>
      <c r="AX132" s="55"/>
      <c r="AY132" s="55"/>
      <c r="AZ132" s="55"/>
      <c r="BA132" s="55"/>
      <c r="BB132" s="55"/>
      <c r="BC132" s="55"/>
      <c r="BD132" s="55"/>
      <c r="BE132" s="55"/>
      <c r="BF132" s="55"/>
      <c r="BG132" s="55"/>
      <c r="BH132" s="55"/>
      <c r="BI132" s="55"/>
      <c r="BJ132" s="55"/>
      <c r="BK132" s="55"/>
      <c r="BL132" s="55"/>
    </row>
    <row r="133" customFormat="false" ht="13.8" hidden="false" customHeight="false" outlineLevel="0" collapsed="false">
      <c r="A133" s="55"/>
      <c r="B133" s="56"/>
      <c r="C133" s="59"/>
      <c r="D133" s="105"/>
      <c r="E133" s="105"/>
      <c r="F133" s="105"/>
      <c r="G133" s="59"/>
      <c r="H133" s="59"/>
      <c r="I133" s="60"/>
      <c r="J133" s="63" t="str">
        <f aca="false">IF($C133&lt;&gt;"",$E133*1.5,"")</f>
        <v/>
      </c>
      <c r="K133" s="106" t="str">
        <f aca="false">IFERROR($J133/10,"")</f>
        <v/>
      </c>
      <c r="L133" s="59"/>
      <c r="M133" s="55"/>
      <c r="N133" s="55"/>
      <c r="O133" s="55"/>
      <c r="P133" s="55"/>
      <c r="Q133" s="55"/>
      <c r="R133" s="55"/>
      <c r="S133" s="55"/>
      <c r="T133" s="55"/>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55"/>
      <c r="AV133" s="55"/>
      <c r="AW133" s="55"/>
      <c r="AX133" s="55"/>
      <c r="AY133" s="55"/>
      <c r="AZ133" s="55"/>
      <c r="BA133" s="55"/>
      <c r="BB133" s="55"/>
      <c r="BC133" s="55"/>
      <c r="BD133" s="55"/>
      <c r="BE133" s="55"/>
      <c r="BF133" s="55"/>
      <c r="BG133" s="55"/>
      <c r="BH133" s="55"/>
      <c r="BI133" s="55"/>
      <c r="BJ133" s="55"/>
      <c r="BK133" s="55"/>
      <c r="BL133" s="55"/>
    </row>
    <row r="134" customFormat="false" ht="13.8" hidden="false" customHeight="false" outlineLevel="0" collapsed="false">
      <c r="A134" s="55"/>
      <c r="B134" s="56"/>
      <c r="C134" s="59"/>
      <c r="D134" s="105"/>
      <c r="E134" s="105"/>
      <c r="F134" s="105"/>
      <c r="G134" s="59"/>
      <c r="H134" s="59"/>
      <c r="I134" s="60"/>
      <c r="J134" s="63" t="str">
        <f aca="false">IF($C134&lt;&gt;"",$E134*1.5,"")</f>
        <v/>
      </c>
      <c r="K134" s="106" t="str">
        <f aca="false">IFERROR($J134/10,"")</f>
        <v/>
      </c>
      <c r="L134" s="59"/>
      <c r="M134" s="55"/>
      <c r="N134" s="55"/>
      <c r="O134" s="55"/>
      <c r="P134" s="55"/>
      <c r="Q134" s="55"/>
      <c r="R134" s="55"/>
      <c r="S134" s="55"/>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c r="AV134" s="55"/>
      <c r="AW134" s="55"/>
      <c r="AX134" s="55"/>
      <c r="AY134" s="55"/>
      <c r="AZ134" s="55"/>
      <c r="BA134" s="55"/>
      <c r="BB134" s="55"/>
      <c r="BC134" s="55"/>
      <c r="BD134" s="55"/>
      <c r="BE134" s="55"/>
      <c r="BF134" s="55"/>
      <c r="BG134" s="55"/>
      <c r="BH134" s="55"/>
      <c r="BI134" s="55"/>
      <c r="BJ134" s="55"/>
      <c r="BK134" s="55"/>
      <c r="BL134" s="55"/>
    </row>
    <row r="135" customFormat="false" ht="13.8" hidden="false" customHeight="false" outlineLevel="0" collapsed="false">
      <c r="A135" s="55"/>
      <c r="B135" s="56"/>
      <c r="C135" s="59"/>
      <c r="D135" s="105"/>
      <c r="E135" s="105"/>
      <c r="F135" s="105"/>
      <c r="G135" s="59"/>
      <c r="H135" s="59"/>
      <c r="I135" s="60"/>
      <c r="J135" s="63" t="str">
        <f aca="false">IF($C135&lt;&gt;"",$E135*1.5,"")</f>
        <v/>
      </c>
      <c r="K135" s="106" t="str">
        <f aca="false">IFERROR($J135/10,"")</f>
        <v/>
      </c>
      <c r="L135" s="59"/>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c r="AV135" s="55"/>
      <c r="AW135" s="55"/>
      <c r="AX135" s="55"/>
      <c r="AY135" s="55"/>
      <c r="AZ135" s="55"/>
      <c r="BA135" s="55"/>
      <c r="BB135" s="55"/>
      <c r="BC135" s="55"/>
      <c r="BD135" s="55"/>
      <c r="BE135" s="55"/>
      <c r="BF135" s="55"/>
      <c r="BG135" s="55"/>
      <c r="BH135" s="55"/>
      <c r="BI135" s="55"/>
      <c r="BJ135" s="55"/>
      <c r="BK135" s="55"/>
      <c r="BL135" s="55"/>
    </row>
    <row r="136" customFormat="false" ht="13.8" hidden="false" customHeight="false" outlineLevel="0" collapsed="false">
      <c r="A136" s="55"/>
      <c r="B136" s="56"/>
      <c r="C136" s="59"/>
      <c r="D136" s="105"/>
      <c r="E136" s="105"/>
      <c r="F136" s="105"/>
      <c r="G136" s="59"/>
      <c r="H136" s="59"/>
      <c r="I136" s="60"/>
      <c r="J136" s="63" t="str">
        <f aca="false">IF($C136&lt;&gt;"",$E136*1.5,"")</f>
        <v/>
      </c>
      <c r="K136" s="106" t="str">
        <f aca="false">IFERROR($J136/10,"")</f>
        <v/>
      </c>
      <c r="L136" s="59"/>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55"/>
      <c r="BB136" s="55"/>
      <c r="BC136" s="55"/>
      <c r="BD136" s="55"/>
      <c r="BE136" s="55"/>
      <c r="BF136" s="55"/>
      <c r="BG136" s="55"/>
      <c r="BH136" s="55"/>
      <c r="BI136" s="55"/>
      <c r="BJ136" s="55"/>
      <c r="BK136" s="55"/>
      <c r="BL136" s="55"/>
    </row>
    <row r="137" customFormat="false" ht="13.8" hidden="false" customHeight="false" outlineLevel="0" collapsed="false">
      <c r="A137" s="55"/>
      <c r="B137" s="56"/>
      <c r="C137" s="59"/>
      <c r="D137" s="105"/>
      <c r="E137" s="105"/>
      <c r="F137" s="105"/>
      <c r="G137" s="59"/>
      <c r="H137" s="59"/>
      <c r="I137" s="60"/>
      <c r="J137" s="63" t="str">
        <f aca="false">IF($C137&lt;&gt;"",$E137*1.5,"")</f>
        <v/>
      </c>
      <c r="K137" s="106" t="str">
        <f aca="false">IFERROR($J137/10,"")</f>
        <v/>
      </c>
      <c r="L137" s="59"/>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c r="AV137" s="55"/>
      <c r="AW137" s="55"/>
      <c r="AX137" s="55"/>
      <c r="AY137" s="55"/>
      <c r="AZ137" s="55"/>
      <c r="BA137" s="55"/>
      <c r="BB137" s="55"/>
      <c r="BC137" s="55"/>
      <c r="BD137" s="55"/>
      <c r="BE137" s="55"/>
      <c r="BF137" s="55"/>
      <c r="BG137" s="55"/>
      <c r="BH137" s="55"/>
      <c r="BI137" s="55"/>
      <c r="BJ137" s="55"/>
      <c r="BK137" s="55"/>
      <c r="BL137" s="55"/>
    </row>
    <row r="138" customFormat="false" ht="13.8" hidden="false" customHeight="false" outlineLevel="0" collapsed="false">
      <c r="A138" s="55"/>
      <c r="B138" s="56"/>
      <c r="C138" s="59"/>
      <c r="D138" s="105"/>
      <c r="E138" s="105"/>
      <c r="F138" s="105"/>
      <c r="G138" s="59"/>
      <c r="H138" s="59"/>
      <c r="I138" s="60"/>
      <c r="J138" s="63" t="str">
        <f aca="false">IF($C138&lt;&gt;"",$E138*1.5,"")</f>
        <v/>
      </c>
      <c r="K138" s="106" t="str">
        <f aca="false">IFERROR($J138/10,"")</f>
        <v/>
      </c>
      <c r="L138" s="59"/>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c r="AV138" s="55"/>
      <c r="AW138" s="55"/>
      <c r="AX138" s="55"/>
      <c r="AY138" s="55"/>
      <c r="AZ138" s="55"/>
      <c r="BA138" s="55"/>
      <c r="BB138" s="55"/>
      <c r="BC138" s="55"/>
      <c r="BD138" s="55"/>
      <c r="BE138" s="55"/>
      <c r="BF138" s="55"/>
      <c r="BG138" s="55"/>
      <c r="BH138" s="55"/>
      <c r="BI138" s="55"/>
      <c r="BJ138" s="55"/>
      <c r="BK138" s="55"/>
      <c r="BL138" s="55"/>
    </row>
    <row r="139" customFormat="false" ht="13.8" hidden="false" customHeight="false" outlineLevel="0" collapsed="false">
      <c r="A139" s="55"/>
      <c r="B139" s="56"/>
      <c r="C139" s="59"/>
      <c r="D139" s="105"/>
      <c r="E139" s="105"/>
      <c r="F139" s="105"/>
      <c r="G139" s="59"/>
      <c r="H139" s="59"/>
      <c r="I139" s="60"/>
      <c r="J139" s="63" t="str">
        <f aca="false">IF($C139&lt;&gt;"",$E139*1.5,"")</f>
        <v/>
      </c>
      <c r="K139" s="106" t="str">
        <f aca="false">IFERROR($J139/10,"")</f>
        <v/>
      </c>
      <c r="L139" s="59"/>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c r="AV139" s="55"/>
      <c r="AW139" s="55"/>
      <c r="AX139" s="55"/>
      <c r="AY139" s="55"/>
      <c r="AZ139" s="55"/>
      <c r="BA139" s="55"/>
      <c r="BB139" s="55"/>
      <c r="BC139" s="55"/>
      <c r="BD139" s="55"/>
      <c r="BE139" s="55"/>
      <c r="BF139" s="55"/>
      <c r="BG139" s="55"/>
      <c r="BH139" s="55"/>
      <c r="BI139" s="55"/>
      <c r="BJ139" s="55"/>
      <c r="BK139" s="55"/>
      <c r="BL139" s="55"/>
    </row>
    <row r="140" customFormat="false" ht="13.8" hidden="false" customHeight="false" outlineLevel="0" collapsed="false">
      <c r="A140" s="55"/>
      <c r="B140" s="56"/>
      <c r="C140" s="59"/>
      <c r="D140" s="105"/>
      <c r="E140" s="105"/>
      <c r="F140" s="105"/>
      <c r="G140" s="59"/>
      <c r="H140" s="59"/>
      <c r="I140" s="60"/>
      <c r="J140" s="63" t="str">
        <f aca="false">IF($C140&lt;&gt;"",$E140*1.5,"")</f>
        <v/>
      </c>
      <c r="K140" s="106" t="str">
        <f aca="false">IFERROR($J140/10,"")</f>
        <v/>
      </c>
      <c r="L140" s="59"/>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c r="AV140" s="55"/>
      <c r="AW140" s="55"/>
      <c r="AX140" s="55"/>
      <c r="AY140" s="55"/>
      <c r="AZ140" s="55"/>
      <c r="BA140" s="55"/>
      <c r="BB140" s="55"/>
      <c r="BC140" s="55"/>
      <c r="BD140" s="55"/>
      <c r="BE140" s="55"/>
      <c r="BF140" s="55"/>
      <c r="BG140" s="55"/>
      <c r="BH140" s="55"/>
      <c r="BI140" s="55"/>
      <c r="BJ140" s="55"/>
      <c r="BK140" s="55"/>
      <c r="BL140" s="55"/>
    </row>
    <row r="141" customFormat="false" ht="13.8" hidden="false" customHeight="false" outlineLevel="0" collapsed="false">
      <c r="A141" s="55"/>
      <c r="B141" s="56"/>
      <c r="C141" s="59"/>
      <c r="D141" s="105"/>
      <c r="E141" s="105"/>
      <c r="F141" s="105"/>
      <c r="G141" s="59"/>
      <c r="H141" s="59"/>
      <c r="I141" s="60"/>
      <c r="J141" s="63" t="str">
        <f aca="false">IF($C141&lt;&gt;"",$E141*1.5,"")</f>
        <v/>
      </c>
      <c r="K141" s="106" t="str">
        <f aca="false">IFERROR($J141/10,"")</f>
        <v/>
      </c>
      <c r="L141" s="59"/>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55"/>
      <c r="AV141" s="55"/>
      <c r="AW141" s="55"/>
      <c r="AX141" s="55"/>
      <c r="AY141" s="55"/>
      <c r="AZ141" s="55"/>
      <c r="BA141" s="55"/>
      <c r="BB141" s="55"/>
      <c r="BC141" s="55"/>
      <c r="BD141" s="55"/>
      <c r="BE141" s="55"/>
      <c r="BF141" s="55"/>
      <c r="BG141" s="55"/>
      <c r="BH141" s="55"/>
      <c r="BI141" s="55"/>
      <c r="BJ141" s="55"/>
      <c r="BK141" s="55"/>
      <c r="BL141" s="55"/>
    </row>
    <row r="142" customFormat="false" ht="13.8" hidden="false" customHeight="false" outlineLevel="0" collapsed="false">
      <c r="A142" s="55"/>
      <c r="B142" s="56"/>
      <c r="C142" s="59"/>
      <c r="D142" s="105"/>
      <c r="E142" s="105"/>
      <c r="F142" s="105"/>
      <c r="G142" s="59"/>
      <c r="H142" s="59"/>
      <c r="I142" s="60"/>
      <c r="J142" s="63" t="str">
        <f aca="false">IF($C142&lt;&gt;"",$E142*1.5,"")</f>
        <v/>
      </c>
      <c r="K142" s="106" t="str">
        <f aca="false">IFERROR($J142/10,"")</f>
        <v/>
      </c>
      <c r="L142" s="59"/>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c r="BB142" s="55"/>
      <c r="BC142" s="55"/>
      <c r="BD142" s="55"/>
      <c r="BE142" s="55"/>
      <c r="BF142" s="55"/>
      <c r="BG142" s="55"/>
      <c r="BH142" s="55"/>
      <c r="BI142" s="55"/>
      <c r="BJ142" s="55"/>
      <c r="BK142" s="55"/>
      <c r="BL142" s="55"/>
    </row>
    <row r="143" customFormat="false" ht="13.8" hidden="false" customHeight="false" outlineLevel="0" collapsed="false">
      <c r="A143" s="55"/>
      <c r="B143" s="56"/>
      <c r="C143" s="59"/>
      <c r="D143" s="105"/>
      <c r="E143" s="105"/>
      <c r="F143" s="105"/>
      <c r="G143" s="59"/>
      <c r="H143" s="59"/>
      <c r="I143" s="60"/>
      <c r="J143" s="63" t="str">
        <f aca="false">IF($C143&lt;&gt;"",$E143*1.5,"")</f>
        <v/>
      </c>
      <c r="K143" s="106" t="str">
        <f aca="false">IFERROR($J143/10,"")</f>
        <v/>
      </c>
      <c r="L143" s="59"/>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55"/>
      <c r="AV143" s="55"/>
      <c r="AW143" s="55"/>
      <c r="AX143" s="55"/>
      <c r="AY143" s="55"/>
      <c r="AZ143" s="55"/>
      <c r="BA143" s="55"/>
      <c r="BB143" s="55"/>
      <c r="BC143" s="55"/>
      <c r="BD143" s="55"/>
      <c r="BE143" s="55"/>
      <c r="BF143" s="55"/>
      <c r="BG143" s="55"/>
      <c r="BH143" s="55"/>
      <c r="BI143" s="55"/>
      <c r="BJ143" s="55"/>
      <c r="BK143" s="55"/>
      <c r="BL143" s="55"/>
    </row>
    <row r="144" customFormat="false" ht="13.8" hidden="false" customHeight="false" outlineLevel="0" collapsed="false">
      <c r="A144" s="55"/>
      <c r="B144" s="56"/>
      <c r="C144" s="59"/>
      <c r="D144" s="105"/>
      <c r="E144" s="105"/>
      <c r="F144" s="105"/>
      <c r="G144" s="59"/>
      <c r="H144" s="59"/>
      <c r="I144" s="60"/>
      <c r="J144" s="63" t="str">
        <f aca="false">IF($C144&lt;&gt;"",$E144*1.5,"")</f>
        <v/>
      </c>
      <c r="K144" s="106" t="str">
        <f aca="false">IFERROR($J144/10,"")</f>
        <v/>
      </c>
      <c r="L144" s="59"/>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55"/>
      <c r="AV144" s="55"/>
      <c r="AW144" s="55"/>
      <c r="AX144" s="55"/>
      <c r="AY144" s="55"/>
      <c r="AZ144" s="55"/>
      <c r="BA144" s="55"/>
      <c r="BB144" s="55"/>
      <c r="BC144" s="55"/>
      <c r="BD144" s="55"/>
      <c r="BE144" s="55"/>
      <c r="BF144" s="55"/>
      <c r="BG144" s="55"/>
      <c r="BH144" s="55"/>
      <c r="BI144" s="55"/>
      <c r="BJ144" s="55"/>
      <c r="BK144" s="55"/>
      <c r="BL144" s="55"/>
    </row>
    <row r="145" customFormat="false" ht="13.8" hidden="false" customHeight="false" outlineLevel="0" collapsed="false">
      <c r="A145" s="55"/>
      <c r="B145" s="56"/>
      <c r="C145" s="59"/>
      <c r="D145" s="105"/>
      <c r="E145" s="105"/>
      <c r="F145" s="105"/>
      <c r="G145" s="59"/>
      <c r="H145" s="59"/>
      <c r="I145" s="60"/>
      <c r="J145" s="63" t="str">
        <f aca="false">IF($C145&lt;&gt;"",$E145*1.5,"")</f>
        <v/>
      </c>
      <c r="K145" s="106" t="str">
        <f aca="false">IFERROR($J145/10,"")</f>
        <v/>
      </c>
      <c r="L145" s="59"/>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55"/>
      <c r="AV145" s="55"/>
      <c r="AW145" s="55"/>
      <c r="AX145" s="55"/>
      <c r="AY145" s="55"/>
      <c r="AZ145" s="55"/>
      <c r="BA145" s="55"/>
      <c r="BB145" s="55"/>
      <c r="BC145" s="55"/>
      <c r="BD145" s="55"/>
      <c r="BE145" s="55"/>
      <c r="BF145" s="55"/>
      <c r="BG145" s="55"/>
      <c r="BH145" s="55"/>
      <c r="BI145" s="55"/>
      <c r="BJ145" s="55"/>
      <c r="BK145" s="55"/>
      <c r="BL145" s="55"/>
    </row>
    <row r="146" customFormat="false" ht="13.8" hidden="false" customHeight="false" outlineLevel="0" collapsed="false">
      <c r="A146" s="55"/>
      <c r="B146" s="56"/>
      <c r="C146" s="59"/>
      <c r="D146" s="105"/>
      <c r="E146" s="105"/>
      <c r="F146" s="105"/>
      <c r="G146" s="59"/>
      <c r="H146" s="59"/>
      <c r="I146" s="60"/>
      <c r="J146" s="63" t="str">
        <f aca="false">IF($C146&lt;&gt;"",$E146*1.5,"")</f>
        <v/>
      </c>
      <c r="K146" s="106" t="str">
        <f aca="false">IFERROR($J146/10,"")</f>
        <v/>
      </c>
      <c r="L146" s="59"/>
      <c r="M146" s="55"/>
      <c r="N146" s="55"/>
      <c r="O146" s="55"/>
      <c r="P146" s="55"/>
      <c r="Q146" s="55"/>
      <c r="R146" s="55"/>
      <c r="S146" s="55"/>
      <c r="T146" s="55"/>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55"/>
      <c r="AT146" s="55"/>
      <c r="AU146" s="55"/>
      <c r="AV146" s="55"/>
      <c r="AW146" s="55"/>
      <c r="AX146" s="55"/>
      <c r="AY146" s="55"/>
      <c r="AZ146" s="55"/>
      <c r="BA146" s="55"/>
      <c r="BB146" s="55"/>
      <c r="BC146" s="55"/>
      <c r="BD146" s="55"/>
      <c r="BE146" s="55"/>
      <c r="BF146" s="55"/>
      <c r="BG146" s="55"/>
      <c r="BH146" s="55"/>
      <c r="BI146" s="55"/>
      <c r="BJ146" s="55"/>
      <c r="BK146" s="55"/>
      <c r="BL146" s="55"/>
    </row>
    <row r="147" customFormat="false" ht="13.8" hidden="false" customHeight="false" outlineLevel="0" collapsed="false">
      <c r="A147" s="55"/>
      <c r="B147" s="56"/>
      <c r="C147" s="59"/>
      <c r="D147" s="105"/>
      <c r="E147" s="105"/>
      <c r="F147" s="105"/>
      <c r="G147" s="59"/>
      <c r="H147" s="59"/>
      <c r="I147" s="60"/>
      <c r="J147" s="63" t="str">
        <f aca="false">IF($C147&lt;&gt;"",$E147*1.5,"")</f>
        <v/>
      </c>
      <c r="K147" s="106" t="str">
        <f aca="false">IFERROR($J147/10,"")</f>
        <v/>
      </c>
      <c r="L147" s="59"/>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c r="BK147" s="55"/>
      <c r="BL147" s="55"/>
    </row>
    <row r="148" customFormat="false" ht="13.8" hidden="false" customHeight="false" outlineLevel="0" collapsed="false">
      <c r="A148" s="55"/>
      <c r="B148" s="56"/>
      <c r="C148" s="59"/>
      <c r="D148" s="105"/>
      <c r="E148" s="105"/>
      <c r="F148" s="105"/>
      <c r="G148" s="59"/>
      <c r="H148" s="59"/>
      <c r="I148" s="60"/>
      <c r="J148" s="63" t="str">
        <f aca="false">IF($C148&lt;&gt;"",$E148*1.5,"")</f>
        <v/>
      </c>
      <c r="K148" s="106" t="str">
        <f aca="false">IFERROR($J148/10,"")</f>
        <v/>
      </c>
      <c r="L148" s="59"/>
      <c r="M148" s="55"/>
      <c r="N148" s="55"/>
      <c r="O148" s="55"/>
      <c r="P148" s="55"/>
      <c r="Q148" s="55"/>
      <c r="R148" s="55"/>
      <c r="S148" s="55"/>
      <c r="T148" s="55"/>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55"/>
      <c r="AS148" s="55"/>
      <c r="AT148" s="55"/>
      <c r="AU148" s="55"/>
      <c r="AV148" s="55"/>
      <c r="AW148" s="55"/>
      <c r="AX148" s="55"/>
      <c r="AY148" s="55"/>
      <c r="AZ148" s="55"/>
      <c r="BA148" s="55"/>
      <c r="BB148" s="55"/>
      <c r="BC148" s="55"/>
      <c r="BD148" s="55"/>
      <c r="BE148" s="55"/>
      <c r="BF148" s="55"/>
      <c r="BG148" s="55"/>
      <c r="BH148" s="55"/>
      <c r="BI148" s="55"/>
      <c r="BJ148" s="55"/>
      <c r="BK148" s="55"/>
      <c r="BL148" s="55"/>
    </row>
    <row r="149" customFormat="false" ht="13.8" hidden="false" customHeight="false" outlineLevel="0" collapsed="false">
      <c r="A149" s="55"/>
      <c r="B149" s="56"/>
      <c r="C149" s="59"/>
      <c r="D149" s="105"/>
      <c r="E149" s="105"/>
      <c r="F149" s="105"/>
      <c r="G149" s="59"/>
      <c r="H149" s="59"/>
      <c r="I149" s="60"/>
      <c r="J149" s="63" t="str">
        <f aca="false">IF($C149&lt;&gt;"",$E149*1.5,"")</f>
        <v/>
      </c>
      <c r="K149" s="106" t="str">
        <f aca="false">IFERROR($J149/10,"")</f>
        <v/>
      </c>
      <c r="L149" s="59"/>
      <c r="M149" s="55"/>
      <c r="N149" s="55"/>
      <c r="O149" s="55"/>
      <c r="P149" s="55"/>
      <c r="Q149" s="55"/>
      <c r="R149" s="55"/>
      <c r="S149" s="55"/>
      <c r="T149" s="55"/>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55"/>
      <c r="AS149" s="55"/>
      <c r="AT149" s="55"/>
      <c r="AU149" s="55"/>
      <c r="AV149" s="55"/>
      <c r="AW149" s="55"/>
      <c r="AX149" s="55"/>
      <c r="AY149" s="55"/>
      <c r="AZ149" s="55"/>
      <c r="BA149" s="55"/>
      <c r="BB149" s="55"/>
      <c r="BC149" s="55"/>
      <c r="BD149" s="55"/>
      <c r="BE149" s="55"/>
      <c r="BF149" s="55"/>
      <c r="BG149" s="55"/>
      <c r="BH149" s="55"/>
      <c r="BI149" s="55"/>
      <c r="BJ149" s="55"/>
      <c r="BK149" s="55"/>
      <c r="BL149" s="55"/>
    </row>
    <row r="150" customFormat="false" ht="13.8" hidden="false" customHeight="false" outlineLevel="0" collapsed="false">
      <c r="A150" s="55"/>
      <c r="B150" s="56"/>
      <c r="C150" s="59"/>
      <c r="D150" s="105"/>
      <c r="E150" s="105"/>
      <c r="F150" s="105"/>
      <c r="G150" s="59"/>
      <c r="H150" s="59"/>
      <c r="I150" s="60"/>
      <c r="J150" s="63" t="str">
        <f aca="false">IF($C150&lt;&gt;"",$E150*1.5,"")</f>
        <v/>
      </c>
      <c r="K150" s="106" t="str">
        <f aca="false">IFERROR($J150/10,"")</f>
        <v/>
      </c>
      <c r="L150" s="59"/>
      <c r="M150" s="55"/>
      <c r="N150" s="55"/>
      <c r="O150" s="55"/>
      <c r="P150" s="55"/>
      <c r="Q150" s="55"/>
      <c r="R150" s="55"/>
      <c r="S150" s="55"/>
      <c r="T150" s="55"/>
      <c r="U150" s="55"/>
      <c r="V150" s="55"/>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55"/>
      <c r="AS150" s="55"/>
      <c r="AT150" s="55"/>
      <c r="AU150" s="55"/>
      <c r="AV150" s="55"/>
      <c r="AW150" s="55"/>
      <c r="AX150" s="55"/>
      <c r="AY150" s="55"/>
      <c r="AZ150" s="55"/>
      <c r="BA150" s="55"/>
      <c r="BB150" s="55"/>
      <c r="BC150" s="55"/>
      <c r="BD150" s="55"/>
      <c r="BE150" s="55"/>
      <c r="BF150" s="55"/>
      <c r="BG150" s="55"/>
      <c r="BH150" s="55"/>
      <c r="BI150" s="55"/>
      <c r="BJ150" s="55"/>
      <c r="BK150" s="55"/>
      <c r="BL150" s="55"/>
    </row>
    <row r="151" customFormat="false" ht="13.8" hidden="false" customHeight="false" outlineLevel="0" collapsed="false">
      <c r="A151" s="55"/>
      <c r="B151" s="56"/>
      <c r="C151" s="59"/>
      <c r="D151" s="105"/>
      <c r="E151" s="105"/>
      <c r="F151" s="105"/>
      <c r="G151" s="59"/>
      <c r="H151" s="59"/>
      <c r="I151" s="60"/>
      <c r="J151" s="63" t="str">
        <f aca="false">IF($C151&lt;&gt;"",$E151*1.5,"")</f>
        <v/>
      </c>
      <c r="K151" s="106" t="str">
        <f aca="false">IFERROR($J151/10,"")</f>
        <v/>
      </c>
      <c r="L151" s="59"/>
      <c r="M151" s="55"/>
      <c r="N151" s="55"/>
      <c r="O151" s="55"/>
      <c r="P151" s="55"/>
      <c r="Q151" s="55"/>
      <c r="R151" s="55"/>
      <c r="S151" s="55"/>
      <c r="T151" s="55"/>
      <c r="U151" s="55"/>
      <c r="V151" s="55"/>
      <c r="W151" s="55"/>
      <c r="X151" s="55"/>
      <c r="Y151" s="55"/>
      <c r="Z151" s="55"/>
      <c r="AA151" s="55"/>
      <c r="AB151" s="55"/>
      <c r="AC151" s="55"/>
      <c r="AD151" s="55"/>
      <c r="AE151" s="55"/>
      <c r="AF151" s="55"/>
      <c r="AG151" s="55"/>
      <c r="AH151" s="55"/>
      <c r="AI151" s="55"/>
      <c r="AJ151" s="55"/>
      <c r="AK151" s="55"/>
      <c r="AL151" s="55"/>
      <c r="AM151" s="55"/>
      <c r="AN151" s="55"/>
      <c r="AO151" s="55"/>
      <c r="AP151" s="55"/>
      <c r="AQ151" s="55"/>
      <c r="AR151" s="55"/>
      <c r="AS151" s="55"/>
      <c r="AT151" s="55"/>
      <c r="AU151" s="55"/>
      <c r="AV151" s="55"/>
      <c r="AW151" s="55"/>
      <c r="AX151" s="55"/>
      <c r="AY151" s="55"/>
      <c r="AZ151" s="55"/>
      <c r="BA151" s="55"/>
      <c r="BB151" s="55"/>
      <c r="BC151" s="55"/>
      <c r="BD151" s="55"/>
      <c r="BE151" s="55"/>
      <c r="BF151" s="55"/>
      <c r="BG151" s="55"/>
      <c r="BH151" s="55"/>
      <c r="BI151" s="55"/>
      <c r="BJ151" s="55"/>
      <c r="BK151" s="55"/>
      <c r="BL151" s="55"/>
    </row>
    <row r="152" customFormat="false" ht="13.8" hidden="false" customHeight="false" outlineLevel="0" collapsed="false">
      <c r="A152" s="55"/>
      <c r="B152" s="56"/>
      <c r="C152" s="59"/>
      <c r="D152" s="105"/>
      <c r="E152" s="105"/>
      <c r="F152" s="105"/>
      <c r="G152" s="59"/>
      <c r="H152" s="59"/>
      <c r="I152" s="60"/>
      <c r="J152" s="63" t="str">
        <f aca="false">IF($C152&lt;&gt;"",$E152*1.5,"")</f>
        <v/>
      </c>
      <c r="K152" s="106" t="str">
        <f aca="false">IFERROR($J152/10,"")</f>
        <v/>
      </c>
      <c r="L152" s="59"/>
      <c r="M152" s="55"/>
      <c r="N152" s="55"/>
      <c r="O152" s="55"/>
      <c r="P152" s="55"/>
      <c r="Q152" s="55"/>
      <c r="R152" s="55"/>
      <c r="S152" s="55"/>
      <c r="T152" s="55"/>
      <c r="U152" s="55"/>
      <c r="V152" s="55"/>
      <c r="W152" s="55"/>
      <c r="X152" s="55"/>
      <c r="Y152" s="55"/>
      <c r="Z152" s="55"/>
      <c r="AA152" s="55"/>
      <c r="AB152" s="55"/>
      <c r="AC152" s="55"/>
      <c r="AD152" s="55"/>
      <c r="AE152" s="55"/>
      <c r="AF152" s="55"/>
      <c r="AG152" s="55"/>
      <c r="AH152" s="55"/>
      <c r="AI152" s="55"/>
      <c r="AJ152" s="55"/>
      <c r="AK152" s="55"/>
      <c r="AL152" s="55"/>
      <c r="AM152" s="55"/>
      <c r="AN152" s="55"/>
      <c r="AO152" s="55"/>
      <c r="AP152" s="55"/>
      <c r="AQ152" s="55"/>
      <c r="AR152" s="55"/>
      <c r="AS152" s="55"/>
      <c r="AT152" s="55"/>
      <c r="AU152" s="55"/>
      <c r="AV152" s="55"/>
      <c r="AW152" s="55"/>
      <c r="AX152" s="55"/>
      <c r="AY152" s="55"/>
      <c r="AZ152" s="55"/>
      <c r="BA152" s="55"/>
      <c r="BB152" s="55"/>
      <c r="BC152" s="55"/>
      <c r="BD152" s="55"/>
      <c r="BE152" s="55"/>
      <c r="BF152" s="55"/>
      <c r="BG152" s="55"/>
      <c r="BH152" s="55"/>
      <c r="BI152" s="55"/>
      <c r="BJ152" s="55"/>
      <c r="BK152" s="55"/>
      <c r="BL152" s="55"/>
    </row>
    <row r="153" customFormat="false" ht="13.8" hidden="false" customHeight="false" outlineLevel="0" collapsed="false">
      <c r="A153" s="55"/>
      <c r="B153" s="56"/>
      <c r="C153" s="59"/>
      <c r="D153" s="105"/>
      <c r="E153" s="105"/>
      <c r="F153" s="105"/>
      <c r="G153" s="59"/>
      <c r="H153" s="59"/>
      <c r="I153" s="60"/>
      <c r="J153" s="63" t="str">
        <f aca="false">IF($C153&lt;&gt;"",$E153*1.5,"")</f>
        <v/>
      </c>
      <c r="K153" s="106" t="str">
        <f aca="false">IFERROR($J153/10,"")</f>
        <v/>
      </c>
      <c r="L153" s="59"/>
      <c r="M153" s="55"/>
      <c r="N153" s="55"/>
      <c r="O153" s="55"/>
      <c r="P153" s="55"/>
      <c r="Q153" s="55"/>
      <c r="R153" s="55"/>
      <c r="S153" s="55"/>
      <c r="T153" s="55"/>
      <c r="U153" s="55"/>
      <c r="V153" s="55"/>
      <c r="W153" s="55"/>
      <c r="X153" s="55"/>
      <c r="Y153" s="55"/>
      <c r="Z153" s="55"/>
      <c r="AA153" s="55"/>
      <c r="AB153" s="55"/>
      <c r="AC153" s="55"/>
      <c r="AD153" s="55"/>
      <c r="AE153" s="55"/>
      <c r="AF153" s="55"/>
      <c r="AG153" s="55"/>
      <c r="AH153" s="55"/>
      <c r="AI153" s="55"/>
      <c r="AJ153" s="55"/>
      <c r="AK153" s="55"/>
      <c r="AL153" s="55"/>
      <c r="AM153" s="55"/>
      <c r="AN153" s="55"/>
      <c r="AO153" s="55"/>
      <c r="AP153" s="55"/>
      <c r="AQ153" s="55"/>
      <c r="AR153" s="55"/>
      <c r="AS153" s="55"/>
      <c r="AT153" s="55"/>
      <c r="AU153" s="55"/>
      <c r="AV153" s="55"/>
      <c r="AW153" s="55"/>
      <c r="AX153" s="55"/>
      <c r="AY153" s="55"/>
      <c r="AZ153" s="55"/>
      <c r="BA153" s="55"/>
      <c r="BB153" s="55"/>
      <c r="BC153" s="55"/>
      <c r="BD153" s="55"/>
      <c r="BE153" s="55"/>
      <c r="BF153" s="55"/>
      <c r="BG153" s="55"/>
      <c r="BH153" s="55"/>
      <c r="BI153" s="55"/>
      <c r="BJ153" s="55"/>
      <c r="BK153" s="55"/>
      <c r="BL153" s="55"/>
    </row>
    <row r="154" customFormat="false" ht="13.8" hidden="false" customHeight="false" outlineLevel="0" collapsed="false">
      <c r="A154" s="55"/>
      <c r="B154" s="56"/>
      <c r="C154" s="59"/>
      <c r="D154" s="105"/>
      <c r="E154" s="105"/>
      <c r="F154" s="105"/>
      <c r="G154" s="59"/>
      <c r="H154" s="59"/>
      <c r="I154" s="60"/>
      <c r="J154" s="63" t="str">
        <f aca="false">IF($C154&lt;&gt;"",$E154*1.5,"")</f>
        <v/>
      </c>
      <c r="K154" s="106" t="str">
        <f aca="false">IFERROR($J154/10,"")</f>
        <v/>
      </c>
      <c r="L154" s="59"/>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c r="AQ154" s="55"/>
      <c r="AR154" s="55"/>
      <c r="AS154" s="55"/>
      <c r="AT154" s="55"/>
      <c r="AU154" s="55"/>
      <c r="AV154" s="55"/>
      <c r="AW154" s="55"/>
      <c r="AX154" s="55"/>
      <c r="AY154" s="55"/>
      <c r="AZ154" s="55"/>
      <c r="BA154" s="55"/>
      <c r="BB154" s="55"/>
      <c r="BC154" s="55"/>
      <c r="BD154" s="55"/>
      <c r="BE154" s="55"/>
      <c r="BF154" s="55"/>
      <c r="BG154" s="55"/>
      <c r="BH154" s="55"/>
      <c r="BI154" s="55"/>
      <c r="BJ154" s="55"/>
      <c r="BK154" s="55"/>
      <c r="BL154" s="55"/>
    </row>
    <row r="155" customFormat="false" ht="13.8" hidden="false" customHeight="false" outlineLevel="0" collapsed="false">
      <c r="A155" s="55"/>
      <c r="B155" s="56"/>
      <c r="C155" s="59"/>
      <c r="D155" s="105"/>
      <c r="E155" s="105"/>
      <c r="F155" s="105"/>
      <c r="G155" s="59"/>
      <c r="H155" s="59"/>
      <c r="I155" s="60"/>
      <c r="J155" s="63" t="str">
        <f aca="false">IF($C155&lt;&gt;"",$E155*1.5,"")</f>
        <v/>
      </c>
      <c r="K155" s="106" t="str">
        <f aca="false">IFERROR($J155/10,"")</f>
        <v/>
      </c>
      <c r="L155" s="59"/>
      <c r="M155" s="55"/>
      <c r="N155" s="55"/>
      <c r="O155" s="55"/>
      <c r="P155" s="55"/>
      <c r="Q155" s="55"/>
      <c r="R155" s="55"/>
      <c r="S155" s="55"/>
      <c r="T155" s="55"/>
      <c r="U155" s="55"/>
      <c r="V155" s="55"/>
      <c r="W155" s="55"/>
      <c r="X155" s="55"/>
      <c r="Y155" s="55"/>
      <c r="Z155" s="55"/>
      <c r="AA155" s="55"/>
      <c r="AB155" s="55"/>
      <c r="AC155" s="55"/>
      <c r="AD155" s="55"/>
      <c r="AE155" s="55"/>
      <c r="AF155" s="55"/>
      <c r="AG155" s="55"/>
      <c r="AH155" s="55"/>
      <c r="AI155" s="55"/>
      <c r="AJ155" s="55"/>
      <c r="AK155" s="55"/>
      <c r="AL155" s="55"/>
      <c r="AM155" s="55"/>
      <c r="AN155" s="55"/>
      <c r="AO155" s="55"/>
      <c r="AP155" s="55"/>
      <c r="AQ155" s="55"/>
      <c r="AR155" s="55"/>
      <c r="AS155" s="55"/>
      <c r="AT155" s="55"/>
      <c r="AU155" s="55"/>
      <c r="AV155" s="55"/>
      <c r="AW155" s="55"/>
      <c r="AX155" s="55"/>
      <c r="AY155" s="55"/>
      <c r="AZ155" s="55"/>
      <c r="BA155" s="55"/>
      <c r="BB155" s="55"/>
      <c r="BC155" s="55"/>
      <c r="BD155" s="55"/>
      <c r="BE155" s="55"/>
      <c r="BF155" s="55"/>
      <c r="BG155" s="55"/>
      <c r="BH155" s="55"/>
      <c r="BI155" s="55"/>
      <c r="BJ155" s="55"/>
      <c r="BK155" s="55"/>
      <c r="BL155" s="55"/>
    </row>
    <row r="156" customFormat="false" ht="13.8" hidden="false" customHeight="false" outlineLevel="0" collapsed="false">
      <c r="A156" s="55"/>
      <c r="B156" s="56"/>
      <c r="C156" s="59"/>
      <c r="D156" s="105"/>
      <c r="E156" s="105"/>
      <c r="F156" s="105"/>
      <c r="G156" s="59"/>
      <c r="H156" s="59"/>
      <c r="I156" s="60"/>
      <c r="J156" s="63" t="str">
        <f aca="false">IF($C156&lt;&gt;"",$E156*1.5,"")</f>
        <v/>
      </c>
      <c r="K156" s="106" t="str">
        <f aca="false">IFERROR($J156/10,"")</f>
        <v/>
      </c>
      <c r="L156" s="59"/>
      <c r="M156" s="55"/>
      <c r="N156" s="55"/>
      <c r="O156" s="55"/>
      <c r="P156" s="55"/>
      <c r="Q156" s="55"/>
      <c r="R156" s="55"/>
      <c r="S156" s="55"/>
      <c r="T156" s="55"/>
      <c r="U156" s="55"/>
      <c r="V156" s="55"/>
      <c r="W156" s="55"/>
      <c r="X156" s="55"/>
      <c r="Y156" s="55"/>
      <c r="Z156" s="55"/>
      <c r="AA156" s="55"/>
      <c r="AB156" s="55"/>
      <c r="AC156" s="55"/>
      <c r="AD156" s="55"/>
      <c r="AE156" s="55"/>
      <c r="AF156" s="55"/>
      <c r="AG156" s="55"/>
      <c r="AH156" s="55"/>
      <c r="AI156" s="55"/>
      <c r="AJ156" s="55"/>
      <c r="AK156" s="55"/>
      <c r="AL156" s="55"/>
      <c r="AM156" s="55"/>
      <c r="AN156" s="55"/>
      <c r="AO156" s="55"/>
      <c r="AP156" s="55"/>
      <c r="AQ156" s="55"/>
      <c r="AR156" s="55"/>
      <c r="AS156" s="55"/>
      <c r="AT156" s="55"/>
      <c r="AU156" s="55"/>
      <c r="AV156" s="55"/>
      <c r="AW156" s="55"/>
      <c r="AX156" s="55"/>
      <c r="AY156" s="55"/>
      <c r="AZ156" s="55"/>
      <c r="BA156" s="55"/>
      <c r="BB156" s="55"/>
      <c r="BC156" s="55"/>
      <c r="BD156" s="55"/>
      <c r="BE156" s="55"/>
      <c r="BF156" s="55"/>
      <c r="BG156" s="55"/>
      <c r="BH156" s="55"/>
      <c r="BI156" s="55"/>
      <c r="BJ156" s="55"/>
      <c r="BK156" s="55"/>
      <c r="BL156" s="55"/>
    </row>
    <row r="157" customFormat="false" ht="13.8" hidden="false" customHeight="false" outlineLevel="0" collapsed="false">
      <c r="A157" s="55"/>
      <c r="B157" s="56"/>
      <c r="C157" s="59"/>
      <c r="D157" s="105"/>
      <c r="E157" s="105"/>
      <c r="F157" s="105"/>
      <c r="G157" s="59"/>
      <c r="H157" s="59"/>
      <c r="I157" s="60"/>
      <c r="J157" s="63" t="str">
        <f aca="false">IF($C157&lt;&gt;"",$E157*1.5,"")</f>
        <v/>
      </c>
      <c r="K157" s="106" t="str">
        <f aca="false">IFERROR($J157/10,"")</f>
        <v/>
      </c>
      <c r="L157" s="59"/>
      <c r="M157" s="55"/>
      <c r="N157" s="55"/>
      <c r="O157" s="55"/>
      <c r="P157" s="55"/>
      <c r="Q157" s="55"/>
      <c r="R157" s="55"/>
      <c r="S157" s="55"/>
      <c r="T157" s="55"/>
      <c r="U157" s="55"/>
      <c r="V157" s="55"/>
      <c r="W157" s="55"/>
      <c r="X157" s="55"/>
      <c r="Y157" s="55"/>
      <c r="Z157" s="55"/>
      <c r="AA157" s="55"/>
      <c r="AB157" s="55"/>
      <c r="AC157" s="55"/>
      <c r="AD157" s="55"/>
      <c r="AE157" s="55"/>
      <c r="AF157" s="55"/>
      <c r="AG157" s="55"/>
      <c r="AH157" s="55"/>
      <c r="AI157" s="55"/>
      <c r="AJ157" s="55"/>
      <c r="AK157" s="55"/>
      <c r="AL157" s="55"/>
      <c r="AM157" s="55"/>
      <c r="AN157" s="55"/>
      <c r="AO157" s="55"/>
      <c r="AP157" s="55"/>
      <c r="AQ157" s="55"/>
      <c r="AR157" s="55"/>
      <c r="AS157" s="55"/>
      <c r="AT157" s="55"/>
      <c r="AU157" s="55"/>
      <c r="AV157" s="55"/>
      <c r="AW157" s="55"/>
      <c r="AX157" s="55"/>
      <c r="AY157" s="55"/>
      <c r="AZ157" s="55"/>
      <c r="BA157" s="55"/>
      <c r="BB157" s="55"/>
      <c r="BC157" s="55"/>
      <c r="BD157" s="55"/>
      <c r="BE157" s="55"/>
      <c r="BF157" s="55"/>
      <c r="BG157" s="55"/>
      <c r="BH157" s="55"/>
      <c r="BI157" s="55"/>
      <c r="BJ157" s="55"/>
      <c r="BK157" s="55"/>
      <c r="BL157" s="55"/>
    </row>
    <row r="158" customFormat="false" ht="13.8" hidden="false" customHeight="false" outlineLevel="0" collapsed="false">
      <c r="A158" s="55"/>
      <c r="B158" s="56"/>
      <c r="C158" s="59"/>
      <c r="D158" s="105"/>
      <c r="E158" s="105"/>
      <c r="F158" s="105"/>
      <c r="G158" s="59"/>
      <c r="H158" s="59"/>
      <c r="I158" s="60"/>
      <c r="J158" s="63" t="str">
        <f aca="false">IF($C158&lt;&gt;"",$E158*1.5,"")</f>
        <v/>
      </c>
      <c r="K158" s="106" t="str">
        <f aca="false">IFERROR($J158/10,"")</f>
        <v/>
      </c>
      <c r="L158" s="59"/>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55"/>
      <c r="AJ158" s="55"/>
      <c r="AK158" s="55"/>
      <c r="AL158" s="55"/>
      <c r="AM158" s="55"/>
      <c r="AN158" s="55"/>
      <c r="AO158" s="55"/>
      <c r="AP158" s="55"/>
      <c r="AQ158" s="55"/>
      <c r="AR158" s="55"/>
      <c r="AS158" s="55"/>
      <c r="AT158" s="55"/>
      <c r="AU158" s="55"/>
      <c r="AV158" s="55"/>
      <c r="AW158" s="55"/>
      <c r="AX158" s="55"/>
      <c r="AY158" s="55"/>
      <c r="AZ158" s="55"/>
      <c r="BA158" s="55"/>
      <c r="BB158" s="55"/>
      <c r="BC158" s="55"/>
      <c r="BD158" s="55"/>
      <c r="BE158" s="55"/>
      <c r="BF158" s="55"/>
      <c r="BG158" s="55"/>
      <c r="BH158" s="55"/>
      <c r="BI158" s="55"/>
      <c r="BJ158" s="55"/>
      <c r="BK158" s="55"/>
      <c r="BL158" s="55"/>
    </row>
    <row r="159" customFormat="false" ht="13.8" hidden="false" customHeight="false" outlineLevel="0" collapsed="false">
      <c r="A159" s="55"/>
      <c r="B159" s="56"/>
      <c r="C159" s="59"/>
      <c r="D159" s="105"/>
      <c r="E159" s="105"/>
      <c r="F159" s="105"/>
      <c r="G159" s="59"/>
      <c r="H159" s="59"/>
      <c r="I159" s="60"/>
      <c r="J159" s="63" t="str">
        <f aca="false">IF($C159&lt;&gt;"",$E159*1.5,"")</f>
        <v/>
      </c>
      <c r="K159" s="106" t="str">
        <f aca="false">IFERROR($J159/10,"")</f>
        <v/>
      </c>
      <c r="L159" s="59"/>
      <c r="M159" s="55"/>
      <c r="N159" s="55"/>
      <c r="O159" s="55"/>
      <c r="P159" s="55"/>
      <c r="Q159" s="55"/>
      <c r="R159" s="55"/>
      <c r="S159" s="55"/>
      <c r="T159" s="55"/>
      <c r="U159" s="55"/>
      <c r="V159" s="55"/>
      <c r="W159" s="55"/>
      <c r="X159" s="55"/>
      <c r="Y159" s="55"/>
      <c r="Z159" s="55"/>
      <c r="AA159" s="55"/>
      <c r="AB159" s="55"/>
      <c r="AC159" s="55"/>
      <c r="AD159" s="55"/>
      <c r="AE159" s="55"/>
      <c r="AF159" s="55"/>
      <c r="AG159" s="55"/>
      <c r="AH159" s="55"/>
      <c r="AI159" s="55"/>
      <c r="AJ159" s="55"/>
      <c r="AK159" s="55"/>
      <c r="AL159" s="55"/>
      <c r="AM159" s="55"/>
      <c r="AN159" s="55"/>
      <c r="AO159" s="55"/>
      <c r="AP159" s="55"/>
      <c r="AQ159" s="55"/>
      <c r="AR159" s="55"/>
      <c r="AS159" s="55"/>
      <c r="AT159" s="55"/>
      <c r="AU159" s="55"/>
      <c r="AV159" s="55"/>
      <c r="AW159" s="55"/>
      <c r="AX159" s="55"/>
      <c r="AY159" s="55"/>
      <c r="AZ159" s="55"/>
      <c r="BA159" s="55"/>
      <c r="BB159" s="55"/>
      <c r="BC159" s="55"/>
      <c r="BD159" s="55"/>
      <c r="BE159" s="55"/>
      <c r="BF159" s="55"/>
      <c r="BG159" s="55"/>
      <c r="BH159" s="55"/>
      <c r="BI159" s="55"/>
      <c r="BJ159" s="55"/>
      <c r="BK159" s="55"/>
      <c r="BL159" s="55"/>
    </row>
    <row r="160" customFormat="false" ht="13.8" hidden="false" customHeight="false" outlineLevel="0" collapsed="false">
      <c r="A160" s="55"/>
      <c r="B160" s="56"/>
      <c r="C160" s="59"/>
      <c r="D160" s="105"/>
      <c r="E160" s="105"/>
      <c r="F160" s="105"/>
      <c r="G160" s="59"/>
      <c r="H160" s="59"/>
      <c r="I160" s="60"/>
      <c r="J160" s="63" t="str">
        <f aca="false">IF($C160&lt;&gt;"",$E160*1.5,"")</f>
        <v/>
      </c>
      <c r="K160" s="106" t="str">
        <f aca="false">IFERROR($J160/10,"")</f>
        <v/>
      </c>
      <c r="L160" s="59"/>
      <c r="M160" s="55"/>
      <c r="N160" s="55"/>
      <c r="O160" s="55"/>
      <c r="P160" s="55"/>
      <c r="Q160" s="55"/>
      <c r="R160" s="55"/>
      <c r="S160" s="55"/>
      <c r="T160" s="55"/>
      <c r="U160" s="55"/>
      <c r="V160" s="55"/>
      <c r="W160" s="55"/>
      <c r="X160" s="55"/>
      <c r="Y160" s="55"/>
      <c r="Z160" s="55"/>
      <c r="AA160" s="55"/>
      <c r="AB160" s="55"/>
      <c r="AC160" s="55"/>
      <c r="AD160" s="55"/>
      <c r="AE160" s="55"/>
      <c r="AF160" s="55"/>
      <c r="AG160" s="55"/>
      <c r="AH160" s="55"/>
      <c r="AI160" s="55"/>
      <c r="AJ160" s="55"/>
      <c r="AK160" s="55"/>
      <c r="AL160" s="55"/>
      <c r="AM160" s="55"/>
      <c r="AN160" s="55"/>
      <c r="AO160" s="55"/>
      <c r="AP160" s="55"/>
      <c r="AQ160" s="55"/>
      <c r="AR160" s="55"/>
      <c r="AS160" s="55"/>
      <c r="AT160" s="55"/>
      <c r="AU160" s="55"/>
      <c r="AV160" s="55"/>
      <c r="AW160" s="55"/>
      <c r="AX160" s="55"/>
      <c r="AY160" s="55"/>
      <c r="AZ160" s="55"/>
      <c r="BA160" s="55"/>
      <c r="BB160" s="55"/>
      <c r="BC160" s="55"/>
      <c r="BD160" s="55"/>
      <c r="BE160" s="55"/>
      <c r="BF160" s="55"/>
      <c r="BG160" s="55"/>
      <c r="BH160" s="55"/>
      <c r="BI160" s="55"/>
      <c r="BJ160" s="55"/>
      <c r="BK160" s="55"/>
      <c r="BL160" s="55"/>
    </row>
    <row r="161" customFormat="false" ht="13.8" hidden="false" customHeight="false" outlineLevel="0" collapsed="false">
      <c r="A161" s="55"/>
      <c r="B161" s="56"/>
      <c r="C161" s="59"/>
      <c r="D161" s="105"/>
      <c r="E161" s="105"/>
      <c r="F161" s="105"/>
      <c r="G161" s="59"/>
      <c r="H161" s="59"/>
      <c r="I161" s="60"/>
      <c r="J161" s="63" t="str">
        <f aca="false">IF($C161&lt;&gt;"",$E161*1.5,"")</f>
        <v/>
      </c>
      <c r="K161" s="106" t="str">
        <f aca="false">IFERROR($J161/10,"")</f>
        <v/>
      </c>
      <c r="L161" s="59"/>
      <c r="M161" s="55"/>
      <c r="N161" s="55"/>
      <c r="O161" s="55"/>
      <c r="P161" s="55"/>
      <c r="Q161" s="55"/>
      <c r="R161" s="55"/>
      <c r="S161" s="55"/>
      <c r="T161" s="55"/>
      <c r="U161" s="55"/>
      <c r="V161" s="55"/>
      <c r="W161" s="55"/>
      <c r="X161" s="55"/>
      <c r="Y161" s="55"/>
      <c r="Z161" s="55"/>
      <c r="AA161" s="55"/>
      <c r="AB161" s="55"/>
      <c r="AC161" s="55"/>
      <c r="AD161" s="55"/>
      <c r="AE161" s="55"/>
      <c r="AF161" s="55"/>
      <c r="AG161" s="55"/>
      <c r="AH161" s="55"/>
      <c r="AI161" s="55"/>
      <c r="AJ161" s="55"/>
      <c r="AK161" s="55"/>
      <c r="AL161" s="55"/>
      <c r="AM161" s="55"/>
      <c r="AN161" s="55"/>
      <c r="AO161" s="55"/>
      <c r="AP161" s="55"/>
      <c r="AQ161" s="55"/>
      <c r="AR161" s="55"/>
      <c r="AS161" s="55"/>
      <c r="AT161" s="55"/>
      <c r="AU161" s="55"/>
      <c r="AV161" s="55"/>
      <c r="AW161" s="55"/>
      <c r="AX161" s="55"/>
      <c r="AY161" s="55"/>
      <c r="AZ161" s="55"/>
      <c r="BA161" s="55"/>
      <c r="BB161" s="55"/>
      <c r="BC161" s="55"/>
      <c r="BD161" s="55"/>
      <c r="BE161" s="55"/>
      <c r="BF161" s="55"/>
      <c r="BG161" s="55"/>
      <c r="BH161" s="55"/>
      <c r="BI161" s="55"/>
      <c r="BJ161" s="55"/>
      <c r="BK161" s="55"/>
      <c r="BL161" s="55"/>
    </row>
    <row r="162" customFormat="false" ht="13.8" hidden="false" customHeight="false" outlineLevel="0" collapsed="false">
      <c r="A162" s="55"/>
      <c r="B162" s="56"/>
      <c r="C162" s="59"/>
      <c r="D162" s="105"/>
      <c r="E162" s="105"/>
      <c r="F162" s="105"/>
      <c r="G162" s="59"/>
      <c r="H162" s="59"/>
      <c r="I162" s="60"/>
      <c r="J162" s="63" t="str">
        <f aca="false">IF($C162&lt;&gt;"",$E162*1.5,"")</f>
        <v/>
      </c>
      <c r="K162" s="106" t="str">
        <f aca="false">IFERROR($J162/10,"")</f>
        <v/>
      </c>
      <c r="L162" s="59"/>
      <c r="M162" s="55"/>
      <c r="N162" s="55"/>
      <c r="O162" s="55"/>
      <c r="P162" s="55"/>
      <c r="Q162" s="55"/>
      <c r="R162" s="55"/>
      <c r="S162" s="55"/>
      <c r="T162" s="55"/>
      <c r="U162" s="55"/>
      <c r="V162" s="55"/>
      <c r="W162" s="55"/>
      <c r="X162" s="55"/>
      <c r="Y162" s="55"/>
      <c r="Z162" s="55"/>
      <c r="AA162" s="55"/>
      <c r="AB162" s="55"/>
      <c r="AC162" s="55"/>
      <c r="AD162" s="55"/>
      <c r="AE162" s="55"/>
      <c r="AF162" s="55"/>
      <c r="AG162" s="55"/>
      <c r="AH162" s="55"/>
      <c r="AI162" s="55"/>
      <c r="AJ162" s="55"/>
      <c r="AK162" s="55"/>
      <c r="AL162" s="55"/>
      <c r="AM162" s="55"/>
      <c r="AN162" s="55"/>
      <c r="AO162" s="55"/>
      <c r="AP162" s="55"/>
      <c r="AQ162" s="55"/>
      <c r="AR162" s="55"/>
      <c r="AS162" s="55"/>
      <c r="AT162" s="55"/>
      <c r="AU162" s="55"/>
      <c r="AV162" s="55"/>
      <c r="AW162" s="55"/>
      <c r="AX162" s="55"/>
      <c r="AY162" s="55"/>
      <c r="AZ162" s="55"/>
      <c r="BA162" s="55"/>
      <c r="BB162" s="55"/>
      <c r="BC162" s="55"/>
      <c r="BD162" s="55"/>
      <c r="BE162" s="55"/>
      <c r="BF162" s="55"/>
      <c r="BG162" s="55"/>
      <c r="BH162" s="55"/>
      <c r="BI162" s="55"/>
      <c r="BJ162" s="55"/>
      <c r="BK162" s="55"/>
      <c r="BL162" s="55"/>
    </row>
    <row r="163" customFormat="false" ht="13.8" hidden="false" customHeight="false" outlineLevel="0" collapsed="false">
      <c r="A163" s="55"/>
      <c r="B163" s="56"/>
      <c r="C163" s="59"/>
      <c r="D163" s="105"/>
      <c r="E163" s="105"/>
      <c r="F163" s="105"/>
      <c r="G163" s="59"/>
      <c r="H163" s="59"/>
      <c r="I163" s="60"/>
      <c r="J163" s="63" t="str">
        <f aca="false">IF($C163&lt;&gt;"",$E163*1.5,"")</f>
        <v/>
      </c>
      <c r="K163" s="106" t="str">
        <f aca="false">IFERROR($J163/10,"")</f>
        <v/>
      </c>
      <c r="L163" s="59"/>
      <c r="M163" s="55"/>
      <c r="N163" s="55"/>
      <c r="O163" s="55"/>
      <c r="P163" s="55"/>
      <c r="Q163" s="55"/>
      <c r="R163" s="55"/>
      <c r="S163" s="55"/>
      <c r="T163" s="55"/>
      <c r="U163" s="55"/>
      <c r="V163" s="55"/>
      <c r="W163" s="55"/>
      <c r="X163" s="55"/>
      <c r="Y163" s="55"/>
      <c r="Z163" s="55"/>
      <c r="AA163" s="55"/>
      <c r="AB163" s="55"/>
      <c r="AC163" s="55"/>
      <c r="AD163" s="55"/>
      <c r="AE163" s="55"/>
      <c r="AF163" s="55"/>
      <c r="AG163" s="55"/>
      <c r="AH163" s="55"/>
      <c r="AI163" s="55"/>
      <c r="AJ163" s="55"/>
      <c r="AK163" s="55"/>
      <c r="AL163" s="55"/>
      <c r="AM163" s="55"/>
      <c r="AN163" s="55"/>
      <c r="AO163" s="55"/>
      <c r="AP163" s="55"/>
      <c r="AQ163" s="55"/>
      <c r="AR163" s="55"/>
      <c r="AS163" s="55"/>
      <c r="AT163" s="55"/>
      <c r="AU163" s="55"/>
      <c r="AV163" s="55"/>
      <c r="AW163" s="55"/>
      <c r="AX163" s="55"/>
      <c r="AY163" s="55"/>
      <c r="AZ163" s="55"/>
      <c r="BA163" s="55"/>
      <c r="BB163" s="55"/>
      <c r="BC163" s="55"/>
      <c r="BD163" s="55"/>
      <c r="BE163" s="55"/>
      <c r="BF163" s="55"/>
      <c r="BG163" s="55"/>
      <c r="BH163" s="55"/>
      <c r="BI163" s="55"/>
      <c r="BJ163" s="55"/>
      <c r="BK163" s="55"/>
      <c r="BL163" s="55"/>
    </row>
    <row r="164" customFormat="false" ht="13.8" hidden="false" customHeight="false" outlineLevel="0" collapsed="false">
      <c r="A164" s="55"/>
      <c r="B164" s="56"/>
      <c r="C164" s="59"/>
      <c r="D164" s="105"/>
      <c r="E164" s="105"/>
      <c r="F164" s="105"/>
      <c r="G164" s="59"/>
      <c r="H164" s="59"/>
      <c r="I164" s="60"/>
      <c r="J164" s="63" t="str">
        <f aca="false">IF($C164&lt;&gt;"",$E164*1.5,"")</f>
        <v/>
      </c>
      <c r="K164" s="106" t="str">
        <f aca="false">IFERROR($J164/10,"")</f>
        <v/>
      </c>
      <c r="L164" s="59"/>
      <c r="M164" s="55"/>
      <c r="N164" s="55"/>
      <c r="O164" s="55"/>
      <c r="P164" s="55"/>
      <c r="Q164" s="55"/>
      <c r="R164" s="55"/>
      <c r="S164" s="55"/>
      <c r="T164" s="55"/>
      <c r="U164" s="55"/>
      <c r="V164" s="55"/>
      <c r="W164" s="55"/>
      <c r="X164" s="55"/>
      <c r="Y164" s="55"/>
      <c r="Z164" s="55"/>
      <c r="AA164" s="55"/>
      <c r="AB164" s="55"/>
      <c r="AC164" s="55"/>
      <c r="AD164" s="55"/>
      <c r="AE164" s="55"/>
      <c r="AF164" s="55"/>
      <c r="AG164" s="55"/>
      <c r="AH164" s="55"/>
      <c r="AI164" s="55"/>
      <c r="AJ164" s="55"/>
      <c r="AK164" s="55"/>
      <c r="AL164" s="55"/>
      <c r="AM164" s="55"/>
      <c r="AN164" s="55"/>
      <c r="AO164" s="55"/>
      <c r="AP164" s="55"/>
      <c r="AQ164" s="55"/>
      <c r="AR164" s="55"/>
      <c r="AS164" s="55"/>
      <c r="AT164" s="55"/>
      <c r="AU164" s="55"/>
      <c r="AV164" s="55"/>
      <c r="AW164" s="55"/>
      <c r="AX164" s="55"/>
      <c r="AY164" s="55"/>
      <c r="AZ164" s="55"/>
      <c r="BA164" s="55"/>
      <c r="BB164" s="55"/>
      <c r="BC164" s="55"/>
      <c r="BD164" s="55"/>
      <c r="BE164" s="55"/>
      <c r="BF164" s="55"/>
      <c r="BG164" s="55"/>
      <c r="BH164" s="55"/>
      <c r="BI164" s="55"/>
      <c r="BJ164" s="55"/>
      <c r="BK164" s="55"/>
      <c r="BL164" s="55"/>
    </row>
    <row r="165" customFormat="false" ht="13.8" hidden="false" customHeight="false" outlineLevel="0" collapsed="false">
      <c r="A165" s="55"/>
      <c r="B165" s="56"/>
      <c r="C165" s="59"/>
      <c r="D165" s="105"/>
      <c r="E165" s="105"/>
      <c r="F165" s="105"/>
      <c r="G165" s="59"/>
      <c r="H165" s="59"/>
      <c r="I165" s="60"/>
      <c r="J165" s="63" t="str">
        <f aca="false">IF($C165&lt;&gt;"",$E165*1.5,"")</f>
        <v/>
      </c>
      <c r="K165" s="106" t="str">
        <f aca="false">IFERROR($J165/10,"")</f>
        <v/>
      </c>
      <c r="L165" s="59"/>
      <c r="M165" s="55"/>
      <c r="N165" s="55"/>
      <c r="O165" s="55"/>
      <c r="P165" s="55"/>
      <c r="Q165" s="55"/>
      <c r="R165" s="55"/>
      <c r="S165" s="55"/>
      <c r="T165" s="55"/>
      <c r="U165" s="55"/>
      <c r="V165" s="55"/>
      <c r="W165" s="55"/>
      <c r="X165" s="55"/>
      <c r="Y165" s="55"/>
      <c r="Z165" s="55"/>
      <c r="AA165" s="55"/>
      <c r="AB165" s="55"/>
      <c r="AC165" s="55"/>
      <c r="AD165" s="55"/>
      <c r="AE165" s="55"/>
      <c r="AF165" s="55"/>
      <c r="AG165" s="55"/>
      <c r="AH165" s="55"/>
      <c r="AI165" s="55"/>
      <c r="AJ165" s="55"/>
      <c r="AK165" s="55"/>
      <c r="AL165" s="55"/>
      <c r="AM165" s="55"/>
      <c r="AN165" s="55"/>
      <c r="AO165" s="55"/>
      <c r="AP165" s="55"/>
      <c r="AQ165" s="55"/>
      <c r="AR165" s="55"/>
      <c r="AS165" s="55"/>
      <c r="AT165" s="55"/>
      <c r="AU165" s="55"/>
      <c r="AV165" s="55"/>
      <c r="AW165" s="55"/>
      <c r="AX165" s="55"/>
      <c r="AY165" s="55"/>
      <c r="AZ165" s="55"/>
      <c r="BA165" s="55"/>
      <c r="BB165" s="55"/>
      <c r="BC165" s="55"/>
      <c r="BD165" s="55"/>
      <c r="BE165" s="55"/>
      <c r="BF165" s="55"/>
      <c r="BG165" s="55"/>
      <c r="BH165" s="55"/>
      <c r="BI165" s="55"/>
      <c r="BJ165" s="55"/>
      <c r="BK165" s="55"/>
      <c r="BL165" s="55"/>
    </row>
    <row r="166" customFormat="false" ht="13.8" hidden="false" customHeight="false" outlineLevel="0" collapsed="false">
      <c r="A166" s="55"/>
      <c r="B166" s="56"/>
      <c r="C166" s="59"/>
      <c r="D166" s="105"/>
      <c r="E166" s="105"/>
      <c r="F166" s="105"/>
      <c r="G166" s="59"/>
      <c r="H166" s="59"/>
      <c r="I166" s="60"/>
      <c r="J166" s="63" t="str">
        <f aca="false">IF($C166&lt;&gt;"",$E166*1.5,"")</f>
        <v/>
      </c>
      <c r="K166" s="106" t="str">
        <f aca="false">IFERROR($J166/10,"")</f>
        <v/>
      </c>
      <c r="L166" s="59"/>
      <c r="M166" s="55"/>
      <c r="N166" s="55"/>
      <c r="O166" s="55"/>
      <c r="P166" s="55"/>
      <c r="Q166" s="55"/>
      <c r="R166" s="55"/>
      <c r="S166" s="55"/>
      <c r="T166" s="55"/>
      <c r="U166" s="55"/>
      <c r="V166" s="55"/>
      <c r="W166" s="55"/>
      <c r="X166" s="55"/>
      <c r="Y166" s="55"/>
      <c r="Z166" s="55"/>
      <c r="AA166" s="55"/>
      <c r="AB166" s="55"/>
      <c r="AC166" s="55"/>
      <c r="AD166" s="55"/>
      <c r="AE166" s="55"/>
      <c r="AF166" s="55"/>
      <c r="AG166" s="55"/>
      <c r="AH166" s="55"/>
      <c r="AI166" s="55"/>
      <c r="AJ166" s="55"/>
      <c r="AK166" s="55"/>
      <c r="AL166" s="55"/>
      <c r="AM166" s="55"/>
      <c r="AN166" s="55"/>
      <c r="AO166" s="55"/>
      <c r="AP166" s="55"/>
      <c r="AQ166" s="55"/>
      <c r="AR166" s="55"/>
      <c r="AS166" s="55"/>
      <c r="AT166" s="55"/>
      <c r="AU166" s="55"/>
      <c r="AV166" s="55"/>
      <c r="AW166" s="55"/>
      <c r="AX166" s="55"/>
      <c r="AY166" s="55"/>
      <c r="AZ166" s="55"/>
      <c r="BA166" s="55"/>
      <c r="BB166" s="55"/>
      <c r="BC166" s="55"/>
      <c r="BD166" s="55"/>
      <c r="BE166" s="55"/>
      <c r="BF166" s="55"/>
      <c r="BG166" s="55"/>
      <c r="BH166" s="55"/>
      <c r="BI166" s="55"/>
      <c r="BJ166" s="55"/>
      <c r="BK166" s="55"/>
      <c r="BL166" s="55"/>
    </row>
    <row r="167" customFormat="false" ht="13.8" hidden="false" customHeight="false" outlineLevel="0" collapsed="false">
      <c r="A167" s="55"/>
      <c r="B167" s="56"/>
      <c r="C167" s="59"/>
      <c r="D167" s="105"/>
      <c r="E167" s="105"/>
      <c r="F167" s="105"/>
      <c r="G167" s="59"/>
      <c r="H167" s="59"/>
      <c r="I167" s="60"/>
      <c r="J167" s="63" t="str">
        <f aca="false">IF($C167&lt;&gt;"",$E167*1.5,"")</f>
        <v/>
      </c>
      <c r="K167" s="106" t="str">
        <f aca="false">IFERROR($J167/10,"")</f>
        <v/>
      </c>
      <c r="L167" s="59"/>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c r="AQ167" s="55"/>
      <c r="AR167" s="55"/>
      <c r="AS167" s="55"/>
      <c r="AT167" s="55"/>
      <c r="AU167" s="55"/>
      <c r="AV167" s="55"/>
      <c r="AW167" s="55"/>
      <c r="AX167" s="55"/>
      <c r="AY167" s="55"/>
      <c r="AZ167" s="55"/>
      <c r="BA167" s="55"/>
      <c r="BB167" s="55"/>
      <c r="BC167" s="55"/>
      <c r="BD167" s="55"/>
      <c r="BE167" s="55"/>
      <c r="BF167" s="55"/>
      <c r="BG167" s="55"/>
      <c r="BH167" s="55"/>
      <c r="BI167" s="55"/>
      <c r="BJ167" s="55"/>
      <c r="BK167" s="55"/>
      <c r="BL167" s="55"/>
    </row>
    <row r="168" customFormat="false" ht="13.8" hidden="false" customHeight="false" outlineLevel="0" collapsed="false">
      <c r="A168" s="55"/>
      <c r="B168" s="56"/>
      <c r="C168" s="59"/>
      <c r="D168" s="105"/>
      <c r="E168" s="105"/>
      <c r="F168" s="105"/>
      <c r="G168" s="59"/>
      <c r="H168" s="59"/>
      <c r="I168" s="60"/>
      <c r="J168" s="63" t="str">
        <f aca="false">IF($C168&lt;&gt;"",$E168*1.5,"")</f>
        <v/>
      </c>
      <c r="K168" s="106" t="str">
        <f aca="false">IFERROR($J168/10,"")</f>
        <v/>
      </c>
      <c r="L168" s="59"/>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c r="AJ168" s="55"/>
      <c r="AK168" s="55"/>
      <c r="AL168" s="55"/>
      <c r="AM168" s="55"/>
      <c r="AN168" s="55"/>
      <c r="AO168" s="55"/>
      <c r="AP168" s="55"/>
      <c r="AQ168" s="55"/>
      <c r="AR168" s="55"/>
      <c r="AS168" s="55"/>
      <c r="AT168" s="55"/>
      <c r="AU168" s="55"/>
      <c r="AV168" s="55"/>
      <c r="AW168" s="55"/>
      <c r="AX168" s="55"/>
      <c r="AY168" s="55"/>
      <c r="AZ168" s="55"/>
      <c r="BA168" s="55"/>
      <c r="BB168" s="55"/>
      <c r="BC168" s="55"/>
      <c r="BD168" s="55"/>
      <c r="BE168" s="55"/>
      <c r="BF168" s="55"/>
      <c r="BG168" s="55"/>
      <c r="BH168" s="55"/>
      <c r="BI168" s="55"/>
      <c r="BJ168" s="55"/>
      <c r="BK168" s="55"/>
      <c r="BL168" s="55"/>
    </row>
    <row r="169" customFormat="false" ht="13.8" hidden="false" customHeight="false" outlineLevel="0" collapsed="false">
      <c r="A169" s="55"/>
      <c r="B169" s="56"/>
      <c r="C169" s="59"/>
      <c r="D169" s="105"/>
      <c r="E169" s="105"/>
      <c r="F169" s="105"/>
      <c r="G169" s="59"/>
      <c r="H169" s="59"/>
      <c r="I169" s="60"/>
      <c r="J169" s="63" t="str">
        <f aca="false">IF($C169&lt;&gt;"",$E169*1.5,"")</f>
        <v/>
      </c>
      <c r="K169" s="106" t="str">
        <f aca="false">IFERROR($J169/10,"")</f>
        <v/>
      </c>
      <c r="L169" s="59"/>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55"/>
      <c r="AV169" s="55"/>
      <c r="AW169" s="55"/>
      <c r="AX169" s="55"/>
      <c r="AY169" s="55"/>
      <c r="AZ169" s="55"/>
      <c r="BA169" s="55"/>
      <c r="BB169" s="55"/>
      <c r="BC169" s="55"/>
      <c r="BD169" s="55"/>
      <c r="BE169" s="55"/>
      <c r="BF169" s="55"/>
      <c r="BG169" s="55"/>
      <c r="BH169" s="55"/>
      <c r="BI169" s="55"/>
      <c r="BJ169" s="55"/>
      <c r="BK169" s="55"/>
      <c r="BL169" s="55"/>
    </row>
    <row r="170" customFormat="false" ht="13.8" hidden="false" customHeight="false" outlineLevel="0" collapsed="false">
      <c r="A170" s="55"/>
      <c r="B170" s="56"/>
      <c r="C170" s="59"/>
      <c r="D170" s="105"/>
      <c r="E170" s="105"/>
      <c r="F170" s="105"/>
      <c r="G170" s="59"/>
      <c r="H170" s="59"/>
      <c r="I170" s="60"/>
      <c r="J170" s="63" t="str">
        <f aca="false">IF($C170&lt;&gt;"",$E170*1.5,"")</f>
        <v/>
      </c>
      <c r="K170" s="106" t="str">
        <f aca="false">IFERROR($J170/10,"")</f>
        <v/>
      </c>
      <c r="L170" s="59"/>
      <c r="M170" s="55"/>
      <c r="N170" s="55"/>
      <c r="O170" s="55"/>
      <c r="P170" s="55"/>
      <c r="Q170" s="55"/>
      <c r="R170" s="55"/>
      <c r="S170" s="55"/>
      <c r="T170" s="55"/>
      <c r="U170" s="55"/>
      <c r="V170" s="55"/>
      <c r="W170" s="55"/>
      <c r="X170" s="55"/>
      <c r="Y170" s="55"/>
      <c r="Z170" s="55"/>
      <c r="AA170" s="55"/>
      <c r="AB170" s="55"/>
      <c r="AC170" s="55"/>
      <c r="AD170" s="55"/>
      <c r="AE170" s="55"/>
      <c r="AF170" s="55"/>
      <c r="AG170" s="55"/>
      <c r="AH170" s="55"/>
      <c r="AI170" s="55"/>
      <c r="AJ170" s="55"/>
      <c r="AK170" s="55"/>
      <c r="AL170" s="55"/>
      <c r="AM170" s="55"/>
      <c r="AN170" s="55"/>
      <c r="AO170" s="55"/>
      <c r="AP170" s="55"/>
      <c r="AQ170" s="55"/>
      <c r="AR170" s="55"/>
      <c r="AS170" s="55"/>
      <c r="AT170" s="55"/>
      <c r="AU170" s="55"/>
      <c r="AV170" s="55"/>
      <c r="AW170" s="55"/>
      <c r="AX170" s="55"/>
      <c r="AY170" s="55"/>
      <c r="AZ170" s="55"/>
      <c r="BA170" s="55"/>
      <c r="BB170" s="55"/>
      <c r="BC170" s="55"/>
      <c r="BD170" s="55"/>
      <c r="BE170" s="55"/>
      <c r="BF170" s="55"/>
      <c r="BG170" s="55"/>
      <c r="BH170" s="55"/>
      <c r="BI170" s="55"/>
      <c r="BJ170" s="55"/>
      <c r="BK170" s="55"/>
      <c r="BL170" s="55"/>
    </row>
    <row r="171" customFormat="false" ht="13.8" hidden="false" customHeight="false" outlineLevel="0" collapsed="false">
      <c r="A171" s="55"/>
      <c r="B171" s="56"/>
      <c r="C171" s="59"/>
      <c r="D171" s="105"/>
      <c r="E171" s="105"/>
      <c r="F171" s="105"/>
      <c r="G171" s="59"/>
      <c r="H171" s="59"/>
      <c r="I171" s="60"/>
      <c r="J171" s="63" t="str">
        <f aca="false">IF($C171&lt;&gt;"",$E171*1.5,"")</f>
        <v/>
      </c>
      <c r="K171" s="106" t="str">
        <f aca="false">IFERROR($J171/10,"")</f>
        <v/>
      </c>
      <c r="L171" s="59"/>
      <c r="M171" s="55"/>
      <c r="N171" s="55"/>
      <c r="O171" s="55"/>
      <c r="P171" s="55"/>
      <c r="Q171" s="55"/>
      <c r="R171" s="55"/>
      <c r="S171" s="55"/>
      <c r="T171" s="55"/>
      <c r="U171" s="55"/>
      <c r="V171" s="55"/>
      <c r="W171" s="55"/>
      <c r="X171" s="55"/>
      <c r="Y171" s="55"/>
      <c r="Z171" s="55"/>
      <c r="AA171" s="55"/>
      <c r="AB171" s="55"/>
      <c r="AC171" s="55"/>
      <c r="AD171" s="55"/>
      <c r="AE171" s="55"/>
      <c r="AF171" s="55"/>
      <c r="AG171" s="55"/>
      <c r="AH171" s="55"/>
      <c r="AI171" s="55"/>
      <c r="AJ171" s="55"/>
      <c r="AK171" s="55"/>
      <c r="AL171" s="55"/>
      <c r="AM171" s="55"/>
      <c r="AN171" s="55"/>
      <c r="AO171" s="55"/>
      <c r="AP171" s="55"/>
      <c r="AQ171" s="55"/>
      <c r="AR171" s="55"/>
      <c r="AS171" s="55"/>
      <c r="AT171" s="55"/>
      <c r="AU171" s="55"/>
      <c r="AV171" s="55"/>
      <c r="AW171" s="55"/>
      <c r="AX171" s="55"/>
      <c r="AY171" s="55"/>
      <c r="AZ171" s="55"/>
      <c r="BA171" s="55"/>
      <c r="BB171" s="55"/>
      <c r="BC171" s="55"/>
      <c r="BD171" s="55"/>
      <c r="BE171" s="55"/>
      <c r="BF171" s="55"/>
      <c r="BG171" s="55"/>
      <c r="BH171" s="55"/>
      <c r="BI171" s="55"/>
      <c r="BJ171" s="55"/>
      <c r="BK171" s="55"/>
      <c r="BL171" s="55"/>
    </row>
    <row r="172" customFormat="false" ht="13.8" hidden="false" customHeight="false" outlineLevel="0" collapsed="false">
      <c r="A172" s="55"/>
      <c r="B172" s="56"/>
      <c r="C172" s="59"/>
      <c r="D172" s="105"/>
      <c r="E172" s="105"/>
      <c r="F172" s="105"/>
      <c r="G172" s="59"/>
      <c r="H172" s="59"/>
      <c r="I172" s="60"/>
      <c r="J172" s="63" t="str">
        <f aca="false">IF($C172&lt;&gt;"",$E172*1.5,"")</f>
        <v/>
      </c>
      <c r="K172" s="106" t="str">
        <f aca="false">IFERROR($J172/10,"")</f>
        <v/>
      </c>
      <c r="L172" s="59"/>
      <c r="M172" s="55"/>
      <c r="N172" s="55"/>
      <c r="O172" s="55"/>
      <c r="P172" s="55"/>
      <c r="Q172" s="55"/>
      <c r="R172" s="55"/>
      <c r="S172" s="55"/>
      <c r="T172" s="55"/>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5"/>
      <c r="AX172" s="55"/>
      <c r="AY172" s="55"/>
      <c r="AZ172" s="55"/>
      <c r="BA172" s="55"/>
      <c r="BB172" s="55"/>
      <c r="BC172" s="55"/>
      <c r="BD172" s="55"/>
      <c r="BE172" s="55"/>
      <c r="BF172" s="55"/>
      <c r="BG172" s="55"/>
      <c r="BH172" s="55"/>
      <c r="BI172" s="55"/>
      <c r="BJ172" s="55"/>
      <c r="BK172" s="55"/>
      <c r="BL172" s="55"/>
    </row>
    <row r="173" customFormat="false" ht="13.8" hidden="false" customHeight="false" outlineLevel="0" collapsed="false">
      <c r="A173" s="55"/>
      <c r="B173" s="56"/>
      <c r="C173" s="59"/>
      <c r="D173" s="105"/>
      <c r="E173" s="105"/>
      <c r="F173" s="105"/>
      <c r="G173" s="59"/>
      <c r="H173" s="59"/>
      <c r="I173" s="60"/>
      <c r="J173" s="63" t="str">
        <f aca="false">IF($C173&lt;&gt;"",$E173*1.5,"")</f>
        <v/>
      </c>
      <c r="K173" s="106" t="str">
        <f aca="false">IFERROR($J173/10,"")</f>
        <v/>
      </c>
      <c r="L173" s="59"/>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c r="AJ173" s="55"/>
      <c r="AK173" s="55"/>
      <c r="AL173" s="55"/>
      <c r="AM173" s="55"/>
      <c r="AN173" s="55"/>
      <c r="AO173" s="55"/>
      <c r="AP173" s="55"/>
      <c r="AQ173" s="55"/>
      <c r="AR173" s="55"/>
      <c r="AS173" s="55"/>
      <c r="AT173" s="55"/>
      <c r="AU173" s="55"/>
      <c r="AV173" s="55"/>
      <c r="AW173" s="55"/>
      <c r="AX173" s="55"/>
      <c r="AY173" s="55"/>
      <c r="AZ173" s="55"/>
      <c r="BA173" s="55"/>
      <c r="BB173" s="55"/>
      <c r="BC173" s="55"/>
      <c r="BD173" s="55"/>
      <c r="BE173" s="55"/>
      <c r="BF173" s="55"/>
      <c r="BG173" s="55"/>
      <c r="BH173" s="55"/>
      <c r="BI173" s="55"/>
      <c r="BJ173" s="55"/>
      <c r="BK173" s="55"/>
      <c r="BL173" s="55"/>
    </row>
    <row r="174" customFormat="false" ht="13.8" hidden="false" customHeight="false" outlineLevel="0" collapsed="false">
      <c r="A174" s="55"/>
      <c r="B174" s="56"/>
      <c r="C174" s="59"/>
      <c r="D174" s="105"/>
      <c r="E174" s="105"/>
      <c r="F174" s="105"/>
      <c r="G174" s="59"/>
      <c r="H174" s="59"/>
      <c r="I174" s="60"/>
      <c r="J174" s="63" t="str">
        <f aca="false">IF($C174&lt;&gt;"",$E174*1.5,"")</f>
        <v/>
      </c>
      <c r="K174" s="106" t="str">
        <f aca="false">IFERROR($J174/10,"")</f>
        <v/>
      </c>
      <c r="L174" s="59"/>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c r="AJ174" s="55"/>
      <c r="AK174" s="55"/>
      <c r="AL174" s="55"/>
      <c r="AM174" s="55"/>
      <c r="AN174" s="55"/>
      <c r="AO174" s="55"/>
      <c r="AP174" s="55"/>
      <c r="AQ174" s="55"/>
      <c r="AR174" s="55"/>
      <c r="AS174" s="55"/>
      <c r="AT174" s="55"/>
      <c r="AU174" s="55"/>
      <c r="AV174" s="55"/>
      <c r="AW174" s="55"/>
      <c r="AX174" s="55"/>
      <c r="AY174" s="55"/>
      <c r="AZ174" s="55"/>
      <c r="BA174" s="55"/>
      <c r="BB174" s="55"/>
      <c r="BC174" s="55"/>
      <c r="BD174" s="55"/>
      <c r="BE174" s="55"/>
      <c r="BF174" s="55"/>
      <c r="BG174" s="55"/>
      <c r="BH174" s="55"/>
      <c r="BI174" s="55"/>
      <c r="BJ174" s="55"/>
      <c r="BK174" s="55"/>
      <c r="BL174" s="55"/>
    </row>
    <row r="175" customFormat="false" ht="13.8" hidden="false" customHeight="false" outlineLevel="0" collapsed="false">
      <c r="A175" s="55"/>
      <c r="B175" s="56"/>
      <c r="C175" s="59"/>
      <c r="D175" s="105"/>
      <c r="E175" s="105"/>
      <c r="F175" s="105"/>
      <c r="G175" s="59"/>
      <c r="H175" s="59"/>
      <c r="I175" s="60"/>
      <c r="J175" s="63" t="str">
        <f aca="false">IF($C175&lt;&gt;"",$E175*1.5,"")</f>
        <v/>
      </c>
      <c r="K175" s="106" t="str">
        <f aca="false">IFERROR($J175/10,"")</f>
        <v/>
      </c>
      <c r="L175" s="59"/>
      <c r="M175" s="55"/>
      <c r="N175" s="55"/>
      <c r="O175" s="55"/>
      <c r="P175" s="55"/>
      <c r="Q175" s="55"/>
      <c r="R175" s="55"/>
      <c r="S175" s="55"/>
      <c r="T175" s="55"/>
      <c r="U175" s="55"/>
      <c r="V175" s="55"/>
      <c r="W175" s="55"/>
      <c r="X175" s="55"/>
      <c r="Y175" s="55"/>
      <c r="Z175" s="55"/>
      <c r="AA175" s="55"/>
      <c r="AB175" s="55"/>
      <c r="AC175" s="55"/>
      <c r="AD175" s="55"/>
      <c r="AE175" s="55"/>
      <c r="AF175" s="55"/>
      <c r="AG175" s="55"/>
      <c r="AH175" s="55"/>
      <c r="AI175" s="55"/>
      <c r="AJ175" s="55"/>
      <c r="AK175" s="55"/>
      <c r="AL175" s="55"/>
      <c r="AM175" s="55"/>
      <c r="AN175" s="55"/>
      <c r="AO175" s="55"/>
      <c r="AP175" s="55"/>
      <c r="AQ175" s="55"/>
      <c r="AR175" s="55"/>
      <c r="AS175" s="55"/>
      <c r="AT175" s="55"/>
      <c r="AU175" s="55"/>
      <c r="AV175" s="55"/>
      <c r="AW175" s="55"/>
      <c r="AX175" s="55"/>
      <c r="AY175" s="55"/>
      <c r="AZ175" s="55"/>
      <c r="BA175" s="55"/>
      <c r="BB175" s="55"/>
      <c r="BC175" s="55"/>
      <c r="BD175" s="55"/>
      <c r="BE175" s="55"/>
      <c r="BF175" s="55"/>
      <c r="BG175" s="55"/>
      <c r="BH175" s="55"/>
      <c r="BI175" s="55"/>
      <c r="BJ175" s="55"/>
      <c r="BK175" s="55"/>
      <c r="BL175" s="55"/>
    </row>
    <row r="176" customFormat="false" ht="13.8" hidden="false" customHeight="false" outlineLevel="0" collapsed="false">
      <c r="A176" s="55"/>
      <c r="B176" s="56"/>
      <c r="C176" s="59"/>
      <c r="D176" s="105"/>
      <c r="E176" s="105"/>
      <c r="F176" s="105"/>
      <c r="G176" s="59"/>
      <c r="H176" s="59"/>
      <c r="I176" s="60"/>
      <c r="J176" s="63" t="str">
        <f aca="false">IF($C176&lt;&gt;"",$E176*1.5,"")</f>
        <v/>
      </c>
      <c r="K176" s="106" t="str">
        <f aca="false">IFERROR($J176/10,"")</f>
        <v/>
      </c>
      <c r="L176" s="59"/>
      <c r="M176" s="55"/>
      <c r="N176" s="55"/>
      <c r="O176" s="55"/>
      <c r="P176" s="55"/>
      <c r="Q176" s="55"/>
      <c r="R176" s="55"/>
      <c r="S176" s="55"/>
      <c r="T176" s="55"/>
      <c r="U176" s="55"/>
      <c r="V176" s="55"/>
      <c r="W176" s="55"/>
      <c r="X176" s="55"/>
      <c r="Y176" s="55"/>
      <c r="Z176" s="55"/>
      <c r="AA176" s="55"/>
      <c r="AB176" s="55"/>
      <c r="AC176" s="55"/>
      <c r="AD176" s="55"/>
      <c r="AE176" s="55"/>
      <c r="AF176" s="55"/>
      <c r="AG176" s="55"/>
      <c r="AH176" s="55"/>
      <c r="AI176" s="55"/>
      <c r="AJ176" s="55"/>
      <c r="AK176" s="55"/>
      <c r="AL176" s="55"/>
      <c r="AM176" s="55"/>
      <c r="AN176" s="55"/>
      <c r="AO176" s="55"/>
      <c r="AP176" s="55"/>
      <c r="AQ176" s="55"/>
      <c r="AR176" s="55"/>
      <c r="AS176" s="55"/>
      <c r="AT176" s="55"/>
      <c r="AU176" s="55"/>
      <c r="AV176" s="55"/>
      <c r="AW176" s="55"/>
      <c r="AX176" s="55"/>
      <c r="AY176" s="55"/>
      <c r="AZ176" s="55"/>
      <c r="BA176" s="55"/>
      <c r="BB176" s="55"/>
      <c r="BC176" s="55"/>
      <c r="BD176" s="55"/>
      <c r="BE176" s="55"/>
      <c r="BF176" s="55"/>
      <c r="BG176" s="55"/>
      <c r="BH176" s="55"/>
      <c r="BI176" s="55"/>
      <c r="BJ176" s="55"/>
      <c r="BK176" s="55"/>
      <c r="BL176" s="55"/>
    </row>
    <row r="177" customFormat="false" ht="13.8" hidden="false" customHeight="false" outlineLevel="0" collapsed="false">
      <c r="A177" s="55"/>
      <c r="B177" s="56"/>
      <c r="C177" s="59"/>
      <c r="D177" s="105"/>
      <c r="E177" s="105"/>
      <c r="F177" s="105"/>
      <c r="G177" s="59"/>
      <c r="H177" s="59"/>
      <c r="I177" s="60"/>
      <c r="J177" s="63" t="str">
        <f aca="false">IF($C177&lt;&gt;"",$E177*1.5,"")</f>
        <v/>
      </c>
      <c r="K177" s="106" t="str">
        <f aca="false">IFERROR($J177/10,"")</f>
        <v/>
      </c>
      <c r="L177" s="59"/>
      <c r="M177" s="55"/>
      <c r="N177" s="55"/>
      <c r="O177" s="55"/>
      <c r="P177" s="55"/>
      <c r="Q177" s="55"/>
      <c r="R177" s="55"/>
      <c r="S177" s="55"/>
      <c r="T177" s="55"/>
      <c r="U177" s="55"/>
      <c r="V177" s="55"/>
      <c r="W177" s="55"/>
      <c r="X177" s="55"/>
      <c r="Y177" s="55"/>
      <c r="Z177" s="55"/>
      <c r="AA177" s="55"/>
      <c r="AB177" s="55"/>
      <c r="AC177" s="55"/>
      <c r="AD177" s="55"/>
      <c r="AE177" s="55"/>
      <c r="AF177" s="55"/>
      <c r="AG177" s="55"/>
      <c r="AH177" s="55"/>
      <c r="AI177" s="55"/>
      <c r="AJ177" s="55"/>
      <c r="AK177" s="55"/>
      <c r="AL177" s="55"/>
      <c r="AM177" s="55"/>
      <c r="AN177" s="55"/>
      <c r="AO177" s="55"/>
      <c r="AP177" s="55"/>
      <c r="AQ177" s="55"/>
      <c r="AR177" s="55"/>
      <c r="AS177" s="55"/>
      <c r="AT177" s="55"/>
      <c r="AU177" s="55"/>
      <c r="AV177" s="55"/>
      <c r="AW177" s="55"/>
      <c r="AX177" s="55"/>
      <c r="AY177" s="55"/>
      <c r="AZ177" s="55"/>
      <c r="BA177" s="55"/>
      <c r="BB177" s="55"/>
      <c r="BC177" s="55"/>
      <c r="BD177" s="55"/>
      <c r="BE177" s="55"/>
      <c r="BF177" s="55"/>
      <c r="BG177" s="55"/>
      <c r="BH177" s="55"/>
      <c r="BI177" s="55"/>
      <c r="BJ177" s="55"/>
      <c r="BK177" s="55"/>
      <c r="BL177" s="55"/>
    </row>
    <row r="178" customFormat="false" ht="13.8" hidden="false" customHeight="false" outlineLevel="0" collapsed="false">
      <c r="A178" s="55"/>
      <c r="B178" s="56"/>
      <c r="C178" s="59"/>
      <c r="D178" s="105"/>
      <c r="E178" s="105"/>
      <c r="F178" s="105"/>
      <c r="G178" s="59"/>
      <c r="H178" s="59"/>
      <c r="I178" s="60"/>
      <c r="J178" s="63" t="str">
        <f aca="false">IF($C178&lt;&gt;"",$E178*1.5,"")</f>
        <v/>
      </c>
      <c r="K178" s="106" t="str">
        <f aca="false">IFERROR($J178/10,"")</f>
        <v/>
      </c>
      <c r="L178" s="59"/>
      <c r="M178" s="55"/>
      <c r="N178" s="55"/>
      <c r="O178" s="55"/>
      <c r="P178" s="55"/>
      <c r="Q178" s="55"/>
      <c r="R178" s="55"/>
      <c r="S178" s="55"/>
      <c r="T178" s="55"/>
      <c r="U178" s="55"/>
      <c r="V178" s="55"/>
      <c r="W178" s="55"/>
      <c r="X178" s="55"/>
      <c r="Y178" s="55"/>
      <c r="Z178" s="55"/>
      <c r="AA178" s="55"/>
      <c r="AB178" s="55"/>
      <c r="AC178" s="55"/>
      <c r="AD178" s="55"/>
      <c r="AE178" s="55"/>
      <c r="AF178" s="55"/>
      <c r="AG178" s="55"/>
      <c r="AH178" s="55"/>
      <c r="AI178" s="55"/>
      <c r="AJ178" s="55"/>
      <c r="AK178" s="55"/>
      <c r="AL178" s="55"/>
      <c r="AM178" s="55"/>
      <c r="AN178" s="55"/>
      <c r="AO178" s="55"/>
      <c r="AP178" s="55"/>
      <c r="AQ178" s="55"/>
      <c r="AR178" s="55"/>
      <c r="AS178" s="55"/>
      <c r="AT178" s="55"/>
      <c r="AU178" s="55"/>
      <c r="AV178" s="55"/>
      <c r="AW178" s="55"/>
      <c r="AX178" s="55"/>
      <c r="AY178" s="55"/>
      <c r="AZ178" s="55"/>
      <c r="BA178" s="55"/>
      <c r="BB178" s="55"/>
      <c r="BC178" s="55"/>
      <c r="BD178" s="55"/>
      <c r="BE178" s="55"/>
      <c r="BF178" s="55"/>
      <c r="BG178" s="55"/>
      <c r="BH178" s="55"/>
      <c r="BI178" s="55"/>
      <c r="BJ178" s="55"/>
      <c r="BK178" s="55"/>
      <c r="BL178" s="55"/>
    </row>
    <row r="179" customFormat="false" ht="13.8" hidden="false" customHeight="false" outlineLevel="0" collapsed="false">
      <c r="A179" s="55"/>
      <c r="B179" s="56"/>
      <c r="C179" s="59"/>
      <c r="D179" s="105"/>
      <c r="E179" s="105"/>
      <c r="F179" s="105"/>
      <c r="G179" s="59"/>
      <c r="H179" s="59"/>
      <c r="I179" s="60"/>
      <c r="J179" s="63" t="str">
        <f aca="false">IF($C179&lt;&gt;"",$E179*1.5,"")</f>
        <v/>
      </c>
      <c r="K179" s="106" t="str">
        <f aca="false">IFERROR($J179/10,"")</f>
        <v/>
      </c>
      <c r="L179" s="59"/>
      <c r="M179" s="55"/>
      <c r="N179" s="55"/>
      <c r="O179" s="55"/>
      <c r="P179" s="55"/>
      <c r="Q179" s="55"/>
      <c r="R179" s="55"/>
      <c r="S179" s="55"/>
      <c r="T179" s="55"/>
      <c r="U179" s="55"/>
      <c r="V179" s="55"/>
      <c r="W179" s="55"/>
      <c r="X179" s="55"/>
      <c r="Y179" s="55"/>
      <c r="Z179" s="55"/>
      <c r="AA179" s="55"/>
      <c r="AB179" s="55"/>
      <c r="AC179" s="55"/>
      <c r="AD179" s="55"/>
      <c r="AE179" s="55"/>
      <c r="AF179" s="55"/>
      <c r="AG179" s="55"/>
      <c r="AH179" s="55"/>
      <c r="AI179" s="55"/>
      <c r="AJ179" s="55"/>
      <c r="AK179" s="55"/>
      <c r="AL179" s="55"/>
      <c r="AM179" s="55"/>
      <c r="AN179" s="55"/>
      <c r="AO179" s="55"/>
      <c r="AP179" s="55"/>
      <c r="AQ179" s="55"/>
      <c r="AR179" s="55"/>
      <c r="AS179" s="55"/>
      <c r="AT179" s="55"/>
      <c r="AU179" s="55"/>
      <c r="AV179" s="55"/>
      <c r="AW179" s="55"/>
      <c r="AX179" s="55"/>
      <c r="AY179" s="55"/>
      <c r="AZ179" s="55"/>
      <c r="BA179" s="55"/>
      <c r="BB179" s="55"/>
      <c r="BC179" s="55"/>
      <c r="BD179" s="55"/>
      <c r="BE179" s="55"/>
      <c r="BF179" s="55"/>
      <c r="BG179" s="55"/>
      <c r="BH179" s="55"/>
      <c r="BI179" s="55"/>
      <c r="BJ179" s="55"/>
      <c r="BK179" s="55"/>
      <c r="BL179" s="55"/>
    </row>
    <row r="180" customFormat="false" ht="13.8" hidden="false" customHeight="false" outlineLevel="0" collapsed="false">
      <c r="A180" s="55"/>
      <c r="B180" s="56"/>
      <c r="C180" s="59"/>
      <c r="D180" s="105"/>
      <c r="E180" s="105"/>
      <c r="F180" s="105"/>
      <c r="G180" s="59"/>
      <c r="H180" s="59"/>
      <c r="I180" s="60"/>
      <c r="J180" s="63" t="str">
        <f aca="false">IF($C180&lt;&gt;"",$E180*1.5,"")</f>
        <v/>
      </c>
      <c r="K180" s="106" t="str">
        <f aca="false">IFERROR($J180/10,"")</f>
        <v/>
      </c>
      <c r="L180" s="59"/>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c r="AJ180" s="55"/>
      <c r="AK180" s="55"/>
      <c r="AL180" s="55"/>
      <c r="AM180" s="55"/>
      <c r="AN180" s="55"/>
      <c r="AO180" s="55"/>
      <c r="AP180" s="55"/>
      <c r="AQ180" s="55"/>
      <c r="AR180" s="55"/>
      <c r="AS180" s="55"/>
      <c r="AT180" s="55"/>
      <c r="AU180" s="55"/>
      <c r="AV180" s="55"/>
      <c r="AW180" s="55"/>
      <c r="AX180" s="55"/>
      <c r="AY180" s="55"/>
      <c r="AZ180" s="55"/>
      <c r="BA180" s="55"/>
      <c r="BB180" s="55"/>
      <c r="BC180" s="55"/>
      <c r="BD180" s="55"/>
      <c r="BE180" s="55"/>
      <c r="BF180" s="55"/>
      <c r="BG180" s="55"/>
      <c r="BH180" s="55"/>
      <c r="BI180" s="55"/>
      <c r="BJ180" s="55"/>
      <c r="BK180" s="55"/>
      <c r="BL180" s="55"/>
    </row>
    <row r="181" customFormat="false" ht="13.8" hidden="false" customHeight="false" outlineLevel="0" collapsed="false">
      <c r="A181" s="55"/>
      <c r="B181" s="56"/>
      <c r="C181" s="59"/>
      <c r="D181" s="105"/>
      <c r="E181" s="105"/>
      <c r="F181" s="105"/>
      <c r="G181" s="59"/>
      <c r="H181" s="59"/>
      <c r="I181" s="60"/>
      <c r="J181" s="63" t="str">
        <f aca="false">IF($C181&lt;&gt;"",$E181*1.5,"")</f>
        <v/>
      </c>
      <c r="K181" s="106" t="str">
        <f aca="false">IFERROR($J181/10,"")</f>
        <v/>
      </c>
      <c r="L181" s="59"/>
      <c r="M181" s="55"/>
      <c r="N181" s="55"/>
      <c r="O181" s="55"/>
      <c r="P181" s="55"/>
      <c r="Q181" s="55"/>
      <c r="R181" s="55"/>
      <c r="S181" s="55"/>
      <c r="T181" s="55"/>
      <c r="U181" s="55"/>
      <c r="V181" s="55"/>
      <c r="W181" s="55"/>
      <c r="X181" s="55"/>
      <c r="Y181" s="55"/>
      <c r="Z181" s="55"/>
      <c r="AA181" s="55"/>
      <c r="AB181" s="55"/>
      <c r="AC181" s="55"/>
      <c r="AD181" s="55"/>
      <c r="AE181" s="55"/>
      <c r="AF181" s="55"/>
      <c r="AG181" s="55"/>
      <c r="AH181" s="55"/>
      <c r="AI181" s="55"/>
      <c r="AJ181" s="55"/>
      <c r="AK181" s="55"/>
      <c r="AL181" s="55"/>
      <c r="AM181" s="55"/>
      <c r="AN181" s="55"/>
      <c r="AO181" s="55"/>
      <c r="AP181" s="55"/>
      <c r="AQ181" s="55"/>
      <c r="AR181" s="55"/>
      <c r="AS181" s="55"/>
      <c r="AT181" s="55"/>
      <c r="AU181" s="55"/>
      <c r="AV181" s="55"/>
      <c r="AW181" s="55"/>
      <c r="AX181" s="55"/>
      <c r="AY181" s="55"/>
      <c r="AZ181" s="55"/>
      <c r="BA181" s="55"/>
      <c r="BB181" s="55"/>
      <c r="BC181" s="55"/>
      <c r="BD181" s="55"/>
      <c r="BE181" s="55"/>
      <c r="BF181" s="55"/>
      <c r="BG181" s="55"/>
      <c r="BH181" s="55"/>
      <c r="BI181" s="55"/>
      <c r="BJ181" s="55"/>
      <c r="BK181" s="55"/>
      <c r="BL181" s="55"/>
    </row>
    <row r="182" customFormat="false" ht="13.8" hidden="false" customHeight="false" outlineLevel="0" collapsed="false">
      <c r="A182" s="55"/>
      <c r="B182" s="56"/>
      <c r="C182" s="59"/>
      <c r="D182" s="105"/>
      <c r="E182" s="105"/>
      <c r="F182" s="105"/>
      <c r="G182" s="59"/>
      <c r="H182" s="59"/>
      <c r="I182" s="60"/>
      <c r="J182" s="63" t="str">
        <f aca="false">IF($C182&lt;&gt;"",$E182*1.5,"")</f>
        <v/>
      </c>
      <c r="K182" s="106" t="str">
        <f aca="false">IFERROR($J182/10,"")</f>
        <v/>
      </c>
      <c r="L182" s="59"/>
      <c r="M182" s="55"/>
      <c r="N182" s="55"/>
      <c r="O182" s="55"/>
      <c r="P182" s="55"/>
      <c r="Q182" s="55"/>
      <c r="R182" s="55"/>
      <c r="S182" s="55"/>
      <c r="T182" s="55"/>
      <c r="U182" s="55"/>
      <c r="V182" s="55"/>
      <c r="W182" s="55"/>
      <c r="X182" s="55"/>
      <c r="Y182" s="55"/>
      <c r="Z182" s="55"/>
      <c r="AA182" s="55"/>
      <c r="AB182" s="55"/>
      <c r="AC182" s="55"/>
      <c r="AD182" s="55"/>
      <c r="AE182" s="55"/>
      <c r="AF182" s="55"/>
      <c r="AG182" s="55"/>
      <c r="AH182" s="55"/>
      <c r="AI182" s="55"/>
      <c r="AJ182" s="55"/>
      <c r="AK182" s="55"/>
      <c r="AL182" s="55"/>
      <c r="AM182" s="55"/>
      <c r="AN182" s="55"/>
      <c r="AO182" s="55"/>
      <c r="AP182" s="55"/>
      <c r="AQ182" s="55"/>
      <c r="AR182" s="55"/>
      <c r="AS182" s="55"/>
      <c r="AT182" s="55"/>
      <c r="AU182" s="55"/>
      <c r="AV182" s="55"/>
      <c r="AW182" s="55"/>
      <c r="AX182" s="55"/>
      <c r="AY182" s="55"/>
      <c r="AZ182" s="55"/>
      <c r="BA182" s="55"/>
      <c r="BB182" s="55"/>
      <c r="BC182" s="55"/>
      <c r="BD182" s="55"/>
      <c r="BE182" s="55"/>
      <c r="BF182" s="55"/>
      <c r="BG182" s="55"/>
      <c r="BH182" s="55"/>
      <c r="BI182" s="55"/>
      <c r="BJ182" s="55"/>
      <c r="BK182" s="55"/>
      <c r="BL182" s="55"/>
    </row>
    <row r="183" customFormat="false" ht="13.8" hidden="false" customHeight="false" outlineLevel="0" collapsed="false">
      <c r="A183" s="55"/>
      <c r="B183" s="56"/>
      <c r="C183" s="59"/>
      <c r="D183" s="105"/>
      <c r="E183" s="105"/>
      <c r="F183" s="105"/>
      <c r="G183" s="59"/>
      <c r="H183" s="59"/>
      <c r="I183" s="60"/>
      <c r="J183" s="63" t="str">
        <f aca="false">IF($C183&lt;&gt;"",$E183*1.5,"")</f>
        <v/>
      </c>
      <c r="K183" s="106" t="str">
        <f aca="false">IFERROR($J183/10,"")</f>
        <v/>
      </c>
      <c r="L183" s="59"/>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c r="AJ183" s="55"/>
      <c r="AK183" s="55"/>
      <c r="AL183" s="55"/>
      <c r="AM183" s="55"/>
      <c r="AN183" s="55"/>
      <c r="AO183" s="55"/>
      <c r="AP183" s="55"/>
      <c r="AQ183" s="55"/>
      <c r="AR183" s="55"/>
      <c r="AS183" s="55"/>
      <c r="AT183" s="55"/>
      <c r="AU183" s="55"/>
      <c r="AV183" s="55"/>
      <c r="AW183" s="55"/>
      <c r="AX183" s="55"/>
      <c r="AY183" s="55"/>
      <c r="AZ183" s="55"/>
      <c r="BA183" s="55"/>
      <c r="BB183" s="55"/>
      <c r="BC183" s="55"/>
      <c r="BD183" s="55"/>
      <c r="BE183" s="55"/>
      <c r="BF183" s="55"/>
      <c r="BG183" s="55"/>
      <c r="BH183" s="55"/>
      <c r="BI183" s="55"/>
      <c r="BJ183" s="55"/>
      <c r="BK183" s="55"/>
      <c r="BL183" s="55"/>
    </row>
    <row r="184" customFormat="false" ht="13.8" hidden="false" customHeight="false" outlineLevel="0" collapsed="false">
      <c r="A184" s="55"/>
      <c r="B184" s="56"/>
      <c r="C184" s="59"/>
      <c r="D184" s="105"/>
      <c r="E184" s="105"/>
      <c r="F184" s="105"/>
      <c r="G184" s="59"/>
      <c r="H184" s="59"/>
      <c r="I184" s="60"/>
      <c r="J184" s="63" t="str">
        <f aca="false">IF($C184&lt;&gt;"",$E184*1.5,"")</f>
        <v/>
      </c>
      <c r="K184" s="106" t="str">
        <f aca="false">IFERROR($J184/10,"")</f>
        <v/>
      </c>
      <c r="L184" s="59"/>
      <c r="M184" s="55"/>
      <c r="N184" s="55"/>
      <c r="O184" s="55"/>
      <c r="P184" s="55"/>
      <c r="Q184" s="55"/>
      <c r="R184" s="55"/>
      <c r="S184" s="55"/>
      <c r="T184" s="55"/>
      <c r="U184" s="55"/>
      <c r="V184" s="55"/>
      <c r="W184" s="55"/>
      <c r="X184" s="55"/>
      <c r="Y184" s="55"/>
      <c r="Z184" s="55"/>
      <c r="AA184" s="55"/>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5"/>
      <c r="AX184" s="55"/>
      <c r="AY184" s="55"/>
      <c r="AZ184" s="55"/>
      <c r="BA184" s="55"/>
      <c r="BB184" s="55"/>
      <c r="BC184" s="55"/>
      <c r="BD184" s="55"/>
      <c r="BE184" s="55"/>
      <c r="BF184" s="55"/>
      <c r="BG184" s="55"/>
      <c r="BH184" s="55"/>
      <c r="BI184" s="55"/>
      <c r="BJ184" s="55"/>
      <c r="BK184" s="55"/>
      <c r="BL184" s="55"/>
    </row>
    <row r="185" customFormat="false" ht="13.8" hidden="false" customHeight="false" outlineLevel="0" collapsed="false">
      <c r="A185" s="55"/>
      <c r="B185" s="56"/>
      <c r="C185" s="59"/>
      <c r="D185" s="105"/>
      <c r="E185" s="105"/>
      <c r="F185" s="105"/>
      <c r="G185" s="59"/>
      <c r="H185" s="59"/>
      <c r="I185" s="60"/>
      <c r="J185" s="63" t="str">
        <f aca="false">IF($C185&lt;&gt;"",$E185*1.5,"")</f>
        <v/>
      </c>
      <c r="K185" s="106" t="str">
        <f aca="false">IFERROR($J185/10,"")</f>
        <v/>
      </c>
      <c r="L185" s="59"/>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5"/>
      <c r="AX185" s="55"/>
      <c r="AY185" s="55"/>
      <c r="AZ185" s="55"/>
      <c r="BA185" s="55"/>
      <c r="BB185" s="55"/>
      <c r="BC185" s="55"/>
      <c r="BD185" s="55"/>
      <c r="BE185" s="55"/>
      <c r="BF185" s="55"/>
      <c r="BG185" s="55"/>
      <c r="BH185" s="55"/>
      <c r="BI185" s="55"/>
      <c r="BJ185" s="55"/>
      <c r="BK185" s="55"/>
      <c r="BL185" s="55"/>
    </row>
    <row r="186" customFormat="false" ht="13.8" hidden="false" customHeight="false" outlineLevel="0" collapsed="false">
      <c r="A186" s="55"/>
      <c r="B186" s="56"/>
      <c r="C186" s="59"/>
      <c r="D186" s="105"/>
      <c r="E186" s="105"/>
      <c r="F186" s="105"/>
      <c r="G186" s="59"/>
      <c r="H186" s="59"/>
      <c r="I186" s="60"/>
      <c r="J186" s="63" t="str">
        <f aca="false">IF($C186&lt;&gt;"",$E186*1.5,"")</f>
        <v/>
      </c>
      <c r="K186" s="106" t="str">
        <f aca="false">IFERROR($J186/10,"")</f>
        <v/>
      </c>
      <c r="L186" s="59"/>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5"/>
      <c r="AX186" s="55"/>
      <c r="AY186" s="55"/>
      <c r="AZ186" s="55"/>
      <c r="BA186" s="55"/>
      <c r="BB186" s="55"/>
      <c r="BC186" s="55"/>
      <c r="BD186" s="55"/>
      <c r="BE186" s="55"/>
      <c r="BF186" s="55"/>
      <c r="BG186" s="55"/>
      <c r="BH186" s="55"/>
      <c r="BI186" s="55"/>
      <c r="BJ186" s="55"/>
      <c r="BK186" s="55"/>
      <c r="BL186" s="55"/>
    </row>
    <row r="187" customFormat="false" ht="13.8" hidden="false" customHeight="false" outlineLevel="0" collapsed="false">
      <c r="A187" s="55"/>
      <c r="B187" s="56"/>
      <c r="C187" s="59"/>
      <c r="D187" s="105"/>
      <c r="E187" s="105"/>
      <c r="F187" s="105"/>
      <c r="G187" s="59"/>
      <c r="H187" s="59"/>
      <c r="I187" s="60"/>
      <c r="J187" s="63" t="str">
        <f aca="false">IF($C187&lt;&gt;"",$E187*1.5,"")</f>
        <v/>
      </c>
      <c r="K187" s="106" t="str">
        <f aca="false">IFERROR($J187/10,"")</f>
        <v/>
      </c>
      <c r="L187" s="59"/>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5"/>
      <c r="AX187" s="55"/>
      <c r="AY187" s="55"/>
      <c r="AZ187" s="55"/>
      <c r="BA187" s="55"/>
      <c r="BB187" s="55"/>
      <c r="BC187" s="55"/>
      <c r="BD187" s="55"/>
      <c r="BE187" s="55"/>
      <c r="BF187" s="55"/>
      <c r="BG187" s="55"/>
      <c r="BH187" s="55"/>
      <c r="BI187" s="55"/>
      <c r="BJ187" s="55"/>
      <c r="BK187" s="55"/>
      <c r="BL187" s="55"/>
    </row>
    <row r="188" customFormat="false" ht="13.8" hidden="false" customHeight="false" outlineLevel="0" collapsed="false">
      <c r="A188" s="55"/>
      <c r="B188" s="56"/>
      <c r="C188" s="59"/>
      <c r="D188" s="105"/>
      <c r="E188" s="105"/>
      <c r="F188" s="105"/>
      <c r="G188" s="59"/>
      <c r="H188" s="59"/>
      <c r="I188" s="60"/>
      <c r="J188" s="63" t="str">
        <f aca="false">IF($C188&lt;&gt;"",$E188*1.5,"")</f>
        <v/>
      </c>
      <c r="K188" s="106" t="str">
        <f aca="false">IFERROR($J188/10,"")</f>
        <v/>
      </c>
      <c r="L188" s="59"/>
      <c r="M188" s="55"/>
      <c r="N188" s="55"/>
      <c r="O188" s="55"/>
      <c r="P188" s="55"/>
      <c r="Q188" s="55"/>
      <c r="R188" s="55"/>
      <c r="S188" s="55"/>
      <c r="T188" s="55"/>
      <c r="U188" s="55"/>
      <c r="V188" s="55"/>
      <c r="W188" s="55"/>
      <c r="X188" s="55"/>
      <c r="Y188" s="55"/>
      <c r="Z188" s="55"/>
      <c r="AA188" s="55"/>
      <c r="AB188" s="55"/>
      <c r="AC188" s="55"/>
      <c r="AD188" s="55"/>
      <c r="AE188" s="55"/>
      <c r="AF188" s="55"/>
      <c r="AG188" s="55"/>
      <c r="AH188" s="55"/>
      <c r="AI188" s="55"/>
      <c r="AJ188" s="55"/>
      <c r="AK188" s="55"/>
      <c r="AL188" s="55"/>
      <c r="AM188" s="55"/>
      <c r="AN188" s="55"/>
      <c r="AO188" s="55"/>
      <c r="AP188" s="55"/>
      <c r="AQ188" s="55"/>
      <c r="AR188" s="55"/>
      <c r="AS188" s="55"/>
      <c r="AT188" s="55"/>
      <c r="AU188" s="55"/>
      <c r="AV188" s="55"/>
      <c r="AW188" s="55"/>
      <c r="AX188" s="55"/>
      <c r="AY188" s="55"/>
      <c r="AZ188" s="55"/>
      <c r="BA188" s="55"/>
      <c r="BB188" s="55"/>
      <c r="BC188" s="55"/>
      <c r="BD188" s="55"/>
      <c r="BE188" s="55"/>
      <c r="BF188" s="55"/>
      <c r="BG188" s="55"/>
      <c r="BH188" s="55"/>
      <c r="BI188" s="55"/>
      <c r="BJ188" s="55"/>
      <c r="BK188" s="55"/>
      <c r="BL188" s="55"/>
    </row>
    <row r="189" customFormat="false" ht="13.8" hidden="false" customHeight="false" outlineLevel="0" collapsed="false">
      <c r="A189" s="55"/>
      <c r="B189" s="56"/>
      <c r="C189" s="59"/>
      <c r="D189" s="105"/>
      <c r="E189" s="105"/>
      <c r="F189" s="105"/>
      <c r="G189" s="59"/>
      <c r="H189" s="59"/>
      <c r="I189" s="60"/>
      <c r="J189" s="63" t="str">
        <f aca="false">IF($C189&lt;&gt;"",$E189*1.5,"")</f>
        <v/>
      </c>
      <c r="K189" s="106" t="str">
        <f aca="false">IFERROR($J189/10,"")</f>
        <v/>
      </c>
      <c r="L189" s="59"/>
      <c r="M189" s="55"/>
      <c r="N189" s="55"/>
      <c r="O189" s="55"/>
      <c r="P189" s="55"/>
      <c r="Q189" s="55"/>
      <c r="R189" s="55"/>
      <c r="S189" s="55"/>
      <c r="T189" s="55"/>
      <c r="U189" s="55"/>
      <c r="V189" s="55"/>
      <c r="W189" s="55"/>
      <c r="X189" s="55"/>
      <c r="Y189" s="55"/>
      <c r="Z189" s="55"/>
      <c r="AA189" s="55"/>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5"/>
      <c r="AX189" s="55"/>
      <c r="AY189" s="55"/>
      <c r="AZ189" s="55"/>
      <c r="BA189" s="55"/>
      <c r="BB189" s="55"/>
      <c r="BC189" s="55"/>
      <c r="BD189" s="55"/>
      <c r="BE189" s="55"/>
      <c r="BF189" s="55"/>
      <c r="BG189" s="55"/>
      <c r="BH189" s="55"/>
      <c r="BI189" s="55"/>
      <c r="BJ189" s="55"/>
      <c r="BK189" s="55"/>
      <c r="BL189" s="55"/>
    </row>
    <row r="190" customFormat="false" ht="13.8" hidden="false" customHeight="false" outlineLevel="0" collapsed="false">
      <c r="A190" s="55"/>
      <c r="B190" s="56"/>
      <c r="C190" s="59"/>
      <c r="D190" s="105"/>
      <c r="E190" s="105"/>
      <c r="F190" s="105"/>
      <c r="G190" s="59"/>
      <c r="H190" s="59"/>
      <c r="I190" s="60"/>
      <c r="J190" s="63" t="str">
        <f aca="false">IF($C190&lt;&gt;"",$E190*1.5,"")</f>
        <v/>
      </c>
      <c r="K190" s="106" t="str">
        <f aca="false">IFERROR($J190/10,"")</f>
        <v/>
      </c>
      <c r="L190" s="59"/>
      <c r="M190" s="55"/>
      <c r="N190" s="55"/>
      <c r="O190" s="55"/>
      <c r="P190" s="55"/>
      <c r="Q190" s="55"/>
      <c r="R190" s="55"/>
      <c r="S190" s="55"/>
      <c r="T190" s="55"/>
      <c r="U190" s="55"/>
      <c r="V190" s="55"/>
      <c r="W190" s="55"/>
      <c r="X190" s="55"/>
      <c r="Y190" s="55"/>
      <c r="Z190" s="55"/>
      <c r="AA190" s="55"/>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5"/>
      <c r="AX190" s="55"/>
      <c r="AY190" s="55"/>
      <c r="AZ190" s="55"/>
      <c r="BA190" s="55"/>
      <c r="BB190" s="55"/>
      <c r="BC190" s="55"/>
      <c r="BD190" s="55"/>
      <c r="BE190" s="55"/>
      <c r="BF190" s="55"/>
      <c r="BG190" s="55"/>
      <c r="BH190" s="55"/>
      <c r="BI190" s="55"/>
      <c r="BJ190" s="55"/>
      <c r="BK190" s="55"/>
      <c r="BL190" s="55"/>
    </row>
    <row r="191" customFormat="false" ht="13.8" hidden="false" customHeight="false" outlineLevel="0" collapsed="false">
      <c r="A191" s="55"/>
      <c r="B191" s="56"/>
      <c r="C191" s="59"/>
      <c r="D191" s="105"/>
      <c r="E191" s="105"/>
      <c r="F191" s="105"/>
      <c r="G191" s="59"/>
      <c r="H191" s="59"/>
      <c r="I191" s="60"/>
      <c r="J191" s="63" t="str">
        <f aca="false">IF($C191&lt;&gt;"",$E191*1.5,"")</f>
        <v/>
      </c>
      <c r="K191" s="106" t="str">
        <f aca="false">IFERROR($J191/10,"")</f>
        <v/>
      </c>
      <c r="L191" s="59"/>
      <c r="M191" s="55"/>
      <c r="N191" s="55"/>
      <c r="O191" s="55"/>
      <c r="P191" s="55"/>
      <c r="Q191" s="55"/>
      <c r="R191" s="55"/>
      <c r="S191" s="55"/>
      <c r="T191" s="55"/>
      <c r="U191" s="55"/>
      <c r="V191" s="55"/>
      <c r="W191" s="55"/>
      <c r="X191" s="55"/>
      <c r="Y191" s="55"/>
      <c r="Z191" s="55"/>
      <c r="AA191" s="55"/>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5"/>
      <c r="AX191" s="55"/>
      <c r="AY191" s="55"/>
      <c r="AZ191" s="55"/>
      <c r="BA191" s="55"/>
      <c r="BB191" s="55"/>
      <c r="BC191" s="55"/>
      <c r="BD191" s="55"/>
      <c r="BE191" s="55"/>
      <c r="BF191" s="55"/>
      <c r="BG191" s="55"/>
      <c r="BH191" s="55"/>
      <c r="BI191" s="55"/>
      <c r="BJ191" s="55"/>
      <c r="BK191" s="55"/>
      <c r="BL191" s="55"/>
    </row>
    <row r="192" customFormat="false" ht="13.8" hidden="false" customHeight="false" outlineLevel="0" collapsed="false">
      <c r="A192" s="55"/>
      <c r="B192" s="56"/>
      <c r="C192" s="59"/>
      <c r="D192" s="105"/>
      <c r="E192" s="105"/>
      <c r="F192" s="105"/>
      <c r="G192" s="59"/>
      <c r="H192" s="59"/>
      <c r="I192" s="60"/>
      <c r="J192" s="63" t="str">
        <f aca="false">IF($C192&lt;&gt;"",$E192*1.5,"")</f>
        <v/>
      </c>
      <c r="K192" s="106" t="str">
        <f aca="false">IFERROR($J192/10,"")</f>
        <v/>
      </c>
      <c r="L192" s="59"/>
      <c r="M192" s="55"/>
      <c r="N192" s="55"/>
      <c r="O192" s="55"/>
      <c r="P192" s="55"/>
      <c r="Q192" s="55"/>
      <c r="R192" s="55"/>
      <c r="S192" s="55"/>
      <c r="T192" s="55"/>
      <c r="U192" s="55"/>
      <c r="V192" s="55"/>
      <c r="W192" s="55"/>
      <c r="X192" s="55"/>
      <c r="Y192" s="55"/>
      <c r="Z192" s="55"/>
      <c r="AA192" s="55"/>
      <c r="AB192" s="55"/>
      <c r="AC192" s="55"/>
      <c r="AD192" s="55"/>
      <c r="AE192" s="55"/>
      <c r="AF192" s="55"/>
      <c r="AG192" s="55"/>
      <c r="AH192" s="55"/>
      <c r="AI192" s="55"/>
      <c r="AJ192" s="55"/>
      <c r="AK192" s="55"/>
      <c r="AL192" s="55"/>
      <c r="AM192" s="55"/>
      <c r="AN192" s="55"/>
      <c r="AO192" s="55"/>
      <c r="AP192" s="55"/>
      <c r="AQ192" s="55"/>
      <c r="AR192" s="55"/>
      <c r="AS192" s="55"/>
      <c r="AT192" s="55"/>
      <c r="AU192" s="55"/>
      <c r="AV192" s="55"/>
      <c r="AW192" s="55"/>
      <c r="AX192" s="55"/>
      <c r="AY192" s="55"/>
      <c r="AZ192" s="55"/>
      <c r="BA192" s="55"/>
      <c r="BB192" s="55"/>
      <c r="BC192" s="55"/>
      <c r="BD192" s="55"/>
      <c r="BE192" s="55"/>
      <c r="BF192" s="55"/>
      <c r="BG192" s="55"/>
      <c r="BH192" s="55"/>
      <c r="BI192" s="55"/>
      <c r="BJ192" s="55"/>
      <c r="BK192" s="55"/>
      <c r="BL192" s="55"/>
    </row>
    <row r="193" customFormat="false" ht="13.8" hidden="false" customHeight="false" outlineLevel="0" collapsed="false">
      <c r="A193" s="55"/>
      <c r="B193" s="56"/>
      <c r="C193" s="59"/>
      <c r="D193" s="105"/>
      <c r="E193" s="105"/>
      <c r="F193" s="105"/>
      <c r="G193" s="59"/>
      <c r="H193" s="59"/>
      <c r="I193" s="60"/>
      <c r="J193" s="63" t="str">
        <f aca="false">IF($C193&lt;&gt;"",$E193*1.5,"")</f>
        <v/>
      </c>
      <c r="K193" s="106" t="str">
        <f aca="false">IFERROR($J193/10,"")</f>
        <v/>
      </c>
      <c r="L193" s="59"/>
      <c r="M193" s="55"/>
      <c r="N193" s="55"/>
      <c r="O193" s="55"/>
      <c r="P193" s="55"/>
      <c r="Q193" s="55"/>
      <c r="R193" s="55"/>
      <c r="S193" s="55"/>
      <c r="T193" s="55"/>
      <c r="U193" s="55"/>
      <c r="V193" s="55"/>
      <c r="W193" s="55"/>
      <c r="X193" s="55"/>
      <c r="Y193" s="55"/>
      <c r="Z193" s="55"/>
      <c r="AA193" s="55"/>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5"/>
      <c r="AX193" s="55"/>
      <c r="AY193" s="55"/>
      <c r="AZ193" s="55"/>
      <c r="BA193" s="55"/>
      <c r="BB193" s="55"/>
      <c r="BC193" s="55"/>
      <c r="BD193" s="55"/>
      <c r="BE193" s="55"/>
      <c r="BF193" s="55"/>
      <c r="BG193" s="55"/>
      <c r="BH193" s="55"/>
      <c r="BI193" s="55"/>
      <c r="BJ193" s="55"/>
      <c r="BK193" s="55"/>
      <c r="BL193" s="55"/>
    </row>
    <row r="194" customFormat="false" ht="13.8" hidden="false" customHeight="false" outlineLevel="0" collapsed="false">
      <c r="A194" s="55"/>
      <c r="B194" s="56"/>
      <c r="C194" s="59"/>
      <c r="D194" s="105"/>
      <c r="E194" s="105"/>
      <c r="F194" s="105"/>
      <c r="G194" s="59"/>
      <c r="H194" s="59"/>
      <c r="I194" s="60"/>
      <c r="J194" s="63" t="str">
        <f aca="false">IF($C194&lt;&gt;"",$E194*1.5,"")</f>
        <v/>
      </c>
      <c r="K194" s="106" t="str">
        <f aca="false">IFERROR($J194/10,"")</f>
        <v/>
      </c>
      <c r="L194" s="59"/>
      <c r="M194" s="55"/>
      <c r="N194" s="55"/>
      <c r="O194" s="55"/>
      <c r="P194" s="55"/>
      <c r="Q194" s="55"/>
      <c r="R194" s="55"/>
      <c r="S194" s="55"/>
      <c r="T194" s="55"/>
      <c r="U194" s="55"/>
      <c r="V194" s="55"/>
      <c r="W194" s="55"/>
      <c r="X194" s="55"/>
      <c r="Y194" s="55"/>
      <c r="Z194" s="55"/>
      <c r="AA194" s="55"/>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c r="BB194" s="55"/>
      <c r="BC194" s="55"/>
      <c r="BD194" s="55"/>
      <c r="BE194" s="55"/>
      <c r="BF194" s="55"/>
      <c r="BG194" s="55"/>
      <c r="BH194" s="55"/>
      <c r="BI194" s="55"/>
      <c r="BJ194" s="55"/>
      <c r="BK194" s="55"/>
      <c r="BL194" s="55"/>
    </row>
    <row r="195" customFormat="false" ht="13.8" hidden="false" customHeight="false" outlineLevel="0" collapsed="false">
      <c r="A195" s="55"/>
      <c r="B195" s="56"/>
      <c r="C195" s="59"/>
      <c r="D195" s="105"/>
      <c r="E195" s="105"/>
      <c r="F195" s="105"/>
      <c r="G195" s="59"/>
      <c r="H195" s="59"/>
      <c r="I195" s="60"/>
      <c r="J195" s="63" t="str">
        <f aca="false">IF($C195&lt;&gt;"",$E195*1.5,"")</f>
        <v/>
      </c>
      <c r="K195" s="106" t="str">
        <f aca="false">IFERROR($J195/10,"")</f>
        <v/>
      </c>
      <c r="L195" s="59"/>
      <c r="M195" s="55"/>
      <c r="N195" s="55"/>
      <c r="O195" s="55"/>
      <c r="P195" s="55"/>
      <c r="Q195" s="55"/>
      <c r="R195" s="55"/>
      <c r="S195" s="55"/>
      <c r="T195" s="55"/>
      <c r="U195" s="55"/>
      <c r="V195" s="55"/>
      <c r="W195" s="55"/>
      <c r="X195" s="55"/>
      <c r="Y195" s="55"/>
      <c r="Z195" s="55"/>
      <c r="AA195" s="55"/>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c r="BB195" s="55"/>
      <c r="BC195" s="55"/>
      <c r="BD195" s="55"/>
      <c r="BE195" s="55"/>
      <c r="BF195" s="55"/>
      <c r="BG195" s="55"/>
      <c r="BH195" s="55"/>
      <c r="BI195" s="55"/>
      <c r="BJ195" s="55"/>
      <c r="BK195" s="55"/>
      <c r="BL195" s="55"/>
    </row>
    <row r="196" customFormat="false" ht="13.8" hidden="false" customHeight="false" outlineLevel="0" collapsed="false">
      <c r="A196" s="55"/>
      <c r="B196" s="56"/>
      <c r="C196" s="59"/>
      <c r="D196" s="105"/>
      <c r="E196" s="105"/>
      <c r="F196" s="105"/>
      <c r="G196" s="59"/>
      <c r="H196" s="59"/>
      <c r="I196" s="60"/>
      <c r="J196" s="63" t="str">
        <f aca="false">IF($C196&lt;&gt;"",$E196*1.5,"")</f>
        <v/>
      </c>
      <c r="K196" s="106" t="str">
        <f aca="false">IFERROR($J196/10,"")</f>
        <v/>
      </c>
      <c r="L196" s="59"/>
      <c r="M196" s="55"/>
      <c r="N196" s="55"/>
      <c r="O196" s="55"/>
      <c r="P196" s="55"/>
      <c r="Q196" s="55"/>
      <c r="R196" s="55"/>
      <c r="S196" s="55"/>
      <c r="T196" s="55"/>
      <c r="U196" s="55"/>
      <c r="V196" s="55"/>
      <c r="W196" s="55"/>
      <c r="X196" s="55"/>
      <c r="Y196" s="55"/>
      <c r="Z196" s="55"/>
      <c r="AA196" s="55"/>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c r="BB196" s="55"/>
      <c r="BC196" s="55"/>
      <c r="BD196" s="55"/>
      <c r="BE196" s="55"/>
      <c r="BF196" s="55"/>
      <c r="BG196" s="55"/>
      <c r="BH196" s="55"/>
      <c r="BI196" s="55"/>
      <c r="BJ196" s="55"/>
      <c r="BK196" s="55"/>
      <c r="BL196" s="55"/>
    </row>
    <row r="197" customFormat="false" ht="13.8" hidden="false" customHeight="false" outlineLevel="0" collapsed="false">
      <c r="A197" s="55"/>
      <c r="B197" s="56"/>
      <c r="C197" s="59"/>
      <c r="D197" s="105"/>
      <c r="E197" s="105"/>
      <c r="F197" s="105"/>
      <c r="G197" s="59"/>
      <c r="H197" s="59"/>
      <c r="I197" s="60"/>
      <c r="J197" s="63" t="str">
        <f aca="false">IF($C197&lt;&gt;"",$E197*1.5,"")</f>
        <v/>
      </c>
      <c r="K197" s="106" t="str">
        <f aca="false">IFERROR($J197/10,"")</f>
        <v/>
      </c>
      <c r="L197" s="59"/>
      <c r="M197" s="55"/>
      <c r="N197" s="55"/>
      <c r="O197" s="55"/>
      <c r="P197" s="55"/>
      <c r="Q197" s="55"/>
      <c r="R197" s="55"/>
      <c r="S197" s="55"/>
      <c r="T197" s="55"/>
      <c r="U197" s="55"/>
      <c r="V197" s="55"/>
      <c r="W197" s="55"/>
      <c r="X197" s="55"/>
      <c r="Y197" s="55"/>
      <c r="Z197" s="55"/>
      <c r="AA197" s="55"/>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c r="BB197" s="55"/>
      <c r="BC197" s="55"/>
      <c r="BD197" s="55"/>
      <c r="BE197" s="55"/>
      <c r="BF197" s="55"/>
      <c r="BG197" s="55"/>
      <c r="BH197" s="55"/>
      <c r="BI197" s="55"/>
      <c r="BJ197" s="55"/>
      <c r="BK197" s="55"/>
      <c r="BL197" s="55"/>
    </row>
    <row r="198" customFormat="false" ht="13.8" hidden="false" customHeight="false" outlineLevel="0" collapsed="false">
      <c r="A198" s="55"/>
      <c r="B198" s="56"/>
      <c r="C198" s="59"/>
      <c r="D198" s="105"/>
      <c r="E198" s="105"/>
      <c r="F198" s="105"/>
      <c r="G198" s="59"/>
      <c r="H198" s="59"/>
      <c r="I198" s="60"/>
      <c r="J198" s="63" t="str">
        <f aca="false">IF($C198&lt;&gt;"",$E198*1.5,"")</f>
        <v/>
      </c>
      <c r="K198" s="106" t="str">
        <f aca="false">IFERROR($J198/10,"")</f>
        <v/>
      </c>
      <c r="L198" s="59"/>
      <c r="M198" s="55"/>
      <c r="N198" s="55"/>
      <c r="O198" s="55"/>
      <c r="P198" s="55"/>
      <c r="Q198" s="55"/>
      <c r="R198" s="55"/>
      <c r="S198" s="55"/>
      <c r="T198" s="55"/>
      <c r="U198" s="55"/>
      <c r="V198" s="55"/>
      <c r="W198" s="55"/>
      <c r="X198" s="55"/>
      <c r="Y198" s="55"/>
      <c r="Z198" s="55"/>
      <c r="AA198" s="55"/>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5"/>
      <c r="AX198" s="55"/>
      <c r="AY198" s="55"/>
      <c r="AZ198" s="55"/>
      <c r="BA198" s="55"/>
      <c r="BB198" s="55"/>
      <c r="BC198" s="55"/>
      <c r="BD198" s="55"/>
      <c r="BE198" s="55"/>
      <c r="BF198" s="55"/>
      <c r="BG198" s="55"/>
      <c r="BH198" s="55"/>
      <c r="BI198" s="55"/>
      <c r="BJ198" s="55"/>
      <c r="BK198" s="55"/>
      <c r="BL198" s="55"/>
    </row>
    <row r="199" customFormat="false" ht="13.8" hidden="false" customHeight="false" outlineLevel="0" collapsed="false">
      <c r="A199" s="55"/>
      <c r="B199" s="56"/>
      <c r="C199" s="59"/>
      <c r="D199" s="105"/>
      <c r="E199" s="105"/>
      <c r="F199" s="105"/>
      <c r="G199" s="59"/>
      <c r="H199" s="59"/>
      <c r="I199" s="60"/>
      <c r="J199" s="63" t="str">
        <f aca="false">IF($C199&lt;&gt;"",$E199*1.5,"")</f>
        <v/>
      </c>
      <c r="K199" s="106" t="str">
        <f aca="false">IFERROR($J199/10,"")</f>
        <v/>
      </c>
      <c r="L199" s="59"/>
      <c r="M199" s="55"/>
      <c r="N199" s="55"/>
      <c r="O199" s="55"/>
      <c r="P199" s="55"/>
      <c r="Q199" s="55"/>
      <c r="R199" s="55"/>
      <c r="S199" s="55"/>
      <c r="T199" s="55"/>
      <c r="U199" s="55"/>
      <c r="V199" s="55"/>
      <c r="W199" s="55"/>
      <c r="X199" s="55"/>
      <c r="Y199" s="55"/>
      <c r="Z199" s="55"/>
      <c r="AA199" s="55"/>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5"/>
      <c r="AX199" s="55"/>
      <c r="AY199" s="55"/>
      <c r="AZ199" s="55"/>
      <c r="BA199" s="55"/>
      <c r="BB199" s="55"/>
      <c r="BC199" s="55"/>
      <c r="BD199" s="55"/>
      <c r="BE199" s="55"/>
      <c r="BF199" s="55"/>
      <c r="BG199" s="55"/>
      <c r="BH199" s="55"/>
      <c r="BI199" s="55"/>
      <c r="BJ199" s="55"/>
      <c r="BK199" s="55"/>
      <c r="BL199" s="55"/>
    </row>
    <row r="200" customFormat="false" ht="13.8" hidden="false" customHeight="false" outlineLevel="0" collapsed="false">
      <c r="A200" s="55"/>
      <c r="B200" s="56"/>
      <c r="C200" s="59"/>
      <c r="D200" s="105"/>
      <c r="E200" s="105"/>
      <c r="F200" s="105"/>
      <c r="G200" s="59"/>
      <c r="H200" s="59"/>
      <c r="I200" s="60"/>
      <c r="J200" s="63" t="str">
        <f aca="false">IF($C200&lt;&gt;"",$E200*1.5,"")</f>
        <v/>
      </c>
      <c r="K200" s="106" t="str">
        <f aca="false">IFERROR($J200/10,"")</f>
        <v/>
      </c>
      <c r="L200" s="59"/>
      <c r="M200" s="55"/>
      <c r="N200" s="55"/>
      <c r="O200" s="55"/>
      <c r="P200" s="55"/>
      <c r="Q200" s="55"/>
      <c r="R200" s="55"/>
      <c r="S200" s="55"/>
      <c r="T200" s="55"/>
      <c r="U200" s="55"/>
      <c r="V200" s="55"/>
      <c r="W200" s="55"/>
      <c r="X200" s="55"/>
      <c r="Y200" s="55"/>
      <c r="Z200" s="55"/>
      <c r="AA200" s="55"/>
      <c r="AB200" s="55"/>
      <c r="AC200" s="55"/>
      <c r="AD200" s="55"/>
      <c r="AE200" s="55"/>
      <c r="AF200" s="55"/>
      <c r="AG200" s="55"/>
      <c r="AH200" s="55"/>
      <c r="AI200" s="55"/>
      <c r="AJ200" s="55"/>
      <c r="AK200" s="55"/>
      <c r="AL200" s="55"/>
      <c r="AM200" s="55"/>
      <c r="AN200" s="55"/>
      <c r="AO200" s="55"/>
      <c r="AP200" s="55"/>
      <c r="AQ200" s="55"/>
      <c r="AR200" s="55"/>
      <c r="AS200" s="55"/>
      <c r="AT200" s="55"/>
      <c r="AU200" s="55"/>
      <c r="AV200" s="55"/>
      <c r="AW200" s="55"/>
      <c r="AX200" s="55"/>
      <c r="AY200" s="55"/>
      <c r="AZ200" s="55"/>
      <c r="BA200" s="55"/>
      <c r="BB200" s="55"/>
      <c r="BC200" s="55"/>
      <c r="BD200" s="55"/>
      <c r="BE200" s="55"/>
      <c r="BF200" s="55"/>
      <c r="BG200" s="55"/>
      <c r="BH200" s="55"/>
      <c r="BI200" s="55"/>
      <c r="BJ200" s="55"/>
      <c r="BK200" s="55"/>
      <c r="BL200" s="55"/>
    </row>
    <row r="201" customFormat="false" ht="13.8" hidden="false" customHeight="false" outlineLevel="0" collapsed="false">
      <c r="A201" s="55"/>
      <c r="B201" s="56"/>
      <c r="C201" s="59"/>
      <c r="D201" s="105"/>
      <c r="E201" s="105"/>
      <c r="F201" s="105"/>
      <c r="G201" s="59"/>
      <c r="H201" s="59"/>
      <c r="I201" s="60"/>
      <c r="J201" s="63" t="str">
        <f aca="false">IF($C201&lt;&gt;"",$E201*1.5,"")</f>
        <v/>
      </c>
      <c r="K201" s="106" t="str">
        <f aca="false">IFERROR($J201/10,"")</f>
        <v/>
      </c>
      <c r="L201" s="59"/>
      <c r="M201" s="55"/>
      <c r="N201" s="55"/>
      <c r="O201" s="55"/>
      <c r="P201" s="55"/>
      <c r="Q201" s="55"/>
      <c r="R201" s="55"/>
      <c r="S201" s="55"/>
      <c r="T201" s="55"/>
      <c r="U201" s="55"/>
      <c r="V201" s="55"/>
      <c r="W201" s="55"/>
      <c r="X201" s="55"/>
      <c r="Y201" s="55"/>
      <c r="Z201" s="55"/>
      <c r="AA201" s="55"/>
      <c r="AB201" s="55"/>
      <c r="AC201" s="55"/>
      <c r="AD201" s="55"/>
      <c r="AE201" s="55"/>
      <c r="AF201" s="55"/>
      <c r="AG201" s="55"/>
      <c r="AH201" s="55"/>
      <c r="AI201" s="55"/>
      <c r="AJ201" s="55"/>
      <c r="AK201" s="55"/>
      <c r="AL201" s="55"/>
      <c r="AM201" s="55"/>
      <c r="AN201" s="55"/>
      <c r="AO201" s="55"/>
      <c r="AP201" s="55"/>
      <c r="AQ201" s="55"/>
      <c r="AR201" s="55"/>
      <c r="AS201" s="55"/>
      <c r="AT201" s="55"/>
      <c r="AU201" s="55"/>
      <c r="AV201" s="55"/>
      <c r="AW201" s="55"/>
      <c r="AX201" s="55"/>
      <c r="AY201" s="55"/>
      <c r="AZ201" s="55"/>
      <c r="BA201" s="55"/>
      <c r="BB201" s="55"/>
      <c r="BC201" s="55"/>
      <c r="BD201" s="55"/>
      <c r="BE201" s="55"/>
      <c r="BF201" s="55"/>
      <c r="BG201" s="55"/>
      <c r="BH201" s="55"/>
      <c r="BI201" s="55"/>
      <c r="BJ201" s="55"/>
      <c r="BK201" s="55"/>
      <c r="BL201" s="55"/>
    </row>
    <row r="202" customFormat="false" ht="13.8" hidden="false" customHeight="false" outlineLevel="0" collapsed="false">
      <c r="A202" s="55"/>
      <c r="B202" s="56"/>
      <c r="C202" s="59"/>
      <c r="D202" s="105"/>
      <c r="E202" s="105"/>
      <c r="F202" s="105"/>
      <c r="G202" s="59"/>
      <c r="H202" s="59"/>
      <c r="I202" s="60"/>
      <c r="J202" s="63" t="str">
        <f aca="false">IF($C202&lt;&gt;"",$E202*1.5,"")</f>
        <v/>
      </c>
      <c r="K202" s="106" t="str">
        <f aca="false">IFERROR($J202/10,"")</f>
        <v/>
      </c>
      <c r="L202" s="59"/>
      <c r="M202" s="55"/>
      <c r="N202" s="55"/>
      <c r="O202" s="55"/>
      <c r="P202" s="55"/>
      <c r="Q202" s="55"/>
      <c r="R202" s="55"/>
      <c r="S202" s="55"/>
      <c r="T202" s="55"/>
      <c r="U202" s="55"/>
      <c r="V202" s="55"/>
      <c r="W202" s="55"/>
      <c r="X202" s="55"/>
      <c r="Y202" s="55"/>
      <c r="Z202" s="55"/>
      <c r="AA202" s="55"/>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5"/>
      <c r="AX202" s="55"/>
      <c r="AY202" s="55"/>
      <c r="AZ202" s="55"/>
      <c r="BA202" s="55"/>
      <c r="BB202" s="55"/>
      <c r="BC202" s="55"/>
      <c r="BD202" s="55"/>
      <c r="BE202" s="55"/>
      <c r="BF202" s="55"/>
      <c r="BG202" s="55"/>
      <c r="BH202" s="55"/>
      <c r="BI202" s="55"/>
      <c r="BJ202" s="55"/>
      <c r="BK202" s="55"/>
      <c r="BL202" s="55"/>
    </row>
    <row r="203" customFormat="false" ht="13.8" hidden="false" customHeight="false" outlineLevel="0" collapsed="false">
      <c r="A203" s="55"/>
      <c r="B203" s="56"/>
      <c r="C203" s="59"/>
      <c r="D203" s="105"/>
      <c r="E203" s="105"/>
      <c r="F203" s="105"/>
      <c r="G203" s="59"/>
      <c r="H203" s="59"/>
      <c r="I203" s="60"/>
      <c r="J203" s="63" t="str">
        <f aca="false">IF($C203&lt;&gt;"",$E203*1.5,"")</f>
        <v/>
      </c>
      <c r="K203" s="106" t="str">
        <f aca="false">IFERROR($J203/10,"")</f>
        <v/>
      </c>
      <c r="L203" s="59"/>
      <c r="M203" s="55"/>
      <c r="N203" s="55"/>
      <c r="O203" s="55"/>
      <c r="P203" s="55"/>
      <c r="Q203" s="55"/>
      <c r="R203" s="55"/>
      <c r="S203" s="55"/>
      <c r="T203" s="55"/>
      <c r="U203" s="55"/>
      <c r="V203" s="55"/>
      <c r="W203" s="55"/>
      <c r="X203" s="55"/>
      <c r="Y203" s="55"/>
      <c r="Z203" s="55"/>
      <c r="AA203" s="55"/>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5"/>
      <c r="AX203" s="55"/>
      <c r="AY203" s="55"/>
      <c r="AZ203" s="55"/>
      <c r="BA203" s="55"/>
      <c r="BB203" s="55"/>
      <c r="BC203" s="55"/>
      <c r="BD203" s="55"/>
      <c r="BE203" s="55"/>
      <c r="BF203" s="55"/>
      <c r="BG203" s="55"/>
      <c r="BH203" s="55"/>
      <c r="BI203" s="55"/>
      <c r="BJ203" s="55"/>
      <c r="BK203" s="55"/>
      <c r="BL203" s="55"/>
    </row>
    <row r="204" customFormat="false" ht="13.8" hidden="false" customHeight="false" outlineLevel="0" collapsed="false">
      <c r="A204" s="55"/>
      <c r="B204" s="56"/>
      <c r="C204" s="59"/>
      <c r="D204" s="105"/>
      <c r="E204" s="105"/>
      <c r="F204" s="105"/>
      <c r="G204" s="59"/>
      <c r="H204" s="59"/>
      <c r="I204" s="60"/>
      <c r="J204" s="63" t="str">
        <f aca="false">IF($C204&lt;&gt;"",$E204*1.5,"")</f>
        <v/>
      </c>
      <c r="K204" s="106" t="str">
        <f aca="false">IFERROR($J204/10,"")</f>
        <v/>
      </c>
      <c r="L204" s="59"/>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5"/>
      <c r="AX204" s="55"/>
      <c r="AY204" s="55"/>
      <c r="AZ204" s="55"/>
      <c r="BA204" s="55"/>
      <c r="BB204" s="55"/>
      <c r="BC204" s="55"/>
      <c r="BD204" s="55"/>
      <c r="BE204" s="55"/>
      <c r="BF204" s="55"/>
      <c r="BG204" s="55"/>
      <c r="BH204" s="55"/>
      <c r="BI204" s="55"/>
      <c r="BJ204" s="55"/>
      <c r="BK204" s="55"/>
      <c r="BL204" s="55"/>
    </row>
    <row r="205" customFormat="false" ht="13.8" hidden="false" customHeight="false" outlineLevel="0" collapsed="false">
      <c r="A205" s="55"/>
      <c r="B205" s="56"/>
      <c r="C205" s="59"/>
      <c r="D205" s="105"/>
      <c r="E205" s="105"/>
      <c r="F205" s="105"/>
      <c r="G205" s="59"/>
      <c r="H205" s="59"/>
      <c r="I205" s="60"/>
      <c r="J205" s="63" t="str">
        <f aca="false">IF($C205&lt;&gt;"",$E205*1.5,"")</f>
        <v/>
      </c>
      <c r="K205" s="106" t="str">
        <f aca="false">IFERROR($J205/10,"")</f>
        <v/>
      </c>
      <c r="L205" s="59"/>
      <c r="M205" s="55"/>
      <c r="N205" s="55"/>
      <c r="O205" s="55"/>
      <c r="P205" s="55"/>
      <c r="Q205" s="55"/>
      <c r="R205" s="55"/>
      <c r="S205" s="55"/>
      <c r="T205" s="55"/>
      <c r="U205" s="55"/>
      <c r="V205" s="55"/>
      <c r="W205" s="55"/>
      <c r="X205" s="55"/>
      <c r="Y205" s="55"/>
      <c r="Z205" s="55"/>
      <c r="AA205" s="55"/>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5"/>
      <c r="AX205" s="55"/>
      <c r="AY205" s="55"/>
      <c r="AZ205" s="55"/>
      <c r="BA205" s="55"/>
      <c r="BB205" s="55"/>
      <c r="BC205" s="55"/>
      <c r="BD205" s="55"/>
      <c r="BE205" s="55"/>
      <c r="BF205" s="55"/>
      <c r="BG205" s="55"/>
      <c r="BH205" s="55"/>
      <c r="BI205" s="55"/>
      <c r="BJ205" s="55"/>
      <c r="BK205" s="55"/>
      <c r="BL205" s="55"/>
    </row>
    <row r="206" customFormat="false" ht="13.8" hidden="false" customHeight="false" outlineLevel="0" collapsed="false">
      <c r="A206" s="55"/>
      <c r="B206" s="56"/>
      <c r="C206" s="59"/>
      <c r="D206" s="105"/>
      <c r="E206" s="105"/>
      <c r="F206" s="105"/>
      <c r="G206" s="59"/>
      <c r="H206" s="59"/>
      <c r="I206" s="60"/>
      <c r="J206" s="63" t="str">
        <f aca="false">IF($C206&lt;&gt;"",$E206*1.5,"")</f>
        <v/>
      </c>
      <c r="K206" s="106" t="str">
        <f aca="false">IFERROR($J206/10,"")</f>
        <v/>
      </c>
      <c r="L206" s="59"/>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5"/>
      <c r="AX206" s="55"/>
      <c r="AY206" s="55"/>
      <c r="AZ206" s="55"/>
      <c r="BA206" s="55"/>
      <c r="BB206" s="55"/>
      <c r="BC206" s="55"/>
      <c r="BD206" s="55"/>
      <c r="BE206" s="55"/>
      <c r="BF206" s="55"/>
      <c r="BG206" s="55"/>
      <c r="BH206" s="55"/>
      <c r="BI206" s="55"/>
      <c r="BJ206" s="55"/>
      <c r="BK206" s="55"/>
      <c r="BL206" s="55"/>
    </row>
    <row r="207" customFormat="false" ht="24" hidden="false" customHeight="true" outlineLevel="0" collapsed="false">
      <c r="A207" s="55"/>
      <c r="B207" s="56"/>
      <c r="C207" s="59"/>
      <c r="D207" s="105"/>
      <c r="E207" s="105"/>
      <c r="F207" s="105"/>
      <c r="G207" s="59"/>
      <c r="H207" s="59"/>
      <c r="I207" s="60"/>
      <c r="J207" s="63" t="str">
        <f aca="false">IF($C207&lt;&gt;"",$E207*1.5,"")</f>
        <v/>
      </c>
      <c r="K207" s="106" t="str">
        <f aca="false">IFERROR($J207/10,"")</f>
        <v/>
      </c>
      <c r="L207" s="59"/>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5"/>
      <c r="AX207" s="55"/>
      <c r="AY207" s="55"/>
      <c r="AZ207" s="55"/>
      <c r="BA207" s="55"/>
      <c r="BB207" s="55"/>
      <c r="BC207" s="55"/>
      <c r="BD207" s="55"/>
      <c r="BE207" s="55"/>
      <c r="BF207" s="55"/>
      <c r="BG207" s="55"/>
      <c r="BH207" s="55"/>
      <c r="BI207" s="55"/>
      <c r="BJ207" s="55"/>
      <c r="BK207" s="55"/>
      <c r="BL207" s="55"/>
    </row>
    <row r="208" customFormat="false" ht="13.8" hidden="false" customHeight="true" outlineLevel="0" collapsed="false">
      <c r="A208" s="55"/>
      <c r="B208" s="56"/>
      <c r="C208" s="59"/>
      <c r="D208" s="105"/>
      <c r="E208" s="105"/>
      <c r="F208" s="105"/>
      <c r="G208" s="59" t="s">
        <v>86</v>
      </c>
      <c r="H208" s="59"/>
      <c r="I208" s="60"/>
      <c r="J208" s="63" t="str">
        <f aca="false">IF($C208&lt;&gt;"",$E208*1.5,"")</f>
        <v/>
      </c>
      <c r="K208" s="106" t="str">
        <f aca="false">IFERROR($J208/10,"")</f>
        <v/>
      </c>
      <c r="L208" s="59"/>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5"/>
      <c r="AX208" s="55"/>
      <c r="AY208" s="55"/>
      <c r="AZ208" s="55"/>
      <c r="BA208" s="55"/>
      <c r="BB208" s="55"/>
      <c r="BC208" s="55"/>
      <c r="BD208" s="55"/>
      <c r="BE208" s="55"/>
      <c r="BF208" s="55"/>
      <c r="BG208" s="55"/>
      <c r="BH208" s="55"/>
      <c r="BI208" s="55"/>
      <c r="BJ208" s="55"/>
      <c r="BK208" s="55"/>
      <c r="BL208" s="55"/>
    </row>
    <row r="209" customFormat="false" ht="13.8" hidden="false" customHeight="false" outlineLevel="0" collapsed="false">
      <c r="A209" s="55"/>
      <c r="B209" s="56"/>
      <c r="C209" s="59"/>
      <c r="D209" s="105"/>
      <c r="E209" s="105"/>
      <c r="F209" s="105"/>
      <c r="G209" s="59"/>
      <c r="H209" s="59"/>
      <c r="I209" s="60"/>
      <c r="J209" s="63" t="str">
        <f aca="false">IF($C209&lt;&gt;"",$E209*1.5,"")</f>
        <v/>
      </c>
      <c r="K209" s="106" t="str">
        <f aca="false">IFERROR($J209/10,"")</f>
        <v/>
      </c>
      <c r="L209" s="59"/>
      <c r="M209" s="55"/>
      <c r="N209" s="55"/>
      <c r="O209" s="55"/>
      <c r="P209" s="55"/>
      <c r="Q209" s="55"/>
      <c r="R209" s="55"/>
      <c r="S209" s="55"/>
      <c r="T209" s="55"/>
      <c r="U209" s="55"/>
      <c r="V209" s="55"/>
      <c r="W209" s="55"/>
      <c r="X209" s="55"/>
      <c r="Y209" s="55"/>
      <c r="Z209" s="55"/>
      <c r="AA209" s="55"/>
      <c r="AB209" s="55"/>
      <c r="AC209" s="55"/>
      <c r="AD209" s="55"/>
      <c r="AE209" s="55"/>
      <c r="AF209" s="55"/>
      <c r="AG209" s="55"/>
      <c r="AH209" s="55"/>
      <c r="AI209" s="55"/>
      <c r="AJ209" s="55"/>
      <c r="AK209" s="55"/>
      <c r="AL209" s="55"/>
      <c r="AM209" s="55"/>
      <c r="AN209" s="55"/>
      <c r="AO209" s="55"/>
      <c r="AP209" s="55"/>
      <c r="AQ209" s="55"/>
      <c r="AR209" s="55"/>
      <c r="AS209" s="55"/>
      <c r="AT209" s="55"/>
      <c r="AU209" s="55"/>
      <c r="AV209" s="55"/>
      <c r="AW209" s="55"/>
      <c r="AX209" s="55"/>
      <c r="AY209" s="55"/>
      <c r="AZ209" s="55"/>
      <c r="BA209" s="55"/>
      <c r="BB209" s="55"/>
      <c r="BC209" s="55"/>
      <c r="BD209" s="55"/>
      <c r="BE209" s="55"/>
      <c r="BF209" s="55"/>
      <c r="BG209" s="55"/>
      <c r="BH209" s="55"/>
      <c r="BI209" s="55"/>
      <c r="BJ209" s="55"/>
      <c r="BK209" s="55"/>
      <c r="BL209" s="55"/>
    </row>
    <row r="210" customFormat="false" ht="13.8" hidden="false" customHeight="false" outlineLevel="0" collapsed="false">
      <c r="A210" s="55"/>
      <c r="B210" s="56"/>
      <c r="C210" s="59"/>
      <c r="D210" s="105"/>
      <c r="E210" s="105"/>
      <c r="F210" s="105"/>
      <c r="G210" s="59"/>
      <c r="H210" s="59"/>
      <c r="I210" s="60"/>
      <c r="J210" s="63" t="str">
        <f aca="false">IF($C210&lt;&gt;"",$E210*1.5,"")</f>
        <v/>
      </c>
      <c r="K210" s="106" t="str">
        <f aca="false">IFERROR($J210/10,"")</f>
        <v/>
      </c>
      <c r="L210" s="59"/>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5"/>
      <c r="AX210" s="55"/>
      <c r="AY210" s="55"/>
      <c r="AZ210" s="55"/>
      <c r="BA210" s="55"/>
      <c r="BB210" s="55"/>
      <c r="BC210" s="55"/>
      <c r="BD210" s="55"/>
      <c r="BE210" s="55"/>
      <c r="BF210" s="55"/>
      <c r="BG210" s="55"/>
      <c r="BH210" s="55"/>
      <c r="BI210" s="55"/>
      <c r="BJ210" s="55"/>
      <c r="BK210" s="55"/>
      <c r="BL210" s="55"/>
    </row>
    <row r="211" customFormat="false" ht="13.8" hidden="false" customHeight="false" outlineLevel="0" collapsed="false">
      <c r="A211" s="55"/>
      <c r="B211" s="56"/>
      <c r="C211" s="59"/>
      <c r="D211" s="105"/>
      <c r="E211" s="105"/>
      <c r="F211" s="105"/>
      <c r="G211" s="59"/>
      <c r="H211" s="59"/>
      <c r="I211" s="60"/>
      <c r="J211" s="63" t="str">
        <f aca="false">IF($C211&lt;&gt;"",$E211*1.5,"")</f>
        <v/>
      </c>
      <c r="K211" s="106" t="str">
        <f aca="false">IFERROR($J211/10,"")</f>
        <v/>
      </c>
      <c r="L211" s="59"/>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5"/>
      <c r="AX211" s="55"/>
      <c r="AY211" s="55"/>
      <c r="AZ211" s="55"/>
      <c r="BA211" s="55"/>
      <c r="BB211" s="55"/>
      <c r="BC211" s="55"/>
      <c r="BD211" s="55"/>
      <c r="BE211" s="55"/>
      <c r="BF211" s="55"/>
      <c r="BG211" s="55"/>
      <c r="BH211" s="55"/>
      <c r="BI211" s="55"/>
      <c r="BJ211" s="55"/>
      <c r="BK211" s="55"/>
      <c r="BL211" s="55"/>
    </row>
    <row r="212" customFormat="false" ht="13.8" hidden="false" customHeight="false" outlineLevel="0" collapsed="false">
      <c r="A212" s="55"/>
      <c r="B212" s="56"/>
      <c r="C212" s="59"/>
      <c r="D212" s="105"/>
      <c r="E212" s="105"/>
      <c r="F212" s="105"/>
      <c r="G212" s="59"/>
      <c r="H212" s="59"/>
      <c r="I212" s="60"/>
      <c r="J212" s="63" t="str">
        <f aca="false">IF($C212&lt;&gt;"",$E212*1.5,"")</f>
        <v/>
      </c>
      <c r="K212" s="106" t="str">
        <f aca="false">IFERROR($J212/10,"")</f>
        <v/>
      </c>
      <c r="L212" s="59"/>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5"/>
      <c r="AX212" s="55"/>
      <c r="AY212" s="55"/>
      <c r="AZ212" s="55"/>
      <c r="BA212" s="55"/>
      <c r="BB212" s="55"/>
      <c r="BC212" s="55"/>
      <c r="BD212" s="55"/>
      <c r="BE212" s="55"/>
      <c r="BF212" s="55"/>
      <c r="BG212" s="55"/>
      <c r="BH212" s="55"/>
      <c r="BI212" s="55"/>
      <c r="BJ212" s="55"/>
      <c r="BK212" s="55"/>
      <c r="BL212" s="55"/>
    </row>
    <row r="213" customFormat="false" ht="13.8" hidden="false" customHeight="false" outlineLevel="0" collapsed="false">
      <c r="A213" s="55"/>
      <c r="B213" s="56"/>
      <c r="C213" s="59"/>
      <c r="D213" s="105"/>
      <c r="E213" s="105"/>
      <c r="F213" s="105"/>
      <c r="G213" s="59"/>
      <c r="H213" s="59"/>
      <c r="I213" s="60"/>
      <c r="J213" s="63" t="str">
        <f aca="false">IF($C213&lt;&gt;"",$E213*1.5,"")</f>
        <v/>
      </c>
      <c r="K213" s="106" t="str">
        <f aca="false">IFERROR($J213/10,"")</f>
        <v/>
      </c>
      <c r="L213" s="59"/>
      <c r="M213" s="55"/>
      <c r="N213" s="55"/>
      <c r="O213" s="55"/>
      <c r="P213" s="55"/>
      <c r="Q213" s="55"/>
      <c r="R213" s="55"/>
      <c r="S213" s="55"/>
      <c r="T213" s="55"/>
      <c r="U213" s="55"/>
      <c r="V213" s="55"/>
      <c r="W213" s="55"/>
      <c r="X213" s="55"/>
      <c r="Y213" s="55"/>
      <c r="Z213" s="55"/>
      <c r="AA213" s="55"/>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5"/>
      <c r="AX213" s="55"/>
      <c r="AY213" s="55"/>
      <c r="AZ213" s="55"/>
      <c r="BA213" s="55"/>
      <c r="BB213" s="55"/>
      <c r="BC213" s="55"/>
      <c r="BD213" s="55"/>
      <c r="BE213" s="55"/>
      <c r="BF213" s="55"/>
      <c r="BG213" s="55"/>
      <c r="BH213" s="55"/>
      <c r="BI213" s="55"/>
      <c r="BJ213" s="55"/>
      <c r="BK213" s="55"/>
      <c r="BL213" s="55"/>
    </row>
    <row r="214" customFormat="false" ht="13.8" hidden="false" customHeight="false" outlineLevel="0" collapsed="false">
      <c r="A214" s="55"/>
      <c r="B214" s="56"/>
      <c r="C214" s="59"/>
      <c r="D214" s="105"/>
      <c r="E214" s="105"/>
      <c r="F214" s="105"/>
      <c r="G214" s="59"/>
      <c r="H214" s="59"/>
      <c r="I214" s="60"/>
      <c r="J214" s="63" t="str">
        <f aca="false">IF($C214&lt;&gt;"",$E214*1.5,"")</f>
        <v/>
      </c>
      <c r="K214" s="106" t="str">
        <f aca="false">IFERROR($J214/10,"")</f>
        <v/>
      </c>
      <c r="L214" s="59"/>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5"/>
      <c r="AX214" s="55"/>
      <c r="AY214" s="55"/>
      <c r="AZ214" s="55"/>
      <c r="BA214" s="55"/>
      <c r="BB214" s="55"/>
      <c r="BC214" s="55"/>
      <c r="BD214" s="55"/>
      <c r="BE214" s="55"/>
      <c r="BF214" s="55"/>
      <c r="BG214" s="55"/>
      <c r="BH214" s="55"/>
      <c r="BI214" s="55"/>
      <c r="BJ214" s="55"/>
      <c r="BK214" s="55"/>
      <c r="BL214" s="55"/>
    </row>
    <row r="215" customFormat="false" ht="13.8" hidden="false" customHeight="false" outlineLevel="0" collapsed="false">
      <c r="A215" s="55"/>
      <c r="B215" s="56"/>
      <c r="C215" s="59"/>
      <c r="D215" s="105"/>
      <c r="E215" s="105"/>
      <c r="F215" s="105"/>
      <c r="G215" s="59"/>
      <c r="H215" s="59"/>
      <c r="I215" s="60"/>
      <c r="J215" s="63" t="str">
        <f aca="false">IF($C215&lt;&gt;"",$E215*1.5,"")</f>
        <v/>
      </c>
      <c r="K215" s="106" t="str">
        <f aca="false">IFERROR($J215/10,"")</f>
        <v/>
      </c>
      <c r="L215" s="59"/>
      <c r="M215" s="55"/>
      <c r="N215" s="55"/>
      <c r="O215" s="55"/>
      <c r="P215" s="55"/>
      <c r="Q215" s="55"/>
      <c r="R215" s="55"/>
      <c r="S215" s="55"/>
      <c r="T215" s="55"/>
      <c r="U215" s="55"/>
      <c r="V215" s="55"/>
      <c r="W215" s="55"/>
      <c r="X215" s="55"/>
      <c r="Y215" s="55"/>
      <c r="Z215" s="55"/>
      <c r="AA215" s="55"/>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5"/>
      <c r="AX215" s="55"/>
      <c r="AY215" s="55"/>
      <c r="AZ215" s="55"/>
      <c r="BA215" s="55"/>
      <c r="BB215" s="55"/>
      <c r="BC215" s="55"/>
      <c r="BD215" s="55"/>
      <c r="BE215" s="55"/>
      <c r="BF215" s="55"/>
      <c r="BG215" s="55"/>
      <c r="BH215" s="55"/>
      <c r="BI215" s="55"/>
      <c r="BJ215" s="55"/>
      <c r="BK215" s="55"/>
      <c r="BL215" s="55"/>
    </row>
    <row r="216" customFormat="false" ht="13.8" hidden="false" customHeight="false" outlineLevel="0" collapsed="false">
      <c r="A216" s="55"/>
      <c r="B216" s="56"/>
      <c r="C216" s="59"/>
      <c r="D216" s="105"/>
      <c r="E216" s="105"/>
      <c r="F216" s="105"/>
      <c r="G216" s="59"/>
      <c r="H216" s="59"/>
      <c r="I216" s="60"/>
      <c r="J216" s="63" t="str">
        <f aca="false">IF($C216&lt;&gt;"",$E216*1.5,"")</f>
        <v/>
      </c>
      <c r="K216" s="106" t="str">
        <f aca="false">IFERROR($J216/10,"")</f>
        <v/>
      </c>
      <c r="L216" s="59"/>
      <c r="M216" s="55"/>
      <c r="N216" s="55"/>
      <c r="O216" s="55"/>
      <c r="P216" s="55"/>
      <c r="Q216" s="55"/>
      <c r="R216" s="55"/>
      <c r="S216" s="55"/>
      <c r="T216" s="55"/>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5"/>
      <c r="AX216" s="55"/>
      <c r="AY216" s="55"/>
      <c r="AZ216" s="55"/>
      <c r="BA216" s="55"/>
      <c r="BB216" s="55"/>
      <c r="BC216" s="55"/>
      <c r="BD216" s="55"/>
      <c r="BE216" s="55"/>
      <c r="BF216" s="55"/>
      <c r="BG216" s="55"/>
      <c r="BH216" s="55"/>
      <c r="BI216" s="55"/>
      <c r="BJ216" s="55"/>
      <c r="BK216" s="55"/>
      <c r="BL216" s="55"/>
    </row>
    <row r="217" customFormat="false" ht="13.8" hidden="false" customHeight="false" outlineLevel="0" collapsed="false">
      <c r="A217" s="55"/>
      <c r="B217" s="56"/>
      <c r="C217" s="59"/>
      <c r="D217" s="105"/>
      <c r="E217" s="105"/>
      <c r="F217" s="105"/>
      <c r="G217" s="59"/>
      <c r="H217" s="59"/>
      <c r="I217" s="60"/>
      <c r="J217" s="63" t="str">
        <f aca="false">IF($C217&lt;&gt;"",$E217*1.5,"")</f>
        <v/>
      </c>
      <c r="K217" s="106" t="str">
        <f aca="false">IFERROR($J217/10,"")</f>
        <v/>
      </c>
      <c r="L217" s="59"/>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5"/>
      <c r="AX217" s="55"/>
      <c r="AY217" s="55"/>
      <c r="AZ217" s="55"/>
      <c r="BA217" s="55"/>
      <c r="BB217" s="55"/>
      <c r="BC217" s="55"/>
      <c r="BD217" s="55"/>
      <c r="BE217" s="55"/>
      <c r="BF217" s="55"/>
      <c r="BG217" s="55"/>
      <c r="BH217" s="55"/>
      <c r="BI217" s="55"/>
      <c r="BJ217" s="55"/>
      <c r="BK217" s="55"/>
      <c r="BL217" s="55"/>
    </row>
    <row r="218" customFormat="false" ht="13.8" hidden="false" customHeight="false" outlineLevel="0" collapsed="false">
      <c r="A218" s="55"/>
      <c r="B218" s="56"/>
      <c r="C218" s="59"/>
      <c r="D218" s="105"/>
      <c r="E218" s="105"/>
      <c r="F218" s="105"/>
      <c r="G218" s="59"/>
      <c r="H218" s="59"/>
      <c r="I218" s="60"/>
      <c r="J218" s="63" t="str">
        <f aca="false">IF($C218&lt;&gt;"",$E218*1.5,"")</f>
        <v/>
      </c>
      <c r="K218" s="106" t="str">
        <f aca="false">IFERROR($J218/10,"")</f>
        <v/>
      </c>
      <c r="L218" s="59"/>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5"/>
      <c r="AX218" s="55"/>
      <c r="AY218" s="55"/>
      <c r="AZ218" s="55"/>
      <c r="BA218" s="55"/>
      <c r="BB218" s="55"/>
      <c r="BC218" s="55"/>
      <c r="BD218" s="55"/>
      <c r="BE218" s="55"/>
      <c r="BF218" s="55"/>
      <c r="BG218" s="55"/>
      <c r="BH218" s="55"/>
      <c r="BI218" s="55"/>
      <c r="BJ218" s="55"/>
      <c r="BK218" s="55"/>
      <c r="BL218" s="55"/>
    </row>
    <row r="219" customFormat="false" ht="13.8" hidden="false" customHeight="false" outlineLevel="0" collapsed="false">
      <c r="A219" s="55"/>
      <c r="B219" s="56"/>
      <c r="C219" s="59"/>
      <c r="D219" s="105"/>
      <c r="E219" s="105"/>
      <c r="F219" s="105"/>
      <c r="G219" s="59"/>
      <c r="H219" s="59"/>
      <c r="I219" s="60"/>
      <c r="J219" s="63" t="str">
        <f aca="false">IF($C219&lt;&gt;"",$E219*1.5,"")</f>
        <v/>
      </c>
      <c r="K219" s="106" t="str">
        <f aca="false">IFERROR($J219/10,"")</f>
        <v/>
      </c>
      <c r="L219" s="59"/>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55"/>
      <c r="AJ219" s="55"/>
      <c r="AK219" s="55"/>
      <c r="AL219" s="55"/>
      <c r="AM219" s="55"/>
      <c r="AN219" s="55"/>
      <c r="AO219" s="55"/>
      <c r="AP219" s="55"/>
      <c r="AQ219" s="55"/>
      <c r="AR219" s="55"/>
      <c r="AS219" s="55"/>
      <c r="AT219" s="55"/>
      <c r="AU219" s="55"/>
      <c r="AV219" s="55"/>
      <c r="AW219" s="55"/>
      <c r="AX219" s="55"/>
      <c r="AY219" s="55"/>
      <c r="AZ219" s="55"/>
      <c r="BA219" s="55"/>
      <c r="BB219" s="55"/>
      <c r="BC219" s="55"/>
      <c r="BD219" s="55"/>
      <c r="BE219" s="55"/>
      <c r="BF219" s="55"/>
      <c r="BG219" s="55"/>
      <c r="BH219" s="55"/>
      <c r="BI219" s="55"/>
      <c r="BJ219" s="55"/>
      <c r="BK219" s="55"/>
      <c r="BL219" s="55"/>
    </row>
    <row r="220" customFormat="false" ht="13.8" hidden="false" customHeight="false" outlineLevel="0" collapsed="false">
      <c r="A220" s="55"/>
      <c r="B220" s="56"/>
      <c r="C220" s="59"/>
      <c r="D220" s="105"/>
      <c r="E220" s="105"/>
      <c r="F220" s="105"/>
      <c r="G220" s="59"/>
      <c r="H220" s="59"/>
      <c r="I220" s="60"/>
      <c r="J220" s="63" t="str">
        <f aca="false">IF($C220&lt;&gt;"",$E220*1.5,"")</f>
        <v/>
      </c>
      <c r="K220" s="106" t="str">
        <f aca="false">IFERROR($J220/10,"")</f>
        <v/>
      </c>
      <c r="L220" s="59"/>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55"/>
      <c r="AJ220" s="55"/>
      <c r="AK220" s="55"/>
      <c r="AL220" s="55"/>
      <c r="AM220" s="55"/>
      <c r="AN220" s="55"/>
      <c r="AO220" s="55"/>
      <c r="AP220" s="55"/>
      <c r="AQ220" s="55"/>
      <c r="AR220" s="55"/>
      <c r="AS220" s="55"/>
      <c r="AT220" s="55"/>
      <c r="AU220" s="55"/>
      <c r="AV220" s="55"/>
      <c r="AW220" s="55"/>
      <c r="AX220" s="55"/>
      <c r="AY220" s="55"/>
      <c r="AZ220" s="55"/>
      <c r="BA220" s="55"/>
      <c r="BB220" s="55"/>
      <c r="BC220" s="55"/>
      <c r="BD220" s="55"/>
      <c r="BE220" s="55"/>
      <c r="BF220" s="55"/>
      <c r="BG220" s="55"/>
      <c r="BH220" s="55"/>
      <c r="BI220" s="55"/>
      <c r="BJ220" s="55"/>
      <c r="BK220" s="55"/>
      <c r="BL220" s="55"/>
    </row>
    <row r="221" customFormat="false" ht="13.8" hidden="false" customHeight="false" outlineLevel="0" collapsed="false">
      <c r="A221" s="55"/>
      <c r="B221" s="56"/>
      <c r="C221" s="59"/>
      <c r="D221" s="105"/>
      <c r="E221" s="105"/>
      <c r="F221" s="105"/>
      <c r="G221" s="59"/>
      <c r="H221" s="59"/>
      <c r="I221" s="60"/>
      <c r="J221" s="63" t="str">
        <f aca="false">IF($C221&lt;&gt;"",$E221*1.5,"")</f>
        <v/>
      </c>
      <c r="K221" s="106" t="str">
        <f aca="false">IFERROR($J221/10,"")</f>
        <v/>
      </c>
      <c r="L221" s="59"/>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c r="AJ221" s="55"/>
      <c r="AK221" s="55"/>
      <c r="AL221" s="55"/>
      <c r="AM221" s="55"/>
      <c r="AN221" s="55"/>
      <c r="AO221" s="55"/>
      <c r="AP221" s="55"/>
      <c r="AQ221" s="55"/>
      <c r="AR221" s="55"/>
      <c r="AS221" s="55"/>
      <c r="AT221" s="55"/>
      <c r="AU221" s="55"/>
      <c r="AV221" s="55"/>
      <c r="AW221" s="55"/>
      <c r="AX221" s="55"/>
      <c r="AY221" s="55"/>
      <c r="AZ221" s="55"/>
      <c r="BA221" s="55"/>
      <c r="BB221" s="55"/>
      <c r="BC221" s="55"/>
      <c r="BD221" s="55"/>
      <c r="BE221" s="55"/>
      <c r="BF221" s="55"/>
      <c r="BG221" s="55"/>
      <c r="BH221" s="55"/>
      <c r="BI221" s="55"/>
      <c r="BJ221" s="55"/>
      <c r="BK221" s="55"/>
      <c r="BL221" s="55"/>
    </row>
    <row r="222" customFormat="false" ht="13.8" hidden="false" customHeight="false" outlineLevel="0" collapsed="false">
      <c r="A222" s="55"/>
      <c r="B222" s="56"/>
      <c r="C222" s="59"/>
      <c r="D222" s="105"/>
      <c r="E222" s="105"/>
      <c r="F222" s="105"/>
      <c r="G222" s="59"/>
      <c r="H222" s="59"/>
      <c r="I222" s="60"/>
      <c r="J222" s="63" t="str">
        <f aca="false">IF($C222&lt;&gt;"",$E222*1.5,"")</f>
        <v/>
      </c>
      <c r="K222" s="106" t="str">
        <f aca="false">IFERROR($J222/10,"")</f>
        <v/>
      </c>
      <c r="L222" s="59"/>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55"/>
      <c r="AT222" s="55"/>
      <c r="AU222" s="55"/>
      <c r="AV222" s="55"/>
      <c r="AW222" s="55"/>
      <c r="AX222" s="55"/>
      <c r="AY222" s="55"/>
      <c r="AZ222" s="55"/>
      <c r="BA222" s="55"/>
      <c r="BB222" s="55"/>
      <c r="BC222" s="55"/>
      <c r="BD222" s="55"/>
      <c r="BE222" s="55"/>
      <c r="BF222" s="55"/>
      <c r="BG222" s="55"/>
      <c r="BH222" s="55"/>
      <c r="BI222" s="55"/>
      <c r="BJ222" s="55"/>
      <c r="BK222" s="55"/>
      <c r="BL222" s="55"/>
    </row>
    <row r="223" customFormat="false" ht="13.8" hidden="false" customHeight="false" outlineLevel="0" collapsed="false">
      <c r="A223" s="55"/>
      <c r="B223" s="56"/>
      <c r="C223" s="59"/>
      <c r="D223" s="105"/>
      <c r="E223" s="105"/>
      <c r="F223" s="105"/>
      <c r="G223" s="59"/>
      <c r="H223" s="59"/>
      <c r="I223" s="60"/>
      <c r="J223" s="63" t="str">
        <f aca="false">IF($C223&lt;&gt;"",$E223*1.5,"")</f>
        <v/>
      </c>
      <c r="K223" s="106" t="str">
        <f aca="false">IFERROR($J223/10,"")</f>
        <v/>
      </c>
      <c r="L223" s="59"/>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55"/>
      <c r="AT223" s="55"/>
      <c r="AU223" s="55"/>
      <c r="AV223" s="55"/>
      <c r="AW223" s="55"/>
      <c r="AX223" s="55"/>
      <c r="AY223" s="55"/>
      <c r="AZ223" s="55"/>
      <c r="BA223" s="55"/>
      <c r="BB223" s="55"/>
      <c r="BC223" s="55"/>
      <c r="BD223" s="55"/>
      <c r="BE223" s="55"/>
      <c r="BF223" s="55"/>
      <c r="BG223" s="55"/>
      <c r="BH223" s="55"/>
      <c r="BI223" s="55"/>
      <c r="BJ223" s="55"/>
      <c r="BK223" s="55"/>
      <c r="BL223" s="55"/>
    </row>
    <row r="224" customFormat="false" ht="13.8" hidden="false" customHeight="false" outlineLevel="0" collapsed="false">
      <c r="A224" s="55"/>
      <c r="B224" s="56"/>
      <c r="C224" s="59"/>
      <c r="D224" s="105"/>
      <c r="E224" s="105"/>
      <c r="F224" s="105"/>
      <c r="G224" s="59"/>
      <c r="H224" s="59"/>
      <c r="I224" s="60"/>
      <c r="J224" s="63" t="str">
        <f aca="false">IF($C224&lt;&gt;"",$E224*1.5,"")</f>
        <v/>
      </c>
      <c r="K224" s="106" t="str">
        <f aca="false">IFERROR($J224/10,"")</f>
        <v/>
      </c>
      <c r="L224" s="59"/>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c r="AT224" s="55"/>
      <c r="AU224" s="55"/>
      <c r="AV224" s="55"/>
      <c r="AW224" s="55"/>
      <c r="AX224" s="55"/>
      <c r="AY224" s="55"/>
      <c r="AZ224" s="55"/>
      <c r="BA224" s="55"/>
      <c r="BB224" s="55"/>
      <c r="BC224" s="55"/>
      <c r="BD224" s="55"/>
      <c r="BE224" s="55"/>
      <c r="BF224" s="55"/>
      <c r="BG224" s="55"/>
      <c r="BH224" s="55"/>
      <c r="BI224" s="55"/>
      <c r="BJ224" s="55"/>
      <c r="BK224" s="55"/>
      <c r="BL224" s="55"/>
    </row>
    <row r="225" customFormat="false" ht="13.8" hidden="false" customHeight="false" outlineLevel="0" collapsed="false">
      <c r="A225" s="55"/>
      <c r="B225" s="56"/>
      <c r="C225" s="59"/>
      <c r="D225" s="105"/>
      <c r="E225" s="105"/>
      <c r="F225" s="105"/>
      <c r="G225" s="59"/>
      <c r="H225" s="59"/>
      <c r="I225" s="107"/>
      <c r="J225" s="63" t="str">
        <f aca="false">IF($C225&lt;&gt;"",$E225*1.5,"")</f>
        <v/>
      </c>
      <c r="K225" s="106" t="str">
        <f aca="false">IFERROR($J225/10,"")</f>
        <v/>
      </c>
      <c r="L225" s="59"/>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c r="AJ225" s="55"/>
      <c r="AK225" s="55"/>
      <c r="AL225" s="55"/>
      <c r="AM225" s="55"/>
      <c r="AN225" s="55"/>
      <c r="AO225" s="55"/>
      <c r="AP225" s="55"/>
      <c r="AQ225" s="55"/>
      <c r="AR225" s="55"/>
      <c r="AS225" s="55"/>
      <c r="AT225" s="55"/>
      <c r="AU225" s="55"/>
      <c r="AV225" s="55"/>
      <c r="AW225" s="55"/>
      <c r="AX225" s="55"/>
      <c r="AY225" s="55"/>
      <c r="AZ225" s="55"/>
      <c r="BA225" s="55"/>
      <c r="BB225" s="55"/>
      <c r="BC225" s="55"/>
      <c r="BD225" s="55"/>
      <c r="BE225" s="55"/>
      <c r="BF225" s="55"/>
      <c r="BG225" s="55"/>
      <c r="BH225" s="55"/>
      <c r="BI225" s="55"/>
      <c r="BJ225" s="55"/>
      <c r="BK225" s="55"/>
      <c r="BL225" s="55"/>
    </row>
    <row r="226" customFormat="false" ht="13.8" hidden="false" customHeight="false" outlineLevel="0" collapsed="false">
      <c r="A226" s="55"/>
      <c r="B226" s="56"/>
      <c r="C226" s="59"/>
      <c r="D226" s="105"/>
      <c r="E226" s="105"/>
      <c r="F226" s="105"/>
      <c r="G226" s="59"/>
      <c r="H226" s="59"/>
      <c r="I226" s="107"/>
      <c r="J226" s="63" t="str">
        <f aca="false">IF($C226&lt;&gt;"",$E226*1.5,"")</f>
        <v/>
      </c>
      <c r="K226" s="106" t="str">
        <f aca="false">IFERROR($J226/10,"")</f>
        <v/>
      </c>
      <c r="L226" s="59"/>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c r="AJ226" s="55"/>
      <c r="AK226" s="55"/>
      <c r="AL226" s="55"/>
      <c r="AM226" s="55"/>
      <c r="AN226" s="55"/>
      <c r="AO226" s="55"/>
      <c r="AP226" s="55"/>
      <c r="AQ226" s="55"/>
      <c r="AR226" s="55"/>
      <c r="AS226" s="55"/>
      <c r="AT226" s="55"/>
      <c r="AU226" s="55"/>
      <c r="AV226" s="55"/>
      <c r="AW226" s="55"/>
      <c r="AX226" s="55"/>
      <c r="AY226" s="55"/>
      <c r="AZ226" s="55"/>
      <c r="BA226" s="55"/>
      <c r="BB226" s="55"/>
      <c r="BC226" s="55"/>
      <c r="BD226" s="55"/>
      <c r="BE226" s="55"/>
      <c r="BF226" s="55"/>
      <c r="BG226" s="55"/>
      <c r="BH226" s="55"/>
      <c r="BI226" s="55"/>
      <c r="BJ226" s="55"/>
      <c r="BK226" s="55"/>
      <c r="BL226" s="55"/>
    </row>
    <row r="227" customFormat="false" ht="13.8" hidden="false" customHeight="false" outlineLevel="0" collapsed="false">
      <c r="A227" s="55"/>
      <c r="B227" s="56"/>
      <c r="C227" s="59"/>
      <c r="D227" s="105"/>
      <c r="E227" s="105"/>
      <c r="F227" s="105"/>
      <c r="G227" s="59"/>
      <c r="H227" s="59"/>
      <c r="I227" s="60"/>
      <c r="J227" s="63" t="str">
        <f aca="false">IF($C227&lt;&gt;"",$E227*1.5,"")</f>
        <v/>
      </c>
      <c r="K227" s="106" t="str">
        <f aca="false">IFERROR($J227/10,"")</f>
        <v/>
      </c>
      <c r="L227" s="59"/>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c r="AJ227" s="55"/>
      <c r="AK227" s="55"/>
      <c r="AL227" s="55"/>
      <c r="AM227" s="55"/>
      <c r="AN227" s="55"/>
      <c r="AO227" s="55"/>
      <c r="AP227" s="55"/>
      <c r="AQ227" s="55"/>
      <c r="AR227" s="55"/>
      <c r="AS227" s="55"/>
      <c r="AT227" s="55"/>
      <c r="AU227" s="55"/>
      <c r="AV227" s="55"/>
      <c r="AW227" s="55"/>
      <c r="AX227" s="55"/>
      <c r="AY227" s="55"/>
      <c r="AZ227" s="55"/>
      <c r="BA227" s="55"/>
      <c r="BB227" s="55"/>
      <c r="BC227" s="55"/>
      <c r="BD227" s="55"/>
      <c r="BE227" s="55"/>
      <c r="BF227" s="55"/>
      <c r="BG227" s="55"/>
      <c r="BH227" s="55"/>
      <c r="BI227" s="55"/>
      <c r="BJ227" s="55"/>
      <c r="BK227" s="55"/>
      <c r="BL227" s="55"/>
    </row>
    <row r="228" customFormat="false" ht="13.8" hidden="false" customHeight="false" outlineLevel="0" collapsed="false">
      <c r="A228" s="55"/>
      <c r="B228" s="56"/>
      <c r="C228" s="59"/>
      <c r="D228" s="105"/>
      <c r="E228" s="105"/>
      <c r="F228" s="105"/>
      <c r="G228" s="59"/>
      <c r="H228" s="59"/>
      <c r="I228" s="60"/>
      <c r="J228" s="63" t="str">
        <f aca="false">IF($C228&lt;&gt;"",$E228*1.5,"")</f>
        <v/>
      </c>
      <c r="K228" s="106" t="str">
        <f aca="false">IFERROR($J228/10,"")</f>
        <v/>
      </c>
      <c r="L228" s="59"/>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55"/>
      <c r="AJ228" s="55"/>
      <c r="AK228" s="55"/>
      <c r="AL228" s="55"/>
      <c r="AM228" s="55"/>
      <c r="AN228" s="55"/>
      <c r="AO228" s="55"/>
      <c r="AP228" s="55"/>
      <c r="AQ228" s="55"/>
      <c r="AR228" s="55"/>
      <c r="AS228" s="55"/>
      <c r="AT228" s="55"/>
      <c r="AU228" s="55"/>
      <c r="AV228" s="55"/>
      <c r="AW228" s="55"/>
      <c r="AX228" s="55"/>
      <c r="AY228" s="55"/>
      <c r="AZ228" s="55"/>
      <c r="BA228" s="55"/>
      <c r="BB228" s="55"/>
      <c r="BC228" s="55"/>
      <c r="BD228" s="55"/>
      <c r="BE228" s="55"/>
      <c r="BF228" s="55"/>
      <c r="BG228" s="55"/>
      <c r="BH228" s="55"/>
      <c r="BI228" s="55"/>
      <c r="BJ228" s="55"/>
      <c r="BK228" s="55"/>
      <c r="BL228" s="55"/>
    </row>
    <row r="229" customFormat="false" ht="13.8" hidden="false" customHeight="false" outlineLevel="0" collapsed="false">
      <c r="A229" s="55"/>
      <c r="B229" s="56"/>
      <c r="C229" s="59"/>
      <c r="D229" s="105"/>
      <c r="E229" s="105"/>
      <c r="F229" s="105"/>
      <c r="G229" s="59"/>
      <c r="H229" s="59"/>
      <c r="I229" s="60"/>
      <c r="J229" s="63" t="str">
        <f aca="false">IF($C229&lt;&gt;"",$E229*1.5,"")</f>
        <v/>
      </c>
      <c r="K229" s="106" t="str">
        <f aca="false">IFERROR($J229/10,"")</f>
        <v/>
      </c>
      <c r="L229" s="59"/>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55"/>
      <c r="AJ229" s="55"/>
      <c r="AK229" s="55"/>
      <c r="AL229" s="55"/>
      <c r="AM229" s="55"/>
      <c r="AN229" s="55"/>
      <c r="AO229" s="55"/>
      <c r="AP229" s="55"/>
      <c r="AQ229" s="55"/>
      <c r="AR229" s="55"/>
      <c r="AS229" s="55"/>
      <c r="AT229" s="55"/>
      <c r="AU229" s="55"/>
      <c r="AV229" s="55"/>
      <c r="AW229" s="55"/>
      <c r="AX229" s="55"/>
      <c r="AY229" s="55"/>
      <c r="AZ229" s="55"/>
      <c r="BA229" s="55"/>
      <c r="BB229" s="55"/>
      <c r="BC229" s="55"/>
      <c r="BD229" s="55"/>
      <c r="BE229" s="55"/>
      <c r="BF229" s="55"/>
      <c r="BG229" s="55"/>
      <c r="BH229" s="55"/>
      <c r="BI229" s="55"/>
      <c r="BJ229" s="55"/>
      <c r="BK229" s="55"/>
      <c r="BL229" s="55"/>
    </row>
    <row r="230" customFormat="false" ht="13.8" hidden="false" customHeight="false" outlineLevel="0" collapsed="false">
      <c r="A230" s="55"/>
      <c r="B230" s="56"/>
      <c r="C230" s="59"/>
      <c r="D230" s="105"/>
      <c r="E230" s="105"/>
      <c r="F230" s="105"/>
      <c r="G230" s="59"/>
      <c r="H230" s="59"/>
      <c r="I230" s="60"/>
      <c r="J230" s="63" t="str">
        <f aca="false">IF($C230&lt;&gt;"",$E230*1.5,"")</f>
        <v/>
      </c>
      <c r="K230" s="106" t="str">
        <f aca="false">IFERROR($J230/10,"")</f>
        <v/>
      </c>
      <c r="L230" s="59"/>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55"/>
      <c r="AJ230" s="55"/>
      <c r="AK230" s="55"/>
      <c r="AL230" s="55"/>
      <c r="AM230" s="55"/>
      <c r="AN230" s="55"/>
      <c r="AO230" s="55"/>
      <c r="AP230" s="55"/>
      <c r="AQ230" s="55"/>
      <c r="AR230" s="55"/>
      <c r="AS230" s="55"/>
      <c r="AT230" s="55"/>
      <c r="AU230" s="55"/>
      <c r="AV230" s="55"/>
      <c r="AW230" s="55"/>
      <c r="AX230" s="55"/>
      <c r="AY230" s="55"/>
      <c r="AZ230" s="55"/>
      <c r="BA230" s="55"/>
      <c r="BB230" s="55"/>
      <c r="BC230" s="55"/>
      <c r="BD230" s="55"/>
      <c r="BE230" s="55"/>
      <c r="BF230" s="55"/>
      <c r="BG230" s="55"/>
      <c r="BH230" s="55"/>
      <c r="BI230" s="55"/>
      <c r="BJ230" s="55"/>
      <c r="BK230" s="55"/>
      <c r="BL230" s="55"/>
    </row>
    <row r="231" customFormat="false" ht="13.8" hidden="false" customHeight="false" outlineLevel="0" collapsed="false">
      <c r="A231" s="55"/>
      <c r="B231" s="56"/>
      <c r="C231" s="59"/>
      <c r="D231" s="105"/>
      <c r="E231" s="105"/>
      <c r="F231" s="105"/>
      <c r="G231" s="59"/>
      <c r="H231" s="59"/>
      <c r="I231" s="60"/>
      <c r="J231" s="63" t="str">
        <f aca="false">IF($C231&lt;&gt;"",$E231*1.5,"")</f>
        <v/>
      </c>
      <c r="K231" s="106" t="str">
        <f aca="false">IFERROR($J231/10,"")</f>
        <v/>
      </c>
      <c r="L231" s="59"/>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55"/>
      <c r="AJ231" s="55"/>
      <c r="AK231" s="55"/>
      <c r="AL231" s="55"/>
      <c r="AM231" s="55"/>
      <c r="AN231" s="55"/>
      <c r="AO231" s="55"/>
      <c r="AP231" s="55"/>
      <c r="AQ231" s="55"/>
      <c r="AR231" s="55"/>
      <c r="AS231" s="55"/>
      <c r="AT231" s="55"/>
      <c r="AU231" s="55"/>
      <c r="AV231" s="55"/>
      <c r="AW231" s="55"/>
      <c r="AX231" s="55"/>
      <c r="AY231" s="55"/>
      <c r="AZ231" s="55"/>
      <c r="BA231" s="55"/>
      <c r="BB231" s="55"/>
      <c r="BC231" s="55"/>
      <c r="BD231" s="55"/>
      <c r="BE231" s="55"/>
      <c r="BF231" s="55"/>
      <c r="BG231" s="55"/>
      <c r="BH231" s="55"/>
      <c r="BI231" s="55"/>
      <c r="BJ231" s="55"/>
      <c r="BK231" s="55"/>
      <c r="BL231" s="55"/>
    </row>
    <row r="232" customFormat="false" ht="13.8" hidden="false" customHeight="false" outlineLevel="0" collapsed="false">
      <c r="A232" s="55"/>
      <c r="B232" s="56"/>
      <c r="C232" s="59"/>
      <c r="D232" s="105"/>
      <c r="E232" s="105"/>
      <c r="F232" s="105"/>
      <c r="G232" s="59"/>
      <c r="H232" s="59"/>
      <c r="I232" s="60"/>
      <c r="J232" s="63" t="str">
        <f aca="false">IF($C232&lt;&gt;"",$E232*1.5,"")</f>
        <v/>
      </c>
      <c r="K232" s="106" t="str">
        <f aca="false">IFERROR($J232/10,"")</f>
        <v/>
      </c>
      <c r="L232" s="59"/>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c r="AS232" s="55"/>
      <c r="AT232" s="55"/>
      <c r="AU232" s="55"/>
      <c r="AV232" s="55"/>
      <c r="AW232" s="55"/>
      <c r="AX232" s="55"/>
      <c r="AY232" s="55"/>
      <c r="AZ232" s="55"/>
      <c r="BA232" s="55"/>
      <c r="BB232" s="55"/>
      <c r="BC232" s="55"/>
      <c r="BD232" s="55"/>
      <c r="BE232" s="55"/>
      <c r="BF232" s="55"/>
      <c r="BG232" s="55"/>
      <c r="BH232" s="55"/>
      <c r="BI232" s="55"/>
      <c r="BJ232" s="55"/>
      <c r="BK232" s="55"/>
      <c r="BL232" s="55"/>
    </row>
    <row r="233" customFormat="false" ht="13.8" hidden="false" customHeight="false" outlineLevel="0" collapsed="false">
      <c r="A233" s="55"/>
      <c r="B233" s="56"/>
      <c r="C233" s="59"/>
      <c r="D233" s="105"/>
      <c r="E233" s="105"/>
      <c r="F233" s="105"/>
      <c r="G233" s="59"/>
      <c r="H233" s="59"/>
      <c r="I233" s="60"/>
      <c r="J233" s="63" t="str">
        <f aca="false">IF($C233&lt;&gt;"",$E233*1.5,"")</f>
        <v/>
      </c>
      <c r="K233" s="106" t="str">
        <f aca="false">IFERROR($J233/10,"")</f>
        <v/>
      </c>
      <c r="L233" s="59"/>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55"/>
      <c r="AJ233" s="55"/>
      <c r="AK233" s="55"/>
      <c r="AL233" s="55"/>
      <c r="AM233" s="55"/>
      <c r="AN233" s="55"/>
      <c r="AO233" s="55"/>
      <c r="AP233" s="55"/>
      <c r="AQ233" s="55"/>
      <c r="AR233" s="55"/>
      <c r="AS233" s="55"/>
      <c r="AT233" s="55"/>
      <c r="AU233" s="55"/>
      <c r="AV233" s="55"/>
      <c r="AW233" s="55"/>
      <c r="AX233" s="55"/>
      <c r="AY233" s="55"/>
      <c r="AZ233" s="55"/>
      <c r="BA233" s="55"/>
      <c r="BB233" s="55"/>
      <c r="BC233" s="55"/>
      <c r="BD233" s="55"/>
      <c r="BE233" s="55"/>
      <c r="BF233" s="55"/>
      <c r="BG233" s="55"/>
      <c r="BH233" s="55"/>
      <c r="BI233" s="55"/>
      <c r="BJ233" s="55"/>
      <c r="BK233" s="55"/>
      <c r="BL233" s="55"/>
    </row>
    <row r="234" customFormat="false" ht="13.8" hidden="false" customHeight="false" outlineLevel="0" collapsed="false">
      <c r="A234" s="55"/>
      <c r="B234" s="56"/>
      <c r="C234" s="59"/>
      <c r="D234" s="105"/>
      <c r="E234" s="105"/>
      <c r="F234" s="105"/>
      <c r="G234" s="59"/>
      <c r="H234" s="59"/>
      <c r="I234" s="60"/>
      <c r="J234" s="63" t="str">
        <f aca="false">IF($C234&lt;&gt;"",$E234*1.5,"")</f>
        <v/>
      </c>
      <c r="K234" s="106" t="str">
        <f aca="false">IFERROR($J234/10,"")</f>
        <v/>
      </c>
      <c r="L234" s="59"/>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55"/>
      <c r="AJ234" s="55"/>
      <c r="AK234" s="55"/>
      <c r="AL234" s="55"/>
      <c r="AM234" s="55"/>
      <c r="AN234" s="55"/>
      <c r="AO234" s="55"/>
      <c r="AP234" s="55"/>
      <c r="AQ234" s="55"/>
      <c r="AR234" s="55"/>
      <c r="AS234" s="55"/>
      <c r="AT234" s="55"/>
      <c r="AU234" s="55"/>
      <c r="AV234" s="55"/>
      <c r="AW234" s="55"/>
      <c r="AX234" s="55"/>
      <c r="AY234" s="55"/>
      <c r="AZ234" s="55"/>
      <c r="BA234" s="55"/>
      <c r="BB234" s="55"/>
      <c r="BC234" s="55"/>
      <c r="BD234" s="55"/>
      <c r="BE234" s="55"/>
      <c r="BF234" s="55"/>
      <c r="BG234" s="55"/>
      <c r="BH234" s="55"/>
      <c r="BI234" s="55"/>
      <c r="BJ234" s="55"/>
      <c r="BK234" s="55"/>
      <c r="BL234" s="55"/>
    </row>
    <row r="235" customFormat="false" ht="13.8" hidden="false" customHeight="false" outlineLevel="0" collapsed="false">
      <c r="A235" s="55"/>
      <c r="B235" s="56"/>
      <c r="C235" s="59"/>
      <c r="D235" s="105"/>
      <c r="E235" s="105"/>
      <c r="F235" s="105"/>
      <c r="G235" s="59"/>
      <c r="H235" s="59"/>
      <c r="I235" s="60"/>
      <c r="J235" s="63" t="str">
        <f aca="false">IF($C235&lt;&gt;"",$E235*1.5,"")</f>
        <v/>
      </c>
      <c r="K235" s="106" t="str">
        <f aca="false">IFERROR($J235/10,"")</f>
        <v/>
      </c>
      <c r="L235" s="59"/>
      <c r="M235" s="55"/>
      <c r="N235" s="55"/>
      <c r="O235" s="55"/>
      <c r="P235" s="55"/>
      <c r="Q235" s="55"/>
      <c r="R235" s="55"/>
      <c r="S235" s="55"/>
      <c r="T235" s="55"/>
      <c r="U235" s="55"/>
      <c r="V235" s="55"/>
      <c r="W235" s="55"/>
      <c r="X235" s="55"/>
      <c r="Y235" s="55"/>
      <c r="Z235" s="55"/>
      <c r="AA235" s="55"/>
      <c r="AB235" s="55"/>
      <c r="AC235" s="55"/>
      <c r="AD235" s="55"/>
      <c r="AE235" s="55"/>
      <c r="AF235" s="55"/>
      <c r="AG235" s="55"/>
      <c r="AH235" s="55"/>
      <c r="AI235" s="55"/>
      <c r="AJ235" s="55"/>
      <c r="AK235" s="55"/>
      <c r="AL235" s="55"/>
      <c r="AM235" s="55"/>
      <c r="AN235" s="55"/>
      <c r="AO235" s="55"/>
      <c r="AP235" s="55"/>
      <c r="AQ235" s="55"/>
      <c r="AR235" s="55"/>
      <c r="AS235" s="55"/>
      <c r="AT235" s="55"/>
      <c r="AU235" s="55"/>
      <c r="AV235" s="55"/>
      <c r="AW235" s="55"/>
      <c r="AX235" s="55"/>
      <c r="AY235" s="55"/>
      <c r="AZ235" s="55"/>
      <c r="BA235" s="55"/>
      <c r="BB235" s="55"/>
      <c r="BC235" s="55"/>
      <c r="BD235" s="55"/>
      <c r="BE235" s="55"/>
      <c r="BF235" s="55"/>
      <c r="BG235" s="55"/>
      <c r="BH235" s="55"/>
      <c r="BI235" s="55"/>
      <c r="BJ235" s="55"/>
      <c r="BK235" s="55"/>
      <c r="BL235" s="55"/>
    </row>
    <row r="236" customFormat="false" ht="13.8" hidden="false" customHeight="false" outlineLevel="0" collapsed="false">
      <c r="A236" s="55"/>
      <c r="B236" s="56"/>
      <c r="C236" s="59"/>
      <c r="D236" s="105"/>
      <c r="E236" s="105"/>
      <c r="F236" s="105"/>
      <c r="G236" s="59"/>
      <c r="H236" s="59"/>
      <c r="I236" s="60"/>
      <c r="J236" s="63" t="str">
        <f aca="false">IF($C236&lt;&gt;"",$E236*1.5,"")</f>
        <v/>
      </c>
      <c r="K236" s="106" t="str">
        <f aca="false">IFERROR($J236/10,"")</f>
        <v/>
      </c>
      <c r="L236" s="59"/>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55"/>
      <c r="AT236" s="55"/>
      <c r="AU236" s="55"/>
      <c r="AV236" s="55"/>
      <c r="AW236" s="55"/>
      <c r="AX236" s="55"/>
      <c r="AY236" s="55"/>
      <c r="AZ236" s="55"/>
      <c r="BA236" s="55"/>
      <c r="BB236" s="55"/>
      <c r="BC236" s="55"/>
      <c r="BD236" s="55"/>
      <c r="BE236" s="55"/>
      <c r="BF236" s="55"/>
      <c r="BG236" s="55"/>
      <c r="BH236" s="55"/>
      <c r="BI236" s="55"/>
      <c r="BJ236" s="55"/>
      <c r="BK236" s="55"/>
      <c r="BL236" s="55"/>
    </row>
    <row r="237" customFormat="false" ht="13.8" hidden="false" customHeight="false" outlineLevel="0" collapsed="false">
      <c r="A237" s="55"/>
      <c r="B237" s="56"/>
      <c r="C237" s="59"/>
      <c r="D237" s="105"/>
      <c r="E237" s="105"/>
      <c r="F237" s="105"/>
      <c r="G237" s="59"/>
      <c r="H237" s="59"/>
      <c r="I237" s="60"/>
      <c r="J237" s="63" t="str">
        <f aca="false">IF($C237&lt;&gt;"",$E237*1.5,"")</f>
        <v/>
      </c>
      <c r="K237" s="106" t="str">
        <f aca="false">IFERROR($J237/10,"")</f>
        <v/>
      </c>
      <c r="L237" s="59"/>
      <c r="M237" s="55"/>
      <c r="N237" s="55"/>
      <c r="O237" s="55"/>
      <c r="P237" s="55"/>
      <c r="Q237" s="55"/>
      <c r="R237" s="55"/>
      <c r="S237" s="55"/>
      <c r="T237" s="55"/>
      <c r="U237" s="55"/>
      <c r="V237" s="55"/>
      <c r="W237" s="55"/>
      <c r="X237" s="55"/>
      <c r="Y237" s="55"/>
      <c r="Z237" s="55"/>
      <c r="AA237" s="55"/>
      <c r="AB237" s="55"/>
      <c r="AC237" s="55"/>
      <c r="AD237" s="55"/>
      <c r="AE237" s="55"/>
      <c r="AF237" s="55"/>
      <c r="AG237" s="55"/>
      <c r="AH237" s="55"/>
      <c r="AI237" s="55"/>
      <c r="AJ237" s="55"/>
      <c r="AK237" s="55"/>
      <c r="AL237" s="55"/>
      <c r="AM237" s="55"/>
      <c r="AN237" s="55"/>
      <c r="AO237" s="55"/>
      <c r="AP237" s="55"/>
      <c r="AQ237" s="55"/>
      <c r="AR237" s="55"/>
      <c r="AS237" s="55"/>
      <c r="AT237" s="55"/>
      <c r="AU237" s="55"/>
      <c r="AV237" s="55"/>
      <c r="AW237" s="55"/>
      <c r="AX237" s="55"/>
      <c r="AY237" s="55"/>
      <c r="AZ237" s="55"/>
      <c r="BA237" s="55"/>
      <c r="BB237" s="55"/>
      <c r="BC237" s="55"/>
      <c r="BD237" s="55"/>
      <c r="BE237" s="55"/>
      <c r="BF237" s="55"/>
      <c r="BG237" s="55"/>
      <c r="BH237" s="55"/>
      <c r="BI237" s="55"/>
      <c r="BJ237" s="55"/>
      <c r="BK237" s="55"/>
      <c r="BL237" s="55"/>
    </row>
    <row r="238" customFormat="false" ht="13.8" hidden="false" customHeight="false" outlineLevel="0" collapsed="false">
      <c r="A238" s="55"/>
      <c r="B238" s="56"/>
      <c r="C238" s="59"/>
      <c r="D238" s="105"/>
      <c r="E238" s="105"/>
      <c r="F238" s="105"/>
      <c r="G238" s="59"/>
      <c r="H238" s="59"/>
      <c r="I238" s="60"/>
      <c r="J238" s="63" t="str">
        <f aca="false">IF($C238&lt;&gt;"",$E238*1.5,"")</f>
        <v/>
      </c>
      <c r="K238" s="106" t="str">
        <f aca="false">IFERROR($J238/10,"")</f>
        <v/>
      </c>
      <c r="L238" s="59"/>
      <c r="M238" s="55"/>
      <c r="N238" s="55"/>
      <c r="O238" s="55"/>
      <c r="P238" s="55"/>
      <c r="Q238" s="55"/>
      <c r="R238" s="55"/>
      <c r="S238" s="55"/>
      <c r="T238" s="55"/>
      <c r="U238" s="55"/>
      <c r="V238" s="55"/>
      <c r="W238" s="55"/>
      <c r="X238" s="55"/>
      <c r="Y238" s="55"/>
      <c r="Z238" s="55"/>
      <c r="AA238" s="55"/>
      <c r="AB238" s="55"/>
      <c r="AC238" s="55"/>
      <c r="AD238" s="55"/>
      <c r="AE238" s="55"/>
      <c r="AF238" s="55"/>
      <c r="AG238" s="55"/>
      <c r="AH238" s="55"/>
      <c r="AI238" s="55"/>
      <c r="AJ238" s="55"/>
      <c r="AK238" s="55"/>
      <c r="AL238" s="55"/>
      <c r="AM238" s="55"/>
      <c r="AN238" s="55"/>
      <c r="AO238" s="55"/>
      <c r="AP238" s="55"/>
      <c r="AQ238" s="55"/>
      <c r="AR238" s="55"/>
      <c r="AS238" s="55"/>
      <c r="AT238" s="55"/>
      <c r="AU238" s="55"/>
      <c r="AV238" s="55"/>
      <c r="AW238" s="55"/>
      <c r="AX238" s="55"/>
      <c r="AY238" s="55"/>
      <c r="AZ238" s="55"/>
      <c r="BA238" s="55"/>
      <c r="BB238" s="55"/>
      <c r="BC238" s="55"/>
      <c r="BD238" s="55"/>
      <c r="BE238" s="55"/>
      <c r="BF238" s="55"/>
      <c r="BG238" s="55"/>
      <c r="BH238" s="55"/>
      <c r="BI238" s="55"/>
      <c r="BJ238" s="55"/>
      <c r="BK238" s="55"/>
      <c r="BL238" s="55"/>
    </row>
    <row r="239" customFormat="false" ht="13.8" hidden="false" customHeight="false" outlineLevel="0" collapsed="false">
      <c r="A239" s="55"/>
      <c r="B239" s="56"/>
      <c r="C239" s="59"/>
      <c r="D239" s="105"/>
      <c r="E239" s="105"/>
      <c r="F239" s="105"/>
      <c r="G239" s="59"/>
      <c r="H239" s="59"/>
      <c r="I239" s="60"/>
      <c r="J239" s="63" t="str">
        <f aca="false">IF($C239&lt;&gt;"",$E239*1.5,"")</f>
        <v/>
      </c>
      <c r="K239" s="106" t="str">
        <f aca="false">IFERROR($J239/10,"")</f>
        <v/>
      </c>
      <c r="L239" s="59"/>
      <c r="M239" s="55"/>
      <c r="N239" s="55"/>
      <c r="O239" s="55"/>
      <c r="P239" s="55"/>
      <c r="Q239" s="55"/>
      <c r="R239" s="55"/>
      <c r="S239" s="55"/>
      <c r="T239" s="55"/>
      <c r="U239" s="55"/>
      <c r="V239" s="55"/>
      <c r="W239" s="55"/>
      <c r="X239" s="55"/>
      <c r="Y239" s="55"/>
      <c r="Z239" s="55"/>
      <c r="AA239" s="55"/>
      <c r="AB239" s="55"/>
      <c r="AC239" s="55"/>
      <c r="AD239" s="55"/>
      <c r="AE239" s="55"/>
      <c r="AF239" s="55"/>
      <c r="AG239" s="55"/>
      <c r="AH239" s="55"/>
      <c r="AI239" s="55"/>
      <c r="AJ239" s="55"/>
      <c r="AK239" s="55"/>
      <c r="AL239" s="55"/>
      <c r="AM239" s="55"/>
      <c r="AN239" s="55"/>
      <c r="AO239" s="55"/>
      <c r="AP239" s="55"/>
      <c r="AQ239" s="55"/>
      <c r="AR239" s="55"/>
      <c r="AS239" s="55"/>
      <c r="AT239" s="55"/>
      <c r="AU239" s="55"/>
      <c r="AV239" s="55"/>
      <c r="AW239" s="55"/>
      <c r="AX239" s="55"/>
      <c r="AY239" s="55"/>
      <c r="AZ239" s="55"/>
      <c r="BA239" s="55"/>
      <c r="BB239" s="55"/>
      <c r="BC239" s="55"/>
      <c r="BD239" s="55"/>
      <c r="BE239" s="55"/>
      <c r="BF239" s="55"/>
      <c r="BG239" s="55"/>
      <c r="BH239" s="55"/>
      <c r="BI239" s="55"/>
      <c r="BJ239" s="55"/>
      <c r="BK239" s="55"/>
      <c r="BL239" s="55"/>
    </row>
    <row r="240" customFormat="false" ht="13.8" hidden="false" customHeight="false" outlineLevel="0" collapsed="false">
      <c r="A240" s="55"/>
      <c r="B240" s="56"/>
      <c r="C240" s="59"/>
      <c r="D240" s="105"/>
      <c r="E240" s="105"/>
      <c r="F240" s="105"/>
      <c r="G240" s="59"/>
      <c r="H240" s="59"/>
      <c r="I240" s="60"/>
      <c r="J240" s="63" t="str">
        <f aca="false">IF($C240&lt;&gt;"",$E240*1.5,"")</f>
        <v/>
      </c>
      <c r="K240" s="106" t="str">
        <f aca="false">IFERROR($J240/10,"")</f>
        <v/>
      </c>
      <c r="L240" s="59"/>
      <c r="M240" s="55"/>
      <c r="N240" s="55"/>
      <c r="O240" s="55"/>
      <c r="P240" s="55"/>
      <c r="Q240" s="55"/>
      <c r="R240" s="55"/>
      <c r="S240" s="55"/>
      <c r="T240" s="55"/>
      <c r="U240" s="55"/>
      <c r="V240" s="55"/>
      <c r="W240" s="55"/>
      <c r="X240" s="55"/>
      <c r="Y240" s="55"/>
      <c r="Z240" s="55"/>
      <c r="AA240" s="55"/>
      <c r="AB240" s="55"/>
      <c r="AC240" s="55"/>
      <c r="AD240" s="55"/>
      <c r="AE240" s="55"/>
      <c r="AF240" s="55"/>
      <c r="AG240" s="55"/>
      <c r="AH240" s="55"/>
      <c r="AI240" s="55"/>
      <c r="AJ240" s="55"/>
      <c r="AK240" s="55"/>
      <c r="AL240" s="55"/>
      <c r="AM240" s="55"/>
      <c r="AN240" s="55"/>
      <c r="AO240" s="55"/>
      <c r="AP240" s="55"/>
      <c r="AQ240" s="55"/>
      <c r="AR240" s="55"/>
      <c r="AS240" s="55"/>
      <c r="AT240" s="55"/>
      <c r="AU240" s="55"/>
      <c r="AV240" s="55"/>
      <c r="AW240" s="55"/>
      <c r="AX240" s="55"/>
      <c r="AY240" s="55"/>
      <c r="AZ240" s="55"/>
      <c r="BA240" s="55"/>
      <c r="BB240" s="55"/>
      <c r="BC240" s="55"/>
      <c r="BD240" s="55"/>
      <c r="BE240" s="55"/>
      <c r="BF240" s="55"/>
      <c r="BG240" s="55"/>
      <c r="BH240" s="55"/>
      <c r="BI240" s="55"/>
      <c r="BJ240" s="55"/>
      <c r="BK240" s="55"/>
      <c r="BL240" s="55"/>
    </row>
    <row r="241" customFormat="false" ht="13.8" hidden="false" customHeight="false" outlineLevel="0" collapsed="false">
      <c r="A241" s="55"/>
      <c r="B241" s="56"/>
      <c r="C241" s="59"/>
      <c r="D241" s="105"/>
      <c r="E241" s="105"/>
      <c r="F241" s="105"/>
      <c r="G241" s="59"/>
      <c r="H241" s="59"/>
      <c r="I241" s="60"/>
      <c r="J241" s="63" t="str">
        <f aca="false">IF($C241&lt;&gt;"",$E241*1.5,"")</f>
        <v/>
      </c>
      <c r="K241" s="106" t="str">
        <f aca="false">IFERROR($J241/10,"")</f>
        <v/>
      </c>
      <c r="L241" s="59"/>
      <c r="M241" s="55"/>
      <c r="N241" s="55"/>
      <c r="O241" s="55"/>
      <c r="P241" s="55"/>
      <c r="Q241" s="55"/>
      <c r="R241" s="55"/>
      <c r="S241" s="55"/>
      <c r="T241" s="55"/>
      <c r="U241" s="55"/>
      <c r="V241" s="55"/>
      <c r="W241" s="55"/>
      <c r="X241" s="55"/>
      <c r="Y241" s="55"/>
      <c r="Z241" s="55"/>
      <c r="AA241" s="55"/>
      <c r="AB241" s="55"/>
      <c r="AC241" s="55"/>
      <c r="AD241" s="55"/>
      <c r="AE241" s="55"/>
      <c r="AF241" s="55"/>
      <c r="AG241" s="55"/>
      <c r="AH241" s="55"/>
      <c r="AI241" s="55"/>
      <c r="AJ241" s="55"/>
      <c r="AK241" s="55"/>
      <c r="AL241" s="55"/>
      <c r="AM241" s="55"/>
      <c r="AN241" s="55"/>
      <c r="AO241" s="55"/>
      <c r="AP241" s="55"/>
      <c r="AQ241" s="55"/>
      <c r="AR241" s="55"/>
      <c r="AS241" s="55"/>
      <c r="AT241" s="55"/>
      <c r="AU241" s="55"/>
      <c r="AV241" s="55"/>
      <c r="AW241" s="55"/>
      <c r="AX241" s="55"/>
      <c r="AY241" s="55"/>
      <c r="AZ241" s="55"/>
      <c r="BA241" s="55"/>
      <c r="BB241" s="55"/>
      <c r="BC241" s="55"/>
      <c r="BD241" s="55"/>
      <c r="BE241" s="55"/>
      <c r="BF241" s="55"/>
      <c r="BG241" s="55"/>
      <c r="BH241" s="55"/>
      <c r="BI241" s="55"/>
      <c r="BJ241" s="55"/>
      <c r="BK241" s="55"/>
      <c r="BL241" s="55"/>
    </row>
    <row r="242" customFormat="false" ht="13.8" hidden="false" customHeight="false" outlineLevel="0" collapsed="false">
      <c r="A242" s="55"/>
      <c r="B242" s="56"/>
      <c r="C242" s="59"/>
      <c r="D242" s="105"/>
      <c r="E242" s="105"/>
      <c r="F242" s="105"/>
      <c r="G242" s="59"/>
      <c r="H242" s="59"/>
      <c r="I242" s="60"/>
      <c r="J242" s="63" t="str">
        <f aca="false">IF($C242&lt;&gt;"",$E242*1.5,"")</f>
        <v/>
      </c>
      <c r="K242" s="106" t="str">
        <f aca="false">IFERROR($J242/10,"")</f>
        <v/>
      </c>
      <c r="L242" s="59"/>
      <c r="M242" s="55"/>
      <c r="N242" s="55"/>
      <c r="O242" s="55"/>
      <c r="P242" s="55"/>
      <c r="Q242" s="55"/>
      <c r="R242" s="55"/>
      <c r="S242" s="55"/>
      <c r="T242" s="55"/>
      <c r="U242" s="55"/>
      <c r="V242" s="55"/>
      <c r="W242" s="55"/>
      <c r="X242" s="55"/>
      <c r="Y242" s="55"/>
      <c r="Z242" s="55"/>
      <c r="AA242" s="55"/>
      <c r="AB242" s="55"/>
      <c r="AC242" s="55"/>
      <c r="AD242" s="55"/>
      <c r="AE242" s="55"/>
      <c r="AF242" s="55"/>
      <c r="AG242" s="55"/>
      <c r="AH242" s="55"/>
      <c r="AI242" s="55"/>
      <c r="AJ242" s="55"/>
      <c r="AK242" s="55"/>
      <c r="AL242" s="55"/>
      <c r="AM242" s="55"/>
      <c r="AN242" s="55"/>
      <c r="AO242" s="55"/>
      <c r="AP242" s="55"/>
      <c r="AQ242" s="55"/>
      <c r="AR242" s="55"/>
      <c r="AS242" s="55"/>
      <c r="AT242" s="55"/>
      <c r="AU242" s="55"/>
      <c r="AV242" s="55"/>
      <c r="AW242" s="55"/>
      <c r="AX242" s="55"/>
      <c r="AY242" s="55"/>
      <c r="AZ242" s="55"/>
      <c r="BA242" s="55"/>
      <c r="BB242" s="55"/>
      <c r="BC242" s="55"/>
      <c r="BD242" s="55"/>
      <c r="BE242" s="55"/>
      <c r="BF242" s="55"/>
      <c r="BG242" s="55"/>
      <c r="BH242" s="55"/>
      <c r="BI242" s="55"/>
      <c r="BJ242" s="55"/>
      <c r="BK242" s="55"/>
      <c r="BL242" s="55"/>
    </row>
    <row r="243" customFormat="false" ht="13.8" hidden="false" customHeight="false" outlineLevel="0" collapsed="false">
      <c r="A243" s="55"/>
      <c r="B243" s="56"/>
      <c r="C243" s="59"/>
      <c r="D243" s="105"/>
      <c r="E243" s="105"/>
      <c r="F243" s="105"/>
      <c r="G243" s="59"/>
      <c r="H243" s="59"/>
      <c r="I243" s="60"/>
      <c r="J243" s="63" t="str">
        <f aca="false">IF($C243&lt;&gt;"",$E243*1.5,"")</f>
        <v/>
      </c>
      <c r="K243" s="106" t="str">
        <f aca="false">IFERROR($J243/10,"")</f>
        <v/>
      </c>
      <c r="L243" s="59"/>
      <c r="M243" s="55"/>
      <c r="N243" s="55"/>
      <c r="O243" s="55"/>
      <c r="P243" s="55"/>
      <c r="Q243" s="55"/>
      <c r="R243" s="55"/>
      <c r="S243" s="55"/>
      <c r="T243" s="55"/>
      <c r="U243" s="55"/>
      <c r="V243" s="55"/>
      <c r="W243" s="55"/>
      <c r="X243" s="55"/>
      <c r="Y243" s="55"/>
      <c r="Z243" s="55"/>
      <c r="AA243" s="55"/>
      <c r="AB243" s="55"/>
      <c r="AC243" s="55"/>
      <c r="AD243" s="55"/>
      <c r="AE243" s="55"/>
      <c r="AF243" s="55"/>
      <c r="AG243" s="55"/>
      <c r="AH243" s="55"/>
      <c r="AI243" s="55"/>
      <c r="AJ243" s="55"/>
      <c r="AK243" s="55"/>
      <c r="AL243" s="55"/>
      <c r="AM243" s="55"/>
      <c r="AN243" s="55"/>
      <c r="AO243" s="55"/>
      <c r="AP243" s="55"/>
      <c r="AQ243" s="55"/>
      <c r="AR243" s="55"/>
      <c r="AS243" s="55"/>
      <c r="AT243" s="55"/>
      <c r="AU243" s="55"/>
      <c r="AV243" s="55"/>
      <c r="AW243" s="55"/>
      <c r="AX243" s="55"/>
      <c r="AY243" s="55"/>
      <c r="AZ243" s="55"/>
      <c r="BA243" s="55"/>
      <c r="BB243" s="55"/>
      <c r="BC243" s="55"/>
      <c r="BD243" s="55"/>
      <c r="BE243" s="55"/>
      <c r="BF243" s="55"/>
      <c r="BG243" s="55"/>
      <c r="BH243" s="55"/>
      <c r="BI243" s="55"/>
      <c r="BJ243" s="55"/>
      <c r="BK243" s="55"/>
      <c r="BL243" s="55"/>
    </row>
    <row r="244" customFormat="false" ht="13.8" hidden="false" customHeight="false" outlineLevel="0" collapsed="false">
      <c r="A244" s="55"/>
      <c r="B244" s="56"/>
      <c r="C244" s="59"/>
      <c r="D244" s="105"/>
      <c r="E244" s="105"/>
      <c r="F244" s="105"/>
      <c r="G244" s="59"/>
      <c r="H244" s="59"/>
      <c r="I244" s="60"/>
      <c r="J244" s="63" t="str">
        <f aca="false">IF($C244&lt;&gt;"",$E244*1.5,"")</f>
        <v/>
      </c>
      <c r="K244" s="106" t="str">
        <f aca="false">IFERROR($J244/10,"")</f>
        <v/>
      </c>
      <c r="L244" s="59"/>
      <c r="M244" s="55"/>
      <c r="N244" s="55"/>
      <c r="O244" s="55"/>
      <c r="P244" s="55"/>
      <c r="Q244" s="55"/>
      <c r="R244" s="55"/>
      <c r="S244" s="55"/>
      <c r="T244" s="55"/>
      <c r="U244" s="55"/>
      <c r="V244" s="55"/>
      <c r="W244" s="55"/>
      <c r="X244" s="55"/>
      <c r="Y244" s="55"/>
      <c r="Z244" s="55"/>
      <c r="AA244" s="55"/>
      <c r="AB244" s="55"/>
      <c r="AC244" s="55"/>
      <c r="AD244" s="55"/>
      <c r="AE244" s="55"/>
      <c r="AF244" s="55"/>
      <c r="AG244" s="55"/>
      <c r="AH244" s="55"/>
      <c r="AI244" s="55"/>
      <c r="AJ244" s="55"/>
      <c r="AK244" s="55"/>
      <c r="AL244" s="55"/>
      <c r="AM244" s="55"/>
      <c r="AN244" s="55"/>
      <c r="AO244" s="55"/>
      <c r="AP244" s="55"/>
      <c r="AQ244" s="55"/>
      <c r="AR244" s="55"/>
      <c r="AS244" s="55"/>
      <c r="AT244" s="55"/>
      <c r="AU244" s="55"/>
      <c r="AV244" s="55"/>
      <c r="AW244" s="55"/>
      <c r="AX244" s="55"/>
      <c r="AY244" s="55"/>
      <c r="AZ244" s="55"/>
      <c r="BA244" s="55"/>
      <c r="BB244" s="55"/>
      <c r="BC244" s="55"/>
      <c r="BD244" s="55"/>
      <c r="BE244" s="55"/>
      <c r="BF244" s="55"/>
      <c r="BG244" s="55"/>
      <c r="BH244" s="55"/>
      <c r="BI244" s="55"/>
      <c r="BJ244" s="55"/>
      <c r="BK244" s="55"/>
      <c r="BL244" s="55"/>
    </row>
    <row r="245" customFormat="false" ht="13.8" hidden="false" customHeight="false" outlineLevel="0" collapsed="false">
      <c r="A245" s="55"/>
      <c r="B245" s="56"/>
      <c r="C245" s="59"/>
      <c r="D245" s="105"/>
      <c r="E245" s="105"/>
      <c r="F245" s="105"/>
      <c r="G245" s="59"/>
      <c r="H245" s="59"/>
      <c r="I245" s="60"/>
      <c r="J245" s="63" t="str">
        <f aca="false">IF($C245&lt;&gt;"",$E245*1.5,"")</f>
        <v/>
      </c>
      <c r="K245" s="106" t="str">
        <f aca="false">IFERROR($J245/10,"")</f>
        <v/>
      </c>
      <c r="L245" s="59"/>
      <c r="M245" s="55"/>
      <c r="N245" s="55"/>
      <c r="O245" s="55"/>
      <c r="P245" s="55"/>
      <c r="Q245" s="55"/>
      <c r="R245" s="55"/>
      <c r="S245" s="55"/>
      <c r="T245" s="55"/>
      <c r="U245" s="55"/>
      <c r="V245" s="55"/>
      <c r="W245" s="55"/>
      <c r="X245" s="55"/>
      <c r="Y245" s="55"/>
      <c r="Z245" s="55"/>
      <c r="AA245" s="55"/>
      <c r="AB245" s="55"/>
      <c r="AC245" s="55"/>
      <c r="AD245" s="55"/>
      <c r="AE245" s="55"/>
      <c r="AF245" s="55"/>
      <c r="AG245" s="55"/>
      <c r="AH245" s="55"/>
      <c r="AI245" s="55"/>
      <c r="AJ245" s="55"/>
      <c r="AK245" s="55"/>
      <c r="AL245" s="55"/>
      <c r="AM245" s="55"/>
      <c r="AN245" s="55"/>
      <c r="AO245" s="55"/>
      <c r="AP245" s="55"/>
      <c r="AQ245" s="55"/>
      <c r="AR245" s="55"/>
      <c r="AS245" s="55"/>
      <c r="AT245" s="55"/>
      <c r="AU245" s="55"/>
      <c r="AV245" s="55"/>
      <c r="AW245" s="55"/>
      <c r="AX245" s="55"/>
      <c r="AY245" s="55"/>
      <c r="AZ245" s="55"/>
      <c r="BA245" s="55"/>
      <c r="BB245" s="55"/>
      <c r="BC245" s="55"/>
      <c r="BD245" s="55"/>
      <c r="BE245" s="55"/>
      <c r="BF245" s="55"/>
      <c r="BG245" s="55"/>
      <c r="BH245" s="55"/>
      <c r="BI245" s="55"/>
      <c r="BJ245" s="55"/>
      <c r="BK245" s="55"/>
      <c r="BL245" s="55"/>
    </row>
    <row r="246" customFormat="false" ht="13.8" hidden="false" customHeight="false" outlineLevel="0" collapsed="false">
      <c r="A246" s="55"/>
      <c r="B246" s="56"/>
      <c r="C246" s="59"/>
      <c r="D246" s="105"/>
      <c r="E246" s="105"/>
      <c r="F246" s="105"/>
      <c r="G246" s="59"/>
      <c r="H246" s="59"/>
      <c r="I246" s="60"/>
      <c r="J246" s="63" t="str">
        <f aca="false">IF($C246&lt;&gt;"",$E246*1.5,"")</f>
        <v/>
      </c>
      <c r="K246" s="106" t="str">
        <f aca="false">IFERROR($J246/10,"")</f>
        <v/>
      </c>
      <c r="L246" s="59"/>
      <c r="M246" s="55"/>
      <c r="N246" s="55"/>
      <c r="O246" s="55"/>
      <c r="P246" s="55"/>
      <c r="Q246" s="55"/>
      <c r="R246" s="55"/>
      <c r="S246" s="55"/>
      <c r="T246" s="55"/>
      <c r="U246" s="55"/>
      <c r="V246" s="55"/>
      <c r="W246" s="55"/>
      <c r="X246" s="55"/>
      <c r="Y246" s="55"/>
      <c r="Z246" s="55"/>
      <c r="AA246" s="55"/>
      <c r="AB246" s="55"/>
      <c r="AC246" s="55"/>
      <c r="AD246" s="55"/>
      <c r="AE246" s="55"/>
      <c r="AF246" s="55"/>
      <c r="AG246" s="55"/>
      <c r="AH246" s="55"/>
      <c r="AI246" s="55"/>
      <c r="AJ246" s="55"/>
      <c r="AK246" s="55"/>
      <c r="AL246" s="55"/>
      <c r="AM246" s="55"/>
      <c r="AN246" s="55"/>
      <c r="AO246" s="55"/>
      <c r="AP246" s="55"/>
      <c r="AQ246" s="55"/>
      <c r="AR246" s="55"/>
      <c r="AS246" s="55"/>
      <c r="AT246" s="55"/>
      <c r="AU246" s="55"/>
      <c r="AV246" s="55"/>
      <c r="AW246" s="55"/>
      <c r="AX246" s="55"/>
      <c r="AY246" s="55"/>
      <c r="AZ246" s="55"/>
      <c r="BA246" s="55"/>
      <c r="BB246" s="55"/>
      <c r="BC246" s="55"/>
      <c r="BD246" s="55"/>
      <c r="BE246" s="55"/>
      <c r="BF246" s="55"/>
      <c r="BG246" s="55"/>
      <c r="BH246" s="55"/>
      <c r="BI246" s="55"/>
      <c r="BJ246" s="55"/>
      <c r="BK246" s="55"/>
      <c r="BL246" s="55"/>
    </row>
    <row r="247" customFormat="false" ht="13.8" hidden="false" customHeight="false" outlineLevel="0" collapsed="false">
      <c r="A247" s="55"/>
      <c r="B247" s="56"/>
      <c r="C247" s="59"/>
      <c r="D247" s="105"/>
      <c r="E247" s="105"/>
      <c r="F247" s="105"/>
      <c r="G247" s="59"/>
      <c r="H247" s="59"/>
      <c r="I247" s="60"/>
      <c r="J247" s="63" t="str">
        <f aca="false">IF($C247&lt;&gt;"",$E247*1.5,"")</f>
        <v/>
      </c>
      <c r="K247" s="106" t="str">
        <f aca="false">IFERROR($J247/10,"")</f>
        <v/>
      </c>
      <c r="L247" s="59"/>
      <c r="M247" s="55"/>
      <c r="N247" s="55"/>
      <c r="O247" s="55"/>
      <c r="P247" s="55"/>
      <c r="Q247" s="55"/>
      <c r="R247" s="55"/>
      <c r="S247" s="55"/>
      <c r="T247" s="55"/>
      <c r="U247" s="55"/>
      <c r="V247" s="55"/>
      <c r="W247" s="55"/>
      <c r="X247" s="55"/>
      <c r="Y247" s="55"/>
      <c r="Z247" s="55"/>
      <c r="AA247" s="55"/>
      <c r="AB247" s="55"/>
      <c r="AC247" s="55"/>
      <c r="AD247" s="55"/>
      <c r="AE247" s="55"/>
      <c r="AF247" s="55"/>
      <c r="AG247" s="55"/>
      <c r="AH247" s="55"/>
      <c r="AI247" s="55"/>
      <c r="AJ247" s="55"/>
      <c r="AK247" s="55"/>
      <c r="AL247" s="55"/>
      <c r="AM247" s="55"/>
      <c r="AN247" s="55"/>
      <c r="AO247" s="55"/>
      <c r="AP247" s="55"/>
      <c r="AQ247" s="55"/>
      <c r="AR247" s="55"/>
      <c r="AS247" s="55"/>
      <c r="AT247" s="55"/>
      <c r="AU247" s="55"/>
      <c r="AV247" s="55"/>
      <c r="AW247" s="55"/>
      <c r="AX247" s="55"/>
      <c r="AY247" s="55"/>
      <c r="AZ247" s="55"/>
      <c r="BA247" s="55"/>
      <c r="BB247" s="55"/>
      <c r="BC247" s="55"/>
      <c r="BD247" s="55"/>
      <c r="BE247" s="55"/>
      <c r="BF247" s="55"/>
      <c r="BG247" s="55"/>
      <c r="BH247" s="55"/>
      <c r="BI247" s="55"/>
      <c r="BJ247" s="55"/>
      <c r="BK247" s="55"/>
      <c r="BL247" s="55"/>
    </row>
    <row r="248" customFormat="false" ht="13.8" hidden="false" customHeight="false" outlineLevel="0" collapsed="false">
      <c r="A248" s="55"/>
      <c r="B248" s="56"/>
      <c r="C248" s="59"/>
      <c r="D248" s="105"/>
      <c r="E248" s="105"/>
      <c r="F248" s="105"/>
      <c r="G248" s="59"/>
      <c r="H248" s="59"/>
      <c r="I248" s="60"/>
      <c r="J248" s="63" t="str">
        <f aca="false">IF($C248&lt;&gt;"",$E248*1.5,"")</f>
        <v/>
      </c>
      <c r="K248" s="106" t="str">
        <f aca="false">IFERROR($J248/10,"")</f>
        <v/>
      </c>
      <c r="L248" s="59"/>
      <c r="M248" s="55"/>
      <c r="N248" s="55"/>
      <c r="O248" s="55"/>
      <c r="P248" s="55"/>
      <c r="Q248" s="55"/>
      <c r="R248" s="55"/>
      <c r="S248" s="55"/>
      <c r="T248" s="55"/>
      <c r="U248" s="55"/>
      <c r="V248" s="55"/>
      <c r="W248" s="55"/>
      <c r="X248" s="55"/>
      <c r="Y248" s="55"/>
      <c r="Z248" s="55"/>
      <c r="AA248" s="55"/>
      <c r="AB248" s="55"/>
      <c r="AC248" s="55"/>
      <c r="AD248" s="55"/>
      <c r="AE248" s="55"/>
      <c r="AF248" s="55"/>
      <c r="AG248" s="55"/>
      <c r="AH248" s="55"/>
      <c r="AI248" s="55"/>
      <c r="AJ248" s="55"/>
      <c r="AK248" s="55"/>
      <c r="AL248" s="55"/>
      <c r="AM248" s="55"/>
      <c r="AN248" s="55"/>
      <c r="AO248" s="55"/>
      <c r="AP248" s="55"/>
      <c r="AQ248" s="55"/>
      <c r="AR248" s="55"/>
      <c r="AS248" s="55"/>
      <c r="AT248" s="55"/>
      <c r="AU248" s="55"/>
      <c r="AV248" s="55"/>
      <c r="AW248" s="55"/>
      <c r="AX248" s="55"/>
      <c r="AY248" s="55"/>
      <c r="AZ248" s="55"/>
      <c r="BA248" s="55"/>
      <c r="BB248" s="55"/>
      <c r="BC248" s="55"/>
      <c r="BD248" s="55"/>
      <c r="BE248" s="55"/>
      <c r="BF248" s="55"/>
      <c r="BG248" s="55"/>
      <c r="BH248" s="55"/>
      <c r="BI248" s="55"/>
      <c r="BJ248" s="55"/>
      <c r="BK248" s="55"/>
      <c r="BL248" s="55"/>
    </row>
    <row r="249" customFormat="false" ht="13.8" hidden="false" customHeight="false" outlineLevel="0" collapsed="false">
      <c r="A249" s="55"/>
      <c r="B249" s="56"/>
      <c r="C249" s="59"/>
      <c r="D249" s="105"/>
      <c r="E249" s="105"/>
      <c r="F249" s="105"/>
      <c r="G249" s="59"/>
      <c r="H249" s="59"/>
      <c r="I249" s="60"/>
      <c r="J249" s="63" t="str">
        <f aca="false">IF($C249&lt;&gt;"",$E249*1.5,"")</f>
        <v/>
      </c>
      <c r="K249" s="106" t="str">
        <f aca="false">IFERROR($J249/10,"")</f>
        <v/>
      </c>
      <c r="L249" s="59"/>
      <c r="M249" s="55"/>
      <c r="N249" s="55"/>
      <c r="O249" s="55"/>
      <c r="P249" s="55"/>
      <c r="Q249" s="55"/>
      <c r="R249" s="55"/>
      <c r="S249" s="55"/>
      <c r="T249" s="55"/>
      <c r="U249" s="55"/>
      <c r="V249" s="55"/>
      <c r="W249" s="55"/>
      <c r="X249" s="55"/>
      <c r="Y249" s="55"/>
      <c r="Z249" s="55"/>
      <c r="AA249" s="55"/>
      <c r="AB249" s="55"/>
      <c r="AC249" s="55"/>
      <c r="AD249" s="55"/>
      <c r="AE249" s="55"/>
      <c r="AF249" s="55"/>
      <c r="AG249" s="55"/>
      <c r="AH249" s="55"/>
      <c r="AI249" s="55"/>
      <c r="AJ249" s="55"/>
      <c r="AK249" s="55"/>
      <c r="AL249" s="55"/>
      <c r="AM249" s="55"/>
      <c r="AN249" s="55"/>
      <c r="AO249" s="55"/>
      <c r="AP249" s="55"/>
      <c r="AQ249" s="55"/>
      <c r="AR249" s="55"/>
      <c r="AS249" s="55"/>
      <c r="AT249" s="55"/>
      <c r="AU249" s="55"/>
      <c r="AV249" s="55"/>
      <c r="AW249" s="55"/>
      <c r="AX249" s="55"/>
      <c r="AY249" s="55"/>
      <c r="AZ249" s="55"/>
      <c r="BA249" s="55"/>
      <c r="BB249" s="55"/>
      <c r="BC249" s="55"/>
      <c r="BD249" s="55"/>
      <c r="BE249" s="55"/>
      <c r="BF249" s="55"/>
      <c r="BG249" s="55"/>
      <c r="BH249" s="55"/>
      <c r="BI249" s="55"/>
      <c r="BJ249" s="55"/>
      <c r="BK249" s="55"/>
      <c r="BL249" s="55"/>
    </row>
    <row r="250" customFormat="false" ht="13.8" hidden="false" customHeight="false" outlineLevel="0" collapsed="false">
      <c r="A250" s="55"/>
      <c r="B250" s="56"/>
      <c r="C250" s="59"/>
      <c r="D250" s="105"/>
      <c r="E250" s="105"/>
      <c r="F250" s="105"/>
      <c r="G250" s="59"/>
      <c r="H250" s="59"/>
      <c r="I250" s="60"/>
      <c r="J250" s="63" t="str">
        <f aca="false">IF($C250&lt;&gt;"",$E250*1.5,"")</f>
        <v/>
      </c>
      <c r="K250" s="106" t="str">
        <f aca="false">IFERROR($J250/10,"")</f>
        <v/>
      </c>
      <c r="L250" s="59"/>
      <c r="M250" s="55"/>
      <c r="N250" s="55"/>
      <c r="O250" s="55"/>
      <c r="P250" s="55"/>
      <c r="Q250" s="55"/>
      <c r="R250" s="55"/>
      <c r="S250" s="55"/>
      <c r="T250" s="55"/>
      <c r="U250" s="55"/>
      <c r="V250" s="55"/>
      <c r="W250" s="55"/>
      <c r="X250" s="55"/>
      <c r="Y250" s="55"/>
      <c r="Z250" s="55"/>
      <c r="AA250" s="55"/>
      <c r="AB250" s="55"/>
      <c r="AC250" s="55"/>
      <c r="AD250" s="55"/>
      <c r="AE250" s="55"/>
      <c r="AF250" s="55"/>
      <c r="AG250" s="55"/>
      <c r="AH250" s="55"/>
      <c r="AI250" s="55"/>
      <c r="AJ250" s="55"/>
      <c r="AK250" s="55"/>
      <c r="AL250" s="55"/>
      <c r="AM250" s="55"/>
      <c r="AN250" s="55"/>
      <c r="AO250" s="55"/>
      <c r="AP250" s="55"/>
      <c r="AQ250" s="55"/>
      <c r="AR250" s="55"/>
      <c r="AS250" s="55"/>
      <c r="AT250" s="55"/>
      <c r="AU250" s="55"/>
      <c r="AV250" s="55"/>
      <c r="AW250" s="55"/>
      <c r="AX250" s="55"/>
      <c r="AY250" s="55"/>
      <c r="AZ250" s="55"/>
      <c r="BA250" s="55"/>
      <c r="BB250" s="55"/>
      <c r="BC250" s="55"/>
      <c r="BD250" s="55"/>
      <c r="BE250" s="55"/>
      <c r="BF250" s="55"/>
      <c r="BG250" s="55"/>
      <c r="BH250" s="55"/>
      <c r="BI250" s="55"/>
      <c r="BJ250" s="55"/>
      <c r="BK250" s="55"/>
      <c r="BL250" s="55"/>
    </row>
    <row r="251" customFormat="false" ht="13.8" hidden="false" customHeight="false" outlineLevel="0" collapsed="false">
      <c r="A251" s="55"/>
      <c r="B251" s="56"/>
      <c r="C251" s="59"/>
      <c r="D251" s="105"/>
      <c r="E251" s="105"/>
      <c r="F251" s="105"/>
      <c r="G251" s="59"/>
      <c r="H251" s="59"/>
      <c r="I251" s="60"/>
      <c r="J251" s="63" t="str">
        <f aca="false">IF($C251&lt;&gt;"",$E251*1.5,"")</f>
        <v/>
      </c>
      <c r="K251" s="106" t="str">
        <f aca="false">IFERROR($J251/10,"")</f>
        <v/>
      </c>
      <c r="L251" s="59"/>
      <c r="M251" s="55"/>
      <c r="N251" s="55"/>
      <c r="O251" s="55"/>
      <c r="P251" s="55"/>
      <c r="Q251" s="55"/>
      <c r="R251" s="55"/>
      <c r="S251" s="55"/>
      <c r="T251" s="55"/>
      <c r="U251" s="55"/>
      <c r="V251" s="55"/>
      <c r="W251" s="55"/>
      <c r="X251" s="55"/>
      <c r="Y251" s="55"/>
      <c r="Z251" s="55"/>
      <c r="AA251" s="55"/>
      <c r="AB251" s="55"/>
      <c r="AC251" s="55"/>
      <c r="AD251" s="55"/>
      <c r="AE251" s="55"/>
      <c r="AF251" s="55"/>
      <c r="AG251" s="55"/>
      <c r="AH251" s="55"/>
      <c r="AI251" s="55"/>
      <c r="AJ251" s="55"/>
      <c r="AK251" s="55"/>
      <c r="AL251" s="55"/>
      <c r="AM251" s="55"/>
      <c r="AN251" s="55"/>
      <c r="AO251" s="55"/>
      <c r="AP251" s="55"/>
      <c r="AQ251" s="55"/>
      <c r="AR251" s="55"/>
      <c r="AS251" s="55"/>
      <c r="AT251" s="55"/>
      <c r="AU251" s="55"/>
      <c r="AV251" s="55"/>
      <c r="AW251" s="55"/>
      <c r="AX251" s="55"/>
      <c r="AY251" s="55"/>
      <c r="AZ251" s="55"/>
      <c r="BA251" s="55"/>
      <c r="BB251" s="55"/>
      <c r="BC251" s="55"/>
      <c r="BD251" s="55"/>
      <c r="BE251" s="55"/>
      <c r="BF251" s="55"/>
      <c r="BG251" s="55"/>
      <c r="BH251" s="55"/>
      <c r="BI251" s="55"/>
      <c r="BJ251" s="55"/>
      <c r="BK251" s="55"/>
      <c r="BL251" s="55"/>
    </row>
    <row r="252" customFormat="false" ht="13.8" hidden="false" customHeight="false" outlineLevel="0" collapsed="false">
      <c r="A252" s="55"/>
      <c r="B252" s="56"/>
      <c r="C252" s="59"/>
      <c r="D252" s="105"/>
      <c r="E252" s="105"/>
      <c r="F252" s="105"/>
      <c r="G252" s="59"/>
      <c r="H252" s="59"/>
      <c r="I252" s="60"/>
      <c r="J252" s="63" t="str">
        <f aca="false">IF($C252&lt;&gt;"",$E252*1.5,"")</f>
        <v/>
      </c>
      <c r="K252" s="106" t="str">
        <f aca="false">IFERROR($J252/10,"")</f>
        <v/>
      </c>
      <c r="L252" s="59"/>
      <c r="M252" s="55"/>
      <c r="N252" s="55"/>
      <c r="O252" s="55"/>
      <c r="P252" s="55"/>
      <c r="Q252" s="55"/>
      <c r="R252" s="55"/>
      <c r="S252" s="55"/>
      <c r="T252" s="55"/>
      <c r="U252" s="55"/>
      <c r="V252" s="55"/>
      <c r="W252" s="55"/>
      <c r="X252" s="55"/>
      <c r="Y252" s="55"/>
      <c r="Z252" s="55"/>
      <c r="AA252" s="55"/>
      <c r="AB252" s="55"/>
      <c r="AC252" s="55"/>
      <c r="AD252" s="55"/>
      <c r="AE252" s="55"/>
      <c r="AF252" s="55"/>
      <c r="AG252" s="55"/>
      <c r="AH252" s="55"/>
      <c r="AI252" s="55"/>
      <c r="AJ252" s="55"/>
      <c r="AK252" s="55"/>
      <c r="AL252" s="55"/>
      <c r="AM252" s="55"/>
      <c r="AN252" s="55"/>
      <c r="AO252" s="55"/>
      <c r="AP252" s="55"/>
      <c r="AQ252" s="55"/>
      <c r="AR252" s="55"/>
      <c r="AS252" s="55"/>
      <c r="AT252" s="55"/>
      <c r="AU252" s="55"/>
      <c r="AV252" s="55"/>
      <c r="AW252" s="55"/>
      <c r="AX252" s="55"/>
      <c r="AY252" s="55"/>
      <c r="AZ252" s="55"/>
      <c r="BA252" s="55"/>
      <c r="BB252" s="55"/>
      <c r="BC252" s="55"/>
      <c r="BD252" s="55"/>
      <c r="BE252" s="55"/>
      <c r="BF252" s="55"/>
      <c r="BG252" s="55"/>
      <c r="BH252" s="55"/>
      <c r="BI252" s="55"/>
      <c r="BJ252" s="55"/>
      <c r="BK252" s="55"/>
      <c r="BL252" s="55"/>
    </row>
    <row r="253" customFormat="false" ht="13.8" hidden="false" customHeight="false" outlineLevel="0" collapsed="false">
      <c r="A253" s="55"/>
      <c r="B253" s="56"/>
      <c r="C253" s="59"/>
      <c r="D253" s="105"/>
      <c r="E253" s="105"/>
      <c r="F253" s="105"/>
      <c r="G253" s="59"/>
      <c r="H253" s="59"/>
      <c r="I253" s="60"/>
      <c r="J253" s="63" t="str">
        <f aca="false">IF($C253&lt;&gt;"",$E253*1.5,"")</f>
        <v/>
      </c>
      <c r="K253" s="106" t="str">
        <f aca="false">IFERROR($J253/10,"")</f>
        <v/>
      </c>
      <c r="L253" s="59"/>
      <c r="M253" s="55"/>
      <c r="N253" s="55"/>
      <c r="O253" s="55"/>
      <c r="P253" s="55"/>
      <c r="Q253" s="55"/>
      <c r="R253" s="55"/>
      <c r="S253" s="55"/>
      <c r="T253" s="55"/>
      <c r="U253" s="55"/>
      <c r="V253" s="55"/>
      <c r="W253" s="55"/>
      <c r="X253" s="55"/>
      <c r="Y253" s="55"/>
      <c r="Z253" s="55"/>
      <c r="AA253" s="55"/>
      <c r="AB253" s="55"/>
      <c r="AC253" s="55"/>
      <c r="AD253" s="55"/>
      <c r="AE253" s="55"/>
      <c r="AF253" s="55"/>
      <c r="AG253" s="55"/>
      <c r="AH253" s="55"/>
      <c r="AI253" s="55"/>
      <c r="AJ253" s="55"/>
      <c r="AK253" s="55"/>
      <c r="AL253" s="55"/>
      <c r="AM253" s="55"/>
      <c r="AN253" s="55"/>
      <c r="AO253" s="55"/>
      <c r="AP253" s="55"/>
      <c r="AQ253" s="55"/>
      <c r="AR253" s="55"/>
      <c r="AS253" s="55"/>
      <c r="AT253" s="55"/>
      <c r="AU253" s="55"/>
      <c r="AV253" s="55"/>
      <c r="AW253" s="55"/>
      <c r="AX253" s="55"/>
      <c r="AY253" s="55"/>
      <c r="AZ253" s="55"/>
      <c r="BA253" s="55"/>
      <c r="BB253" s="55"/>
      <c r="BC253" s="55"/>
      <c r="BD253" s="55"/>
      <c r="BE253" s="55"/>
      <c r="BF253" s="55"/>
      <c r="BG253" s="55"/>
      <c r="BH253" s="55"/>
      <c r="BI253" s="55"/>
      <c r="BJ253" s="55"/>
      <c r="BK253" s="55"/>
      <c r="BL253" s="55"/>
    </row>
    <row r="254" customFormat="false" ht="13.8" hidden="false" customHeight="false" outlineLevel="0" collapsed="false">
      <c r="A254" s="55"/>
      <c r="B254" s="56"/>
      <c r="C254" s="59"/>
      <c r="D254" s="105"/>
      <c r="E254" s="105"/>
      <c r="F254" s="105"/>
      <c r="G254" s="59"/>
      <c r="H254" s="59"/>
      <c r="I254" s="60"/>
      <c r="J254" s="63" t="str">
        <f aca="false">IF($C254&lt;&gt;"",$E254*1.5,"")</f>
        <v/>
      </c>
      <c r="K254" s="106" t="str">
        <f aca="false">IFERROR($J254/10,"")</f>
        <v/>
      </c>
      <c r="L254" s="59"/>
      <c r="M254" s="55"/>
      <c r="N254" s="55"/>
      <c r="O254" s="55"/>
      <c r="P254" s="55"/>
      <c r="Q254" s="55"/>
      <c r="R254" s="55"/>
      <c r="S254" s="55"/>
      <c r="T254" s="55"/>
      <c r="U254" s="55"/>
      <c r="V254" s="55"/>
      <c r="W254" s="55"/>
      <c r="X254" s="55"/>
      <c r="Y254" s="55"/>
      <c r="Z254" s="55"/>
      <c r="AA254" s="55"/>
      <c r="AB254" s="55"/>
      <c r="AC254" s="55"/>
      <c r="AD254" s="55"/>
      <c r="AE254" s="55"/>
      <c r="AF254" s="55"/>
      <c r="AG254" s="55"/>
      <c r="AH254" s="55"/>
      <c r="AI254" s="55"/>
      <c r="AJ254" s="55"/>
      <c r="AK254" s="55"/>
      <c r="AL254" s="55"/>
      <c r="AM254" s="55"/>
      <c r="AN254" s="55"/>
      <c r="AO254" s="55"/>
      <c r="AP254" s="55"/>
      <c r="AQ254" s="55"/>
      <c r="AR254" s="55"/>
      <c r="AS254" s="55"/>
      <c r="AT254" s="55"/>
      <c r="AU254" s="55"/>
      <c r="AV254" s="55"/>
      <c r="AW254" s="55"/>
      <c r="AX254" s="55"/>
      <c r="AY254" s="55"/>
      <c r="AZ254" s="55"/>
      <c r="BA254" s="55"/>
      <c r="BB254" s="55"/>
      <c r="BC254" s="55"/>
      <c r="BD254" s="55"/>
      <c r="BE254" s="55"/>
      <c r="BF254" s="55"/>
      <c r="BG254" s="55"/>
      <c r="BH254" s="55"/>
      <c r="BI254" s="55"/>
      <c r="BJ254" s="55"/>
      <c r="BK254" s="55"/>
      <c r="BL254" s="55"/>
    </row>
    <row r="255" customFormat="false" ht="13.8" hidden="false" customHeight="false" outlineLevel="0" collapsed="false">
      <c r="A255" s="55"/>
      <c r="B255" s="56"/>
      <c r="C255" s="59"/>
      <c r="D255" s="105"/>
      <c r="E255" s="105"/>
      <c r="F255" s="105"/>
      <c r="G255" s="59"/>
      <c r="H255" s="59"/>
      <c r="I255" s="60"/>
      <c r="J255" s="63" t="str">
        <f aca="false">IF($C255&lt;&gt;"",$E255*1.5,"")</f>
        <v/>
      </c>
      <c r="K255" s="106" t="str">
        <f aca="false">IFERROR($J255/10,"")</f>
        <v/>
      </c>
      <c r="L255" s="59"/>
      <c r="M255" s="55"/>
      <c r="N255" s="55"/>
      <c r="O255" s="55"/>
      <c r="P255" s="55"/>
      <c r="Q255" s="55"/>
      <c r="R255" s="55"/>
      <c r="S255" s="55"/>
      <c r="T255" s="55"/>
      <c r="U255" s="55"/>
      <c r="V255" s="55"/>
      <c r="W255" s="55"/>
      <c r="X255" s="55"/>
      <c r="Y255" s="55"/>
      <c r="Z255" s="55"/>
      <c r="AA255" s="55"/>
      <c r="AB255" s="55"/>
      <c r="AC255" s="55"/>
      <c r="AD255" s="55"/>
      <c r="AE255" s="55"/>
      <c r="AF255" s="55"/>
      <c r="AG255" s="55"/>
      <c r="AH255" s="55"/>
      <c r="AI255" s="55"/>
      <c r="AJ255" s="55"/>
      <c r="AK255" s="55"/>
      <c r="AL255" s="55"/>
      <c r="AM255" s="55"/>
      <c r="AN255" s="55"/>
      <c r="AO255" s="55"/>
      <c r="AP255" s="55"/>
      <c r="AQ255" s="55"/>
      <c r="AR255" s="55"/>
      <c r="AS255" s="55"/>
      <c r="AT255" s="55"/>
      <c r="AU255" s="55"/>
      <c r="AV255" s="55"/>
      <c r="AW255" s="55"/>
      <c r="AX255" s="55"/>
      <c r="AY255" s="55"/>
      <c r="AZ255" s="55"/>
      <c r="BA255" s="55"/>
      <c r="BB255" s="55"/>
      <c r="BC255" s="55"/>
      <c r="BD255" s="55"/>
      <c r="BE255" s="55"/>
      <c r="BF255" s="55"/>
      <c r="BG255" s="55"/>
      <c r="BH255" s="55"/>
      <c r="BI255" s="55"/>
      <c r="BJ255" s="55"/>
      <c r="BK255" s="55"/>
      <c r="BL255" s="55"/>
    </row>
    <row r="256" customFormat="false" ht="13.8" hidden="false" customHeight="false" outlineLevel="0" collapsed="false">
      <c r="A256" s="55"/>
      <c r="B256" s="56"/>
      <c r="C256" s="59"/>
      <c r="D256" s="105"/>
      <c r="E256" s="105"/>
      <c r="F256" s="105"/>
      <c r="G256" s="59"/>
      <c r="H256" s="59"/>
      <c r="I256" s="60"/>
      <c r="J256" s="63" t="str">
        <f aca="false">IF($C256&lt;&gt;"",$E256*1.5,"")</f>
        <v/>
      </c>
      <c r="K256" s="106" t="str">
        <f aca="false">IFERROR($J256/10,"")</f>
        <v/>
      </c>
      <c r="L256" s="59"/>
      <c r="M256" s="55"/>
      <c r="N256" s="55"/>
      <c r="O256" s="55"/>
      <c r="P256" s="55"/>
      <c r="Q256" s="55"/>
      <c r="R256" s="55"/>
      <c r="S256" s="55"/>
      <c r="T256" s="55"/>
      <c r="U256" s="55"/>
      <c r="V256" s="55"/>
      <c r="W256" s="55"/>
      <c r="X256" s="55"/>
      <c r="Y256" s="55"/>
      <c r="Z256" s="55"/>
      <c r="AA256" s="55"/>
      <c r="AB256" s="55"/>
      <c r="AC256" s="55"/>
      <c r="AD256" s="55"/>
      <c r="AE256" s="55"/>
      <c r="AF256" s="55"/>
      <c r="AG256" s="55"/>
      <c r="AH256" s="55"/>
      <c r="AI256" s="55"/>
      <c r="AJ256" s="55"/>
      <c r="AK256" s="55"/>
      <c r="AL256" s="55"/>
      <c r="AM256" s="55"/>
      <c r="AN256" s="55"/>
      <c r="AO256" s="55"/>
      <c r="AP256" s="55"/>
      <c r="AQ256" s="55"/>
      <c r="AR256" s="55"/>
      <c r="AS256" s="55"/>
      <c r="AT256" s="55"/>
      <c r="AU256" s="55"/>
      <c r="AV256" s="55"/>
      <c r="AW256" s="55"/>
      <c r="AX256" s="55"/>
      <c r="AY256" s="55"/>
      <c r="AZ256" s="55"/>
      <c r="BA256" s="55"/>
      <c r="BB256" s="55"/>
      <c r="BC256" s="55"/>
      <c r="BD256" s="55"/>
      <c r="BE256" s="55"/>
      <c r="BF256" s="55"/>
      <c r="BG256" s="55"/>
      <c r="BH256" s="55"/>
      <c r="BI256" s="55"/>
      <c r="BJ256" s="55"/>
      <c r="BK256" s="55"/>
      <c r="BL256" s="55"/>
    </row>
    <row r="257" customFormat="false" ht="13.8" hidden="false" customHeight="false" outlineLevel="0" collapsed="false">
      <c r="A257" s="55"/>
      <c r="B257" s="56"/>
      <c r="C257" s="59"/>
      <c r="D257" s="105"/>
      <c r="E257" s="105"/>
      <c r="F257" s="105"/>
      <c r="G257" s="59"/>
      <c r="H257" s="59"/>
      <c r="I257" s="60"/>
      <c r="J257" s="63" t="str">
        <f aca="false">IF($C257&lt;&gt;"",$E257*1.5,"")</f>
        <v/>
      </c>
      <c r="K257" s="106" t="str">
        <f aca="false">IFERROR($J257/10,"")</f>
        <v/>
      </c>
      <c r="L257" s="59"/>
      <c r="M257" s="55"/>
      <c r="N257" s="55"/>
      <c r="O257" s="55"/>
      <c r="P257" s="55"/>
      <c r="Q257" s="55"/>
      <c r="R257" s="55"/>
      <c r="S257" s="55"/>
      <c r="T257" s="55"/>
      <c r="U257" s="55"/>
      <c r="V257" s="55"/>
      <c r="W257" s="55"/>
      <c r="X257" s="55"/>
      <c r="Y257" s="55"/>
      <c r="Z257" s="55"/>
      <c r="AA257" s="55"/>
      <c r="AB257" s="55"/>
      <c r="AC257" s="55"/>
      <c r="AD257" s="55"/>
      <c r="AE257" s="55"/>
      <c r="AF257" s="55"/>
      <c r="AG257" s="55"/>
      <c r="AH257" s="55"/>
      <c r="AI257" s="55"/>
      <c r="AJ257" s="55"/>
      <c r="AK257" s="55"/>
      <c r="AL257" s="55"/>
      <c r="AM257" s="55"/>
      <c r="AN257" s="55"/>
      <c r="AO257" s="55"/>
      <c r="AP257" s="55"/>
      <c r="AQ257" s="55"/>
      <c r="AR257" s="55"/>
      <c r="AS257" s="55"/>
      <c r="AT257" s="55"/>
      <c r="AU257" s="55"/>
      <c r="AV257" s="55"/>
      <c r="AW257" s="55"/>
      <c r="AX257" s="55"/>
      <c r="AY257" s="55"/>
      <c r="AZ257" s="55"/>
      <c r="BA257" s="55"/>
      <c r="BB257" s="55"/>
      <c r="BC257" s="55"/>
      <c r="BD257" s="55"/>
      <c r="BE257" s="55"/>
      <c r="BF257" s="55"/>
      <c r="BG257" s="55"/>
      <c r="BH257" s="55"/>
      <c r="BI257" s="55"/>
      <c r="BJ257" s="55"/>
      <c r="BK257" s="55"/>
      <c r="BL257" s="55"/>
    </row>
    <row r="258" customFormat="false" ht="13.8" hidden="false" customHeight="false" outlineLevel="0" collapsed="false">
      <c r="A258" s="55"/>
      <c r="B258" s="56"/>
      <c r="C258" s="59"/>
      <c r="D258" s="105"/>
      <c r="E258" s="105"/>
      <c r="F258" s="105"/>
      <c r="G258" s="59"/>
      <c r="H258" s="59"/>
      <c r="I258" s="60"/>
      <c r="J258" s="63" t="str">
        <f aca="false">IF($C258&lt;&gt;"",$E258*1.5,"")</f>
        <v/>
      </c>
      <c r="K258" s="106" t="str">
        <f aca="false">IFERROR($J258/10,"")</f>
        <v/>
      </c>
      <c r="L258" s="59"/>
      <c r="M258" s="55"/>
      <c r="N258" s="55"/>
      <c r="O258" s="55"/>
      <c r="P258" s="55"/>
      <c r="Q258" s="55"/>
      <c r="R258" s="55"/>
      <c r="S258" s="55"/>
      <c r="T258" s="55"/>
      <c r="U258" s="55"/>
      <c r="V258" s="55"/>
      <c r="W258" s="55"/>
      <c r="X258" s="55"/>
      <c r="Y258" s="55"/>
      <c r="Z258" s="55"/>
      <c r="AA258" s="55"/>
      <c r="AB258" s="55"/>
      <c r="AC258" s="55"/>
      <c r="AD258" s="55"/>
      <c r="AE258" s="55"/>
      <c r="AF258" s="55"/>
      <c r="AG258" s="55"/>
      <c r="AH258" s="55"/>
      <c r="AI258" s="55"/>
      <c r="AJ258" s="55"/>
      <c r="AK258" s="55"/>
      <c r="AL258" s="55"/>
      <c r="AM258" s="55"/>
      <c r="AN258" s="55"/>
      <c r="AO258" s="55"/>
      <c r="AP258" s="55"/>
      <c r="AQ258" s="55"/>
      <c r="AR258" s="55"/>
      <c r="AS258" s="55"/>
      <c r="AT258" s="55"/>
      <c r="AU258" s="55"/>
      <c r="AV258" s="55"/>
      <c r="AW258" s="55"/>
      <c r="AX258" s="55"/>
      <c r="AY258" s="55"/>
      <c r="AZ258" s="55"/>
      <c r="BA258" s="55"/>
      <c r="BB258" s="55"/>
      <c r="BC258" s="55"/>
      <c r="BD258" s="55"/>
      <c r="BE258" s="55"/>
      <c r="BF258" s="55"/>
      <c r="BG258" s="55"/>
      <c r="BH258" s="55"/>
      <c r="BI258" s="55"/>
      <c r="BJ258" s="55"/>
      <c r="BK258" s="55"/>
      <c r="BL258" s="55"/>
    </row>
    <row r="259" customFormat="false" ht="13.8" hidden="false" customHeight="false" outlineLevel="0" collapsed="false">
      <c r="A259" s="55"/>
      <c r="B259" s="56"/>
      <c r="C259" s="59"/>
      <c r="D259" s="105"/>
      <c r="E259" s="105"/>
      <c r="F259" s="105"/>
      <c r="G259" s="59"/>
      <c r="H259" s="59"/>
      <c r="I259" s="60"/>
      <c r="J259" s="63" t="str">
        <f aca="false">IF($C259&lt;&gt;"",$E259*1.5,"")</f>
        <v/>
      </c>
      <c r="K259" s="106" t="str">
        <f aca="false">IFERROR($J259/10,"")</f>
        <v/>
      </c>
      <c r="L259" s="59"/>
      <c r="M259" s="55"/>
      <c r="N259" s="55"/>
      <c r="O259" s="55"/>
      <c r="P259" s="55"/>
      <c r="Q259" s="55"/>
      <c r="R259" s="55"/>
      <c r="S259" s="55"/>
      <c r="T259" s="55"/>
      <c r="U259" s="55"/>
      <c r="V259" s="55"/>
      <c r="W259" s="55"/>
      <c r="X259" s="55"/>
      <c r="Y259" s="55"/>
      <c r="Z259" s="55"/>
      <c r="AA259" s="55"/>
      <c r="AB259" s="55"/>
      <c r="AC259" s="55"/>
      <c r="AD259" s="55"/>
      <c r="AE259" s="55"/>
      <c r="AF259" s="55"/>
      <c r="AG259" s="55"/>
      <c r="AH259" s="55"/>
      <c r="AI259" s="55"/>
      <c r="AJ259" s="55"/>
      <c r="AK259" s="55"/>
      <c r="AL259" s="55"/>
      <c r="AM259" s="55"/>
      <c r="AN259" s="55"/>
      <c r="AO259" s="55"/>
      <c r="AP259" s="55"/>
      <c r="AQ259" s="55"/>
      <c r="AR259" s="55"/>
      <c r="AS259" s="55"/>
      <c r="AT259" s="55"/>
      <c r="AU259" s="55"/>
      <c r="AV259" s="55"/>
      <c r="AW259" s="55"/>
      <c r="AX259" s="55"/>
      <c r="AY259" s="55"/>
      <c r="AZ259" s="55"/>
      <c r="BA259" s="55"/>
      <c r="BB259" s="55"/>
      <c r="BC259" s="55"/>
      <c r="BD259" s="55"/>
      <c r="BE259" s="55"/>
      <c r="BF259" s="55"/>
      <c r="BG259" s="55"/>
      <c r="BH259" s="55"/>
      <c r="BI259" s="55"/>
      <c r="BJ259" s="55"/>
      <c r="BK259" s="55"/>
      <c r="BL259" s="55"/>
    </row>
    <row r="260" customFormat="false" ht="13.8" hidden="false" customHeight="false" outlineLevel="0" collapsed="false">
      <c r="A260" s="55"/>
      <c r="B260" s="56"/>
      <c r="C260" s="59"/>
      <c r="D260" s="105"/>
      <c r="E260" s="105"/>
      <c r="F260" s="105"/>
      <c r="G260" s="59"/>
      <c r="H260" s="59"/>
      <c r="I260" s="60"/>
      <c r="J260" s="63" t="str">
        <f aca="false">IF($C260&lt;&gt;"",$E260*1.5,"")</f>
        <v/>
      </c>
      <c r="K260" s="106" t="str">
        <f aca="false">IFERROR($J260/10,"")</f>
        <v/>
      </c>
      <c r="L260" s="59"/>
      <c r="M260" s="55"/>
      <c r="N260" s="55"/>
      <c r="O260" s="55"/>
      <c r="P260" s="55"/>
      <c r="Q260" s="55"/>
      <c r="R260" s="55"/>
      <c r="S260" s="55"/>
      <c r="T260" s="55"/>
      <c r="U260" s="55"/>
      <c r="V260" s="55"/>
      <c r="W260" s="55"/>
      <c r="X260" s="55"/>
      <c r="Y260" s="55"/>
      <c r="Z260" s="55"/>
      <c r="AA260" s="55"/>
      <c r="AB260" s="55"/>
      <c r="AC260" s="55"/>
      <c r="AD260" s="55"/>
      <c r="AE260" s="55"/>
      <c r="AF260" s="55"/>
      <c r="AG260" s="55"/>
      <c r="AH260" s="55"/>
      <c r="AI260" s="55"/>
      <c r="AJ260" s="55"/>
      <c r="AK260" s="55"/>
      <c r="AL260" s="55"/>
      <c r="AM260" s="55"/>
      <c r="AN260" s="55"/>
      <c r="AO260" s="55"/>
      <c r="AP260" s="55"/>
      <c r="AQ260" s="55"/>
      <c r="AR260" s="55"/>
      <c r="AS260" s="55"/>
      <c r="AT260" s="55"/>
      <c r="AU260" s="55"/>
      <c r="AV260" s="55"/>
      <c r="AW260" s="55"/>
      <c r="AX260" s="55"/>
      <c r="AY260" s="55"/>
      <c r="AZ260" s="55"/>
      <c r="BA260" s="55"/>
      <c r="BB260" s="55"/>
      <c r="BC260" s="55"/>
      <c r="BD260" s="55"/>
      <c r="BE260" s="55"/>
      <c r="BF260" s="55"/>
      <c r="BG260" s="55"/>
      <c r="BH260" s="55"/>
      <c r="BI260" s="55"/>
      <c r="BJ260" s="55"/>
      <c r="BK260" s="55"/>
      <c r="BL260" s="55"/>
    </row>
    <row r="261" customFormat="false" ht="13.8" hidden="false" customHeight="false" outlineLevel="0" collapsed="false">
      <c r="A261" s="55"/>
      <c r="B261" s="56"/>
      <c r="C261" s="59"/>
      <c r="D261" s="105"/>
      <c r="E261" s="105"/>
      <c r="F261" s="105"/>
      <c r="G261" s="59"/>
      <c r="H261" s="59"/>
      <c r="I261" s="60"/>
      <c r="J261" s="63" t="str">
        <f aca="false">IF($C261&lt;&gt;"",$E261*1.5,"")</f>
        <v/>
      </c>
      <c r="K261" s="106" t="str">
        <f aca="false">IFERROR($J261/10,"")</f>
        <v/>
      </c>
      <c r="L261" s="59"/>
      <c r="M261" s="55"/>
      <c r="N261" s="55"/>
      <c r="O261" s="55"/>
      <c r="P261" s="55"/>
      <c r="Q261" s="55"/>
      <c r="R261" s="55"/>
      <c r="S261" s="55"/>
      <c r="T261" s="55"/>
      <c r="U261" s="55"/>
      <c r="V261" s="55"/>
      <c r="W261" s="55"/>
      <c r="X261" s="55"/>
      <c r="Y261" s="55"/>
      <c r="Z261" s="55"/>
      <c r="AA261" s="55"/>
      <c r="AB261" s="55"/>
      <c r="AC261" s="55"/>
      <c r="AD261" s="55"/>
      <c r="AE261" s="55"/>
      <c r="AF261" s="55"/>
      <c r="AG261" s="55"/>
      <c r="AH261" s="55"/>
      <c r="AI261" s="55"/>
      <c r="AJ261" s="55"/>
      <c r="AK261" s="55"/>
      <c r="AL261" s="55"/>
      <c r="AM261" s="55"/>
      <c r="AN261" s="55"/>
      <c r="AO261" s="55"/>
      <c r="AP261" s="55"/>
      <c r="AQ261" s="55"/>
      <c r="AR261" s="55"/>
      <c r="AS261" s="55"/>
      <c r="AT261" s="55"/>
      <c r="AU261" s="55"/>
      <c r="AV261" s="55"/>
      <c r="AW261" s="55"/>
      <c r="AX261" s="55"/>
      <c r="AY261" s="55"/>
      <c r="AZ261" s="55"/>
      <c r="BA261" s="55"/>
      <c r="BB261" s="55"/>
      <c r="BC261" s="55"/>
      <c r="BD261" s="55"/>
      <c r="BE261" s="55"/>
      <c r="BF261" s="55"/>
      <c r="BG261" s="55"/>
      <c r="BH261" s="55"/>
      <c r="BI261" s="55"/>
      <c r="BJ261" s="55"/>
      <c r="BK261" s="55"/>
      <c r="BL261" s="55"/>
    </row>
    <row r="262" customFormat="false" ht="13.8" hidden="false" customHeight="false" outlineLevel="0" collapsed="false">
      <c r="A262" s="55"/>
      <c r="B262" s="56"/>
      <c r="C262" s="59"/>
      <c r="D262" s="105"/>
      <c r="E262" s="105"/>
      <c r="F262" s="105"/>
      <c r="G262" s="59"/>
      <c r="H262" s="59"/>
      <c r="I262" s="60"/>
      <c r="J262" s="63" t="str">
        <f aca="false">IF($C262&lt;&gt;"",$E262*1.5,"")</f>
        <v/>
      </c>
      <c r="K262" s="106" t="str">
        <f aca="false">IFERROR($J262/10,"")</f>
        <v/>
      </c>
      <c r="L262" s="59"/>
      <c r="M262" s="55"/>
      <c r="N262" s="55"/>
      <c r="O262" s="55"/>
      <c r="P262" s="55"/>
      <c r="Q262" s="55"/>
      <c r="R262" s="55"/>
      <c r="S262" s="55"/>
      <c r="T262" s="55"/>
      <c r="U262" s="55"/>
      <c r="V262" s="55"/>
      <c r="W262" s="55"/>
      <c r="X262" s="55"/>
      <c r="Y262" s="55"/>
      <c r="Z262" s="55"/>
      <c r="AA262" s="55"/>
      <c r="AB262" s="55"/>
      <c r="AC262" s="55"/>
      <c r="AD262" s="55"/>
      <c r="AE262" s="55"/>
      <c r="AF262" s="55"/>
      <c r="AG262" s="55"/>
      <c r="AH262" s="55"/>
      <c r="AI262" s="55"/>
      <c r="AJ262" s="55"/>
      <c r="AK262" s="55"/>
      <c r="AL262" s="55"/>
      <c r="AM262" s="55"/>
      <c r="AN262" s="55"/>
      <c r="AO262" s="55"/>
      <c r="AP262" s="55"/>
      <c r="AQ262" s="55"/>
      <c r="AR262" s="55"/>
      <c r="AS262" s="55"/>
      <c r="AT262" s="55"/>
      <c r="AU262" s="55"/>
      <c r="AV262" s="55"/>
      <c r="AW262" s="55"/>
      <c r="AX262" s="55"/>
      <c r="AY262" s="55"/>
      <c r="AZ262" s="55"/>
      <c r="BA262" s="55"/>
      <c r="BB262" s="55"/>
      <c r="BC262" s="55"/>
      <c r="BD262" s="55"/>
      <c r="BE262" s="55"/>
      <c r="BF262" s="55"/>
      <c r="BG262" s="55"/>
      <c r="BH262" s="55"/>
      <c r="BI262" s="55"/>
      <c r="BJ262" s="55"/>
      <c r="BK262" s="55"/>
      <c r="BL262" s="55"/>
    </row>
    <row r="263" customFormat="false" ht="13.8" hidden="false" customHeight="false" outlineLevel="0" collapsed="false">
      <c r="A263" s="55"/>
      <c r="B263" s="56"/>
      <c r="C263" s="59"/>
      <c r="D263" s="105"/>
      <c r="E263" s="105"/>
      <c r="F263" s="105"/>
      <c r="G263" s="59"/>
      <c r="H263" s="59"/>
      <c r="I263" s="60"/>
      <c r="J263" s="63" t="str">
        <f aca="false">IF($C263&lt;&gt;"",$E263*1.5,"")</f>
        <v/>
      </c>
      <c r="K263" s="106" t="str">
        <f aca="false">IFERROR($J263/10,"")</f>
        <v/>
      </c>
      <c r="L263" s="59"/>
      <c r="M263" s="55"/>
      <c r="N263" s="55"/>
      <c r="O263" s="55"/>
      <c r="P263" s="55"/>
      <c r="Q263" s="55"/>
      <c r="R263" s="55"/>
      <c r="S263" s="55"/>
      <c r="T263" s="55"/>
      <c r="U263" s="55"/>
      <c r="V263" s="55"/>
      <c r="W263" s="55"/>
      <c r="X263" s="55"/>
      <c r="Y263" s="55"/>
      <c r="Z263" s="55"/>
      <c r="AA263" s="55"/>
      <c r="AB263" s="55"/>
      <c r="AC263" s="55"/>
      <c r="AD263" s="55"/>
      <c r="AE263" s="55"/>
      <c r="AF263" s="55"/>
      <c r="AG263" s="55"/>
      <c r="AH263" s="55"/>
      <c r="AI263" s="55"/>
      <c r="AJ263" s="55"/>
      <c r="AK263" s="55"/>
      <c r="AL263" s="55"/>
      <c r="AM263" s="55"/>
      <c r="AN263" s="55"/>
      <c r="AO263" s="55"/>
      <c r="AP263" s="55"/>
      <c r="AQ263" s="55"/>
      <c r="AR263" s="55"/>
      <c r="AS263" s="55"/>
      <c r="AT263" s="55"/>
      <c r="AU263" s="55"/>
      <c r="AV263" s="55"/>
      <c r="AW263" s="55"/>
      <c r="AX263" s="55"/>
      <c r="AY263" s="55"/>
      <c r="AZ263" s="55"/>
      <c r="BA263" s="55"/>
      <c r="BB263" s="55"/>
      <c r="BC263" s="55"/>
      <c r="BD263" s="55"/>
      <c r="BE263" s="55"/>
      <c r="BF263" s="55"/>
      <c r="BG263" s="55"/>
      <c r="BH263" s="55"/>
      <c r="BI263" s="55"/>
      <c r="BJ263" s="55"/>
      <c r="BK263" s="55"/>
      <c r="BL263" s="55"/>
    </row>
    <row r="264" customFormat="false" ht="13.8" hidden="false" customHeight="false" outlineLevel="0" collapsed="false">
      <c r="A264" s="55"/>
      <c r="B264" s="56"/>
      <c r="C264" s="59"/>
      <c r="D264" s="105"/>
      <c r="E264" s="105"/>
      <c r="F264" s="105"/>
      <c r="G264" s="59"/>
      <c r="H264" s="59"/>
      <c r="I264" s="60"/>
      <c r="J264" s="63" t="str">
        <f aca="false">IF($C264&lt;&gt;"",$E264*1.5,"")</f>
        <v/>
      </c>
      <c r="K264" s="106" t="str">
        <f aca="false">IFERROR($J264/10,"")</f>
        <v/>
      </c>
      <c r="L264" s="59"/>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55"/>
      <c r="AJ264" s="55"/>
      <c r="AK264" s="55"/>
      <c r="AL264" s="55"/>
      <c r="AM264" s="55"/>
      <c r="AN264" s="55"/>
      <c r="AO264" s="55"/>
      <c r="AP264" s="55"/>
      <c r="AQ264" s="55"/>
      <c r="AR264" s="55"/>
      <c r="AS264" s="55"/>
      <c r="AT264" s="55"/>
      <c r="AU264" s="55"/>
      <c r="AV264" s="55"/>
      <c r="AW264" s="55"/>
      <c r="AX264" s="55"/>
      <c r="AY264" s="55"/>
      <c r="AZ264" s="55"/>
      <c r="BA264" s="55"/>
      <c r="BB264" s="55"/>
      <c r="BC264" s="55"/>
      <c r="BD264" s="55"/>
      <c r="BE264" s="55"/>
      <c r="BF264" s="55"/>
      <c r="BG264" s="55"/>
      <c r="BH264" s="55"/>
      <c r="BI264" s="55"/>
      <c r="BJ264" s="55"/>
      <c r="BK264" s="55"/>
      <c r="BL264" s="55"/>
    </row>
    <row r="265" customFormat="false" ht="13.8" hidden="false" customHeight="false" outlineLevel="0" collapsed="false">
      <c r="A265" s="55"/>
      <c r="B265" s="56"/>
      <c r="C265" s="59"/>
      <c r="D265" s="105"/>
      <c r="E265" s="105"/>
      <c r="F265" s="105"/>
      <c r="G265" s="59"/>
      <c r="H265" s="59"/>
      <c r="I265" s="60"/>
      <c r="J265" s="63" t="str">
        <f aca="false">IF($C265&lt;&gt;"",$E265*1.5,"")</f>
        <v/>
      </c>
      <c r="K265" s="106" t="str">
        <f aca="false">IFERROR($J265/10,"")</f>
        <v/>
      </c>
      <c r="L265" s="59"/>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55"/>
      <c r="AJ265" s="55"/>
      <c r="AK265" s="55"/>
      <c r="AL265" s="55"/>
      <c r="AM265" s="55"/>
      <c r="AN265" s="55"/>
      <c r="AO265" s="55"/>
      <c r="AP265" s="55"/>
      <c r="AQ265" s="55"/>
      <c r="AR265" s="55"/>
      <c r="AS265" s="55"/>
      <c r="AT265" s="55"/>
      <c r="AU265" s="55"/>
      <c r="AV265" s="55"/>
      <c r="AW265" s="55"/>
      <c r="AX265" s="55"/>
      <c r="AY265" s="55"/>
      <c r="AZ265" s="55"/>
      <c r="BA265" s="55"/>
      <c r="BB265" s="55"/>
      <c r="BC265" s="55"/>
      <c r="BD265" s="55"/>
      <c r="BE265" s="55"/>
      <c r="BF265" s="55"/>
      <c r="BG265" s="55"/>
      <c r="BH265" s="55"/>
      <c r="BI265" s="55"/>
      <c r="BJ265" s="55"/>
      <c r="BK265" s="55"/>
      <c r="BL265" s="55"/>
    </row>
    <row r="266" customFormat="false" ht="13.8" hidden="false" customHeight="false" outlineLevel="0" collapsed="false">
      <c r="A266" s="55"/>
      <c r="B266" s="56"/>
      <c r="C266" s="59"/>
      <c r="D266" s="105"/>
      <c r="E266" s="105"/>
      <c r="F266" s="105"/>
      <c r="G266" s="59"/>
      <c r="H266" s="59"/>
      <c r="I266" s="60"/>
      <c r="J266" s="63" t="str">
        <f aca="false">IF($C266&lt;&gt;"",$E266*1.5,"")</f>
        <v/>
      </c>
      <c r="K266" s="106" t="str">
        <f aca="false">IFERROR($J266/10,"")</f>
        <v/>
      </c>
      <c r="L266" s="59"/>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55"/>
      <c r="AJ266" s="55"/>
      <c r="AK266" s="55"/>
      <c r="AL266" s="55"/>
      <c r="AM266" s="55"/>
      <c r="AN266" s="55"/>
      <c r="AO266" s="55"/>
      <c r="AP266" s="55"/>
      <c r="AQ266" s="55"/>
      <c r="AR266" s="55"/>
      <c r="AS266" s="55"/>
      <c r="AT266" s="55"/>
      <c r="AU266" s="55"/>
      <c r="AV266" s="55"/>
      <c r="AW266" s="55"/>
      <c r="AX266" s="55"/>
      <c r="AY266" s="55"/>
      <c r="AZ266" s="55"/>
      <c r="BA266" s="55"/>
      <c r="BB266" s="55"/>
      <c r="BC266" s="55"/>
      <c r="BD266" s="55"/>
      <c r="BE266" s="55"/>
      <c r="BF266" s="55"/>
      <c r="BG266" s="55"/>
      <c r="BH266" s="55"/>
      <c r="BI266" s="55"/>
      <c r="BJ266" s="55"/>
      <c r="BK266" s="55"/>
      <c r="BL266" s="55"/>
    </row>
    <row r="267" customFormat="false" ht="13.8" hidden="false" customHeight="false" outlineLevel="0" collapsed="false">
      <c r="A267" s="55"/>
      <c r="B267" s="56"/>
      <c r="C267" s="59"/>
      <c r="D267" s="105"/>
      <c r="E267" s="105"/>
      <c r="F267" s="105"/>
      <c r="G267" s="59"/>
      <c r="H267" s="59"/>
      <c r="I267" s="60"/>
      <c r="J267" s="63" t="str">
        <f aca="false">IF($C267&lt;&gt;"",$E267*1.5,"")</f>
        <v/>
      </c>
      <c r="K267" s="106" t="str">
        <f aca="false">IFERROR($J267/10,"")</f>
        <v/>
      </c>
      <c r="L267" s="59"/>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55"/>
      <c r="AJ267" s="55"/>
      <c r="AK267" s="55"/>
      <c r="AL267" s="55"/>
      <c r="AM267" s="55"/>
      <c r="AN267" s="55"/>
      <c r="AO267" s="55"/>
      <c r="AP267" s="55"/>
      <c r="AQ267" s="55"/>
      <c r="AR267" s="55"/>
      <c r="AS267" s="55"/>
      <c r="AT267" s="55"/>
      <c r="AU267" s="55"/>
      <c r="AV267" s="55"/>
      <c r="AW267" s="55"/>
      <c r="AX267" s="55"/>
      <c r="AY267" s="55"/>
      <c r="AZ267" s="55"/>
      <c r="BA267" s="55"/>
      <c r="BB267" s="55"/>
      <c r="BC267" s="55"/>
      <c r="BD267" s="55"/>
      <c r="BE267" s="55"/>
      <c r="BF267" s="55"/>
      <c r="BG267" s="55"/>
      <c r="BH267" s="55"/>
      <c r="BI267" s="55"/>
      <c r="BJ267" s="55"/>
      <c r="BK267" s="55"/>
      <c r="BL267" s="55"/>
    </row>
    <row r="268" customFormat="false" ht="13.8" hidden="false" customHeight="false" outlineLevel="0" collapsed="false">
      <c r="A268" s="55"/>
      <c r="B268" s="56"/>
      <c r="C268" s="59"/>
      <c r="D268" s="105"/>
      <c r="E268" s="105"/>
      <c r="F268" s="105"/>
      <c r="G268" s="59"/>
      <c r="H268" s="59"/>
      <c r="I268" s="60"/>
      <c r="J268" s="63" t="str">
        <f aca="false">IF($C268&lt;&gt;"",$E268*1.5,"")</f>
        <v/>
      </c>
      <c r="K268" s="106" t="str">
        <f aca="false">IFERROR($J268/10,"")</f>
        <v/>
      </c>
      <c r="L268" s="59"/>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55"/>
      <c r="AJ268" s="55"/>
      <c r="AK268" s="55"/>
      <c r="AL268" s="55"/>
      <c r="AM268" s="55"/>
      <c r="AN268" s="55"/>
      <c r="AO268" s="55"/>
      <c r="AP268" s="55"/>
      <c r="AQ268" s="55"/>
      <c r="AR268" s="55"/>
      <c r="AS268" s="55"/>
      <c r="AT268" s="55"/>
      <c r="AU268" s="55"/>
      <c r="AV268" s="55"/>
      <c r="AW268" s="55"/>
      <c r="AX268" s="55"/>
      <c r="AY268" s="55"/>
      <c r="AZ268" s="55"/>
      <c r="BA268" s="55"/>
      <c r="BB268" s="55"/>
      <c r="BC268" s="55"/>
      <c r="BD268" s="55"/>
      <c r="BE268" s="55"/>
      <c r="BF268" s="55"/>
      <c r="BG268" s="55"/>
      <c r="BH268" s="55"/>
      <c r="BI268" s="55"/>
      <c r="BJ268" s="55"/>
      <c r="BK268" s="55"/>
      <c r="BL268" s="55"/>
    </row>
    <row r="269" customFormat="false" ht="13.8" hidden="false" customHeight="false" outlineLevel="0" collapsed="false">
      <c r="A269" s="55"/>
      <c r="B269" s="56"/>
      <c r="C269" s="59"/>
      <c r="D269" s="105"/>
      <c r="E269" s="105"/>
      <c r="F269" s="105"/>
      <c r="G269" s="59"/>
      <c r="H269" s="59"/>
      <c r="I269" s="60"/>
      <c r="J269" s="63" t="str">
        <f aca="false">IF($C269&lt;&gt;"",$E269*1.5,"")</f>
        <v/>
      </c>
      <c r="K269" s="106" t="str">
        <f aca="false">IFERROR($J269/10,"")</f>
        <v/>
      </c>
      <c r="L269" s="59"/>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55"/>
      <c r="AJ269" s="55"/>
      <c r="AK269" s="55"/>
      <c r="AL269" s="55"/>
      <c r="AM269" s="55"/>
      <c r="AN269" s="55"/>
      <c r="AO269" s="55"/>
      <c r="AP269" s="55"/>
      <c r="AQ269" s="55"/>
      <c r="AR269" s="55"/>
      <c r="AS269" s="55"/>
      <c r="AT269" s="55"/>
      <c r="AU269" s="55"/>
      <c r="AV269" s="55"/>
      <c r="AW269" s="55"/>
      <c r="AX269" s="55"/>
      <c r="AY269" s="55"/>
      <c r="AZ269" s="55"/>
      <c r="BA269" s="55"/>
      <c r="BB269" s="55"/>
      <c r="BC269" s="55"/>
      <c r="BD269" s="55"/>
      <c r="BE269" s="55"/>
      <c r="BF269" s="55"/>
      <c r="BG269" s="55"/>
      <c r="BH269" s="55"/>
      <c r="BI269" s="55"/>
      <c r="BJ269" s="55"/>
      <c r="BK269" s="55"/>
      <c r="BL269" s="55"/>
    </row>
    <row r="270" customFormat="false" ht="13.8" hidden="false" customHeight="false" outlineLevel="0" collapsed="false">
      <c r="A270" s="55"/>
      <c r="B270" s="56"/>
      <c r="C270" s="59"/>
      <c r="D270" s="105"/>
      <c r="E270" s="105"/>
      <c r="F270" s="105"/>
      <c r="G270" s="59"/>
      <c r="H270" s="59"/>
      <c r="I270" s="60"/>
      <c r="J270" s="63" t="str">
        <f aca="false">IF($C270&lt;&gt;"",$E270*1.5,"")</f>
        <v/>
      </c>
      <c r="K270" s="106" t="str">
        <f aca="false">IFERROR($J270/10,"")</f>
        <v/>
      </c>
      <c r="L270" s="59"/>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55"/>
      <c r="AJ270" s="55"/>
      <c r="AK270" s="55"/>
      <c r="AL270" s="55"/>
      <c r="AM270" s="55"/>
      <c r="AN270" s="55"/>
      <c r="AO270" s="55"/>
      <c r="AP270" s="55"/>
      <c r="AQ270" s="55"/>
      <c r="AR270" s="55"/>
      <c r="AS270" s="55"/>
      <c r="AT270" s="55"/>
      <c r="AU270" s="55"/>
      <c r="AV270" s="55"/>
      <c r="AW270" s="55"/>
      <c r="AX270" s="55"/>
      <c r="AY270" s="55"/>
      <c r="AZ270" s="55"/>
      <c r="BA270" s="55"/>
      <c r="BB270" s="55"/>
      <c r="BC270" s="55"/>
      <c r="BD270" s="55"/>
      <c r="BE270" s="55"/>
      <c r="BF270" s="55"/>
      <c r="BG270" s="55"/>
      <c r="BH270" s="55"/>
      <c r="BI270" s="55"/>
      <c r="BJ270" s="55"/>
      <c r="BK270" s="55"/>
      <c r="BL270" s="55"/>
    </row>
    <row r="271" customFormat="false" ht="13.8" hidden="false" customHeight="false" outlineLevel="0" collapsed="false">
      <c r="A271" s="55"/>
      <c r="B271" s="56"/>
      <c r="C271" s="59"/>
      <c r="D271" s="105"/>
      <c r="E271" s="105"/>
      <c r="F271" s="105"/>
      <c r="G271" s="59"/>
      <c r="H271" s="59"/>
      <c r="I271" s="60"/>
      <c r="J271" s="63" t="str">
        <f aca="false">IF($C271&lt;&gt;"",$E271*1.5,"")</f>
        <v/>
      </c>
      <c r="K271" s="106" t="str">
        <f aca="false">IFERROR($J271/10,"")</f>
        <v/>
      </c>
      <c r="L271" s="59"/>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55"/>
      <c r="AJ271" s="55"/>
      <c r="AK271" s="55"/>
      <c r="AL271" s="55"/>
      <c r="AM271" s="55"/>
      <c r="AN271" s="55"/>
      <c r="AO271" s="55"/>
      <c r="AP271" s="55"/>
      <c r="AQ271" s="55"/>
      <c r="AR271" s="55"/>
      <c r="AS271" s="55"/>
      <c r="AT271" s="55"/>
      <c r="AU271" s="55"/>
      <c r="AV271" s="55"/>
      <c r="AW271" s="55"/>
      <c r="AX271" s="55"/>
      <c r="AY271" s="55"/>
      <c r="AZ271" s="55"/>
      <c r="BA271" s="55"/>
      <c r="BB271" s="55"/>
      <c r="BC271" s="55"/>
      <c r="BD271" s="55"/>
      <c r="BE271" s="55"/>
      <c r="BF271" s="55"/>
      <c r="BG271" s="55"/>
      <c r="BH271" s="55"/>
      <c r="BI271" s="55"/>
      <c r="BJ271" s="55"/>
      <c r="BK271" s="55"/>
      <c r="BL271" s="55"/>
    </row>
    <row r="272" customFormat="false" ht="13.8" hidden="false" customHeight="false" outlineLevel="0" collapsed="false">
      <c r="A272" s="55"/>
      <c r="B272" s="56"/>
      <c r="C272" s="59"/>
      <c r="D272" s="105"/>
      <c r="E272" s="105"/>
      <c r="F272" s="105"/>
      <c r="G272" s="59"/>
      <c r="H272" s="59"/>
      <c r="I272" s="60"/>
      <c r="J272" s="63" t="str">
        <f aca="false">IF($C272&lt;&gt;"",$E272*1.5,"")</f>
        <v/>
      </c>
      <c r="K272" s="106" t="str">
        <f aca="false">IFERROR($J272/10,"")</f>
        <v/>
      </c>
      <c r="L272" s="59"/>
      <c r="M272" s="55"/>
      <c r="N272" s="55"/>
      <c r="O272" s="55"/>
      <c r="P272" s="55"/>
      <c r="Q272" s="55"/>
      <c r="R272" s="55"/>
      <c r="S272" s="55"/>
      <c r="T272" s="55"/>
      <c r="U272" s="55"/>
      <c r="V272" s="55"/>
      <c r="W272" s="55"/>
      <c r="X272" s="55"/>
      <c r="Y272" s="55"/>
      <c r="Z272" s="55"/>
      <c r="AA272" s="55"/>
      <c r="AB272" s="55"/>
      <c r="AC272" s="55"/>
      <c r="AD272" s="55"/>
      <c r="AE272" s="55"/>
      <c r="AF272" s="55"/>
      <c r="AG272" s="55"/>
      <c r="AH272" s="55"/>
      <c r="AI272" s="55"/>
      <c r="AJ272" s="55"/>
      <c r="AK272" s="55"/>
      <c r="AL272" s="55"/>
      <c r="AM272" s="55"/>
      <c r="AN272" s="55"/>
      <c r="AO272" s="55"/>
      <c r="AP272" s="55"/>
      <c r="AQ272" s="55"/>
      <c r="AR272" s="55"/>
      <c r="AS272" s="55"/>
      <c r="AT272" s="55"/>
      <c r="AU272" s="55"/>
      <c r="AV272" s="55"/>
      <c r="AW272" s="55"/>
      <c r="AX272" s="55"/>
      <c r="AY272" s="55"/>
      <c r="AZ272" s="55"/>
      <c r="BA272" s="55"/>
      <c r="BB272" s="55"/>
      <c r="BC272" s="55"/>
      <c r="BD272" s="55"/>
      <c r="BE272" s="55"/>
      <c r="BF272" s="55"/>
      <c r="BG272" s="55"/>
      <c r="BH272" s="55"/>
      <c r="BI272" s="55"/>
      <c r="BJ272" s="55"/>
      <c r="BK272" s="55"/>
      <c r="BL272" s="55"/>
    </row>
    <row r="273" customFormat="false" ht="13.8" hidden="false" customHeight="false" outlineLevel="0" collapsed="false">
      <c r="A273" s="55"/>
      <c r="B273" s="56"/>
      <c r="C273" s="59"/>
      <c r="D273" s="105"/>
      <c r="E273" s="105"/>
      <c r="F273" s="105"/>
      <c r="G273" s="59"/>
      <c r="H273" s="59"/>
      <c r="I273" s="60"/>
      <c r="J273" s="63" t="str">
        <f aca="false">IF($C273&lt;&gt;"",$E273*1.5,"")</f>
        <v/>
      </c>
      <c r="K273" s="106" t="str">
        <f aca="false">IFERROR($J273/10,"")</f>
        <v/>
      </c>
      <c r="L273" s="59"/>
      <c r="M273" s="55"/>
      <c r="N273" s="55"/>
      <c r="O273" s="55"/>
      <c r="P273" s="55"/>
      <c r="Q273" s="55"/>
      <c r="R273" s="55"/>
      <c r="S273" s="55"/>
      <c r="T273" s="55"/>
      <c r="U273" s="55"/>
      <c r="V273" s="55"/>
      <c r="W273" s="55"/>
      <c r="X273" s="55"/>
      <c r="Y273" s="55"/>
      <c r="Z273" s="55"/>
      <c r="AA273" s="55"/>
      <c r="AB273" s="55"/>
      <c r="AC273" s="55"/>
      <c r="AD273" s="55"/>
      <c r="AE273" s="55"/>
      <c r="AF273" s="55"/>
      <c r="AG273" s="55"/>
      <c r="AH273" s="55"/>
      <c r="AI273" s="55"/>
      <c r="AJ273" s="55"/>
      <c r="AK273" s="55"/>
      <c r="AL273" s="55"/>
      <c r="AM273" s="55"/>
      <c r="AN273" s="55"/>
      <c r="AO273" s="55"/>
      <c r="AP273" s="55"/>
      <c r="AQ273" s="55"/>
      <c r="AR273" s="55"/>
      <c r="AS273" s="55"/>
      <c r="AT273" s="55"/>
      <c r="AU273" s="55"/>
      <c r="AV273" s="55"/>
      <c r="AW273" s="55"/>
      <c r="AX273" s="55"/>
      <c r="AY273" s="55"/>
      <c r="AZ273" s="55"/>
      <c r="BA273" s="55"/>
      <c r="BB273" s="55"/>
      <c r="BC273" s="55"/>
      <c r="BD273" s="55"/>
      <c r="BE273" s="55"/>
      <c r="BF273" s="55"/>
      <c r="BG273" s="55"/>
      <c r="BH273" s="55"/>
      <c r="BI273" s="55"/>
      <c r="BJ273" s="55"/>
      <c r="BK273" s="55"/>
      <c r="BL273" s="55"/>
    </row>
    <row r="274" customFormat="false" ht="13.8" hidden="false" customHeight="false" outlineLevel="0" collapsed="false">
      <c r="A274" s="55"/>
      <c r="B274" s="56"/>
      <c r="C274" s="59"/>
      <c r="D274" s="105"/>
      <c r="E274" s="105"/>
      <c r="F274" s="105"/>
      <c r="G274" s="59"/>
      <c r="H274" s="59"/>
      <c r="I274" s="60"/>
      <c r="J274" s="63" t="str">
        <f aca="false">IF($C274&lt;&gt;"",$E274*1.5,"")</f>
        <v/>
      </c>
      <c r="K274" s="106" t="str">
        <f aca="false">IFERROR($J274/10,"")</f>
        <v/>
      </c>
      <c r="L274" s="59"/>
      <c r="M274" s="55"/>
      <c r="N274" s="55"/>
      <c r="O274" s="55"/>
      <c r="P274" s="55"/>
      <c r="Q274" s="55"/>
      <c r="R274" s="55"/>
      <c r="S274" s="55"/>
      <c r="T274" s="55"/>
      <c r="U274" s="55"/>
      <c r="V274" s="55"/>
      <c r="W274" s="55"/>
      <c r="X274" s="55"/>
      <c r="Y274" s="55"/>
      <c r="Z274" s="55"/>
      <c r="AA274" s="55"/>
      <c r="AB274" s="55"/>
      <c r="AC274" s="55"/>
      <c r="AD274" s="55"/>
      <c r="AE274" s="55"/>
      <c r="AF274" s="55"/>
      <c r="AG274" s="55"/>
      <c r="AH274" s="55"/>
      <c r="AI274" s="55"/>
      <c r="AJ274" s="55"/>
      <c r="AK274" s="55"/>
      <c r="AL274" s="55"/>
      <c r="AM274" s="55"/>
      <c r="AN274" s="55"/>
      <c r="AO274" s="55"/>
      <c r="AP274" s="55"/>
      <c r="AQ274" s="55"/>
      <c r="AR274" s="55"/>
      <c r="AS274" s="55"/>
      <c r="AT274" s="55"/>
      <c r="AU274" s="55"/>
      <c r="AV274" s="55"/>
      <c r="AW274" s="55"/>
      <c r="AX274" s="55"/>
      <c r="AY274" s="55"/>
      <c r="AZ274" s="55"/>
      <c r="BA274" s="55"/>
      <c r="BB274" s="55"/>
      <c r="BC274" s="55"/>
      <c r="BD274" s="55"/>
      <c r="BE274" s="55"/>
      <c r="BF274" s="55"/>
      <c r="BG274" s="55"/>
      <c r="BH274" s="55"/>
      <c r="BI274" s="55"/>
      <c r="BJ274" s="55"/>
      <c r="BK274" s="55"/>
      <c r="BL274" s="55"/>
    </row>
    <row r="275" customFormat="false" ht="13.8" hidden="false" customHeight="false" outlineLevel="0" collapsed="false">
      <c r="A275" s="55"/>
      <c r="B275" s="56"/>
      <c r="C275" s="59"/>
      <c r="D275" s="105"/>
      <c r="E275" s="105"/>
      <c r="F275" s="105"/>
      <c r="G275" s="59"/>
      <c r="H275" s="59"/>
      <c r="I275" s="60"/>
      <c r="J275" s="63" t="str">
        <f aca="false">IF($C275&lt;&gt;"",$E275*1.5,"")</f>
        <v/>
      </c>
      <c r="K275" s="106" t="str">
        <f aca="false">IFERROR($J275/10,"")</f>
        <v/>
      </c>
      <c r="L275" s="59"/>
      <c r="M275" s="55"/>
      <c r="N275" s="55"/>
      <c r="O275" s="55"/>
      <c r="P275" s="55"/>
      <c r="Q275" s="55"/>
      <c r="R275" s="55"/>
      <c r="S275" s="55"/>
      <c r="T275" s="55"/>
      <c r="U275" s="55"/>
      <c r="V275" s="55"/>
      <c r="W275" s="55"/>
      <c r="X275" s="55"/>
      <c r="Y275" s="55"/>
      <c r="Z275" s="55"/>
      <c r="AA275" s="55"/>
      <c r="AB275" s="55"/>
      <c r="AC275" s="55"/>
      <c r="AD275" s="55"/>
      <c r="AE275" s="55"/>
      <c r="AF275" s="55"/>
      <c r="AG275" s="55"/>
      <c r="AH275" s="55"/>
      <c r="AI275" s="55"/>
      <c r="AJ275" s="55"/>
      <c r="AK275" s="55"/>
      <c r="AL275" s="55"/>
      <c r="AM275" s="55"/>
      <c r="AN275" s="55"/>
      <c r="AO275" s="55"/>
      <c r="AP275" s="55"/>
      <c r="AQ275" s="55"/>
      <c r="AR275" s="55"/>
      <c r="AS275" s="55"/>
      <c r="AT275" s="55"/>
      <c r="AU275" s="55"/>
      <c r="AV275" s="55"/>
      <c r="AW275" s="55"/>
      <c r="AX275" s="55"/>
      <c r="AY275" s="55"/>
      <c r="AZ275" s="55"/>
      <c r="BA275" s="55"/>
      <c r="BB275" s="55"/>
      <c r="BC275" s="55"/>
      <c r="BD275" s="55"/>
      <c r="BE275" s="55"/>
      <c r="BF275" s="55"/>
      <c r="BG275" s="55"/>
      <c r="BH275" s="55"/>
      <c r="BI275" s="55"/>
      <c r="BJ275" s="55"/>
      <c r="BK275" s="55"/>
      <c r="BL275" s="55"/>
    </row>
    <row r="276" customFormat="false" ht="13.8" hidden="false" customHeight="false" outlineLevel="0" collapsed="false">
      <c r="A276" s="55"/>
      <c r="B276" s="56"/>
      <c r="C276" s="59"/>
      <c r="D276" s="105"/>
      <c r="E276" s="105"/>
      <c r="F276" s="105"/>
      <c r="G276" s="59"/>
      <c r="H276" s="59"/>
      <c r="I276" s="60"/>
      <c r="J276" s="63" t="str">
        <f aca="false">IF($C276&lt;&gt;"",$E276*1.5,"")</f>
        <v/>
      </c>
      <c r="K276" s="106" t="str">
        <f aca="false">IFERROR($J276/10,"")</f>
        <v/>
      </c>
      <c r="L276" s="59"/>
      <c r="M276" s="55"/>
      <c r="N276" s="55"/>
      <c r="O276" s="55"/>
      <c r="P276" s="55"/>
      <c r="Q276" s="55"/>
      <c r="R276" s="55"/>
      <c r="S276" s="55"/>
      <c r="T276" s="55"/>
      <c r="U276" s="55"/>
      <c r="V276" s="55"/>
      <c r="W276" s="55"/>
      <c r="X276" s="55"/>
      <c r="Y276" s="55"/>
      <c r="Z276" s="55"/>
      <c r="AA276" s="55"/>
      <c r="AB276" s="55"/>
      <c r="AC276" s="55"/>
      <c r="AD276" s="55"/>
      <c r="AE276" s="55"/>
      <c r="AF276" s="55"/>
      <c r="AG276" s="55"/>
      <c r="AH276" s="55"/>
      <c r="AI276" s="55"/>
      <c r="AJ276" s="55"/>
      <c r="AK276" s="55"/>
      <c r="AL276" s="55"/>
      <c r="AM276" s="55"/>
      <c r="AN276" s="55"/>
      <c r="AO276" s="55"/>
      <c r="AP276" s="55"/>
      <c r="AQ276" s="55"/>
      <c r="AR276" s="55"/>
      <c r="AS276" s="55"/>
      <c r="AT276" s="55"/>
      <c r="AU276" s="55"/>
      <c r="AV276" s="55"/>
      <c r="AW276" s="55"/>
      <c r="AX276" s="55"/>
      <c r="AY276" s="55"/>
      <c r="AZ276" s="55"/>
      <c r="BA276" s="55"/>
      <c r="BB276" s="55"/>
      <c r="BC276" s="55"/>
      <c r="BD276" s="55"/>
      <c r="BE276" s="55"/>
      <c r="BF276" s="55"/>
      <c r="BG276" s="55"/>
      <c r="BH276" s="55"/>
      <c r="BI276" s="55"/>
      <c r="BJ276" s="55"/>
      <c r="BK276" s="55"/>
      <c r="BL276" s="55"/>
    </row>
    <row r="277" customFormat="false" ht="13.8" hidden="false" customHeight="false" outlineLevel="0" collapsed="false">
      <c r="A277" s="55"/>
      <c r="B277" s="56"/>
      <c r="C277" s="59"/>
      <c r="D277" s="105"/>
      <c r="E277" s="105"/>
      <c r="F277" s="105"/>
      <c r="G277" s="59"/>
      <c r="H277" s="59"/>
      <c r="I277" s="60"/>
      <c r="J277" s="63" t="str">
        <f aca="false">IF($C277&lt;&gt;"",$E277*1.5,"")</f>
        <v/>
      </c>
      <c r="K277" s="106" t="str">
        <f aca="false">IFERROR($J277/10,"")</f>
        <v/>
      </c>
      <c r="L277" s="59"/>
      <c r="M277" s="55"/>
      <c r="N277" s="55"/>
      <c r="O277" s="55"/>
      <c r="P277" s="55"/>
      <c r="Q277" s="55"/>
      <c r="R277" s="55"/>
      <c r="S277" s="55"/>
      <c r="T277" s="55"/>
      <c r="U277" s="55"/>
      <c r="V277" s="55"/>
      <c r="W277" s="55"/>
      <c r="X277" s="55"/>
      <c r="Y277" s="55"/>
      <c r="Z277" s="55"/>
      <c r="AA277" s="55"/>
      <c r="AB277" s="55"/>
      <c r="AC277" s="55"/>
      <c r="AD277" s="55"/>
      <c r="AE277" s="55"/>
      <c r="AF277" s="55"/>
      <c r="AG277" s="55"/>
      <c r="AH277" s="55"/>
      <c r="AI277" s="55"/>
      <c r="AJ277" s="55"/>
      <c r="AK277" s="55"/>
      <c r="AL277" s="55"/>
      <c r="AM277" s="55"/>
      <c r="AN277" s="55"/>
      <c r="AO277" s="55"/>
      <c r="AP277" s="55"/>
      <c r="AQ277" s="55"/>
      <c r="AR277" s="55"/>
      <c r="AS277" s="55"/>
      <c r="AT277" s="55"/>
      <c r="AU277" s="55"/>
      <c r="AV277" s="55"/>
      <c r="AW277" s="55"/>
      <c r="AX277" s="55"/>
      <c r="AY277" s="55"/>
      <c r="AZ277" s="55"/>
      <c r="BA277" s="55"/>
      <c r="BB277" s="55"/>
      <c r="BC277" s="55"/>
      <c r="BD277" s="55"/>
      <c r="BE277" s="55"/>
      <c r="BF277" s="55"/>
      <c r="BG277" s="55"/>
      <c r="BH277" s="55"/>
      <c r="BI277" s="55"/>
      <c r="BJ277" s="55"/>
      <c r="BK277" s="55"/>
      <c r="BL277" s="55"/>
    </row>
    <row r="278" customFormat="false" ht="13.8" hidden="false" customHeight="false" outlineLevel="0" collapsed="false">
      <c r="A278" s="55"/>
      <c r="B278" s="56"/>
      <c r="C278" s="59"/>
      <c r="D278" s="105"/>
      <c r="E278" s="105"/>
      <c r="F278" s="105"/>
      <c r="G278" s="59"/>
      <c r="H278" s="59"/>
      <c r="I278" s="60"/>
      <c r="J278" s="63" t="str">
        <f aca="false">IF($C278&lt;&gt;"",$E278*1.5,"")</f>
        <v/>
      </c>
      <c r="K278" s="106" t="str">
        <f aca="false">IFERROR($J278/10,"")</f>
        <v/>
      </c>
      <c r="L278" s="59"/>
      <c r="M278" s="55"/>
      <c r="N278" s="55"/>
      <c r="O278" s="55"/>
      <c r="P278" s="55"/>
      <c r="Q278" s="55"/>
      <c r="R278" s="55"/>
      <c r="S278" s="55"/>
      <c r="T278" s="55"/>
      <c r="U278" s="55"/>
      <c r="V278" s="55"/>
      <c r="W278" s="55"/>
      <c r="X278" s="55"/>
      <c r="Y278" s="55"/>
      <c r="Z278" s="55"/>
      <c r="AA278" s="55"/>
      <c r="AB278" s="55"/>
      <c r="AC278" s="55"/>
      <c r="AD278" s="55"/>
      <c r="AE278" s="55"/>
      <c r="AF278" s="55"/>
      <c r="AG278" s="55"/>
      <c r="AH278" s="55"/>
      <c r="AI278" s="55"/>
      <c r="AJ278" s="55"/>
      <c r="AK278" s="55"/>
      <c r="AL278" s="55"/>
      <c r="AM278" s="55"/>
      <c r="AN278" s="55"/>
      <c r="AO278" s="55"/>
      <c r="AP278" s="55"/>
      <c r="AQ278" s="55"/>
      <c r="AR278" s="55"/>
      <c r="AS278" s="55"/>
      <c r="AT278" s="55"/>
      <c r="AU278" s="55"/>
      <c r="AV278" s="55"/>
      <c r="AW278" s="55"/>
      <c r="AX278" s="55"/>
      <c r="AY278" s="55"/>
      <c r="AZ278" s="55"/>
      <c r="BA278" s="55"/>
      <c r="BB278" s="55"/>
      <c r="BC278" s="55"/>
      <c r="BD278" s="55"/>
      <c r="BE278" s="55"/>
      <c r="BF278" s="55"/>
      <c r="BG278" s="55"/>
      <c r="BH278" s="55"/>
      <c r="BI278" s="55"/>
      <c r="BJ278" s="55"/>
      <c r="BK278" s="55"/>
      <c r="BL278" s="55"/>
    </row>
    <row r="279" customFormat="false" ht="13.8" hidden="false" customHeight="false" outlineLevel="0" collapsed="false">
      <c r="A279" s="55"/>
      <c r="B279" s="56"/>
      <c r="C279" s="59"/>
      <c r="D279" s="105"/>
      <c r="E279" s="105"/>
      <c r="F279" s="105"/>
      <c r="G279" s="59"/>
      <c r="H279" s="59"/>
      <c r="I279" s="60"/>
      <c r="J279" s="63" t="str">
        <f aca="false">IF($C279&lt;&gt;"",$E279*1.5,"")</f>
        <v/>
      </c>
      <c r="K279" s="106" t="str">
        <f aca="false">IFERROR($J279/10,"")</f>
        <v/>
      </c>
      <c r="L279" s="59"/>
      <c r="M279" s="55"/>
      <c r="N279" s="55"/>
      <c r="O279" s="55"/>
      <c r="P279" s="55"/>
      <c r="Q279" s="55"/>
      <c r="R279" s="55"/>
      <c r="S279" s="55"/>
      <c r="T279" s="55"/>
      <c r="U279" s="55"/>
      <c r="V279" s="55"/>
      <c r="W279" s="55"/>
      <c r="X279" s="55"/>
      <c r="Y279" s="55"/>
      <c r="Z279" s="55"/>
      <c r="AA279" s="55"/>
      <c r="AB279" s="55"/>
      <c r="AC279" s="55"/>
      <c r="AD279" s="55"/>
      <c r="AE279" s="55"/>
      <c r="AF279" s="55"/>
      <c r="AG279" s="55"/>
      <c r="AH279" s="55"/>
      <c r="AI279" s="55"/>
      <c r="AJ279" s="55"/>
      <c r="AK279" s="55"/>
      <c r="AL279" s="55"/>
      <c r="AM279" s="55"/>
      <c r="AN279" s="55"/>
      <c r="AO279" s="55"/>
      <c r="AP279" s="55"/>
      <c r="AQ279" s="55"/>
      <c r="AR279" s="55"/>
      <c r="AS279" s="55"/>
      <c r="AT279" s="55"/>
      <c r="AU279" s="55"/>
      <c r="AV279" s="55"/>
      <c r="AW279" s="55"/>
      <c r="AX279" s="55"/>
      <c r="AY279" s="55"/>
      <c r="AZ279" s="55"/>
      <c r="BA279" s="55"/>
      <c r="BB279" s="55"/>
      <c r="BC279" s="55"/>
      <c r="BD279" s="55"/>
      <c r="BE279" s="55"/>
      <c r="BF279" s="55"/>
      <c r="BG279" s="55"/>
      <c r="BH279" s="55"/>
      <c r="BI279" s="55"/>
      <c r="BJ279" s="55"/>
      <c r="BK279" s="55"/>
      <c r="BL279" s="55"/>
    </row>
    <row r="280" customFormat="false" ht="13.8" hidden="false" customHeight="false" outlineLevel="0" collapsed="false">
      <c r="A280" s="55"/>
      <c r="B280" s="56"/>
      <c r="C280" s="59"/>
      <c r="D280" s="105"/>
      <c r="E280" s="105"/>
      <c r="F280" s="105"/>
      <c r="G280" s="59"/>
      <c r="H280" s="59"/>
      <c r="I280" s="60"/>
      <c r="J280" s="63" t="str">
        <f aca="false">IF($C280&lt;&gt;"",$E280*1.5,"")</f>
        <v/>
      </c>
      <c r="K280" s="106" t="str">
        <f aca="false">IFERROR($J280/10,"")</f>
        <v/>
      </c>
      <c r="L280" s="59"/>
      <c r="M280" s="55"/>
      <c r="N280" s="55"/>
      <c r="O280" s="55"/>
      <c r="P280" s="55"/>
      <c r="Q280" s="55"/>
      <c r="R280" s="55"/>
      <c r="S280" s="55"/>
      <c r="T280" s="55"/>
      <c r="U280" s="55"/>
      <c r="V280" s="55"/>
      <c r="W280" s="55"/>
      <c r="X280" s="55"/>
      <c r="Y280" s="55"/>
      <c r="Z280" s="55"/>
      <c r="AA280" s="55"/>
      <c r="AB280" s="55"/>
      <c r="AC280" s="55"/>
      <c r="AD280" s="55"/>
      <c r="AE280" s="55"/>
      <c r="AF280" s="55"/>
      <c r="AG280" s="55"/>
      <c r="AH280" s="55"/>
      <c r="AI280" s="55"/>
      <c r="AJ280" s="55"/>
      <c r="AK280" s="55"/>
      <c r="AL280" s="55"/>
      <c r="AM280" s="55"/>
      <c r="AN280" s="55"/>
      <c r="AO280" s="55"/>
      <c r="AP280" s="55"/>
      <c r="AQ280" s="55"/>
      <c r="AR280" s="55"/>
      <c r="AS280" s="55"/>
      <c r="AT280" s="55"/>
      <c r="AU280" s="55"/>
      <c r="AV280" s="55"/>
      <c r="AW280" s="55"/>
      <c r="AX280" s="55"/>
      <c r="AY280" s="55"/>
      <c r="AZ280" s="55"/>
      <c r="BA280" s="55"/>
      <c r="BB280" s="55"/>
      <c r="BC280" s="55"/>
      <c r="BD280" s="55"/>
      <c r="BE280" s="55"/>
      <c r="BF280" s="55"/>
      <c r="BG280" s="55"/>
      <c r="BH280" s="55"/>
      <c r="BI280" s="55"/>
      <c r="BJ280" s="55"/>
      <c r="BK280" s="55"/>
      <c r="BL280" s="55"/>
    </row>
    <row r="281" customFormat="false" ht="13.8" hidden="false" customHeight="false" outlineLevel="0" collapsed="false">
      <c r="A281" s="55"/>
      <c r="B281" s="56"/>
      <c r="C281" s="59"/>
      <c r="D281" s="105"/>
      <c r="E281" s="105"/>
      <c r="F281" s="105"/>
      <c r="G281" s="59"/>
      <c r="H281" s="59"/>
      <c r="I281" s="60"/>
      <c r="J281" s="63" t="str">
        <f aca="false">IF($C281&lt;&gt;"",$E281*1.5,"")</f>
        <v/>
      </c>
      <c r="K281" s="106" t="str">
        <f aca="false">IFERROR($J281/10,"")</f>
        <v/>
      </c>
      <c r="L281" s="59"/>
      <c r="M281" s="55"/>
      <c r="N281" s="55"/>
      <c r="O281" s="55"/>
      <c r="P281" s="55"/>
      <c r="Q281" s="55"/>
      <c r="R281" s="55"/>
      <c r="S281" s="55"/>
      <c r="T281" s="55"/>
      <c r="U281" s="55"/>
      <c r="V281" s="55"/>
      <c r="W281" s="55"/>
      <c r="X281" s="55"/>
      <c r="Y281" s="55"/>
      <c r="Z281" s="55"/>
      <c r="AA281" s="55"/>
      <c r="AB281" s="55"/>
      <c r="AC281" s="55"/>
      <c r="AD281" s="55"/>
      <c r="AE281" s="55"/>
      <c r="AF281" s="55"/>
      <c r="AG281" s="55"/>
      <c r="AH281" s="55"/>
      <c r="AI281" s="55"/>
      <c r="AJ281" s="55"/>
      <c r="AK281" s="55"/>
      <c r="AL281" s="55"/>
      <c r="AM281" s="55"/>
      <c r="AN281" s="55"/>
      <c r="AO281" s="55"/>
      <c r="AP281" s="55"/>
      <c r="AQ281" s="55"/>
      <c r="AR281" s="55"/>
      <c r="AS281" s="55"/>
      <c r="AT281" s="55"/>
      <c r="AU281" s="55"/>
      <c r="AV281" s="55"/>
      <c r="AW281" s="55"/>
      <c r="AX281" s="55"/>
      <c r="AY281" s="55"/>
      <c r="AZ281" s="55"/>
      <c r="BA281" s="55"/>
      <c r="BB281" s="55"/>
      <c r="BC281" s="55"/>
      <c r="BD281" s="55"/>
      <c r="BE281" s="55"/>
      <c r="BF281" s="55"/>
      <c r="BG281" s="55"/>
      <c r="BH281" s="55"/>
      <c r="BI281" s="55"/>
      <c r="BJ281" s="55"/>
      <c r="BK281" s="55"/>
      <c r="BL281" s="55"/>
    </row>
    <row r="282" customFormat="false" ht="13.8" hidden="false" customHeight="false" outlineLevel="0" collapsed="false">
      <c r="A282" s="55"/>
      <c r="B282" s="56"/>
      <c r="C282" s="59"/>
      <c r="D282" s="105"/>
      <c r="E282" s="105"/>
      <c r="F282" s="105"/>
      <c r="G282" s="59"/>
      <c r="H282" s="59"/>
      <c r="I282" s="60"/>
      <c r="J282" s="63" t="str">
        <f aca="false">IF($C282&lt;&gt;"",$E282*1.5,"")</f>
        <v/>
      </c>
      <c r="K282" s="106" t="str">
        <f aca="false">IFERROR($J282/10,"")</f>
        <v/>
      </c>
      <c r="L282" s="59"/>
      <c r="M282" s="55"/>
      <c r="N282" s="55"/>
      <c r="O282" s="55"/>
      <c r="P282" s="55"/>
      <c r="Q282" s="55"/>
      <c r="R282" s="55"/>
      <c r="S282" s="55"/>
      <c r="T282" s="55"/>
      <c r="U282" s="55"/>
      <c r="V282" s="55"/>
      <c r="W282" s="55"/>
      <c r="X282" s="55"/>
      <c r="Y282" s="55"/>
      <c r="Z282" s="55"/>
      <c r="AA282" s="55"/>
      <c r="AB282" s="55"/>
      <c r="AC282" s="55"/>
      <c r="AD282" s="55"/>
      <c r="AE282" s="55"/>
      <c r="AF282" s="55"/>
      <c r="AG282" s="55"/>
      <c r="AH282" s="55"/>
      <c r="AI282" s="55"/>
      <c r="AJ282" s="55"/>
      <c r="AK282" s="55"/>
      <c r="AL282" s="55"/>
      <c r="AM282" s="55"/>
      <c r="AN282" s="55"/>
      <c r="AO282" s="55"/>
      <c r="AP282" s="55"/>
      <c r="AQ282" s="55"/>
      <c r="AR282" s="55"/>
      <c r="AS282" s="55"/>
      <c r="AT282" s="55"/>
      <c r="AU282" s="55"/>
      <c r="AV282" s="55"/>
      <c r="AW282" s="55"/>
      <c r="AX282" s="55"/>
      <c r="AY282" s="55"/>
      <c r="AZ282" s="55"/>
      <c r="BA282" s="55"/>
      <c r="BB282" s="55"/>
      <c r="BC282" s="55"/>
      <c r="BD282" s="55"/>
      <c r="BE282" s="55"/>
      <c r="BF282" s="55"/>
      <c r="BG282" s="55"/>
      <c r="BH282" s="55"/>
      <c r="BI282" s="55"/>
      <c r="BJ282" s="55"/>
      <c r="BK282" s="55"/>
      <c r="BL282" s="55"/>
    </row>
    <row r="283" customFormat="false" ht="13.8" hidden="false" customHeight="false" outlineLevel="0" collapsed="false">
      <c r="A283" s="55"/>
      <c r="B283" s="56"/>
      <c r="C283" s="59"/>
      <c r="D283" s="105"/>
      <c r="E283" s="105"/>
      <c r="F283" s="105"/>
      <c r="G283" s="59"/>
      <c r="H283" s="59"/>
      <c r="I283" s="60"/>
      <c r="J283" s="63" t="str">
        <f aca="false">IF($C283&lt;&gt;"",$E283*1.5,"")</f>
        <v/>
      </c>
      <c r="K283" s="106" t="str">
        <f aca="false">IFERROR($J283/10,"")</f>
        <v/>
      </c>
      <c r="L283" s="59"/>
      <c r="M283" s="55"/>
      <c r="N283" s="55"/>
      <c r="O283" s="55"/>
      <c r="P283" s="55"/>
      <c r="Q283" s="55"/>
      <c r="R283" s="55"/>
      <c r="S283" s="55"/>
      <c r="T283" s="55"/>
      <c r="U283" s="55"/>
      <c r="V283" s="55"/>
      <c r="W283" s="55"/>
      <c r="X283" s="55"/>
      <c r="Y283" s="55"/>
      <c r="Z283" s="55"/>
      <c r="AA283" s="55"/>
      <c r="AB283" s="55"/>
      <c r="AC283" s="55"/>
      <c r="AD283" s="55"/>
      <c r="AE283" s="55"/>
      <c r="AF283" s="55"/>
      <c r="AG283" s="55"/>
      <c r="AH283" s="55"/>
      <c r="AI283" s="55"/>
      <c r="AJ283" s="55"/>
      <c r="AK283" s="55"/>
      <c r="AL283" s="55"/>
      <c r="AM283" s="55"/>
      <c r="AN283" s="55"/>
      <c r="AO283" s="55"/>
      <c r="AP283" s="55"/>
      <c r="AQ283" s="55"/>
      <c r="AR283" s="55"/>
      <c r="AS283" s="55"/>
      <c r="AT283" s="55"/>
      <c r="AU283" s="55"/>
      <c r="AV283" s="55"/>
      <c r="AW283" s="55"/>
      <c r="AX283" s="55"/>
      <c r="AY283" s="55"/>
      <c r="AZ283" s="55"/>
      <c r="BA283" s="55"/>
      <c r="BB283" s="55"/>
      <c r="BC283" s="55"/>
      <c r="BD283" s="55"/>
      <c r="BE283" s="55"/>
      <c r="BF283" s="55"/>
      <c r="BG283" s="55"/>
      <c r="BH283" s="55"/>
      <c r="BI283" s="55"/>
      <c r="BJ283" s="55"/>
      <c r="BK283" s="55"/>
      <c r="BL283" s="55"/>
    </row>
    <row r="284" customFormat="false" ht="13.8" hidden="false" customHeight="false" outlineLevel="0" collapsed="false">
      <c r="A284" s="55"/>
      <c r="B284" s="56"/>
      <c r="C284" s="59"/>
      <c r="D284" s="105"/>
      <c r="E284" s="105"/>
      <c r="F284" s="105"/>
      <c r="G284" s="59"/>
      <c r="H284" s="59"/>
      <c r="I284" s="60"/>
      <c r="J284" s="63" t="str">
        <f aca="false">IF($C284&lt;&gt;"",$E284*1.5,"")</f>
        <v/>
      </c>
      <c r="K284" s="106" t="str">
        <f aca="false">IFERROR($J284/10,"")</f>
        <v/>
      </c>
      <c r="L284" s="59"/>
      <c r="M284" s="55"/>
      <c r="N284" s="55"/>
      <c r="O284" s="55"/>
      <c r="P284" s="55"/>
      <c r="Q284" s="55"/>
      <c r="R284" s="55"/>
      <c r="S284" s="55"/>
      <c r="T284" s="55"/>
      <c r="U284" s="55"/>
      <c r="V284" s="55"/>
      <c r="W284" s="55"/>
      <c r="X284" s="55"/>
      <c r="Y284" s="55"/>
      <c r="Z284" s="55"/>
      <c r="AA284" s="55"/>
      <c r="AB284" s="55"/>
      <c r="AC284" s="55"/>
      <c r="AD284" s="55"/>
      <c r="AE284" s="55"/>
      <c r="AF284" s="55"/>
      <c r="AG284" s="55"/>
      <c r="AH284" s="55"/>
      <c r="AI284" s="55"/>
      <c r="AJ284" s="55"/>
      <c r="AK284" s="55"/>
      <c r="AL284" s="55"/>
      <c r="AM284" s="55"/>
      <c r="AN284" s="55"/>
      <c r="AO284" s="55"/>
      <c r="AP284" s="55"/>
      <c r="AQ284" s="55"/>
      <c r="AR284" s="55"/>
      <c r="AS284" s="55"/>
      <c r="AT284" s="55"/>
      <c r="AU284" s="55"/>
      <c r="AV284" s="55"/>
      <c r="AW284" s="55"/>
      <c r="AX284" s="55"/>
      <c r="AY284" s="55"/>
      <c r="AZ284" s="55"/>
      <c r="BA284" s="55"/>
      <c r="BB284" s="55"/>
      <c r="BC284" s="55"/>
      <c r="BD284" s="55"/>
      <c r="BE284" s="55"/>
      <c r="BF284" s="55"/>
      <c r="BG284" s="55"/>
      <c r="BH284" s="55"/>
      <c r="BI284" s="55"/>
      <c r="BJ284" s="55"/>
      <c r="BK284" s="55"/>
      <c r="BL284" s="55"/>
    </row>
    <row r="285" customFormat="false" ht="13.8" hidden="false" customHeight="false" outlineLevel="0" collapsed="false">
      <c r="A285" s="55"/>
      <c r="B285" s="56"/>
      <c r="C285" s="59"/>
      <c r="D285" s="105"/>
      <c r="E285" s="105"/>
      <c r="F285" s="105"/>
      <c r="G285" s="59"/>
      <c r="H285" s="59"/>
      <c r="I285" s="60"/>
      <c r="J285" s="63" t="str">
        <f aca="false">IF($C285&lt;&gt;"",$E285*1.5,"")</f>
        <v/>
      </c>
      <c r="K285" s="106" t="str">
        <f aca="false">IFERROR($J285/10,"")</f>
        <v/>
      </c>
      <c r="L285" s="59"/>
      <c r="M285" s="55"/>
      <c r="N285" s="55"/>
      <c r="O285" s="55"/>
      <c r="P285" s="55"/>
      <c r="Q285" s="55"/>
      <c r="R285" s="55"/>
      <c r="S285" s="55"/>
      <c r="T285" s="55"/>
      <c r="U285" s="55"/>
      <c r="V285" s="55"/>
      <c r="W285" s="55"/>
      <c r="X285" s="55"/>
      <c r="Y285" s="55"/>
      <c r="Z285" s="55"/>
      <c r="AA285" s="55"/>
      <c r="AB285" s="55"/>
      <c r="AC285" s="55"/>
      <c r="AD285" s="55"/>
      <c r="AE285" s="55"/>
      <c r="AF285" s="55"/>
      <c r="AG285" s="55"/>
      <c r="AH285" s="55"/>
      <c r="AI285" s="55"/>
      <c r="AJ285" s="55"/>
      <c r="AK285" s="55"/>
      <c r="AL285" s="55"/>
      <c r="AM285" s="55"/>
      <c r="AN285" s="55"/>
      <c r="AO285" s="55"/>
      <c r="AP285" s="55"/>
      <c r="AQ285" s="55"/>
      <c r="AR285" s="55"/>
      <c r="AS285" s="55"/>
      <c r="AT285" s="55"/>
      <c r="AU285" s="55"/>
      <c r="AV285" s="55"/>
      <c r="AW285" s="55"/>
      <c r="AX285" s="55"/>
      <c r="AY285" s="55"/>
      <c r="AZ285" s="55"/>
      <c r="BA285" s="55"/>
      <c r="BB285" s="55"/>
      <c r="BC285" s="55"/>
      <c r="BD285" s="55"/>
      <c r="BE285" s="55"/>
      <c r="BF285" s="55"/>
      <c r="BG285" s="55"/>
      <c r="BH285" s="55"/>
      <c r="BI285" s="55"/>
      <c r="BJ285" s="55"/>
      <c r="BK285" s="55"/>
      <c r="BL285" s="55"/>
    </row>
    <row r="286" customFormat="false" ht="13.8" hidden="false" customHeight="false" outlineLevel="0" collapsed="false">
      <c r="A286" s="55"/>
      <c r="B286" s="56"/>
      <c r="C286" s="59"/>
      <c r="D286" s="105"/>
      <c r="E286" s="105"/>
      <c r="F286" s="105"/>
      <c r="G286" s="59"/>
      <c r="H286" s="59"/>
      <c r="I286" s="60"/>
      <c r="J286" s="63" t="str">
        <f aca="false">IF($C286&lt;&gt;"",$E286*1.5,"")</f>
        <v/>
      </c>
      <c r="K286" s="106" t="str">
        <f aca="false">IFERROR($J286/10,"")</f>
        <v/>
      </c>
      <c r="L286" s="59"/>
      <c r="M286" s="55"/>
      <c r="N286" s="55"/>
      <c r="O286" s="55"/>
      <c r="P286" s="55"/>
      <c r="Q286" s="55"/>
      <c r="R286" s="55"/>
      <c r="S286" s="55"/>
      <c r="T286" s="55"/>
      <c r="U286" s="55"/>
      <c r="V286" s="55"/>
      <c r="W286" s="55"/>
      <c r="X286" s="55"/>
      <c r="Y286" s="55"/>
      <c r="Z286" s="55"/>
      <c r="AA286" s="55"/>
      <c r="AB286" s="55"/>
      <c r="AC286" s="55"/>
      <c r="AD286" s="55"/>
      <c r="AE286" s="55"/>
      <c r="AF286" s="55"/>
      <c r="AG286" s="55"/>
      <c r="AH286" s="55"/>
      <c r="AI286" s="55"/>
      <c r="AJ286" s="55"/>
      <c r="AK286" s="55"/>
      <c r="AL286" s="55"/>
      <c r="AM286" s="55"/>
      <c r="AN286" s="55"/>
      <c r="AO286" s="55"/>
      <c r="AP286" s="55"/>
      <c r="AQ286" s="55"/>
      <c r="AR286" s="55"/>
      <c r="AS286" s="55"/>
      <c r="AT286" s="55"/>
      <c r="AU286" s="55"/>
      <c r="AV286" s="55"/>
      <c r="AW286" s="55"/>
      <c r="AX286" s="55"/>
      <c r="AY286" s="55"/>
      <c r="AZ286" s="55"/>
      <c r="BA286" s="55"/>
      <c r="BB286" s="55"/>
      <c r="BC286" s="55"/>
      <c r="BD286" s="55"/>
      <c r="BE286" s="55"/>
      <c r="BF286" s="55"/>
      <c r="BG286" s="55"/>
      <c r="BH286" s="55"/>
      <c r="BI286" s="55"/>
      <c r="BJ286" s="55"/>
      <c r="BK286" s="55"/>
      <c r="BL286" s="55"/>
    </row>
    <row r="287" customFormat="false" ht="13.8" hidden="false" customHeight="false" outlineLevel="0" collapsed="false">
      <c r="A287" s="55"/>
      <c r="B287" s="56"/>
      <c r="C287" s="59"/>
      <c r="D287" s="105"/>
      <c r="E287" s="105"/>
      <c r="F287" s="105"/>
      <c r="G287" s="59"/>
      <c r="H287" s="59"/>
      <c r="I287" s="60"/>
      <c r="J287" s="63" t="str">
        <f aca="false">IF($C287&lt;&gt;"",$E287*1.5,"")</f>
        <v/>
      </c>
      <c r="K287" s="106" t="str">
        <f aca="false">IFERROR($J287/10,"")</f>
        <v/>
      </c>
      <c r="L287" s="59"/>
      <c r="M287" s="55"/>
      <c r="N287" s="55"/>
      <c r="O287" s="55"/>
      <c r="P287" s="55"/>
      <c r="Q287" s="55"/>
      <c r="R287" s="55"/>
      <c r="S287" s="55"/>
      <c r="T287" s="55"/>
      <c r="U287" s="55"/>
      <c r="V287" s="55"/>
      <c r="W287" s="55"/>
      <c r="X287" s="55"/>
      <c r="Y287" s="55"/>
      <c r="Z287" s="55"/>
      <c r="AA287" s="55"/>
      <c r="AB287" s="55"/>
      <c r="AC287" s="55"/>
      <c r="AD287" s="55"/>
      <c r="AE287" s="55"/>
      <c r="AF287" s="55"/>
      <c r="AG287" s="55"/>
      <c r="AH287" s="55"/>
      <c r="AI287" s="55"/>
      <c r="AJ287" s="55"/>
      <c r="AK287" s="55"/>
      <c r="AL287" s="55"/>
      <c r="AM287" s="55"/>
      <c r="AN287" s="55"/>
      <c r="AO287" s="55"/>
      <c r="AP287" s="55"/>
      <c r="AQ287" s="55"/>
      <c r="AR287" s="55"/>
      <c r="AS287" s="55"/>
      <c r="AT287" s="55"/>
      <c r="AU287" s="55"/>
      <c r="AV287" s="55"/>
      <c r="AW287" s="55"/>
      <c r="AX287" s="55"/>
      <c r="AY287" s="55"/>
      <c r="AZ287" s="55"/>
      <c r="BA287" s="55"/>
      <c r="BB287" s="55"/>
      <c r="BC287" s="55"/>
      <c r="BD287" s="55"/>
      <c r="BE287" s="55"/>
      <c r="BF287" s="55"/>
      <c r="BG287" s="55"/>
      <c r="BH287" s="55"/>
      <c r="BI287" s="55"/>
      <c r="BJ287" s="55"/>
      <c r="BK287" s="55"/>
      <c r="BL287" s="55"/>
    </row>
    <row r="288" customFormat="false" ht="13.8" hidden="false" customHeight="false" outlineLevel="0" collapsed="false">
      <c r="A288" s="55"/>
      <c r="B288" s="56"/>
      <c r="C288" s="59"/>
      <c r="D288" s="105"/>
      <c r="E288" s="105"/>
      <c r="F288" s="105"/>
      <c r="G288" s="59"/>
      <c r="H288" s="59"/>
      <c r="I288" s="60"/>
      <c r="J288" s="63" t="str">
        <f aca="false">IF($C288&lt;&gt;"",$E288*1.5,"")</f>
        <v/>
      </c>
      <c r="K288" s="106" t="str">
        <f aca="false">IFERROR($J288/10,"")</f>
        <v/>
      </c>
      <c r="L288" s="59"/>
      <c r="M288" s="55"/>
      <c r="N288" s="55"/>
      <c r="O288" s="55"/>
      <c r="P288" s="55"/>
      <c r="Q288" s="55"/>
      <c r="R288" s="55"/>
      <c r="S288" s="55"/>
      <c r="T288" s="55"/>
      <c r="U288" s="55"/>
      <c r="V288" s="55"/>
      <c r="W288" s="55"/>
      <c r="X288" s="55"/>
      <c r="Y288" s="55"/>
      <c r="Z288" s="55"/>
      <c r="AA288" s="55"/>
      <c r="AB288" s="55"/>
      <c r="AC288" s="55"/>
      <c r="AD288" s="55"/>
      <c r="AE288" s="55"/>
      <c r="AF288" s="55"/>
      <c r="AG288" s="55"/>
      <c r="AH288" s="55"/>
      <c r="AI288" s="55"/>
      <c r="AJ288" s="55"/>
      <c r="AK288" s="55"/>
      <c r="AL288" s="55"/>
      <c r="AM288" s="55"/>
      <c r="AN288" s="55"/>
      <c r="AO288" s="55"/>
      <c r="AP288" s="55"/>
      <c r="AQ288" s="55"/>
      <c r="AR288" s="55"/>
      <c r="AS288" s="55"/>
      <c r="AT288" s="55"/>
      <c r="AU288" s="55"/>
      <c r="AV288" s="55"/>
      <c r="AW288" s="55"/>
      <c r="AX288" s="55"/>
      <c r="AY288" s="55"/>
      <c r="AZ288" s="55"/>
      <c r="BA288" s="55"/>
      <c r="BB288" s="55"/>
      <c r="BC288" s="55"/>
      <c r="BD288" s="55"/>
      <c r="BE288" s="55"/>
      <c r="BF288" s="55"/>
      <c r="BG288" s="55"/>
      <c r="BH288" s="55"/>
      <c r="BI288" s="55"/>
      <c r="BJ288" s="55"/>
      <c r="BK288" s="55"/>
      <c r="BL288" s="55"/>
    </row>
    <row r="289" customFormat="false" ht="13.8" hidden="false" customHeight="false" outlineLevel="0" collapsed="false">
      <c r="A289" s="55"/>
      <c r="B289" s="56"/>
      <c r="C289" s="59"/>
      <c r="D289" s="105"/>
      <c r="E289" s="105"/>
      <c r="F289" s="105"/>
      <c r="G289" s="59"/>
      <c r="H289" s="59"/>
      <c r="I289" s="60"/>
      <c r="J289" s="63" t="str">
        <f aca="false">IF($C289&lt;&gt;"",$E289*1.5,"")</f>
        <v/>
      </c>
      <c r="K289" s="106" t="str">
        <f aca="false">IFERROR($J289/10,"")</f>
        <v/>
      </c>
      <c r="L289" s="59"/>
      <c r="M289" s="55"/>
      <c r="N289" s="55"/>
      <c r="O289" s="55"/>
      <c r="P289" s="55"/>
      <c r="Q289" s="55"/>
      <c r="R289" s="55"/>
      <c r="S289" s="55"/>
      <c r="T289" s="55"/>
      <c r="U289" s="55"/>
      <c r="V289" s="55"/>
      <c r="W289" s="55"/>
      <c r="X289" s="55"/>
      <c r="Y289" s="55"/>
      <c r="Z289" s="55"/>
      <c r="AA289" s="55"/>
      <c r="AB289" s="55"/>
      <c r="AC289" s="55"/>
      <c r="AD289" s="55"/>
      <c r="AE289" s="55"/>
      <c r="AF289" s="55"/>
      <c r="AG289" s="55"/>
      <c r="AH289" s="55"/>
      <c r="AI289" s="55"/>
      <c r="AJ289" s="55"/>
      <c r="AK289" s="55"/>
      <c r="AL289" s="55"/>
      <c r="AM289" s="55"/>
      <c r="AN289" s="55"/>
      <c r="AO289" s="55"/>
      <c r="AP289" s="55"/>
      <c r="AQ289" s="55"/>
      <c r="AR289" s="55"/>
      <c r="AS289" s="55"/>
      <c r="AT289" s="55"/>
      <c r="AU289" s="55"/>
      <c r="AV289" s="55"/>
      <c r="AW289" s="55"/>
      <c r="AX289" s="55"/>
      <c r="AY289" s="55"/>
      <c r="AZ289" s="55"/>
      <c r="BA289" s="55"/>
      <c r="BB289" s="55"/>
      <c r="BC289" s="55"/>
      <c r="BD289" s="55"/>
      <c r="BE289" s="55"/>
      <c r="BF289" s="55"/>
      <c r="BG289" s="55"/>
      <c r="BH289" s="55"/>
      <c r="BI289" s="55"/>
      <c r="BJ289" s="55"/>
      <c r="BK289" s="55"/>
      <c r="BL289" s="55"/>
    </row>
    <row r="290" customFormat="false" ht="13.8" hidden="false" customHeight="false" outlineLevel="0" collapsed="false">
      <c r="A290" s="55"/>
      <c r="B290" s="56"/>
      <c r="C290" s="59"/>
      <c r="D290" s="105"/>
      <c r="E290" s="105"/>
      <c r="F290" s="105"/>
      <c r="G290" s="59"/>
      <c r="H290" s="59"/>
      <c r="I290" s="60"/>
      <c r="J290" s="63" t="str">
        <f aca="false">IF($C290&lt;&gt;"",$E290*1.5,"")</f>
        <v/>
      </c>
      <c r="K290" s="106" t="str">
        <f aca="false">IFERROR($J290/10,"")</f>
        <v/>
      </c>
      <c r="L290" s="59"/>
      <c r="M290" s="55"/>
      <c r="N290" s="55"/>
      <c r="O290" s="55"/>
      <c r="P290" s="55"/>
      <c r="Q290" s="55"/>
      <c r="R290" s="55"/>
      <c r="S290" s="55"/>
      <c r="T290" s="55"/>
      <c r="U290" s="55"/>
      <c r="V290" s="55"/>
      <c r="W290" s="55"/>
      <c r="X290" s="55"/>
      <c r="Y290" s="55"/>
      <c r="Z290" s="55"/>
      <c r="AA290" s="55"/>
      <c r="AB290" s="55"/>
      <c r="AC290" s="55"/>
      <c r="AD290" s="55"/>
      <c r="AE290" s="55"/>
      <c r="AF290" s="55"/>
      <c r="AG290" s="55"/>
      <c r="AH290" s="55"/>
      <c r="AI290" s="55"/>
      <c r="AJ290" s="55"/>
      <c r="AK290" s="55"/>
      <c r="AL290" s="55"/>
      <c r="AM290" s="55"/>
      <c r="AN290" s="55"/>
      <c r="AO290" s="55"/>
      <c r="AP290" s="55"/>
      <c r="AQ290" s="55"/>
      <c r="AR290" s="55"/>
      <c r="AS290" s="55"/>
      <c r="AT290" s="55"/>
      <c r="AU290" s="55"/>
      <c r="AV290" s="55"/>
      <c r="AW290" s="55"/>
      <c r="AX290" s="55"/>
      <c r="AY290" s="55"/>
      <c r="AZ290" s="55"/>
      <c r="BA290" s="55"/>
      <c r="BB290" s="55"/>
      <c r="BC290" s="55"/>
      <c r="BD290" s="55"/>
      <c r="BE290" s="55"/>
      <c r="BF290" s="55"/>
      <c r="BG290" s="55"/>
      <c r="BH290" s="55"/>
      <c r="BI290" s="55"/>
      <c r="BJ290" s="55"/>
      <c r="BK290" s="55"/>
      <c r="BL290" s="55"/>
    </row>
    <row r="291" customFormat="false" ht="13.8" hidden="false" customHeight="false" outlineLevel="0" collapsed="false">
      <c r="A291" s="55"/>
      <c r="B291" s="56"/>
      <c r="C291" s="59"/>
      <c r="D291" s="105"/>
      <c r="E291" s="105"/>
      <c r="F291" s="105"/>
      <c r="G291" s="59"/>
      <c r="H291" s="59"/>
      <c r="I291" s="60"/>
      <c r="J291" s="63" t="str">
        <f aca="false">IF($C291&lt;&gt;"",$E291*1.5,"")</f>
        <v/>
      </c>
      <c r="K291" s="106" t="str">
        <f aca="false">IFERROR($J291/10,"")</f>
        <v/>
      </c>
      <c r="L291" s="59"/>
      <c r="M291" s="55"/>
      <c r="N291" s="55"/>
      <c r="O291" s="55"/>
      <c r="P291" s="55"/>
      <c r="Q291" s="55"/>
      <c r="R291" s="55"/>
      <c r="S291" s="55"/>
      <c r="T291" s="55"/>
      <c r="U291" s="55"/>
      <c r="V291" s="55"/>
      <c r="W291" s="55"/>
      <c r="X291" s="55"/>
      <c r="Y291" s="55"/>
      <c r="Z291" s="55"/>
      <c r="AA291" s="55"/>
      <c r="AB291" s="55"/>
      <c r="AC291" s="55"/>
      <c r="AD291" s="55"/>
      <c r="AE291" s="55"/>
      <c r="AF291" s="55"/>
      <c r="AG291" s="55"/>
      <c r="AH291" s="55"/>
      <c r="AI291" s="55"/>
      <c r="AJ291" s="55"/>
      <c r="AK291" s="55"/>
      <c r="AL291" s="55"/>
      <c r="AM291" s="55"/>
      <c r="AN291" s="55"/>
      <c r="AO291" s="55"/>
      <c r="AP291" s="55"/>
      <c r="AQ291" s="55"/>
      <c r="AR291" s="55"/>
      <c r="AS291" s="55"/>
      <c r="AT291" s="55"/>
      <c r="AU291" s="55"/>
      <c r="AV291" s="55"/>
      <c r="AW291" s="55"/>
      <c r="AX291" s="55"/>
      <c r="AY291" s="55"/>
      <c r="AZ291" s="55"/>
      <c r="BA291" s="55"/>
      <c r="BB291" s="55"/>
      <c r="BC291" s="55"/>
      <c r="BD291" s="55"/>
      <c r="BE291" s="55"/>
      <c r="BF291" s="55"/>
      <c r="BG291" s="55"/>
      <c r="BH291" s="55"/>
      <c r="BI291" s="55"/>
      <c r="BJ291" s="55"/>
      <c r="BK291" s="55"/>
      <c r="BL291" s="55"/>
    </row>
    <row r="292" customFormat="false" ht="13.8" hidden="false" customHeight="false" outlineLevel="0" collapsed="false">
      <c r="A292" s="55"/>
      <c r="B292" s="56"/>
      <c r="C292" s="59"/>
      <c r="D292" s="105"/>
      <c r="E292" s="105"/>
      <c r="F292" s="105"/>
      <c r="G292" s="59"/>
      <c r="H292" s="59"/>
      <c r="I292" s="60"/>
      <c r="J292" s="63" t="str">
        <f aca="false">IF($C292&lt;&gt;"",$E292*1.5,"")</f>
        <v/>
      </c>
      <c r="K292" s="106" t="str">
        <f aca="false">IFERROR($J292/10,"")</f>
        <v/>
      </c>
      <c r="L292" s="59"/>
      <c r="M292" s="55"/>
      <c r="N292" s="55"/>
      <c r="O292" s="55"/>
      <c r="P292" s="55"/>
      <c r="Q292" s="55"/>
      <c r="R292" s="55"/>
      <c r="S292" s="55"/>
      <c r="T292" s="55"/>
      <c r="U292" s="55"/>
      <c r="V292" s="55"/>
      <c r="W292" s="55"/>
      <c r="X292" s="55"/>
      <c r="Y292" s="55"/>
      <c r="Z292" s="55"/>
      <c r="AA292" s="55"/>
      <c r="AB292" s="55"/>
      <c r="AC292" s="55"/>
      <c r="AD292" s="55"/>
      <c r="AE292" s="55"/>
      <c r="AF292" s="55"/>
      <c r="AG292" s="55"/>
      <c r="AH292" s="55"/>
      <c r="AI292" s="55"/>
      <c r="AJ292" s="55"/>
      <c r="AK292" s="55"/>
      <c r="AL292" s="55"/>
      <c r="AM292" s="55"/>
      <c r="AN292" s="55"/>
      <c r="AO292" s="55"/>
      <c r="AP292" s="55"/>
      <c r="AQ292" s="55"/>
      <c r="AR292" s="55"/>
      <c r="AS292" s="55"/>
      <c r="AT292" s="55"/>
      <c r="AU292" s="55"/>
      <c r="AV292" s="55"/>
      <c r="AW292" s="55"/>
      <c r="AX292" s="55"/>
      <c r="AY292" s="55"/>
      <c r="AZ292" s="55"/>
      <c r="BA292" s="55"/>
      <c r="BB292" s="55"/>
      <c r="BC292" s="55"/>
      <c r="BD292" s="55"/>
      <c r="BE292" s="55"/>
      <c r="BF292" s="55"/>
      <c r="BG292" s="55"/>
      <c r="BH292" s="55"/>
      <c r="BI292" s="55"/>
      <c r="BJ292" s="55"/>
      <c r="BK292" s="55"/>
      <c r="BL292" s="55"/>
    </row>
    <row r="293" customFormat="false" ht="13.8" hidden="false" customHeight="false" outlineLevel="0" collapsed="false">
      <c r="A293" s="55"/>
      <c r="B293" s="56"/>
      <c r="C293" s="59"/>
      <c r="D293" s="105"/>
      <c r="E293" s="105"/>
      <c r="F293" s="105"/>
      <c r="G293" s="59"/>
      <c r="H293" s="59"/>
      <c r="I293" s="60"/>
      <c r="J293" s="63" t="str">
        <f aca="false">IF($C293&lt;&gt;"",$E293*1.5,"")</f>
        <v/>
      </c>
      <c r="K293" s="106" t="str">
        <f aca="false">IFERROR($J293/10,"")</f>
        <v/>
      </c>
      <c r="L293" s="59"/>
      <c r="M293" s="55"/>
      <c r="N293" s="55"/>
      <c r="O293" s="55"/>
      <c r="P293" s="55"/>
      <c r="Q293" s="55"/>
      <c r="R293" s="55"/>
      <c r="S293" s="55"/>
      <c r="T293" s="55"/>
      <c r="U293" s="55"/>
      <c r="V293" s="55"/>
      <c r="W293" s="55"/>
      <c r="X293" s="55"/>
      <c r="Y293" s="55"/>
      <c r="Z293" s="55"/>
      <c r="AA293" s="55"/>
      <c r="AB293" s="55"/>
      <c r="AC293" s="55"/>
      <c r="AD293" s="55"/>
      <c r="AE293" s="55"/>
      <c r="AF293" s="55"/>
      <c r="AG293" s="55"/>
      <c r="AH293" s="55"/>
      <c r="AI293" s="55"/>
      <c r="AJ293" s="55"/>
      <c r="AK293" s="55"/>
      <c r="AL293" s="55"/>
      <c r="AM293" s="55"/>
      <c r="AN293" s="55"/>
      <c r="AO293" s="55"/>
      <c r="AP293" s="55"/>
      <c r="AQ293" s="55"/>
      <c r="AR293" s="55"/>
      <c r="AS293" s="55"/>
      <c r="AT293" s="55"/>
      <c r="AU293" s="55"/>
      <c r="AV293" s="55"/>
      <c r="AW293" s="55"/>
      <c r="AX293" s="55"/>
      <c r="AY293" s="55"/>
      <c r="AZ293" s="55"/>
      <c r="BA293" s="55"/>
      <c r="BB293" s="55"/>
      <c r="BC293" s="55"/>
      <c r="BD293" s="55"/>
      <c r="BE293" s="55"/>
      <c r="BF293" s="55"/>
      <c r="BG293" s="55"/>
      <c r="BH293" s="55"/>
      <c r="BI293" s="55"/>
      <c r="BJ293" s="55"/>
      <c r="BK293" s="55"/>
      <c r="BL293" s="55"/>
    </row>
    <row r="294" customFormat="false" ht="13.8" hidden="false" customHeight="false" outlineLevel="0" collapsed="false">
      <c r="A294" s="55"/>
      <c r="B294" s="56"/>
      <c r="C294" s="59"/>
      <c r="D294" s="105"/>
      <c r="E294" s="105"/>
      <c r="F294" s="105"/>
      <c r="G294" s="59"/>
      <c r="H294" s="59"/>
      <c r="I294" s="60"/>
      <c r="J294" s="63" t="str">
        <f aca="false">IF($C294&lt;&gt;"",$E294*1.5,"")</f>
        <v/>
      </c>
      <c r="K294" s="106" t="str">
        <f aca="false">IFERROR($J294/10,"")</f>
        <v/>
      </c>
      <c r="L294" s="59"/>
      <c r="M294" s="55"/>
      <c r="N294" s="55"/>
      <c r="O294" s="55"/>
      <c r="P294" s="55"/>
      <c r="Q294" s="55"/>
      <c r="R294" s="55"/>
      <c r="S294" s="55"/>
      <c r="T294" s="55"/>
      <c r="U294" s="55"/>
      <c r="V294" s="55"/>
      <c r="W294" s="55"/>
      <c r="X294" s="55"/>
      <c r="Y294" s="55"/>
      <c r="Z294" s="55"/>
      <c r="AA294" s="55"/>
      <c r="AB294" s="55"/>
      <c r="AC294" s="55"/>
      <c r="AD294" s="55"/>
      <c r="AE294" s="55"/>
      <c r="AF294" s="55"/>
      <c r="AG294" s="55"/>
      <c r="AH294" s="55"/>
      <c r="AI294" s="55"/>
      <c r="AJ294" s="55"/>
      <c r="AK294" s="55"/>
      <c r="AL294" s="55"/>
      <c r="AM294" s="55"/>
      <c r="AN294" s="55"/>
      <c r="AO294" s="55"/>
      <c r="AP294" s="55"/>
      <c r="AQ294" s="55"/>
      <c r="AR294" s="55"/>
      <c r="AS294" s="55"/>
      <c r="AT294" s="55"/>
      <c r="AU294" s="55"/>
      <c r="AV294" s="55"/>
      <c r="AW294" s="55"/>
      <c r="AX294" s="55"/>
      <c r="AY294" s="55"/>
      <c r="AZ294" s="55"/>
      <c r="BA294" s="55"/>
      <c r="BB294" s="55"/>
      <c r="BC294" s="55"/>
      <c r="BD294" s="55"/>
      <c r="BE294" s="55"/>
      <c r="BF294" s="55"/>
      <c r="BG294" s="55"/>
      <c r="BH294" s="55"/>
      <c r="BI294" s="55"/>
      <c r="BJ294" s="55"/>
      <c r="BK294" s="55"/>
      <c r="BL294" s="55"/>
    </row>
    <row r="295" customFormat="false" ht="13.8" hidden="false" customHeight="false" outlineLevel="0" collapsed="false">
      <c r="A295" s="55"/>
      <c r="B295" s="56"/>
      <c r="C295" s="59"/>
      <c r="D295" s="105"/>
      <c r="E295" s="105"/>
      <c r="F295" s="105"/>
      <c r="G295" s="59"/>
      <c r="H295" s="59"/>
      <c r="I295" s="60"/>
      <c r="J295" s="63" t="str">
        <f aca="false">IF($C295&lt;&gt;"",$E295*1.5,"")</f>
        <v/>
      </c>
      <c r="K295" s="106" t="str">
        <f aca="false">IFERROR($J295/10,"")</f>
        <v/>
      </c>
      <c r="L295" s="59"/>
      <c r="M295" s="55"/>
      <c r="N295" s="55"/>
      <c r="O295" s="55"/>
      <c r="P295" s="55"/>
      <c r="Q295" s="55"/>
      <c r="R295" s="55"/>
      <c r="S295" s="55"/>
      <c r="T295" s="55"/>
      <c r="U295" s="55"/>
      <c r="V295" s="55"/>
      <c r="W295" s="55"/>
      <c r="X295" s="55"/>
      <c r="Y295" s="55"/>
      <c r="Z295" s="55"/>
      <c r="AA295" s="55"/>
      <c r="AB295" s="55"/>
      <c r="AC295" s="55"/>
      <c r="AD295" s="55"/>
      <c r="AE295" s="55"/>
      <c r="AF295" s="55"/>
      <c r="AG295" s="55"/>
      <c r="AH295" s="55"/>
      <c r="AI295" s="55"/>
      <c r="AJ295" s="55"/>
      <c r="AK295" s="55"/>
      <c r="AL295" s="55"/>
      <c r="AM295" s="55"/>
      <c r="AN295" s="55"/>
      <c r="AO295" s="55"/>
      <c r="AP295" s="55"/>
      <c r="AQ295" s="55"/>
      <c r="AR295" s="55"/>
      <c r="AS295" s="55"/>
      <c r="AT295" s="55"/>
      <c r="AU295" s="55"/>
      <c r="AV295" s="55"/>
      <c r="AW295" s="55"/>
      <c r="AX295" s="55"/>
      <c r="AY295" s="55"/>
      <c r="AZ295" s="55"/>
      <c r="BA295" s="55"/>
      <c r="BB295" s="55"/>
      <c r="BC295" s="55"/>
      <c r="BD295" s="55"/>
      <c r="BE295" s="55"/>
      <c r="BF295" s="55"/>
      <c r="BG295" s="55"/>
      <c r="BH295" s="55"/>
      <c r="BI295" s="55"/>
      <c r="BJ295" s="55"/>
      <c r="BK295" s="55"/>
      <c r="BL295" s="55"/>
    </row>
    <row r="296" customFormat="false" ht="13.8" hidden="false" customHeight="false" outlineLevel="0" collapsed="false">
      <c r="A296" s="55"/>
      <c r="B296" s="56"/>
      <c r="C296" s="59"/>
      <c r="D296" s="105"/>
      <c r="E296" s="105"/>
      <c r="F296" s="105"/>
      <c r="G296" s="59"/>
      <c r="H296" s="59"/>
      <c r="I296" s="60"/>
      <c r="J296" s="63" t="str">
        <f aca="false">IF($C296&lt;&gt;"",$E296*1.5,"")</f>
        <v/>
      </c>
      <c r="K296" s="106" t="str">
        <f aca="false">IFERROR($J296/10,"")</f>
        <v/>
      </c>
      <c r="L296" s="59"/>
      <c r="M296" s="55"/>
      <c r="N296" s="55"/>
      <c r="O296" s="55"/>
      <c r="P296" s="55"/>
      <c r="Q296" s="55"/>
      <c r="R296" s="55"/>
      <c r="S296" s="55"/>
      <c r="T296" s="55"/>
      <c r="U296" s="55"/>
      <c r="V296" s="55"/>
      <c r="W296" s="55"/>
      <c r="X296" s="55"/>
      <c r="Y296" s="55"/>
      <c r="Z296" s="55"/>
      <c r="AA296" s="55"/>
      <c r="AB296" s="55"/>
      <c r="AC296" s="55"/>
      <c r="AD296" s="55"/>
      <c r="AE296" s="55"/>
      <c r="AF296" s="55"/>
      <c r="AG296" s="55"/>
      <c r="AH296" s="55"/>
      <c r="AI296" s="55"/>
      <c r="AJ296" s="55"/>
      <c r="AK296" s="55"/>
      <c r="AL296" s="55"/>
      <c r="AM296" s="55"/>
      <c r="AN296" s="55"/>
      <c r="AO296" s="55"/>
      <c r="AP296" s="55"/>
      <c r="AQ296" s="55"/>
      <c r="AR296" s="55"/>
      <c r="AS296" s="55"/>
      <c r="AT296" s="55"/>
      <c r="AU296" s="55"/>
      <c r="AV296" s="55"/>
      <c r="AW296" s="55"/>
      <c r="AX296" s="55"/>
      <c r="AY296" s="55"/>
      <c r="AZ296" s="55"/>
      <c r="BA296" s="55"/>
      <c r="BB296" s="55"/>
      <c r="BC296" s="55"/>
      <c r="BD296" s="55"/>
      <c r="BE296" s="55"/>
      <c r="BF296" s="55"/>
      <c r="BG296" s="55"/>
      <c r="BH296" s="55"/>
      <c r="BI296" s="55"/>
      <c r="BJ296" s="55"/>
      <c r="BK296" s="55"/>
      <c r="BL296" s="55"/>
    </row>
    <row r="297" customFormat="false" ht="13.8" hidden="false" customHeight="false" outlineLevel="0" collapsed="false">
      <c r="A297" s="55"/>
      <c r="B297" s="56"/>
      <c r="C297" s="59"/>
      <c r="D297" s="105"/>
      <c r="E297" s="105"/>
      <c r="F297" s="105"/>
      <c r="G297" s="59"/>
      <c r="H297" s="59"/>
      <c r="I297" s="60"/>
      <c r="J297" s="63" t="str">
        <f aca="false">IF($C297&lt;&gt;"",$E297*1.5,"")</f>
        <v/>
      </c>
      <c r="K297" s="106" t="str">
        <f aca="false">IFERROR($J297/10,"")</f>
        <v/>
      </c>
      <c r="L297" s="59"/>
      <c r="M297" s="55"/>
      <c r="N297" s="55"/>
      <c r="O297" s="55"/>
      <c r="P297" s="55"/>
      <c r="Q297" s="55"/>
      <c r="R297" s="55"/>
      <c r="S297" s="55"/>
      <c r="T297" s="55"/>
      <c r="U297" s="55"/>
      <c r="V297" s="55"/>
      <c r="W297" s="55"/>
      <c r="X297" s="55"/>
      <c r="Y297" s="55"/>
      <c r="Z297" s="55"/>
      <c r="AA297" s="55"/>
      <c r="AB297" s="55"/>
      <c r="AC297" s="55"/>
      <c r="AD297" s="55"/>
      <c r="AE297" s="55"/>
      <c r="AF297" s="55"/>
      <c r="AG297" s="55"/>
      <c r="AH297" s="55"/>
      <c r="AI297" s="55"/>
      <c r="AJ297" s="55"/>
      <c r="AK297" s="55"/>
      <c r="AL297" s="55"/>
      <c r="AM297" s="55"/>
      <c r="AN297" s="55"/>
      <c r="AO297" s="55"/>
      <c r="AP297" s="55"/>
      <c r="AQ297" s="55"/>
      <c r="AR297" s="55"/>
      <c r="AS297" s="55"/>
      <c r="AT297" s="55"/>
      <c r="AU297" s="55"/>
      <c r="AV297" s="55"/>
      <c r="AW297" s="55"/>
      <c r="AX297" s="55"/>
      <c r="AY297" s="55"/>
      <c r="AZ297" s="55"/>
      <c r="BA297" s="55"/>
      <c r="BB297" s="55"/>
      <c r="BC297" s="55"/>
      <c r="BD297" s="55"/>
      <c r="BE297" s="55"/>
      <c r="BF297" s="55"/>
      <c r="BG297" s="55"/>
      <c r="BH297" s="55"/>
      <c r="BI297" s="55"/>
      <c r="BJ297" s="55"/>
      <c r="BK297" s="55"/>
      <c r="BL297" s="55"/>
    </row>
    <row r="298" customFormat="false" ht="13.8" hidden="false" customHeight="false" outlineLevel="0" collapsed="false">
      <c r="A298" s="55"/>
      <c r="B298" s="56"/>
      <c r="C298" s="59"/>
      <c r="D298" s="105"/>
      <c r="E298" s="105"/>
      <c r="F298" s="105"/>
      <c r="G298" s="59"/>
      <c r="H298" s="59"/>
      <c r="I298" s="60"/>
      <c r="J298" s="63" t="str">
        <f aca="false">IF($C298&lt;&gt;"",$E298*1.5,"")</f>
        <v/>
      </c>
      <c r="K298" s="106" t="str">
        <f aca="false">IFERROR($J298/10,"")</f>
        <v/>
      </c>
      <c r="L298" s="59"/>
      <c r="M298" s="55"/>
      <c r="N298" s="55"/>
      <c r="O298" s="55"/>
      <c r="P298" s="55"/>
      <c r="Q298" s="55"/>
      <c r="R298" s="55"/>
      <c r="S298" s="55"/>
      <c r="T298" s="55"/>
      <c r="U298" s="55"/>
      <c r="V298" s="55"/>
      <c r="W298" s="55"/>
      <c r="X298" s="55"/>
      <c r="Y298" s="55"/>
      <c r="Z298" s="55"/>
      <c r="AA298" s="55"/>
      <c r="AB298" s="55"/>
      <c r="AC298" s="55"/>
      <c r="AD298" s="55"/>
      <c r="AE298" s="55"/>
      <c r="AF298" s="55"/>
      <c r="AG298" s="55"/>
      <c r="AH298" s="55"/>
      <c r="AI298" s="55"/>
      <c r="AJ298" s="55"/>
      <c r="AK298" s="55"/>
      <c r="AL298" s="55"/>
      <c r="AM298" s="55"/>
      <c r="AN298" s="55"/>
      <c r="AO298" s="55"/>
      <c r="AP298" s="55"/>
      <c r="AQ298" s="55"/>
      <c r="AR298" s="55"/>
      <c r="AS298" s="55"/>
      <c r="AT298" s="55"/>
      <c r="AU298" s="55"/>
      <c r="AV298" s="55"/>
      <c r="AW298" s="55"/>
      <c r="AX298" s="55"/>
      <c r="AY298" s="55"/>
      <c r="AZ298" s="55"/>
      <c r="BA298" s="55"/>
      <c r="BB298" s="55"/>
      <c r="BC298" s="55"/>
      <c r="BD298" s="55"/>
      <c r="BE298" s="55"/>
      <c r="BF298" s="55"/>
      <c r="BG298" s="55"/>
      <c r="BH298" s="55"/>
      <c r="BI298" s="55"/>
      <c r="BJ298" s="55"/>
      <c r="BK298" s="55"/>
      <c r="BL298" s="55"/>
    </row>
    <row r="299" customFormat="false" ht="13.8" hidden="false" customHeight="false" outlineLevel="0" collapsed="false">
      <c r="A299" s="55"/>
      <c r="B299" s="56"/>
      <c r="C299" s="59"/>
      <c r="D299" s="105"/>
      <c r="E299" s="105"/>
      <c r="F299" s="105"/>
      <c r="G299" s="59"/>
      <c r="H299" s="59"/>
      <c r="I299" s="60"/>
      <c r="J299" s="63" t="str">
        <f aca="false">IF($C299&lt;&gt;"",$E299*1.5,"")</f>
        <v/>
      </c>
      <c r="K299" s="106" t="str">
        <f aca="false">IFERROR($J299/10,"")</f>
        <v/>
      </c>
      <c r="L299" s="59"/>
      <c r="M299" s="55"/>
      <c r="N299" s="55"/>
      <c r="O299" s="55"/>
      <c r="P299" s="55"/>
      <c r="Q299" s="55"/>
      <c r="R299" s="55"/>
      <c r="S299" s="55"/>
      <c r="T299" s="55"/>
      <c r="U299" s="55"/>
      <c r="V299" s="55"/>
      <c r="W299" s="55"/>
      <c r="X299" s="55"/>
      <c r="Y299" s="55"/>
      <c r="Z299" s="55"/>
      <c r="AA299" s="55"/>
      <c r="AB299" s="55"/>
      <c r="AC299" s="55"/>
      <c r="AD299" s="55"/>
      <c r="AE299" s="55"/>
      <c r="AF299" s="55"/>
      <c r="AG299" s="55"/>
      <c r="AH299" s="55"/>
      <c r="AI299" s="55"/>
      <c r="AJ299" s="55"/>
      <c r="AK299" s="55"/>
      <c r="AL299" s="55"/>
      <c r="AM299" s="55"/>
      <c r="AN299" s="55"/>
      <c r="AO299" s="55"/>
      <c r="AP299" s="55"/>
      <c r="AQ299" s="55"/>
      <c r="AR299" s="55"/>
      <c r="AS299" s="55"/>
      <c r="AT299" s="55"/>
      <c r="AU299" s="55"/>
      <c r="AV299" s="55"/>
      <c r="AW299" s="55"/>
      <c r="AX299" s="55"/>
      <c r="AY299" s="55"/>
      <c r="AZ299" s="55"/>
      <c r="BA299" s="55"/>
      <c r="BB299" s="55"/>
      <c r="BC299" s="55"/>
      <c r="BD299" s="55"/>
      <c r="BE299" s="55"/>
      <c r="BF299" s="55"/>
      <c r="BG299" s="55"/>
      <c r="BH299" s="55"/>
      <c r="BI299" s="55"/>
      <c r="BJ299" s="55"/>
      <c r="BK299" s="55"/>
      <c r="BL299" s="55"/>
    </row>
    <row r="300" customFormat="false" ht="13.8" hidden="false" customHeight="false" outlineLevel="0" collapsed="false">
      <c r="A300" s="55"/>
      <c r="B300" s="56"/>
      <c r="C300" s="59"/>
      <c r="D300" s="105"/>
      <c r="E300" s="105"/>
      <c r="F300" s="105"/>
      <c r="G300" s="59"/>
      <c r="H300" s="59"/>
      <c r="I300" s="60"/>
      <c r="J300" s="63" t="str">
        <f aca="false">IF($C300&lt;&gt;"",$E300*1.5,"")</f>
        <v/>
      </c>
      <c r="K300" s="106" t="str">
        <f aca="false">IFERROR($J300/10,"")</f>
        <v/>
      </c>
      <c r="L300" s="59"/>
      <c r="M300" s="55"/>
      <c r="N300" s="55"/>
      <c r="O300" s="55"/>
      <c r="P300" s="55"/>
      <c r="Q300" s="55"/>
      <c r="R300" s="55"/>
      <c r="S300" s="55"/>
      <c r="T300" s="55"/>
      <c r="U300" s="55"/>
      <c r="V300" s="55"/>
      <c r="W300" s="55"/>
      <c r="X300" s="55"/>
      <c r="Y300" s="55"/>
      <c r="Z300" s="55"/>
      <c r="AA300" s="55"/>
      <c r="AB300" s="55"/>
      <c r="AC300" s="55"/>
      <c r="AD300" s="55"/>
      <c r="AE300" s="55"/>
      <c r="AF300" s="55"/>
      <c r="AG300" s="55"/>
      <c r="AH300" s="55"/>
      <c r="AI300" s="55"/>
      <c r="AJ300" s="55"/>
      <c r="AK300" s="55"/>
      <c r="AL300" s="55"/>
      <c r="AM300" s="55"/>
      <c r="AN300" s="55"/>
      <c r="AO300" s="55"/>
      <c r="AP300" s="55"/>
      <c r="AQ300" s="55"/>
      <c r="AR300" s="55"/>
      <c r="AS300" s="55"/>
      <c r="AT300" s="55"/>
      <c r="AU300" s="55"/>
      <c r="AV300" s="55"/>
      <c r="AW300" s="55"/>
      <c r="AX300" s="55"/>
      <c r="AY300" s="55"/>
      <c r="AZ300" s="55"/>
      <c r="BA300" s="55"/>
      <c r="BB300" s="55"/>
      <c r="BC300" s="55"/>
      <c r="BD300" s="55"/>
      <c r="BE300" s="55"/>
      <c r="BF300" s="55"/>
      <c r="BG300" s="55"/>
      <c r="BH300" s="55"/>
      <c r="BI300" s="55"/>
      <c r="BJ300" s="55"/>
      <c r="BK300" s="55"/>
      <c r="BL300" s="55"/>
    </row>
    <row r="301" customFormat="false" ht="13.8" hidden="false" customHeight="false" outlineLevel="0" collapsed="false">
      <c r="A301" s="55"/>
      <c r="B301" s="56"/>
      <c r="C301" s="59"/>
      <c r="D301" s="105"/>
      <c r="E301" s="105"/>
      <c r="F301" s="105"/>
      <c r="G301" s="59"/>
      <c r="H301" s="59"/>
      <c r="I301" s="60"/>
      <c r="J301" s="63" t="str">
        <f aca="false">IF($C301&lt;&gt;"",$E301*1.5,"")</f>
        <v/>
      </c>
      <c r="K301" s="106" t="str">
        <f aca="false">IFERROR($J301/10,"")</f>
        <v/>
      </c>
      <c r="L301" s="59"/>
      <c r="M301" s="55"/>
      <c r="N301" s="55"/>
      <c r="O301" s="55"/>
      <c r="P301" s="55"/>
      <c r="Q301" s="55"/>
      <c r="R301" s="55"/>
      <c r="S301" s="55"/>
      <c r="T301" s="55"/>
      <c r="U301" s="55"/>
      <c r="V301" s="55"/>
      <c r="W301" s="55"/>
      <c r="X301" s="55"/>
      <c r="Y301" s="55"/>
      <c r="Z301" s="55"/>
      <c r="AA301" s="55"/>
      <c r="AB301" s="55"/>
      <c r="AC301" s="55"/>
      <c r="AD301" s="55"/>
      <c r="AE301" s="55"/>
      <c r="AF301" s="55"/>
      <c r="AG301" s="55"/>
      <c r="AH301" s="55"/>
      <c r="AI301" s="55"/>
      <c r="AJ301" s="55"/>
      <c r="AK301" s="55"/>
      <c r="AL301" s="55"/>
      <c r="AM301" s="55"/>
      <c r="AN301" s="55"/>
      <c r="AO301" s="55"/>
      <c r="AP301" s="55"/>
      <c r="AQ301" s="55"/>
      <c r="AR301" s="55"/>
      <c r="AS301" s="55"/>
      <c r="AT301" s="55"/>
      <c r="AU301" s="55"/>
      <c r="AV301" s="55"/>
      <c r="AW301" s="55"/>
      <c r="AX301" s="55"/>
      <c r="AY301" s="55"/>
      <c r="AZ301" s="55"/>
      <c r="BA301" s="55"/>
      <c r="BB301" s="55"/>
      <c r="BC301" s="55"/>
      <c r="BD301" s="55"/>
      <c r="BE301" s="55"/>
      <c r="BF301" s="55"/>
      <c r="BG301" s="55"/>
      <c r="BH301" s="55"/>
      <c r="BI301" s="55"/>
      <c r="BJ301" s="55"/>
      <c r="BK301" s="55"/>
      <c r="BL301" s="55"/>
    </row>
    <row r="302" customFormat="false" ht="13.8" hidden="false" customHeight="false" outlineLevel="0" collapsed="false">
      <c r="A302" s="55"/>
      <c r="B302" s="56"/>
      <c r="C302" s="59"/>
      <c r="D302" s="105"/>
      <c r="E302" s="105"/>
      <c r="F302" s="105"/>
      <c r="G302" s="59"/>
      <c r="H302" s="59"/>
      <c r="I302" s="60"/>
      <c r="J302" s="63" t="str">
        <f aca="false">IF($C302&lt;&gt;"",$E302*1.5,"")</f>
        <v/>
      </c>
      <c r="K302" s="106" t="str">
        <f aca="false">IFERROR($J302/10,"")</f>
        <v/>
      </c>
      <c r="L302" s="59"/>
      <c r="M302" s="55"/>
      <c r="N302" s="55"/>
      <c r="O302" s="55"/>
      <c r="P302" s="55"/>
      <c r="Q302" s="55"/>
      <c r="R302" s="55"/>
      <c r="S302" s="55"/>
      <c r="T302" s="55"/>
      <c r="U302" s="55"/>
      <c r="V302" s="55"/>
      <c r="W302" s="55"/>
      <c r="X302" s="55"/>
      <c r="Y302" s="55"/>
      <c r="Z302" s="55"/>
      <c r="AA302" s="55"/>
      <c r="AB302" s="55"/>
      <c r="AC302" s="55"/>
      <c r="AD302" s="55"/>
      <c r="AE302" s="55"/>
      <c r="AF302" s="55"/>
      <c r="AG302" s="55"/>
      <c r="AH302" s="55"/>
      <c r="AI302" s="55"/>
      <c r="AJ302" s="55"/>
      <c r="AK302" s="55"/>
      <c r="AL302" s="55"/>
      <c r="AM302" s="55"/>
      <c r="AN302" s="55"/>
      <c r="AO302" s="55"/>
      <c r="AP302" s="55"/>
      <c r="AQ302" s="55"/>
      <c r="AR302" s="55"/>
      <c r="AS302" s="55"/>
      <c r="AT302" s="55"/>
      <c r="AU302" s="55"/>
      <c r="AV302" s="55"/>
      <c r="AW302" s="55"/>
      <c r="AX302" s="55"/>
      <c r="AY302" s="55"/>
      <c r="AZ302" s="55"/>
      <c r="BA302" s="55"/>
      <c r="BB302" s="55"/>
      <c r="BC302" s="55"/>
      <c r="BD302" s="55"/>
      <c r="BE302" s="55"/>
      <c r="BF302" s="55"/>
      <c r="BG302" s="55"/>
      <c r="BH302" s="55"/>
      <c r="BI302" s="55"/>
      <c r="BJ302" s="55"/>
      <c r="BK302" s="55"/>
      <c r="BL302" s="55"/>
    </row>
    <row r="303" customFormat="false" ht="13.8" hidden="false" customHeight="false" outlineLevel="0" collapsed="false">
      <c r="A303" s="55"/>
      <c r="B303" s="56"/>
      <c r="C303" s="59"/>
      <c r="D303" s="105"/>
      <c r="E303" s="105"/>
      <c r="F303" s="105"/>
      <c r="G303" s="59"/>
      <c r="H303" s="59"/>
      <c r="I303" s="60"/>
      <c r="J303" s="63" t="str">
        <f aca="false">IF($C303&lt;&gt;"",$E303*1.5,"")</f>
        <v/>
      </c>
      <c r="K303" s="106" t="str">
        <f aca="false">IFERROR($J303/10,"")</f>
        <v/>
      </c>
      <c r="L303" s="59"/>
      <c r="M303" s="55"/>
      <c r="N303" s="55"/>
      <c r="O303" s="55"/>
      <c r="P303" s="55"/>
      <c r="Q303" s="55"/>
      <c r="R303" s="55"/>
      <c r="S303" s="55"/>
      <c r="T303" s="55"/>
      <c r="U303" s="55"/>
      <c r="V303" s="55"/>
      <c r="W303" s="55"/>
      <c r="X303" s="55"/>
      <c r="Y303" s="55"/>
      <c r="Z303" s="55"/>
      <c r="AA303" s="55"/>
      <c r="AB303" s="55"/>
      <c r="AC303" s="55"/>
      <c r="AD303" s="55"/>
      <c r="AE303" s="55"/>
      <c r="AF303" s="55"/>
      <c r="AG303" s="55"/>
      <c r="AH303" s="55"/>
      <c r="AI303" s="55"/>
      <c r="AJ303" s="55"/>
      <c r="AK303" s="55"/>
      <c r="AL303" s="55"/>
      <c r="AM303" s="55"/>
      <c r="AN303" s="55"/>
      <c r="AO303" s="55"/>
      <c r="AP303" s="55"/>
      <c r="AQ303" s="55"/>
      <c r="AR303" s="55"/>
      <c r="AS303" s="55"/>
      <c r="AT303" s="55"/>
      <c r="AU303" s="55"/>
      <c r="AV303" s="55"/>
      <c r="AW303" s="55"/>
      <c r="AX303" s="55"/>
      <c r="AY303" s="55"/>
      <c r="AZ303" s="55"/>
      <c r="BA303" s="55"/>
      <c r="BB303" s="55"/>
      <c r="BC303" s="55"/>
      <c r="BD303" s="55"/>
      <c r="BE303" s="55"/>
      <c r="BF303" s="55"/>
      <c r="BG303" s="55"/>
      <c r="BH303" s="55"/>
      <c r="BI303" s="55"/>
      <c r="BJ303" s="55"/>
      <c r="BK303" s="55"/>
      <c r="BL303" s="55"/>
    </row>
    <row r="304" customFormat="false" ht="13.8" hidden="false" customHeight="false" outlineLevel="0" collapsed="false">
      <c r="A304" s="55"/>
      <c r="B304" s="56"/>
      <c r="C304" s="59"/>
      <c r="D304" s="105"/>
      <c r="E304" s="105"/>
      <c r="F304" s="105"/>
      <c r="G304" s="59"/>
      <c r="H304" s="59"/>
      <c r="I304" s="60"/>
      <c r="J304" s="63" t="str">
        <f aca="false">IF($C304&lt;&gt;"",$E304*1.5,"")</f>
        <v/>
      </c>
      <c r="K304" s="106" t="str">
        <f aca="false">IFERROR($J304/10,"")</f>
        <v/>
      </c>
      <c r="L304" s="59"/>
      <c r="M304" s="55"/>
      <c r="N304" s="55"/>
      <c r="O304" s="55"/>
      <c r="P304" s="55"/>
      <c r="Q304" s="55"/>
      <c r="R304" s="55"/>
      <c r="S304" s="55"/>
      <c r="T304" s="55"/>
      <c r="U304" s="55"/>
      <c r="V304" s="55"/>
      <c r="W304" s="55"/>
      <c r="X304" s="55"/>
      <c r="Y304" s="55"/>
      <c r="Z304" s="55"/>
      <c r="AA304" s="55"/>
      <c r="AB304" s="55"/>
      <c r="AC304" s="55"/>
      <c r="AD304" s="55"/>
      <c r="AE304" s="55"/>
      <c r="AF304" s="55"/>
      <c r="AG304" s="55"/>
      <c r="AH304" s="55"/>
      <c r="AI304" s="55"/>
      <c r="AJ304" s="55"/>
      <c r="AK304" s="55"/>
      <c r="AL304" s="55"/>
      <c r="AM304" s="55"/>
      <c r="AN304" s="55"/>
      <c r="AO304" s="55"/>
      <c r="AP304" s="55"/>
      <c r="AQ304" s="55"/>
      <c r="AR304" s="55"/>
      <c r="AS304" s="55"/>
      <c r="AT304" s="55"/>
      <c r="AU304" s="55"/>
      <c r="AV304" s="55"/>
      <c r="AW304" s="55"/>
      <c r="AX304" s="55"/>
      <c r="AY304" s="55"/>
      <c r="AZ304" s="55"/>
      <c r="BA304" s="55"/>
      <c r="BB304" s="55"/>
      <c r="BC304" s="55"/>
      <c r="BD304" s="55"/>
      <c r="BE304" s="55"/>
      <c r="BF304" s="55"/>
      <c r="BG304" s="55"/>
      <c r="BH304" s="55"/>
      <c r="BI304" s="55"/>
      <c r="BJ304" s="55"/>
      <c r="BK304" s="55"/>
      <c r="BL304" s="55"/>
    </row>
    <row r="305" customFormat="false" ht="13.8" hidden="false" customHeight="false" outlineLevel="0" collapsed="false">
      <c r="A305" s="55"/>
      <c r="B305" s="56"/>
      <c r="C305" s="59"/>
      <c r="D305" s="105"/>
      <c r="E305" s="105"/>
      <c r="F305" s="105"/>
      <c r="G305" s="59"/>
      <c r="H305" s="59"/>
      <c r="I305" s="60"/>
      <c r="J305" s="63" t="str">
        <f aca="false">IF($C305&lt;&gt;"",$E305*1.5,"")</f>
        <v/>
      </c>
      <c r="K305" s="106" t="str">
        <f aca="false">IFERROR($J305/10,"")</f>
        <v/>
      </c>
      <c r="L305" s="59"/>
      <c r="M305" s="55"/>
      <c r="N305" s="55"/>
      <c r="O305" s="55"/>
      <c r="P305" s="55"/>
      <c r="Q305" s="55"/>
      <c r="R305" s="55"/>
      <c r="S305" s="55"/>
      <c r="T305" s="55"/>
      <c r="U305" s="55"/>
      <c r="V305" s="55"/>
      <c r="W305" s="55"/>
      <c r="X305" s="55"/>
      <c r="Y305" s="55"/>
      <c r="Z305" s="55"/>
      <c r="AA305" s="55"/>
      <c r="AB305" s="55"/>
      <c r="AC305" s="55"/>
      <c r="AD305" s="55"/>
      <c r="AE305" s="55"/>
      <c r="AF305" s="55"/>
      <c r="AG305" s="55"/>
      <c r="AH305" s="55"/>
      <c r="AI305" s="55"/>
      <c r="AJ305" s="55"/>
      <c r="AK305" s="55"/>
      <c r="AL305" s="55"/>
      <c r="AM305" s="55"/>
      <c r="AN305" s="55"/>
      <c r="AO305" s="55"/>
      <c r="AP305" s="55"/>
      <c r="AQ305" s="55"/>
      <c r="AR305" s="55"/>
      <c r="AS305" s="55"/>
      <c r="AT305" s="55"/>
      <c r="AU305" s="55"/>
      <c r="AV305" s="55"/>
      <c r="AW305" s="55"/>
      <c r="AX305" s="55"/>
      <c r="AY305" s="55"/>
      <c r="AZ305" s="55"/>
      <c r="BA305" s="55"/>
      <c r="BB305" s="55"/>
      <c r="BC305" s="55"/>
      <c r="BD305" s="55"/>
      <c r="BE305" s="55"/>
      <c r="BF305" s="55"/>
      <c r="BG305" s="55"/>
      <c r="BH305" s="55"/>
      <c r="BI305" s="55"/>
      <c r="BJ305" s="55"/>
      <c r="BK305" s="55"/>
      <c r="BL305" s="55"/>
    </row>
    <row r="306" customFormat="false" ht="13.8" hidden="false" customHeight="true" outlineLevel="0" collapsed="false">
      <c r="A306" s="55"/>
      <c r="B306" s="56"/>
      <c r="C306" s="59"/>
      <c r="D306" s="105"/>
      <c r="E306" s="105"/>
      <c r="F306" s="105"/>
      <c r="G306" s="59" t="s">
        <v>86</v>
      </c>
      <c r="H306" s="59"/>
      <c r="I306" s="60"/>
      <c r="J306" s="63" t="str">
        <f aca="false">IF($C306&lt;&gt;"",$E306*1.5,"")</f>
        <v/>
      </c>
      <c r="K306" s="106" t="str">
        <f aca="false">IFERROR($J306/10,"")</f>
        <v/>
      </c>
      <c r="L306" s="59"/>
      <c r="M306" s="55"/>
      <c r="N306" s="55"/>
      <c r="O306" s="55"/>
      <c r="P306" s="55"/>
      <c r="Q306" s="55"/>
      <c r="R306" s="55"/>
      <c r="S306" s="55"/>
      <c r="T306" s="55"/>
      <c r="U306" s="55"/>
      <c r="V306" s="55"/>
      <c r="W306" s="55"/>
      <c r="X306" s="55"/>
      <c r="Y306" s="55"/>
      <c r="Z306" s="55"/>
      <c r="AA306" s="55"/>
      <c r="AB306" s="55"/>
      <c r="AC306" s="55"/>
      <c r="AD306" s="55"/>
      <c r="AE306" s="55"/>
      <c r="AF306" s="55"/>
      <c r="AG306" s="55"/>
      <c r="AH306" s="55"/>
      <c r="AI306" s="55"/>
      <c r="AJ306" s="55"/>
      <c r="AK306" s="55"/>
      <c r="AL306" s="55"/>
      <c r="AM306" s="55"/>
      <c r="AN306" s="55"/>
      <c r="AO306" s="55"/>
      <c r="AP306" s="55"/>
      <c r="AQ306" s="55"/>
      <c r="AR306" s="55"/>
      <c r="AS306" s="55"/>
      <c r="AT306" s="55"/>
      <c r="AU306" s="55"/>
      <c r="AV306" s="55"/>
      <c r="AW306" s="55"/>
      <c r="AX306" s="55"/>
      <c r="AY306" s="55"/>
      <c r="AZ306" s="55"/>
      <c r="BA306" s="55"/>
      <c r="BB306" s="55"/>
      <c r="BC306" s="55"/>
      <c r="BD306" s="55"/>
      <c r="BE306" s="55"/>
      <c r="BF306" s="55"/>
      <c r="BG306" s="55"/>
      <c r="BH306" s="55"/>
      <c r="BI306" s="55"/>
      <c r="BJ306" s="55"/>
      <c r="BK306" s="55"/>
      <c r="BL306" s="55"/>
    </row>
    <row r="307" customFormat="false" ht="13.8" hidden="false" customHeight="false" outlineLevel="0" collapsed="false">
      <c r="A307" s="55"/>
      <c r="B307" s="56"/>
      <c r="C307" s="59"/>
      <c r="D307" s="105"/>
      <c r="E307" s="105"/>
      <c r="F307" s="105"/>
      <c r="G307" s="59"/>
      <c r="H307" s="59"/>
      <c r="I307" s="60"/>
      <c r="J307" s="63" t="str">
        <f aca="false">IF($C307&lt;&gt;"",$E307*1.5,"")</f>
        <v/>
      </c>
      <c r="K307" s="106" t="str">
        <f aca="false">IFERROR($J307/10,"")</f>
        <v/>
      </c>
      <c r="L307" s="59"/>
      <c r="M307" s="55"/>
      <c r="N307" s="55"/>
      <c r="O307" s="55"/>
      <c r="P307" s="55"/>
      <c r="Q307" s="55"/>
      <c r="R307" s="55"/>
      <c r="S307" s="55"/>
      <c r="T307" s="55"/>
      <c r="U307" s="55"/>
      <c r="V307" s="55"/>
      <c r="W307" s="55"/>
      <c r="X307" s="55"/>
      <c r="Y307" s="55"/>
      <c r="Z307" s="55"/>
      <c r="AA307" s="55"/>
      <c r="AB307" s="55"/>
      <c r="AC307" s="55"/>
      <c r="AD307" s="55"/>
      <c r="AE307" s="55"/>
      <c r="AF307" s="55"/>
      <c r="AG307" s="55"/>
      <c r="AH307" s="55"/>
      <c r="AI307" s="55"/>
      <c r="AJ307" s="55"/>
      <c r="AK307" s="55"/>
      <c r="AL307" s="55"/>
      <c r="AM307" s="55"/>
      <c r="AN307" s="55"/>
      <c r="AO307" s="55"/>
      <c r="AP307" s="55"/>
      <c r="AQ307" s="55"/>
      <c r="AR307" s="55"/>
      <c r="AS307" s="55"/>
      <c r="AT307" s="55"/>
      <c r="AU307" s="55"/>
      <c r="AV307" s="55"/>
      <c r="AW307" s="55"/>
      <c r="AX307" s="55"/>
      <c r="AY307" s="55"/>
      <c r="AZ307" s="55"/>
      <c r="BA307" s="55"/>
      <c r="BB307" s="55"/>
      <c r="BC307" s="55"/>
      <c r="BD307" s="55"/>
      <c r="BE307" s="55"/>
      <c r="BF307" s="55"/>
      <c r="BG307" s="55"/>
      <c r="BH307" s="55"/>
      <c r="BI307" s="55"/>
      <c r="BJ307" s="55"/>
      <c r="BK307" s="55"/>
      <c r="BL307" s="55"/>
    </row>
    <row r="308" customFormat="false" ht="13.8" hidden="false" customHeight="false" outlineLevel="0" collapsed="false">
      <c r="A308" s="55"/>
      <c r="B308" s="56"/>
      <c r="C308" s="59"/>
      <c r="D308" s="105"/>
      <c r="E308" s="105"/>
      <c r="F308" s="105"/>
      <c r="G308" s="59"/>
      <c r="H308" s="59"/>
      <c r="I308" s="60"/>
      <c r="J308" s="63" t="str">
        <f aca="false">IF($C308&lt;&gt;"",$E308*1.5,"")</f>
        <v/>
      </c>
      <c r="K308" s="106" t="str">
        <f aca="false">IFERROR($J308/10,"")</f>
        <v/>
      </c>
      <c r="L308" s="59"/>
      <c r="M308" s="55"/>
      <c r="N308" s="55"/>
      <c r="O308" s="55"/>
      <c r="P308" s="55"/>
      <c r="Q308" s="55"/>
      <c r="R308" s="55"/>
      <c r="S308" s="55"/>
      <c r="T308" s="55"/>
      <c r="U308" s="55"/>
      <c r="V308" s="55"/>
      <c r="W308" s="55"/>
      <c r="X308" s="55"/>
      <c r="Y308" s="55"/>
      <c r="Z308" s="55"/>
      <c r="AA308" s="55"/>
      <c r="AB308" s="55"/>
      <c r="AC308" s="55"/>
      <c r="AD308" s="55"/>
      <c r="AE308" s="55"/>
      <c r="AF308" s="55"/>
      <c r="AG308" s="55"/>
      <c r="AH308" s="55"/>
      <c r="AI308" s="55"/>
      <c r="AJ308" s="55"/>
      <c r="AK308" s="55"/>
      <c r="AL308" s="55"/>
      <c r="AM308" s="55"/>
      <c r="AN308" s="55"/>
      <c r="AO308" s="55"/>
      <c r="AP308" s="55"/>
      <c r="AQ308" s="55"/>
      <c r="AR308" s="55"/>
      <c r="AS308" s="55"/>
      <c r="AT308" s="55"/>
      <c r="AU308" s="55"/>
      <c r="AV308" s="55"/>
      <c r="AW308" s="55"/>
      <c r="AX308" s="55"/>
      <c r="AY308" s="55"/>
      <c r="AZ308" s="55"/>
      <c r="BA308" s="55"/>
      <c r="BB308" s="55"/>
      <c r="BC308" s="55"/>
      <c r="BD308" s="55"/>
      <c r="BE308" s="55"/>
      <c r="BF308" s="55"/>
      <c r="BG308" s="55"/>
      <c r="BH308" s="55"/>
      <c r="BI308" s="55"/>
      <c r="BJ308" s="55"/>
      <c r="BK308" s="55"/>
      <c r="BL308" s="55"/>
    </row>
    <row r="309" customFormat="false" ht="13.8" hidden="false" customHeight="false" outlineLevel="0" collapsed="false">
      <c r="A309" s="55"/>
      <c r="B309" s="56"/>
      <c r="C309" s="59"/>
      <c r="D309" s="105"/>
      <c r="E309" s="105"/>
      <c r="F309" s="105"/>
      <c r="G309" s="59"/>
      <c r="H309" s="59"/>
      <c r="I309" s="60"/>
      <c r="J309" s="63" t="str">
        <f aca="false">IF($C309&lt;&gt;"",$E309*1.5,"")</f>
        <v/>
      </c>
      <c r="K309" s="106" t="str">
        <f aca="false">IFERROR($J309/10,"")</f>
        <v/>
      </c>
      <c r="L309" s="59"/>
      <c r="M309" s="55"/>
      <c r="N309" s="55"/>
      <c r="O309" s="55"/>
      <c r="P309" s="55"/>
      <c r="Q309" s="55"/>
      <c r="R309" s="55"/>
      <c r="S309" s="55"/>
      <c r="T309" s="55"/>
      <c r="U309" s="55"/>
      <c r="V309" s="55"/>
      <c r="W309" s="55"/>
      <c r="X309" s="55"/>
      <c r="Y309" s="55"/>
      <c r="Z309" s="55"/>
      <c r="AA309" s="55"/>
      <c r="AB309" s="55"/>
      <c r="AC309" s="55"/>
      <c r="AD309" s="55"/>
      <c r="AE309" s="55"/>
      <c r="AF309" s="55"/>
      <c r="AG309" s="55"/>
      <c r="AH309" s="55"/>
      <c r="AI309" s="55"/>
      <c r="AJ309" s="55"/>
      <c r="AK309" s="55"/>
      <c r="AL309" s="55"/>
      <c r="AM309" s="55"/>
      <c r="AN309" s="55"/>
      <c r="AO309" s="55"/>
      <c r="AP309" s="55"/>
      <c r="AQ309" s="55"/>
      <c r="AR309" s="55"/>
      <c r="AS309" s="55"/>
      <c r="AT309" s="55"/>
      <c r="AU309" s="55"/>
      <c r="AV309" s="55"/>
      <c r="AW309" s="55"/>
      <c r="AX309" s="55"/>
      <c r="AY309" s="55"/>
      <c r="AZ309" s="55"/>
      <c r="BA309" s="55"/>
      <c r="BB309" s="55"/>
      <c r="BC309" s="55"/>
      <c r="BD309" s="55"/>
      <c r="BE309" s="55"/>
      <c r="BF309" s="55"/>
      <c r="BG309" s="55"/>
      <c r="BH309" s="55"/>
      <c r="BI309" s="55"/>
      <c r="BJ309" s="55"/>
      <c r="BK309" s="55"/>
      <c r="BL309" s="55"/>
    </row>
    <row r="310" customFormat="false" ht="13.8" hidden="false" customHeight="false" outlineLevel="0" collapsed="false">
      <c r="A310" s="55"/>
      <c r="B310" s="56"/>
      <c r="C310" s="59"/>
      <c r="D310" s="105"/>
      <c r="E310" s="105"/>
      <c r="F310" s="105"/>
      <c r="G310" s="59"/>
      <c r="H310" s="59"/>
      <c r="I310" s="60"/>
      <c r="J310" s="63" t="str">
        <f aca="false">IF($C310&lt;&gt;"",$E310*1.5,"")</f>
        <v/>
      </c>
      <c r="K310" s="106" t="str">
        <f aca="false">IFERROR($J310/10,"")</f>
        <v/>
      </c>
      <c r="L310" s="59"/>
      <c r="M310" s="55"/>
      <c r="N310" s="55"/>
      <c r="O310" s="55"/>
      <c r="P310" s="55"/>
      <c r="Q310" s="55"/>
      <c r="R310" s="55"/>
      <c r="S310" s="55"/>
      <c r="T310" s="55"/>
      <c r="U310" s="55"/>
      <c r="V310" s="55"/>
      <c r="W310" s="55"/>
      <c r="X310" s="55"/>
      <c r="Y310" s="55"/>
      <c r="Z310" s="55"/>
      <c r="AA310" s="55"/>
      <c r="AB310" s="55"/>
      <c r="AC310" s="55"/>
      <c r="AD310" s="55"/>
      <c r="AE310" s="55"/>
      <c r="AF310" s="55"/>
      <c r="AG310" s="55"/>
      <c r="AH310" s="55"/>
      <c r="AI310" s="55"/>
      <c r="AJ310" s="55"/>
      <c r="AK310" s="55"/>
      <c r="AL310" s="55"/>
      <c r="AM310" s="55"/>
      <c r="AN310" s="55"/>
      <c r="AO310" s="55"/>
      <c r="AP310" s="55"/>
      <c r="AQ310" s="55"/>
      <c r="AR310" s="55"/>
      <c r="AS310" s="55"/>
      <c r="AT310" s="55"/>
      <c r="AU310" s="55"/>
      <c r="AV310" s="55"/>
      <c r="AW310" s="55"/>
      <c r="AX310" s="55"/>
      <c r="AY310" s="55"/>
      <c r="AZ310" s="55"/>
      <c r="BA310" s="55"/>
      <c r="BB310" s="55"/>
      <c r="BC310" s="55"/>
      <c r="BD310" s="55"/>
      <c r="BE310" s="55"/>
      <c r="BF310" s="55"/>
      <c r="BG310" s="55"/>
      <c r="BH310" s="55"/>
      <c r="BI310" s="55"/>
      <c r="BJ310" s="55"/>
      <c r="BK310" s="55"/>
      <c r="BL310" s="55"/>
    </row>
    <row r="311" customFormat="false" ht="13.8" hidden="false" customHeight="false" outlineLevel="0" collapsed="false">
      <c r="A311" s="55"/>
      <c r="B311" s="56"/>
      <c r="C311" s="59"/>
      <c r="D311" s="105"/>
      <c r="E311" s="105"/>
      <c r="F311" s="105"/>
      <c r="G311" s="59"/>
      <c r="H311" s="59"/>
      <c r="I311" s="60"/>
      <c r="J311" s="63" t="str">
        <f aca="false">IF($C311&lt;&gt;"",$E311*1.5,"")</f>
        <v/>
      </c>
      <c r="K311" s="106" t="str">
        <f aca="false">IFERROR($J311/10,"")</f>
        <v/>
      </c>
      <c r="L311" s="59"/>
      <c r="M311" s="55"/>
      <c r="N311" s="55"/>
      <c r="O311" s="55"/>
      <c r="P311" s="55"/>
      <c r="Q311" s="55"/>
      <c r="R311" s="55"/>
      <c r="S311" s="55"/>
      <c r="T311" s="55"/>
      <c r="U311" s="55"/>
      <c r="V311" s="55"/>
      <c r="W311" s="55"/>
      <c r="X311" s="55"/>
      <c r="Y311" s="55"/>
      <c r="Z311" s="55"/>
      <c r="AA311" s="55"/>
      <c r="AB311" s="55"/>
      <c r="AC311" s="55"/>
      <c r="AD311" s="55"/>
      <c r="AE311" s="55"/>
      <c r="AF311" s="55"/>
      <c r="AG311" s="55"/>
      <c r="AH311" s="55"/>
      <c r="AI311" s="55"/>
      <c r="AJ311" s="55"/>
      <c r="AK311" s="55"/>
      <c r="AL311" s="55"/>
      <c r="AM311" s="55"/>
      <c r="AN311" s="55"/>
      <c r="AO311" s="55"/>
      <c r="AP311" s="55"/>
      <c r="AQ311" s="55"/>
      <c r="AR311" s="55"/>
      <c r="AS311" s="55"/>
      <c r="AT311" s="55"/>
      <c r="AU311" s="55"/>
      <c r="AV311" s="55"/>
      <c r="AW311" s="55"/>
      <c r="AX311" s="55"/>
      <c r="AY311" s="55"/>
      <c r="AZ311" s="55"/>
      <c r="BA311" s="55"/>
      <c r="BB311" s="55"/>
      <c r="BC311" s="55"/>
      <c r="BD311" s="55"/>
      <c r="BE311" s="55"/>
      <c r="BF311" s="55"/>
      <c r="BG311" s="55"/>
      <c r="BH311" s="55"/>
      <c r="BI311" s="55"/>
      <c r="BJ311" s="55"/>
      <c r="BK311" s="55"/>
      <c r="BL311" s="55"/>
    </row>
    <row r="312" customFormat="false" ht="13.8" hidden="false" customHeight="false" outlineLevel="0" collapsed="false">
      <c r="A312" s="55"/>
      <c r="B312" s="56"/>
      <c r="C312" s="59"/>
      <c r="D312" s="105"/>
      <c r="E312" s="105"/>
      <c r="F312" s="105"/>
      <c r="G312" s="59"/>
      <c r="H312" s="59"/>
      <c r="I312" s="60"/>
      <c r="J312" s="63" t="str">
        <f aca="false">IF($C312&lt;&gt;"",$E312*1.5,"")</f>
        <v/>
      </c>
      <c r="K312" s="106" t="str">
        <f aca="false">IFERROR($J312/10,"")</f>
        <v/>
      </c>
      <c r="L312" s="59"/>
      <c r="M312" s="55"/>
      <c r="N312" s="55"/>
      <c r="O312" s="55"/>
      <c r="P312" s="55"/>
      <c r="Q312" s="55"/>
      <c r="R312" s="55"/>
      <c r="S312" s="55"/>
      <c r="T312" s="55"/>
      <c r="U312" s="55"/>
      <c r="V312" s="55"/>
      <c r="W312" s="55"/>
      <c r="X312" s="55"/>
      <c r="Y312" s="55"/>
      <c r="Z312" s="55"/>
      <c r="AA312" s="55"/>
      <c r="AB312" s="55"/>
      <c r="AC312" s="55"/>
      <c r="AD312" s="55"/>
      <c r="AE312" s="55"/>
      <c r="AF312" s="55"/>
      <c r="AG312" s="55"/>
      <c r="AH312" s="55"/>
      <c r="AI312" s="55"/>
      <c r="AJ312" s="55"/>
      <c r="AK312" s="55"/>
      <c r="AL312" s="55"/>
      <c r="AM312" s="55"/>
      <c r="AN312" s="55"/>
      <c r="AO312" s="55"/>
      <c r="AP312" s="55"/>
      <c r="AQ312" s="55"/>
      <c r="AR312" s="55"/>
      <c r="AS312" s="55"/>
      <c r="AT312" s="55"/>
      <c r="AU312" s="55"/>
      <c r="AV312" s="55"/>
      <c r="AW312" s="55"/>
      <c r="AX312" s="55"/>
      <c r="AY312" s="55"/>
      <c r="AZ312" s="55"/>
      <c r="BA312" s="55"/>
      <c r="BB312" s="55"/>
      <c r="BC312" s="55"/>
      <c r="BD312" s="55"/>
      <c r="BE312" s="55"/>
      <c r="BF312" s="55"/>
      <c r="BG312" s="55"/>
      <c r="BH312" s="55"/>
      <c r="BI312" s="55"/>
      <c r="BJ312" s="55"/>
      <c r="BK312" s="55"/>
      <c r="BL312" s="55"/>
    </row>
    <row r="313" customFormat="false" ht="13.8" hidden="false" customHeight="false" outlineLevel="0" collapsed="false">
      <c r="A313" s="55"/>
      <c r="B313" s="56"/>
      <c r="C313" s="59"/>
      <c r="D313" s="105"/>
      <c r="E313" s="105"/>
      <c r="F313" s="105"/>
      <c r="G313" s="59"/>
      <c r="H313" s="59"/>
      <c r="I313" s="60"/>
      <c r="J313" s="63" t="str">
        <f aca="false">IF($C313&lt;&gt;"",$E313*1.5,"")</f>
        <v/>
      </c>
      <c r="K313" s="106" t="str">
        <f aca="false">IFERROR($J313/10,"")</f>
        <v/>
      </c>
      <c r="L313" s="59"/>
      <c r="M313" s="55"/>
      <c r="N313" s="55"/>
      <c r="O313" s="55"/>
      <c r="P313" s="55"/>
      <c r="Q313" s="55"/>
      <c r="R313" s="55"/>
      <c r="S313" s="55"/>
      <c r="T313" s="55"/>
      <c r="U313" s="55"/>
      <c r="V313" s="55"/>
      <c r="W313" s="55"/>
      <c r="X313" s="55"/>
      <c r="Y313" s="55"/>
      <c r="Z313" s="55"/>
      <c r="AA313" s="55"/>
      <c r="AB313" s="55"/>
      <c r="AC313" s="55"/>
      <c r="AD313" s="55"/>
      <c r="AE313" s="55"/>
      <c r="AF313" s="55"/>
      <c r="AG313" s="55"/>
      <c r="AH313" s="55"/>
      <c r="AI313" s="55"/>
      <c r="AJ313" s="55"/>
      <c r="AK313" s="55"/>
      <c r="AL313" s="55"/>
      <c r="AM313" s="55"/>
      <c r="AN313" s="55"/>
      <c r="AO313" s="55"/>
      <c r="AP313" s="55"/>
      <c r="AQ313" s="55"/>
      <c r="AR313" s="55"/>
      <c r="AS313" s="55"/>
      <c r="AT313" s="55"/>
      <c r="AU313" s="55"/>
      <c r="AV313" s="55"/>
      <c r="AW313" s="55"/>
      <c r="AX313" s="55"/>
      <c r="AY313" s="55"/>
      <c r="AZ313" s="55"/>
      <c r="BA313" s="55"/>
      <c r="BB313" s="55"/>
      <c r="BC313" s="55"/>
      <c r="BD313" s="55"/>
      <c r="BE313" s="55"/>
      <c r="BF313" s="55"/>
      <c r="BG313" s="55"/>
      <c r="BH313" s="55"/>
      <c r="BI313" s="55"/>
      <c r="BJ313" s="55"/>
      <c r="BK313" s="55"/>
      <c r="BL313" s="55"/>
    </row>
    <row r="314" customFormat="false" ht="13.8" hidden="false" customHeight="false" outlineLevel="0" collapsed="false">
      <c r="A314" s="55"/>
      <c r="B314" s="56"/>
      <c r="C314" s="59"/>
      <c r="D314" s="105"/>
      <c r="E314" s="105"/>
      <c r="F314" s="105"/>
      <c r="G314" s="59"/>
      <c r="H314" s="59"/>
      <c r="I314" s="60"/>
      <c r="J314" s="63" t="str">
        <f aca="false">IF($C314&lt;&gt;"",$E314*1.5,"")</f>
        <v/>
      </c>
      <c r="K314" s="106" t="str">
        <f aca="false">IFERROR($J314/10,"")</f>
        <v/>
      </c>
      <c r="L314" s="59"/>
      <c r="M314" s="55"/>
      <c r="N314" s="55"/>
      <c r="O314" s="55"/>
      <c r="P314" s="55"/>
      <c r="Q314" s="55"/>
      <c r="R314" s="55"/>
      <c r="S314" s="55"/>
      <c r="T314" s="55"/>
      <c r="U314" s="55"/>
      <c r="V314" s="55"/>
      <c r="W314" s="55"/>
      <c r="X314" s="55"/>
      <c r="Y314" s="55"/>
      <c r="Z314" s="55"/>
      <c r="AA314" s="55"/>
      <c r="AB314" s="55"/>
      <c r="AC314" s="55"/>
      <c r="AD314" s="55"/>
      <c r="AE314" s="55"/>
      <c r="AF314" s="55"/>
      <c r="AG314" s="55"/>
      <c r="AH314" s="55"/>
      <c r="AI314" s="55"/>
      <c r="AJ314" s="55"/>
      <c r="AK314" s="55"/>
      <c r="AL314" s="55"/>
      <c r="AM314" s="55"/>
      <c r="AN314" s="55"/>
      <c r="AO314" s="55"/>
      <c r="AP314" s="55"/>
      <c r="AQ314" s="55"/>
      <c r="AR314" s="55"/>
      <c r="AS314" s="55"/>
      <c r="AT314" s="55"/>
      <c r="AU314" s="55"/>
      <c r="AV314" s="55"/>
      <c r="AW314" s="55"/>
      <c r="AX314" s="55"/>
      <c r="AY314" s="55"/>
      <c r="AZ314" s="55"/>
      <c r="BA314" s="55"/>
      <c r="BB314" s="55"/>
      <c r="BC314" s="55"/>
      <c r="BD314" s="55"/>
      <c r="BE314" s="55"/>
      <c r="BF314" s="55"/>
      <c r="BG314" s="55"/>
      <c r="BH314" s="55"/>
      <c r="BI314" s="55"/>
      <c r="BJ314" s="55"/>
      <c r="BK314" s="55"/>
      <c r="BL314" s="55"/>
    </row>
    <row r="315" customFormat="false" ht="13.8" hidden="false" customHeight="false" outlineLevel="0" collapsed="false">
      <c r="A315" s="55"/>
      <c r="B315" s="56"/>
      <c r="C315" s="59"/>
      <c r="D315" s="105"/>
      <c r="E315" s="105"/>
      <c r="F315" s="105"/>
      <c r="G315" s="59"/>
      <c r="H315" s="59"/>
      <c r="I315" s="60"/>
      <c r="J315" s="63" t="str">
        <f aca="false">IF($C315&lt;&gt;"",$E315*1.5,"")</f>
        <v/>
      </c>
      <c r="K315" s="106" t="str">
        <f aca="false">IFERROR($J315/10,"")</f>
        <v/>
      </c>
      <c r="L315" s="59"/>
      <c r="M315" s="55"/>
      <c r="N315" s="55"/>
      <c r="O315" s="55"/>
      <c r="P315" s="55"/>
      <c r="Q315" s="55"/>
      <c r="R315" s="55"/>
      <c r="S315" s="55"/>
      <c r="T315" s="55"/>
      <c r="U315" s="55"/>
      <c r="V315" s="55"/>
      <c r="W315" s="55"/>
      <c r="X315" s="55"/>
      <c r="Y315" s="55"/>
      <c r="Z315" s="55"/>
      <c r="AA315" s="55"/>
      <c r="AB315" s="55"/>
      <c r="AC315" s="55"/>
      <c r="AD315" s="55"/>
      <c r="AE315" s="55"/>
      <c r="AF315" s="55"/>
      <c r="AG315" s="55"/>
      <c r="AH315" s="55"/>
      <c r="AI315" s="55"/>
      <c r="AJ315" s="55"/>
      <c r="AK315" s="55"/>
      <c r="AL315" s="55"/>
      <c r="AM315" s="55"/>
      <c r="AN315" s="55"/>
      <c r="AO315" s="55"/>
      <c r="AP315" s="55"/>
      <c r="AQ315" s="55"/>
      <c r="AR315" s="55"/>
      <c r="AS315" s="55"/>
      <c r="AT315" s="55"/>
      <c r="AU315" s="55"/>
      <c r="AV315" s="55"/>
      <c r="AW315" s="55"/>
      <c r="AX315" s="55"/>
      <c r="AY315" s="55"/>
      <c r="AZ315" s="55"/>
      <c r="BA315" s="55"/>
      <c r="BB315" s="55"/>
      <c r="BC315" s="55"/>
      <c r="BD315" s="55"/>
      <c r="BE315" s="55"/>
      <c r="BF315" s="55"/>
      <c r="BG315" s="55"/>
      <c r="BH315" s="55"/>
      <c r="BI315" s="55"/>
      <c r="BJ315" s="55"/>
      <c r="BK315" s="55"/>
      <c r="BL315" s="55"/>
    </row>
    <row r="316" customFormat="false" ht="13.8" hidden="false" customHeight="false" outlineLevel="0" collapsed="false">
      <c r="A316" s="55"/>
      <c r="B316" s="56"/>
      <c r="C316" s="59"/>
      <c r="D316" s="105"/>
      <c r="E316" s="105"/>
      <c r="F316" s="105"/>
      <c r="G316" s="59"/>
      <c r="H316" s="59"/>
      <c r="I316" s="60"/>
      <c r="J316" s="63" t="str">
        <f aca="false">IF($C316&lt;&gt;"",$E316*1.5,"")</f>
        <v/>
      </c>
      <c r="K316" s="106" t="str">
        <f aca="false">IFERROR($J316/10,"")</f>
        <v/>
      </c>
      <c r="L316" s="59"/>
      <c r="M316" s="55"/>
      <c r="N316" s="55"/>
      <c r="O316" s="55"/>
      <c r="P316" s="55"/>
      <c r="Q316" s="55"/>
      <c r="R316" s="55"/>
      <c r="S316" s="55"/>
      <c r="T316" s="55"/>
      <c r="U316" s="55"/>
      <c r="V316" s="55"/>
      <c r="W316" s="55"/>
      <c r="X316" s="55"/>
      <c r="Y316" s="55"/>
      <c r="Z316" s="55"/>
      <c r="AA316" s="55"/>
      <c r="AB316" s="55"/>
      <c r="AC316" s="55"/>
      <c r="AD316" s="55"/>
      <c r="AE316" s="55"/>
      <c r="AF316" s="55"/>
      <c r="AG316" s="55"/>
      <c r="AH316" s="55"/>
      <c r="AI316" s="55"/>
      <c r="AJ316" s="55"/>
      <c r="AK316" s="55"/>
      <c r="AL316" s="55"/>
      <c r="AM316" s="55"/>
      <c r="AN316" s="55"/>
      <c r="AO316" s="55"/>
      <c r="AP316" s="55"/>
      <c r="AQ316" s="55"/>
      <c r="AR316" s="55"/>
      <c r="AS316" s="55"/>
      <c r="AT316" s="55"/>
      <c r="AU316" s="55"/>
      <c r="AV316" s="55"/>
      <c r="AW316" s="55"/>
      <c r="AX316" s="55"/>
      <c r="AY316" s="55"/>
      <c r="AZ316" s="55"/>
      <c r="BA316" s="55"/>
      <c r="BB316" s="55"/>
      <c r="BC316" s="55"/>
      <c r="BD316" s="55"/>
      <c r="BE316" s="55"/>
      <c r="BF316" s="55"/>
      <c r="BG316" s="55"/>
      <c r="BH316" s="55"/>
      <c r="BI316" s="55"/>
      <c r="BJ316" s="55"/>
      <c r="BK316" s="55"/>
      <c r="BL316" s="55"/>
    </row>
    <row r="317" customFormat="false" ht="13.8" hidden="false" customHeight="false" outlineLevel="0" collapsed="false">
      <c r="A317" s="55"/>
      <c r="B317" s="56"/>
      <c r="C317" s="59"/>
      <c r="D317" s="105"/>
      <c r="E317" s="105"/>
      <c r="F317" s="105"/>
      <c r="G317" s="59"/>
      <c r="H317" s="59"/>
      <c r="I317" s="60"/>
      <c r="J317" s="63" t="str">
        <f aca="false">IF($C317&lt;&gt;"",$E317*1.5,"")</f>
        <v/>
      </c>
      <c r="K317" s="106" t="str">
        <f aca="false">IFERROR($J317/10,"")</f>
        <v/>
      </c>
      <c r="L317" s="59"/>
      <c r="M317" s="55"/>
      <c r="N317" s="55"/>
      <c r="O317" s="55"/>
      <c r="P317" s="55"/>
      <c r="Q317" s="55"/>
      <c r="R317" s="55"/>
      <c r="S317" s="55"/>
      <c r="T317" s="55"/>
      <c r="U317" s="55"/>
      <c r="V317" s="55"/>
      <c r="W317" s="55"/>
      <c r="X317" s="55"/>
      <c r="Y317" s="55"/>
      <c r="Z317" s="55"/>
      <c r="AA317" s="55"/>
      <c r="AB317" s="55"/>
      <c r="AC317" s="55"/>
      <c r="AD317" s="55"/>
      <c r="AE317" s="55"/>
      <c r="AF317" s="55"/>
      <c r="AG317" s="55"/>
      <c r="AH317" s="55"/>
      <c r="AI317" s="55"/>
      <c r="AJ317" s="55"/>
      <c r="AK317" s="55"/>
      <c r="AL317" s="55"/>
      <c r="AM317" s="55"/>
      <c r="AN317" s="55"/>
      <c r="AO317" s="55"/>
      <c r="AP317" s="55"/>
      <c r="AQ317" s="55"/>
      <c r="AR317" s="55"/>
      <c r="AS317" s="55"/>
      <c r="AT317" s="55"/>
      <c r="AU317" s="55"/>
      <c r="AV317" s="55"/>
      <c r="AW317" s="55"/>
      <c r="AX317" s="55"/>
      <c r="AY317" s="55"/>
      <c r="AZ317" s="55"/>
      <c r="BA317" s="55"/>
      <c r="BB317" s="55"/>
      <c r="BC317" s="55"/>
      <c r="BD317" s="55"/>
      <c r="BE317" s="55"/>
      <c r="BF317" s="55"/>
      <c r="BG317" s="55"/>
      <c r="BH317" s="55"/>
      <c r="BI317" s="55"/>
      <c r="BJ317" s="55"/>
      <c r="BK317" s="55"/>
      <c r="BL317" s="55"/>
    </row>
    <row r="318" customFormat="false" ht="13.8" hidden="false" customHeight="false" outlineLevel="0" collapsed="false">
      <c r="A318" s="55"/>
      <c r="B318" s="56"/>
      <c r="C318" s="59"/>
      <c r="D318" s="105"/>
      <c r="E318" s="105"/>
      <c r="F318" s="105"/>
      <c r="G318" s="59"/>
      <c r="H318" s="59"/>
      <c r="I318" s="60"/>
      <c r="J318" s="63" t="str">
        <f aca="false">IF($C318&lt;&gt;"",$E318*1.5,"")</f>
        <v/>
      </c>
      <c r="K318" s="106" t="str">
        <f aca="false">IFERROR($J318/10,"")</f>
        <v/>
      </c>
      <c r="L318" s="59"/>
      <c r="M318" s="55"/>
      <c r="N318" s="55"/>
      <c r="O318" s="55"/>
      <c r="P318" s="55"/>
      <c r="Q318" s="55"/>
      <c r="R318" s="55"/>
      <c r="S318" s="55"/>
      <c r="T318" s="55"/>
      <c r="U318" s="55"/>
      <c r="V318" s="55"/>
      <c r="W318" s="55"/>
      <c r="X318" s="55"/>
      <c r="Y318" s="55"/>
      <c r="Z318" s="55"/>
      <c r="AA318" s="55"/>
      <c r="AB318" s="55"/>
      <c r="AC318" s="55"/>
      <c r="AD318" s="55"/>
      <c r="AE318" s="55"/>
      <c r="AF318" s="55"/>
      <c r="AG318" s="55"/>
      <c r="AH318" s="55"/>
      <c r="AI318" s="55"/>
      <c r="AJ318" s="55"/>
      <c r="AK318" s="55"/>
      <c r="AL318" s="55"/>
      <c r="AM318" s="55"/>
      <c r="AN318" s="55"/>
      <c r="AO318" s="55"/>
      <c r="AP318" s="55"/>
      <c r="AQ318" s="55"/>
      <c r="AR318" s="55"/>
      <c r="AS318" s="55"/>
      <c r="AT318" s="55"/>
      <c r="AU318" s="55"/>
      <c r="AV318" s="55"/>
      <c r="AW318" s="55"/>
      <c r="AX318" s="55"/>
      <c r="AY318" s="55"/>
      <c r="AZ318" s="55"/>
      <c r="BA318" s="55"/>
      <c r="BB318" s="55"/>
      <c r="BC318" s="55"/>
      <c r="BD318" s="55"/>
      <c r="BE318" s="55"/>
      <c r="BF318" s="55"/>
      <c r="BG318" s="55"/>
      <c r="BH318" s="55"/>
      <c r="BI318" s="55"/>
      <c r="BJ318" s="55"/>
      <c r="BK318" s="55"/>
      <c r="BL318" s="55"/>
    </row>
    <row r="319" customFormat="false" ht="13.8" hidden="false" customHeight="false" outlineLevel="0" collapsed="false">
      <c r="A319" s="55"/>
      <c r="B319" s="56"/>
      <c r="C319" s="59"/>
      <c r="D319" s="105"/>
      <c r="E319" s="105"/>
      <c r="F319" s="105"/>
      <c r="G319" s="59"/>
      <c r="H319" s="59"/>
      <c r="I319" s="60"/>
      <c r="J319" s="63" t="str">
        <f aca="false">IF($C319&lt;&gt;"",$E319*1.5,"")</f>
        <v/>
      </c>
      <c r="K319" s="106" t="str">
        <f aca="false">IFERROR($J319/10,"")</f>
        <v/>
      </c>
      <c r="L319" s="59"/>
      <c r="M319" s="55"/>
      <c r="N319" s="55"/>
      <c r="O319" s="55"/>
      <c r="P319" s="55"/>
      <c r="Q319" s="55"/>
      <c r="R319" s="55"/>
      <c r="S319" s="55"/>
      <c r="T319" s="55"/>
      <c r="U319" s="55"/>
      <c r="V319" s="55"/>
      <c r="W319" s="55"/>
      <c r="X319" s="55"/>
      <c r="Y319" s="55"/>
      <c r="Z319" s="55"/>
      <c r="AA319" s="55"/>
      <c r="AB319" s="55"/>
      <c r="AC319" s="55"/>
      <c r="AD319" s="55"/>
      <c r="AE319" s="55"/>
      <c r="AF319" s="55"/>
      <c r="AG319" s="55"/>
      <c r="AH319" s="55"/>
      <c r="AI319" s="55"/>
      <c r="AJ319" s="55"/>
      <c r="AK319" s="55"/>
      <c r="AL319" s="55"/>
      <c r="AM319" s="55"/>
      <c r="AN319" s="55"/>
      <c r="AO319" s="55"/>
      <c r="AP319" s="55"/>
      <c r="AQ319" s="55"/>
      <c r="AR319" s="55"/>
      <c r="AS319" s="55"/>
      <c r="AT319" s="55"/>
      <c r="AU319" s="55"/>
      <c r="AV319" s="55"/>
      <c r="AW319" s="55"/>
      <c r="AX319" s="55"/>
      <c r="AY319" s="55"/>
      <c r="AZ319" s="55"/>
      <c r="BA319" s="55"/>
      <c r="BB319" s="55"/>
      <c r="BC319" s="55"/>
      <c r="BD319" s="55"/>
      <c r="BE319" s="55"/>
      <c r="BF319" s="55"/>
      <c r="BG319" s="55"/>
      <c r="BH319" s="55"/>
      <c r="BI319" s="55"/>
      <c r="BJ319" s="55"/>
      <c r="BK319" s="55"/>
      <c r="BL319" s="55"/>
    </row>
    <row r="320" customFormat="false" ht="13.8" hidden="false" customHeight="false" outlineLevel="0" collapsed="false">
      <c r="A320" s="55"/>
      <c r="B320" s="56"/>
      <c r="C320" s="59"/>
      <c r="D320" s="105"/>
      <c r="E320" s="105"/>
      <c r="F320" s="105"/>
      <c r="G320" s="59"/>
      <c r="H320" s="59"/>
      <c r="I320" s="60"/>
      <c r="J320" s="63" t="str">
        <f aca="false">IF($C320&lt;&gt;"",$E320*1.5,"")</f>
        <v/>
      </c>
      <c r="K320" s="106" t="str">
        <f aca="false">IFERROR($J320/10,"")</f>
        <v/>
      </c>
      <c r="L320" s="59"/>
      <c r="M320" s="55"/>
      <c r="N320" s="55"/>
      <c r="O320" s="55"/>
      <c r="P320" s="55"/>
      <c r="Q320" s="55"/>
      <c r="R320" s="55"/>
      <c r="S320" s="55"/>
      <c r="T320" s="55"/>
      <c r="U320" s="55"/>
      <c r="V320" s="55"/>
      <c r="W320" s="55"/>
      <c r="X320" s="55"/>
      <c r="Y320" s="55"/>
      <c r="Z320" s="55"/>
      <c r="AA320" s="55"/>
      <c r="AB320" s="55"/>
      <c r="AC320" s="55"/>
      <c r="AD320" s="55"/>
      <c r="AE320" s="55"/>
      <c r="AF320" s="55"/>
      <c r="AG320" s="55"/>
      <c r="AH320" s="55"/>
      <c r="AI320" s="55"/>
      <c r="AJ320" s="55"/>
      <c r="AK320" s="55"/>
      <c r="AL320" s="55"/>
      <c r="AM320" s="55"/>
      <c r="AN320" s="55"/>
      <c r="AO320" s="55"/>
      <c r="AP320" s="55"/>
      <c r="AQ320" s="55"/>
      <c r="AR320" s="55"/>
      <c r="AS320" s="55"/>
      <c r="AT320" s="55"/>
      <c r="AU320" s="55"/>
      <c r="AV320" s="55"/>
      <c r="AW320" s="55"/>
      <c r="AX320" s="55"/>
      <c r="AY320" s="55"/>
      <c r="AZ320" s="55"/>
      <c r="BA320" s="55"/>
      <c r="BB320" s="55"/>
      <c r="BC320" s="55"/>
      <c r="BD320" s="55"/>
      <c r="BE320" s="55"/>
      <c r="BF320" s="55"/>
      <c r="BG320" s="55"/>
      <c r="BH320" s="55"/>
      <c r="BI320" s="55"/>
      <c r="BJ320" s="55"/>
      <c r="BK320" s="55"/>
      <c r="BL320" s="55"/>
    </row>
    <row r="321" customFormat="false" ht="13.8" hidden="false" customHeight="false" outlineLevel="0" collapsed="false">
      <c r="A321" s="55"/>
      <c r="B321" s="56"/>
      <c r="C321" s="59"/>
      <c r="D321" s="105"/>
      <c r="E321" s="105"/>
      <c r="F321" s="105"/>
      <c r="G321" s="59"/>
      <c r="H321" s="59"/>
      <c r="I321" s="60"/>
      <c r="J321" s="63" t="str">
        <f aca="false">IF($C321&lt;&gt;"",$E321*1.5,"")</f>
        <v/>
      </c>
      <c r="K321" s="106" t="str">
        <f aca="false">IFERROR($J321/10,"")</f>
        <v/>
      </c>
      <c r="L321" s="59"/>
      <c r="M321" s="55"/>
      <c r="N321" s="55"/>
      <c r="O321" s="55"/>
      <c r="P321" s="55"/>
      <c r="Q321" s="55"/>
      <c r="R321" s="55"/>
      <c r="S321" s="55"/>
      <c r="T321" s="55"/>
      <c r="U321" s="55"/>
      <c r="V321" s="55"/>
      <c r="W321" s="55"/>
      <c r="X321" s="55"/>
      <c r="Y321" s="55"/>
      <c r="Z321" s="55"/>
      <c r="AA321" s="55"/>
      <c r="AB321" s="55"/>
      <c r="AC321" s="55"/>
      <c r="AD321" s="55"/>
      <c r="AE321" s="55"/>
      <c r="AF321" s="55"/>
      <c r="AG321" s="55"/>
      <c r="AH321" s="55"/>
      <c r="AI321" s="55"/>
      <c r="AJ321" s="55"/>
      <c r="AK321" s="55"/>
      <c r="AL321" s="55"/>
      <c r="AM321" s="55"/>
      <c r="AN321" s="55"/>
      <c r="AO321" s="55"/>
      <c r="AP321" s="55"/>
      <c r="AQ321" s="55"/>
      <c r="AR321" s="55"/>
      <c r="AS321" s="55"/>
      <c r="AT321" s="55"/>
      <c r="AU321" s="55"/>
      <c r="AV321" s="55"/>
      <c r="AW321" s="55"/>
      <c r="AX321" s="55"/>
      <c r="AY321" s="55"/>
      <c r="AZ321" s="55"/>
      <c r="BA321" s="55"/>
      <c r="BB321" s="55"/>
      <c r="BC321" s="55"/>
      <c r="BD321" s="55"/>
      <c r="BE321" s="55"/>
      <c r="BF321" s="55"/>
      <c r="BG321" s="55"/>
      <c r="BH321" s="55"/>
      <c r="BI321" s="55"/>
      <c r="BJ321" s="55"/>
      <c r="BK321" s="55"/>
      <c r="BL321" s="55"/>
    </row>
    <row r="322" customFormat="false" ht="13.8" hidden="false" customHeight="false" outlineLevel="0" collapsed="false">
      <c r="A322" s="55"/>
      <c r="B322" s="56"/>
      <c r="C322" s="59"/>
      <c r="D322" s="105"/>
      <c r="E322" s="105"/>
      <c r="F322" s="105"/>
      <c r="G322" s="59"/>
      <c r="H322" s="59"/>
      <c r="I322" s="60"/>
      <c r="J322" s="63" t="str">
        <f aca="false">IF($C322&lt;&gt;"",$E322*1.5,"")</f>
        <v/>
      </c>
      <c r="K322" s="106" t="str">
        <f aca="false">IFERROR($J322/10,"")</f>
        <v/>
      </c>
      <c r="L322" s="59"/>
      <c r="M322" s="55"/>
      <c r="N322" s="55"/>
      <c r="O322" s="55"/>
      <c r="P322" s="55"/>
      <c r="Q322" s="55"/>
      <c r="R322" s="55"/>
      <c r="S322" s="55"/>
      <c r="T322" s="55"/>
      <c r="U322" s="55"/>
      <c r="V322" s="55"/>
      <c r="W322" s="55"/>
      <c r="X322" s="55"/>
      <c r="Y322" s="55"/>
      <c r="Z322" s="55"/>
      <c r="AA322" s="55"/>
      <c r="AB322" s="55"/>
      <c r="AC322" s="55"/>
      <c r="AD322" s="55"/>
      <c r="AE322" s="55"/>
      <c r="AF322" s="55"/>
      <c r="AG322" s="55"/>
      <c r="AH322" s="55"/>
      <c r="AI322" s="55"/>
      <c r="AJ322" s="55"/>
      <c r="AK322" s="55"/>
      <c r="AL322" s="55"/>
      <c r="AM322" s="55"/>
      <c r="AN322" s="55"/>
      <c r="AO322" s="55"/>
      <c r="AP322" s="55"/>
      <c r="AQ322" s="55"/>
      <c r="AR322" s="55"/>
      <c r="AS322" s="55"/>
      <c r="AT322" s="55"/>
      <c r="AU322" s="55"/>
      <c r="AV322" s="55"/>
      <c r="AW322" s="55"/>
      <c r="AX322" s="55"/>
      <c r="AY322" s="55"/>
      <c r="AZ322" s="55"/>
      <c r="BA322" s="55"/>
      <c r="BB322" s="55"/>
      <c r="BC322" s="55"/>
      <c r="BD322" s="55"/>
      <c r="BE322" s="55"/>
      <c r="BF322" s="55"/>
      <c r="BG322" s="55"/>
      <c r="BH322" s="55"/>
      <c r="BI322" s="55"/>
      <c r="BJ322" s="55"/>
      <c r="BK322" s="55"/>
      <c r="BL322" s="55"/>
    </row>
    <row r="323" customFormat="false" ht="13.8" hidden="false" customHeight="false" outlineLevel="0" collapsed="false">
      <c r="A323" s="55"/>
      <c r="B323" s="56"/>
      <c r="C323" s="59"/>
      <c r="D323" s="105"/>
      <c r="E323" s="105"/>
      <c r="F323" s="105"/>
      <c r="G323" s="59"/>
      <c r="H323" s="59"/>
      <c r="I323" s="107"/>
      <c r="J323" s="63" t="str">
        <f aca="false">IF($C323&lt;&gt;"",$E323*1.5,"")</f>
        <v/>
      </c>
      <c r="K323" s="106" t="str">
        <f aca="false">IFERROR($J323/10,"")</f>
        <v/>
      </c>
      <c r="L323" s="59"/>
      <c r="M323" s="55"/>
      <c r="N323" s="55"/>
      <c r="O323" s="55"/>
      <c r="P323" s="55"/>
      <c r="Q323" s="55"/>
      <c r="R323" s="55"/>
      <c r="S323" s="55"/>
      <c r="T323" s="55"/>
      <c r="U323" s="55"/>
      <c r="V323" s="55"/>
      <c r="W323" s="55"/>
      <c r="X323" s="55"/>
      <c r="Y323" s="55"/>
      <c r="Z323" s="55"/>
      <c r="AA323" s="55"/>
      <c r="AB323" s="55"/>
      <c r="AC323" s="55"/>
      <c r="AD323" s="55"/>
      <c r="AE323" s="55"/>
      <c r="AF323" s="55"/>
      <c r="AG323" s="55"/>
      <c r="AH323" s="55"/>
      <c r="AI323" s="55"/>
      <c r="AJ323" s="55"/>
      <c r="AK323" s="55"/>
      <c r="AL323" s="55"/>
      <c r="AM323" s="55"/>
      <c r="AN323" s="55"/>
      <c r="AO323" s="55"/>
      <c r="AP323" s="55"/>
      <c r="AQ323" s="55"/>
      <c r="AR323" s="55"/>
      <c r="AS323" s="55"/>
      <c r="AT323" s="55"/>
      <c r="AU323" s="55"/>
      <c r="AV323" s="55"/>
      <c r="AW323" s="55"/>
      <c r="AX323" s="55"/>
      <c r="AY323" s="55"/>
      <c r="AZ323" s="55"/>
      <c r="BA323" s="55"/>
      <c r="BB323" s="55"/>
      <c r="BC323" s="55"/>
      <c r="BD323" s="55"/>
      <c r="BE323" s="55"/>
      <c r="BF323" s="55"/>
      <c r="BG323" s="55"/>
      <c r="BH323" s="55"/>
      <c r="BI323" s="55"/>
      <c r="BJ323" s="55"/>
      <c r="BK323" s="55"/>
      <c r="BL323" s="55"/>
    </row>
    <row r="324" customFormat="false" ht="13.8" hidden="false" customHeight="false" outlineLevel="0" collapsed="false">
      <c r="A324" s="55"/>
      <c r="B324" s="56"/>
      <c r="C324" s="59"/>
      <c r="D324" s="105"/>
      <c r="E324" s="105"/>
      <c r="F324" s="105"/>
      <c r="G324" s="59"/>
      <c r="H324" s="59"/>
      <c r="I324" s="107"/>
      <c r="J324" s="63" t="str">
        <f aca="false">IF($C324&lt;&gt;"",$E324*1.5,"")</f>
        <v/>
      </c>
      <c r="K324" s="106" t="str">
        <f aca="false">IFERROR($J324/10,"")</f>
        <v/>
      </c>
      <c r="L324" s="59"/>
      <c r="M324" s="55"/>
      <c r="N324" s="55"/>
      <c r="O324" s="55"/>
      <c r="P324" s="55"/>
      <c r="Q324" s="55"/>
      <c r="R324" s="55"/>
      <c r="S324" s="55"/>
      <c r="T324" s="55"/>
      <c r="U324" s="55"/>
      <c r="V324" s="55"/>
      <c r="W324" s="55"/>
      <c r="X324" s="55"/>
      <c r="Y324" s="55"/>
      <c r="Z324" s="55"/>
      <c r="AA324" s="55"/>
      <c r="AB324" s="55"/>
      <c r="AC324" s="55"/>
      <c r="AD324" s="55"/>
      <c r="AE324" s="55"/>
      <c r="AF324" s="55"/>
      <c r="AG324" s="55"/>
      <c r="AH324" s="55"/>
      <c r="AI324" s="55"/>
      <c r="AJ324" s="55"/>
      <c r="AK324" s="55"/>
      <c r="AL324" s="55"/>
      <c r="AM324" s="55"/>
      <c r="AN324" s="55"/>
      <c r="AO324" s="55"/>
      <c r="AP324" s="55"/>
      <c r="AQ324" s="55"/>
      <c r="AR324" s="55"/>
      <c r="AS324" s="55"/>
      <c r="AT324" s="55"/>
      <c r="AU324" s="55"/>
      <c r="AV324" s="55"/>
      <c r="AW324" s="55"/>
      <c r="AX324" s="55"/>
      <c r="AY324" s="55"/>
      <c r="AZ324" s="55"/>
      <c r="BA324" s="55"/>
      <c r="BB324" s="55"/>
      <c r="BC324" s="55"/>
      <c r="BD324" s="55"/>
      <c r="BE324" s="55"/>
      <c r="BF324" s="55"/>
      <c r="BG324" s="55"/>
      <c r="BH324" s="55"/>
      <c r="BI324" s="55"/>
      <c r="BJ324" s="55"/>
      <c r="BK324" s="55"/>
      <c r="BL324" s="55"/>
    </row>
    <row r="325" customFormat="false" ht="13.8" hidden="false" customHeight="false" outlineLevel="0" collapsed="false">
      <c r="A325" s="55"/>
      <c r="B325" s="56"/>
      <c r="C325" s="59"/>
      <c r="D325" s="105"/>
      <c r="E325" s="105"/>
      <c r="F325" s="105"/>
      <c r="G325" s="59"/>
      <c r="H325" s="59"/>
      <c r="I325" s="60"/>
      <c r="J325" s="63" t="str">
        <f aca="false">IF($C325&lt;&gt;"",$E325*1.5,"")</f>
        <v/>
      </c>
      <c r="K325" s="106" t="str">
        <f aca="false">IFERROR($J325/10,"")</f>
        <v/>
      </c>
      <c r="L325" s="59"/>
      <c r="M325" s="55"/>
      <c r="N325" s="55"/>
      <c r="O325" s="55"/>
      <c r="P325" s="55"/>
      <c r="Q325" s="55"/>
      <c r="R325" s="55"/>
      <c r="S325" s="55"/>
      <c r="T325" s="55"/>
      <c r="U325" s="55"/>
      <c r="V325" s="55"/>
      <c r="W325" s="55"/>
      <c r="X325" s="55"/>
      <c r="Y325" s="55"/>
      <c r="Z325" s="55"/>
      <c r="AA325" s="55"/>
      <c r="AB325" s="55"/>
      <c r="AC325" s="55"/>
      <c r="AD325" s="55"/>
      <c r="AE325" s="55"/>
      <c r="AF325" s="55"/>
      <c r="AG325" s="55"/>
      <c r="AH325" s="55"/>
      <c r="AI325" s="55"/>
      <c r="AJ325" s="55"/>
      <c r="AK325" s="55"/>
      <c r="AL325" s="55"/>
      <c r="AM325" s="55"/>
      <c r="AN325" s="55"/>
      <c r="AO325" s="55"/>
      <c r="AP325" s="55"/>
      <c r="AQ325" s="55"/>
      <c r="AR325" s="55"/>
      <c r="AS325" s="55"/>
      <c r="AT325" s="55"/>
      <c r="AU325" s="55"/>
      <c r="AV325" s="55"/>
      <c r="AW325" s="55"/>
      <c r="AX325" s="55"/>
      <c r="AY325" s="55"/>
      <c r="AZ325" s="55"/>
      <c r="BA325" s="55"/>
      <c r="BB325" s="55"/>
      <c r="BC325" s="55"/>
      <c r="BD325" s="55"/>
      <c r="BE325" s="55"/>
      <c r="BF325" s="55"/>
      <c r="BG325" s="55"/>
      <c r="BH325" s="55"/>
      <c r="BI325" s="55"/>
      <c r="BJ325" s="55"/>
      <c r="BK325" s="55"/>
      <c r="BL325" s="55"/>
    </row>
    <row r="326" customFormat="false" ht="13.8" hidden="false" customHeight="false" outlineLevel="0" collapsed="false">
      <c r="A326" s="55"/>
      <c r="B326" s="56"/>
      <c r="C326" s="59"/>
      <c r="D326" s="105"/>
      <c r="E326" s="105"/>
      <c r="F326" s="105"/>
      <c r="G326" s="59"/>
      <c r="H326" s="59"/>
      <c r="I326" s="60"/>
      <c r="J326" s="63" t="str">
        <f aca="false">IF($C326&lt;&gt;"",$E326*1.5,"")</f>
        <v/>
      </c>
      <c r="K326" s="106" t="str">
        <f aca="false">IFERROR($J326/10,"")</f>
        <v/>
      </c>
      <c r="L326" s="59"/>
      <c r="M326" s="55"/>
      <c r="N326" s="55"/>
      <c r="O326" s="55"/>
      <c r="P326" s="55"/>
      <c r="Q326" s="55"/>
      <c r="R326" s="55"/>
      <c r="S326" s="55"/>
      <c r="T326" s="55"/>
      <c r="U326" s="55"/>
      <c r="V326" s="55"/>
      <c r="W326" s="55"/>
      <c r="X326" s="55"/>
      <c r="Y326" s="55"/>
      <c r="Z326" s="55"/>
      <c r="AA326" s="55"/>
      <c r="AB326" s="55"/>
      <c r="AC326" s="55"/>
      <c r="AD326" s="55"/>
      <c r="AE326" s="55"/>
      <c r="AF326" s="55"/>
      <c r="AG326" s="55"/>
      <c r="AH326" s="55"/>
      <c r="AI326" s="55"/>
      <c r="AJ326" s="55"/>
      <c r="AK326" s="55"/>
      <c r="AL326" s="55"/>
      <c r="AM326" s="55"/>
      <c r="AN326" s="55"/>
      <c r="AO326" s="55"/>
      <c r="AP326" s="55"/>
      <c r="AQ326" s="55"/>
      <c r="AR326" s="55"/>
      <c r="AS326" s="55"/>
      <c r="AT326" s="55"/>
      <c r="AU326" s="55"/>
      <c r="AV326" s="55"/>
      <c r="AW326" s="55"/>
      <c r="AX326" s="55"/>
      <c r="AY326" s="55"/>
      <c r="AZ326" s="55"/>
      <c r="BA326" s="55"/>
      <c r="BB326" s="55"/>
      <c r="BC326" s="55"/>
      <c r="BD326" s="55"/>
      <c r="BE326" s="55"/>
      <c r="BF326" s="55"/>
      <c r="BG326" s="55"/>
      <c r="BH326" s="55"/>
      <c r="BI326" s="55"/>
      <c r="BJ326" s="55"/>
      <c r="BK326" s="55"/>
      <c r="BL326" s="55"/>
    </row>
    <row r="327" customFormat="false" ht="13.8" hidden="false" customHeight="false" outlineLevel="0" collapsed="false">
      <c r="A327" s="55"/>
      <c r="B327" s="56"/>
      <c r="C327" s="59"/>
      <c r="D327" s="105"/>
      <c r="E327" s="105"/>
      <c r="F327" s="105"/>
      <c r="G327" s="59"/>
      <c r="H327" s="59"/>
      <c r="I327" s="60"/>
      <c r="J327" s="63" t="str">
        <f aca="false">IF($C327&lt;&gt;"",$E327*1.5,"")</f>
        <v/>
      </c>
      <c r="K327" s="106" t="str">
        <f aca="false">IFERROR($J327/10,"")</f>
        <v/>
      </c>
      <c r="L327" s="59"/>
      <c r="M327" s="55"/>
      <c r="N327" s="55"/>
      <c r="O327" s="55"/>
      <c r="P327" s="55"/>
      <c r="Q327" s="55"/>
      <c r="R327" s="55"/>
      <c r="S327" s="55"/>
      <c r="T327" s="55"/>
      <c r="U327" s="55"/>
      <c r="V327" s="55"/>
      <c r="W327" s="55"/>
      <c r="X327" s="55"/>
      <c r="Y327" s="55"/>
      <c r="Z327" s="55"/>
      <c r="AA327" s="55"/>
      <c r="AB327" s="55"/>
      <c r="AC327" s="55"/>
      <c r="AD327" s="55"/>
      <c r="AE327" s="55"/>
      <c r="AF327" s="55"/>
      <c r="AG327" s="55"/>
      <c r="AH327" s="55"/>
      <c r="AI327" s="55"/>
      <c r="AJ327" s="55"/>
      <c r="AK327" s="55"/>
      <c r="AL327" s="55"/>
      <c r="AM327" s="55"/>
      <c r="AN327" s="55"/>
      <c r="AO327" s="55"/>
      <c r="AP327" s="55"/>
      <c r="AQ327" s="55"/>
      <c r="AR327" s="55"/>
      <c r="AS327" s="55"/>
      <c r="AT327" s="55"/>
      <c r="AU327" s="55"/>
      <c r="AV327" s="55"/>
      <c r="AW327" s="55"/>
      <c r="AX327" s="55"/>
      <c r="AY327" s="55"/>
      <c r="AZ327" s="55"/>
      <c r="BA327" s="55"/>
      <c r="BB327" s="55"/>
      <c r="BC327" s="55"/>
      <c r="BD327" s="55"/>
      <c r="BE327" s="55"/>
      <c r="BF327" s="55"/>
      <c r="BG327" s="55"/>
      <c r="BH327" s="55"/>
      <c r="BI327" s="55"/>
      <c r="BJ327" s="55"/>
      <c r="BK327" s="55"/>
      <c r="BL327" s="55"/>
    </row>
    <row r="328" customFormat="false" ht="13.8" hidden="false" customHeight="false" outlineLevel="0" collapsed="false">
      <c r="A328" s="55"/>
      <c r="B328" s="56"/>
      <c r="C328" s="59"/>
      <c r="D328" s="105"/>
      <c r="E328" s="105"/>
      <c r="F328" s="105"/>
      <c r="G328" s="59"/>
      <c r="H328" s="59"/>
      <c r="I328" s="60"/>
      <c r="J328" s="63" t="str">
        <f aca="false">IF($C328&lt;&gt;"",$E328*1.5,"")</f>
        <v/>
      </c>
      <c r="K328" s="106" t="str">
        <f aca="false">IFERROR($J328/10,"")</f>
        <v/>
      </c>
      <c r="L328" s="59"/>
      <c r="M328" s="55"/>
      <c r="N328" s="55"/>
      <c r="O328" s="55"/>
      <c r="P328" s="55"/>
      <c r="Q328" s="55"/>
      <c r="R328" s="55"/>
      <c r="S328" s="55"/>
      <c r="T328" s="55"/>
      <c r="U328" s="55"/>
      <c r="V328" s="55"/>
      <c r="W328" s="55"/>
      <c r="X328" s="55"/>
      <c r="Y328" s="55"/>
      <c r="Z328" s="55"/>
      <c r="AA328" s="55"/>
      <c r="AB328" s="55"/>
      <c r="AC328" s="55"/>
      <c r="AD328" s="55"/>
      <c r="AE328" s="55"/>
      <c r="AF328" s="55"/>
      <c r="AG328" s="55"/>
      <c r="AH328" s="55"/>
      <c r="AI328" s="55"/>
      <c r="AJ328" s="55"/>
      <c r="AK328" s="55"/>
      <c r="AL328" s="55"/>
      <c r="AM328" s="55"/>
      <c r="AN328" s="55"/>
      <c r="AO328" s="55"/>
      <c r="AP328" s="55"/>
      <c r="AQ328" s="55"/>
      <c r="AR328" s="55"/>
      <c r="AS328" s="55"/>
      <c r="AT328" s="55"/>
      <c r="AU328" s="55"/>
      <c r="AV328" s="55"/>
      <c r="AW328" s="55"/>
      <c r="AX328" s="55"/>
      <c r="AY328" s="55"/>
      <c r="AZ328" s="55"/>
      <c r="BA328" s="55"/>
      <c r="BB328" s="55"/>
      <c r="BC328" s="55"/>
      <c r="BD328" s="55"/>
      <c r="BE328" s="55"/>
      <c r="BF328" s="55"/>
      <c r="BG328" s="55"/>
      <c r="BH328" s="55"/>
      <c r="BI328" s="55"/>
      <c r="BJ328" s="55"/>
      <c r="BK328" s="55"/>
      <c r="BL328" s="55"/>
    </row>
    <row r="329" customFormat="false" ht="13.8" hidden="false" customHeight="false" outlineLevel="0" collapsed="false">
      <c r="A329" s="55"/>
      <c r="B329" s="56"/>
      <c r="C329" s="59"/>
      <c r="D329" s="105"/>
      <c r="E329" s="105"/>
      <c r="F329" s="105"/>
      <c r="G329" s="59"/>
      <c r="H329" s="59"/>
      <c r="I329" s="60"/>
      <c r="J329" s="63" t="str">
        <f aca="false">IF($C329&lt;&gt;"",$E329*1.5,"")</f>
        <v/>
      </c>
      <c r="K329" s="106" t="str">
        <f aca="false">IFERROR($J329/10,"")</f>
        <v/>
      </c>
      <c r="L329" s="59"/>
      <c r="M329" s="55"/>
      <c r="N329" s="55"/>
      <c r="O329" s="55"/>
      <c r="P329" s="55"/>
      <c r="Q329" s="55"/>
      <c r="R329" s="55"/>
      <c r="S329" s="55"/>
      <c r="T329" s="55"/>
      <c r="U329" s="55"/>
      <c r="V329" s="55"/>
      <c r="W329" s="55"/>
      <c r="X329" s="55"/>
      <c r="Y329" s="55"/>
      <c r="Z329" s="55"/>
      <c r="AA329" s="55"/>
      <c r="AB329" s="55"/>
      <c r="AC329" s="55"/>
      <c r="AD329" s="55"/>
      <c r="AE329" s="55"/>
      <c r="AF329" s="55"/>
      <c r="AG329" s="55"/>
      <c r="AH329" s="55"/>
      <c r="AI329" s="55"/>
      <c r="AJ329" s="55"/>
      <c r="AK329" s="55"/>
      <c r="AL329" s="55"/>
      <c r="AM329" s="55"/>
      <c r="AN329" s="55"/>
      <c r="AO329" s="55"/>
      <c r="AP329" s="55"/>
      <c r="AQ329" s="55"/>
      <c r="AR329" s="55"/>
      <c r="AS329" s="55"/>
      <c r="AT329" s="55"/>
      <c r="AU329" s="55"/>
      <c r="AV329" s="55"/>
      <c r="AW329" s="55"/>
      <c r="AX329" s="55"/>
      <c r="AY329" s="55"/>
      <c r="AZ329" s="55"/>
      <c r="BA329" s="55"/>
      <c r="BB329" s="55"/>
      <c r="BC329" s="55"/>
      <c r="BD329" s="55"/>
      <c r="BE329" s="55"/>
      <c r="BF329" s="55"/>
      <c r="BG329" s="55"/>
      <c r="BH329" s="55"/>
      <c r="BI329" s="55"/>
      <c r="BJ329" s="55"/>
      <c r="BK329" s="55"/>
      <c r="BL329" s="55"/>
    </row>
    <row r="330" customFormat="false" ht="13.8" hidden="false" customHeight="false" outlineLevel="0" collapsed="false">
      <c r="A330" s="55"/>
      <c r="B330" s="56"/>
      <c r="C330" s="59"/>
      <c r="D330" s="105"/>
      <c r="E330" s="105"/>
      <c r="F330" s="105"/>
      <c r="G330" s="59"/>
      <c r="H330" s="59"/>
      <c r="I330" s="60"/>
      <c r="J330" s="63" t="str">
        <f aca="false">IF($C330&lt;&gt;"",$E330*1.5,"")</f>
        <v/>
      </c>
      <c r="K330" s="106" t="str">
        <f aca="false">IFERROR($J330/10,"")</f>
        <v/>
      </c>
      <c r="L330" s="59"/>
      <c r="M330" s="55"/>
      <c r="N330" s="55"/>
      <c r="O330" s="55"/>
      <c r="P330" s="55"/>
      <c r="Q330" s="55"/>
      <c r="R330" s="55"/>
      <c r="S330" s="55"/>
      <c r="T330" s="55"/>
      <c r="U330" s="55"/>
      <c r="V330" s="55"/>
      <c r="W330" s="55"/>
      <c r="X330" s="55"/>
      <c r="Y330" s="55"/>
      <c r="Z330" s="55"/>
      <c r="AA330" s="55"/>
      <c r="AB330" s="55"/>
      <c r="AC330" s="55"/>
      <c r="AD330" s="55"/>
      <c r="AE330" s="55"/>
      <c r="AF330" s="55"/>
      <c r="AG330" s="55"/>
      <c r="AH330" s="55"/>
      <c r="AI330" s="55"/>
      <c r="AJ330" s="55"/>
      <c r="AK330" s="55"/>
      <c r="AL330" s="55"/>
      <c r="AM330" s="55"/>
      <c r="AN330" s="55"/>
      <c r="AO330" s="55"/>
      <c r="AP330" s="55"/>
      <c r="AQ330" s="55"/>
      <c r="AR330" s="55"/>
      <c r="AS330" s="55"/>
      <c r="AT330" s="55"/>
      <c r="AU330" s="55"/>
      <c r="AV330" s="55"/>
      <c r="AW330" s="55"/>
      <c r="AX330" s="55"/>
      <c r="AY330" s="55"/>
      <c r="AZ330" s="55"/>
      <c r="BA330" s="55"/>
      <c r="BB330" s="55"/>
      <c r="BC330" s="55"/>
      <c r="BD330" s="55"/>
      <c r="BE330" s="55"/>
      <c r="BF330" s="55"/>
      <c r="BG330" s="55"/>
      <c r="BH330" s="55"/>
      <c r="BI330" s="55"/>
      <c r="BJ330" s="55"/>
      <c r="BK330" s="55"/>
      <c r="BL330" s="55"/>
    </row>
    <row r="331" customFormat="false" ht="13.8" hidden="false" customHeight="false" outlineLevel="0" collapsed="false">
      <c r="A331" s="55"/>
      <c r="B331" s="56"/>
      <c r="C331" s="59"/>
      <c r="D331" s="105"/>
      <c r="E331" s="105"/>
      <c r="F331" s="105"/>
      <c r="G331" s="59"/>
      <c r="H331" s="59"/>
      <c r="I331" s="60"/>
      <c r="J331" s="63" t="str">
        <f aca="false">IF($C331&lt;&gt;"",$E331*1.5,"")</f>
        <v/>
      </c>
      <c r="K331" s="106" t="str">
        <f aca="false">IFERROR($J331/10,"")</f>
        <v/>
      </c>
      <c r="L331" s="59"/>
      <c r="M331" s="55"/>
      <c r="N331" s="55"/>
      <c r="O331" s="55"/>
      <c r="P331" s="55"/>
      <c r="Q331" s="55"/>
      <c r="R331" s="55"/>
      <c r="S331" s="55"/>
      <c r="T331" s="55"/>
      <c r="U331" s="55"/>
      <c r="V331" s="55"/>
      <c r="W331" s="55"/>
      <c r="X331" s="55"/>
      <c r="Y331" s="55"/>
      <c r="Z331" s="55"/>
      <c r="AA331" s="55"/>
      <c r="AB331" s="55"/>
      <c r="AC331" s="55"/>
      <c r="AD331" s="55"/>
      <c r="AE331" s="55"/>
      <c r="AF331" s="55"/>
      <c r="AG331" s="55"/>
      <c r="AH331" s="55"/>
      <c r="AI331" s="55"/>
      <c r="AJ331" s="55"/>
      <c r="AK331" s="55"/>
      <c r="AL331" s="55"/>
      <c r="AM331" s="55"/>
      <c r="AN331" s="55"/>
      <c r="AO331" s="55"/>
      <c r="AP331" s="55"/>
      <c r="AQ331" s="55"/>
      <c r="AR331" s="55"/>
      <c r="AS331" s="55"/>
      <c r="AT331" s="55"/>
      <c r="AU331" s="55"/>
      <c r="AV331" s="55"/>
      <c r="AW331" s="55"/>
      <c r="AX331" s="55"/>
      <c r="AY331" s="55"/>
      <c r="AZ331" s="55"/>
      <c r="BA331" s="55"/>
      <c r="BB331" s="55"/>
      <c r="BC331" s="55"/>
      <c r="BD331" s="55"/>
      <c r="BE331" s="55"/>
      <c r="BF331" s="55"/>
      <c r="BG331" s="55"/>
      <c r="BH331" s="55"/>
      <c r="BI331" s="55"/>
      <c r="BJ331" s="55"/>
      <c r="BK331" s="55"/>
      <c r="BL331" s="55"/>
    </row>
    <row r="332" customFormat="false" ht="13.8" hidden="false" customHeight="false" outlineLevel="0" collapsed="false">
      <c r="A332" s="55"/>
      <c r="B332" s="56"/>
      <c r="C332" s="59"/>
      <c r="D332" s="105"/>
      <c r="E332" s="105"/>
      <c r="F332" s="105"/>
      <c r="G332" s="59"/>
      <c r="H332" s="59"/>
      <c r="I332" s="60"/>
      <c r="J332" s="63" t="str">
        <f aca="false">IF($C332&lt;&gt;"",$E332*1.5,"")</f>
        <v/>
      </c>
      <c r="K332" s="106" t="str">
        <f aca="false">IFERROR($J332/10,"")</f>
        <v/>
      </c>
      <c r="L332" s="59"/>
      <c r="M332" s="55"/>
      <c r="N332" s="55"/>
      <c r="O332" s="55"/>
      <c r="P332" s="55"/>
      <c r="Q332" s="55"/>
      <c r="R332" s="55"/>
      <c r="S332" s="55"/>
      <c r="T332" s="55"/>
      <c r="U332" s="55"/>
      <c r="V332" s="55"/>
      <c r="W332" s="55"/>
      <c r="X332" s="55"/>
      <c r="Y332" s="55"/>
      <c r="Z332" s="55"/>
      <c r="AA332" s="55"/>
      <c r="AB332" s="55"/>
      <c r="AC332" s="55"/>
      <c r="AD332" s="55"/>
      <c r="AE332" s="55"/>
      <c r="AF332" s="55"/>
      <c r="AG332" s="55"/>
      <c r="AH332" s="55"/>
      <c r="AI332" s="55"/>
      <c r="AJ332" s="55"/>
      <c r="AK332" s="55"/>
      <c r="AL332" s="55"/>
      <c r="AM332" s="55"/>
      <c r="AN332" s="55"/>
      <c r="AO332" s="55"/>
      <c r="AP332" s="55"/>
      <c r="AQ332" s="55"/>
      <c r="AR332" s="55"/>
      <c r="AS332" s="55"/>
      <c r="AT332" s="55"/>
      <c r="AU332" s="55"/>
      <c r="AV332" s="55"/>
      <c r="AW332" s="55"/>
      <c r="AX332" s="55"/>
      <c r="AY332" s="55"/>
      <c r="AZ332" s="55"/>
      <c r="BA332" s="55"/>
      <c r="BB332" s="55"/>
      <c r="BC332" s="55"/>
      <c r="BD332" s="55"/>
      <c r="BE332" s="55"/>
      <c r="BF332" s="55"/>
      <c r="BG332" s="55"/>
      <c r="BH332" s="55"/>
      <c r="BI332" s="55"/>
      <c r="BJ332" s="55"/>
      <c r="BK332" s="55"/>
      <c r="BL332" s="55"/>
    </row>
    <row r="333" customFormat="false" ht="13.8" hidden="false" customHeight="false" outlineLevel="0" collapsed="false">
      <c r="A333" s="55"/>
      <c r="B333" s="56"/>
      <c r="C333" s="59"/>
      <c r="D333" s="105"/>
      <c r="E333" s="105"/>
      <c r="F333" s="105"/>
      <c r="G333" s="59"/>
      <c r="H333" s="59"/>
      <c r="I333" s="60"/>
      <c r="J333" s="63" t="str">
        <f aca="false">IF($C333&lt;&gt;"",$E333*1.5,"")</f>
        <v/>
      </c>
      <c r="K333" s="106" t="str">
        <f aca="false">IFERROR($J333/10,"")</f>
        <v/>
      </c>
      <c r="L333" s="59"/>
      <c r="M333" s="55"/>
      <c r="N333" s="55"/>
      <c r="O333" s="55"/>
      <c r="P333" s="55"/>
      <c r="Q333" s="55"/>
      <c r="R333" s="55"/>
      <c r="S333" s="55"/>
      <c r="T333" s="55"/>
      <c r="U333" s="55"/>
      <c r="V333" s="55"/>
      <c r="W333" s="55"/>
      <c r="X333" s="55"/>
      <c r="Y333" s="55"/>
      <c r="Z333" s="55"/>
      <c r="AA333" s="55"/>
      <c r="AB333" s="55"/>
      <c r="AC333" s="55"/>
      <c r="AD333" s="55"/>
      <c r="AE333" s="55"/>
      <c r="AF333" s="55"/>
      <c r="AG333" s="55"/>
      <c r="AH333" s="55"/>
      <c r="AI333" s="55"/>
      <c r="AJ333" s="55"/>
      <c r="AK333" s="55"/>
      <c r="AL333" s="55"/>
      <c r="AM333" s="55"/>
      <c r="AN333" s="55"/>
      <c r="AO333" s="55"/>
      <c r="AP333" s="55"/>
      <c r="AQ333" s="55"/>
      <c r="AR333" s="55"/>
      <c r="AS333" s="55"/>
      <c r="AT333" s="55"/>
      <c r="AU333" s="55"/>
      <c r="AV333" s="55"/>
      <c r="AW333" s="55"/>
      <c r="AX333" s="55"/>
      <c r="AY333" s="55"/>
      <c r="AZ333" s="55"/>
      <c r="BA333" s="55"/>
      <c r="BB333" s="55"/>
      <c r="BC333" s="55"/>
      <c r="BD333" s="55"/>
      <c r="BE333" s="55"/>
      <c r="BF333" s="55"/>
      <c r="BG333" s="55"/>
      <c r="BH333" s="55"/>
      <c r="BI333" s="55"/>
      <c r="BJ333" s="55"/>
      <c r="BK333" s="55"/>
      <c r="BL333" s="55"/>
    </row>
    <row r="334" customFormat="false" ht="13.8" hidden="false" customHeight="false" outlineLevel="0" collapsed="false">
      <c r="A334" s="55"/>
      <c r="B334" s="56"/>
      <c r="C334" s="59"/>
      <c r="D334" s="105"/>
      <c r="E334" s="105"/>
      <c r="F334" s="105"/>
      <c r="G334" s="59"/>
      <c r="H334" s="59"/>
      <c r="I334" s="60"/>
      <c r="J334" s="63" t="str">
        <f aca="false">IF($C334&lt;&gt;"",$E334*1.5,"")</f>
        <v/>
      </c>
      <c r="K334" s="106" t="str">
        <f aca="false">IFERROR($J334/10,"")</f>
        <v/>
      </c>
      <c r="L334" s="59"/>
      <c r="M334" s="55"/>
      <c r="N334" s="55"/>
      <c r="O334" s="55"/>
      <c r="P334" s="55"/>
      <c r="Q334" s="55"/>
      <c r="R334" s="55"/>
      <c r="S334" s="55"/>
      <c r="T334" s="55"/>
      <c r="U334" s="55"/>
      <c r="V334" s="55"/>
      <c r="W334" s="55"/>
      <c r="X334" s="55"/>
      <c r="Y334" s="55"/>
      <c r="Z334" s="55"/>
      <c r="AA334" s="55"/>
      <c r="AB334" s="55"/>
      <c r="AC334" s="55"/>
      <c r="AD334" s="55"/>
      <c r="AE334" s="55"/>
      <c r="AF334" s="55"/>
      <c r="AG334" s="55"/>
      <c r="AH334" s="55"/>
      <c r="AI334" s="55"/>
      <c r="AJ334" s="55"/>
      <c r="AK334" s="55"/>
      <c r="AL334" s="55"/>
      <c r="AM334" s="55"/>
      <c r="AN334" s="55"/>
      <c r="AO334" s="55"/>
      <c r="AP334" s="55"/>
      <c r="AQ334" s="55"/>
      <c r="AR334" s="55"/>
      <c r="AS334" s="55"/>
      <c r="AT334" s="55"/>
      <c r="AU334" s="55"/>
      <c r="AV334" s="55"/>
      <c r="AW334" s="55"/>
      <c r="AX334" s="55"/>
      <c r="AY334" s="55"/>
      <c r="AZ334" s="55"/>
      <c r="BA334" s="55"/>
      <c r="BB334" s="55"/>
      <c r="BC334" s="55"/>
      <c r="BD334" s="55"/>
      <c r="BE334" s="55"/>
      <c r="BF334" s="55"/>
      <c r="BG334" s="55"/>
      <c r="BH334" s="55"/>
      <c r="BI334" s="55"/>
      <c r="BJ334" s="55"/>
      <c r="BK334" s="55"/>
      <c r="BL334" s="55"/>
    </row>
    <row r="335" customFormat="false" ht="13.8" hidden="false" customHeight="false" outlineLevel="0" collapsed="false">
      <c r="A335" s="55"/>
      <c r="B335" s="56"/>
      <c r="C335" s="59"/>
      <c r="D335" s="105"/>
      <c r="E335" s="105"/>
      <c r="F335" s="105"/>
      <c r="G335" s="59"/>
      <c r="H335" s="59"/>
      <c r="I335" s="60"/>
      <c r="J335" s="63" t="str">
        <f aca="false">IF($C335&lt;&gt;"",$E335*1.5,"")</f>
        <v/>
      </c>
      <c r="K335" s="106" t="str">
        <f aca="false">IFERROR($J335/10,"")</f>
        <v/>
      </c>
      <c r="L335" s="59"/>
      <c r="M335" s="55"/>
      <c r="N335" s="55"/>
      <c r="O335" s="55"/>
      <c r="P335" s="55"/>
      <c r="Q335" s="55"/>
      <c r="R335" s="55"/>
      <c r="S335" s="55"/>
      <c r="T335" s="55"/>
      <c r="U335" s="55"/>
      <c r="V335" s="55"/>
      <c r="W335" s="55"/>
      <c r="X335" s="55"/>
      <c r="Y335" s="55"/>
      <c r="Z335" s="55"/>
      <c r="AA335" s="55"/>
      <c r="AB335" s="55"/>
      <c r="AC335" s="55"/>
      <c r="AD335" s="55"/>
      <c r="AE335" s="55"/>
      <c r="AF335" s="55"/>
      <c r="AG335" s="55"/>
      <c r="AH335" s="55"/>
      <c r="AI335" s="55"/>
      <c r="AJ335" s="55"/>
      <c r="AK335" s="55"/>
      <c r="AL335" s="55"/>
      <c r="AM335" s="55"/>
      <c r="AN335" s="55"/>
      <c r="AO335" s="55"/>
      <c r="AP335" s="55"/>
      <c r="AQ335" s="55"/>
      <c r="AR335" s="55"/>
      <c r="AS335" s="55"/>
      <c r="AT335" s="55"/>
      <c r="AU335" s="55"/>
      <c r="AV335" s="55"/>
      <c r="AW335" s="55"/>
      <c r="AX335" s="55"/>
      <c r="AY335" s="55"/>
      <c r="AZ335" s="55"/>
      <c r="BA335" s="55"/>
      <c r="BB335" s="55"/>
      <c r="BC335" s="55"/>
      <c r="BD335" s="55"/>
      <c r="BE335" s="55"/>
      <c r="BF335" s="55"/>
      <c r="BG335" s="55"/>
      <c r="BH335" s="55"/>
      <c r="BI335" s="55"/>
      <c r="BJ335" s="55"/>
      <c r="BK335" s="55"/>
      <c r="BL335" s="55"/>
    </row>
    <row r="336" customFormat="false" ht="13.8" hidden="false" customHeight="false" outlineLevel="0" collapsed="false">
      <c r="A336" s="55"/>
      <c r="B336" s="56"/>
      <c r="C336" s="59"/>
      <c r="D336" s="105"/>
      <c r="E336" s="105"/>
      <c r="F336" s="105"/>
      <c r="G336" s="59"/>
      <c r="H336" s="59"/>
      <c r="I336" s="60"/>
      <c r="J336" s="63" t="str">
        <f aca="false">IF($C336&lt;&gt;"",$E336*1.5,"")</f>
        <v/>
      </c>
      <c r="K336" s="106" t="str">
        <f aca="false">IFERROR($J336/10,"")</f>
        <v/>
      </c>
      <c r="L336" s="59"/>
      <c r="M336" s="55"/>
      <c r="N336" s="55"/>
      <c r="O336" s="55"/>
      <c r="P336" s="55"/>
      <c r="Q336" s="55"/>
      <c r="R336" s="55"/>
      <c r="S336" s="55"/>
      <c r="T336" s="55"/>
      <c r="U336" s="55"/>
      <c r="V336" s="55"/>
      <c r="W336" s="55"/>
      <c r="X336" s="55"/>
      <c r="Y336" s="55"/>
      <c r="Z336" s="55"/>
      <c r="AA336" s="55"/>
      <c r="AB336" s="55"/>
      <c r="AC336" s="55"/>
      <c r="AD336" s="55"/>
      <c r="AE336" s="55"/>
      <c r="AF336" s="55"/>
      <c r="AG336" s="55"/>
      <c r="AH336" s="55"/>
      <c r="AI336" s="55"/>
      <c r="AJ336" s="55"/>
      <c r="AK336" s="55"/>
      <c r="AL336" s="55"/>
      <c r="AM336" s="55"/>
      <c r="AN336" s="55"/>
      <c r="AO336" s="55"/>
      <c r="AP336" s="55"/>
      <c r="AQ336" s="55"/>
      <c r="AR336" s="55"/>
      <c r="AS336" s="55"/>
      <c r="AT336" s="55"/>
      <c r="AU336" s="55"/>
      <c r="AV336" s="55"/>
      <c r="AW336" s="55"/>
      <c r="AX336" s="55"/>
      <c r="AY336" s="55"/>
      <c r="AZ336" s="55"/>
      <c r="BA336" s="55"/>
      <c r="BB336" s="55"/>
      <c r="BC336" s="55"/>
      <c r="BD336" s="55"/>
      <c r="BE336" s="55"/>
      <c r="BF336" s="55"/>
      <c r="BG336" s="55"/>
      <c r="BH336" s="55"/>
      <c r="BI336" s="55"/>
      <c r="BJ336" s="55"/>
      <c r="BK336" s="55"/>
      <c r="BL336" s="55"/>
    </row>
    <row r="337" customFormat="false" ht="13.8" hidden="false" customHeight="false" outlineLevel="0" collapsed="false">
      <c r="A337" s="55"/>
      <c r="B337" s="56"/>
      <c r="C337" s="59"/>
      <c r="D337" s="105"/>
      <c r="E337" s="105"/>
      <c r="F337" s="105"/>
      <c r="G337" s="59"/>
      <c r="H337" s="59"/>
      <c r="I337" s="60"/>
      <c r="J337" s="63" t="str">
        <f aca="false">IF($C337&lt;&gt;"",$E337*1.5,"")</f>
        <v/>
      </c>
      <c r="K337" s="106" t="str">
        <f aca="false">IFERROR($J337/10,"")</f>
        <v/>
      </c>
      <c r="L337" s="59"/>
      <c r="M337" s="55"/>
      <c r="N337" s="55"/>
      <c r="O337" s="55"/>
      <c r="P337" s="55"/>
      <c r="Q337" s="55"/>
      <c r="R337" s="55"/>
      <c r="S337" s="55"/>
      <c r="T337" s="55"/>
      <c r="U337" s="55"/>
      <c r="V337" s="55"/>
      <c r="W337" s="55"/>
      <c r="X337" s="55"/>
      <c r="Y337" s="55"/>
      <c r="Z337" s="55"/>
      <c r="AA337" s="55"/>
      <c r="AB337" s="55"/>
      <c r="AC337" s="55"/>
      <c r="AD337" s="55"/>
      <c r="AE337" s="55"/>
      <c r="AF337" s="55"/>
      <c r="AG337" s="55"/>
      <c r="AH337" s="55"/>
      <c r="AI337" s="55"/>
      <c r="AJ337" s="55"/>
      <c r="AK337" s="55"/>
      <c r="AL337" s="55"/>
      <c r="AM337" s="55"/>
      <c r="AN337" s="55"/>
      <c r="AO337" s="55"/>
      <c r="AP337" s="55"/>
      <c r="AQ337" s="55"/>
      <c r="AR337" s="55"/>
      <c r="AS337" s="55"/>
      <c r="AT337" s="55"/>
      <c r="AU337" s="55"/>
      <c r="AV337" s="55"/>
      <c r="AW337" s="55"/>
      <c r="AX337" s="55"/>
      <c r="AY337" s="55"/>
      <c r="AZ337" s="55"/>
      <c r="BA337" s="55"/>
      <c r="BB337" s="55"/>
      <c r="BC337" s="55"/>
      <c r="BD337" s="55"/>
      <c r="BE337" s="55"/>
      <c r="BF337" s="55"/>
      <c r="BG337" s="55"/>
      <c r="BH337" s="55"/>
      <c r="BI337" s="55"/>
      <c r="BJ337" s="55"/>
      <c r="BK337" s="55"/>
      <c r="BL337" s="55"/>
    </row>
    <row r="338" customFormat="false" ht="13.8" hidden="false" customHeight="false" outlineLevel="0" collapsed="false">
      <c r="A338" s="55"/>
      <c r="B338" s="56"/>
      <c r="C338" s="59"/>
      <c r="D338" s="105"/>
      <c r="E338" s="105"/>
      <c r="F338" s="105"/>
      <c r="G338" s="59"/>
      <c r="H338" s="59"/>
      <c r="I338" s="60"/>
      <c r="J338" s="63" t="str">
        <f aca="false">IF($C338&lt;&gt;"",$E338*1.5,"")</f>
        <v/>
      </c>
      <c r="K338" s="106" t="str">
        <f aca="false">IFERROR($J338/10,"")</f>
        <v/>
      </c>
      <c r="L338" s="59"/>
      <c r="M338" s="55"/>
      <c r="N338" s="55"/>
      <c r="O338" s="55"/>
      <c r="P338" s="55"/>
      <c r="Q338" s="55"/>
      <c r="R338" s="55"/>
      <c r="S338" s="55"/>
      <c r="T338" s="55"/>
      <c r="U338" s="55"/>
      <c r="V338" s="55"/>
      <c r="W338" s="55"/>
      <c r="X338" s="55"/>
      <c r="Y338" s="55"/>
      <c r="Z338" s="55"/>
      <c r="AA338" s="55"/>
      <c r="AB338" s="55"/>
      <c r="AC338" s="55"/>
      <c r="AD338" s="55"/>
      <c r="AE338" s="55"/>
      <c r="AF338" s="55"/>
      <c r="AG338" s="55"/>
      <c r="AH338" s="55"/>
      <c r="AI338" s="55"/>
      <c r="AJ338" s="55"/>
      <c r="AK338" s="55"/>
      <c r="AL338" s="55"/>
      <c r="AM338" s="55"/>
      <c r="AN338" s="55"/>
      <c r="AO338" s="55"/>
      <c r="AP338" s="55"/>
      <c r="AQ338" s="55"/>
      <c r="AR338" s="55"/>
      <c r="AS338" s="55"/>
      <c r="AT338" s="55"/>
      <c r="AU338" s="55"/>
      <c r="AV338" s="55"/>
      <c r="AW338" s="55"/>
      <c r="AX338" s="55"/>
      <c r="AY338" s="55"/>
      <c r="AZ338" s="55"/>
      <c r="BA338" s="55"/>
      <c r="BB338" s="55"/>
      <c r="BC338" s="55"/>
      <c r="BD338" s="55"/>
      <c r="BE338" s="55"/>
      <c r="BF338" s="55"/>
      <c r="BG338" s="55"/>
      <c r="BH338" s="55"/>
      <c r="BI338" s="55"/>
      <c r="BJ338" s="55"/>
      <c r="BK338" s="55"/>
      <c r="BL338" s="55"/>
    </row>
    <row r="339" customFormat="false" ht="13.8" hidden="false" customHeight="false" outlineLevel="0" collapsed="false">
      <c r="A339" s="55"/>
      <c r="B339" s="56"/>
      <c r="C339" s="59"/>
      <c r="D339" s="105"/>
      <c r="E339" s="105"/>
      <c r="F339" s="105"/>
      <c r="G339" s="59"/>
      <c r="H339" s="59"/>
      <c r="I339" s="60"/>
      <c r="J339" s="63" t="str">
        <f aca="false">IF($C339&lt;&gt;"",$E339*1.5,"")</f>
        <v/>
      </c>
      <c r="K339" s="106" t="str">
        <f aca="false">IFERROR($J339/10,"")</f>
        <v/>
      </c>
      <c r="L339" s="59"/>
      <c r="M339" s="55"/>
      <c r="N339" s="55"/>
      <c r="O339" s="55"/>
      <c r="P339" s="55"/>
      <c r="Q339" s="55"/>
      <c r="R339" s="55"/>
      <c r="S339" s="55"/>
      <c r="T339" s="55"/>
      <c r="U339" s="55"/>
      <c r="V339" s="55"/>
      <c r="W339" s="55"/>
      <c r="X339" s="55"/>
      <c r="Y339" s="55"/>
      <c r="Z339" s="55"/>
      <c r="AA339" s="55"/>
      <c r="AB339" s="55"/>
      <c r="AC339" s="55"/>
      <c r="AD339" s="55"/>
      <c r="AE339" s="55"/>
      <c r="AF339" s="55"/>
      <c r="AG339" s="55"/>
      <c r="AH339" s="55"/>
      <c r="AI339" s="55"/>
      <c r="AJ339" s="55"/>
      <c r="AK339" s="55"/>
      <c r="AL339" s="55"/>
      <c r="AM339" s="55"/>
      <c r="AN339" s="55"/>
      <c r="AO339" s="55"/>
      <c r="AP339" s="55"/>
      <c r="AQ339" s="55"/>
      <c r="AR339" s="55"/>
      <c r="AS339" s="55"/>
      <c r="AT339" s="55"/>
      <c r="AU339" s="55"/>
      <c r="AV339" s="55"/>
      <c r="AW339" s="55"/>
      <c r="AX339" s="55"/>
      <c r="AY339" s="55"/>
      <c r="AZ339" s="55"/>
      <c r="BA339" s="55"/>
      <c r="BB339" s="55"/>
      <c r="BC339" s="55"/>
      <c r="BD339" s="55"/>
      <c r="BE339" s="55"/>
      <c r="BF339" s="55"/>
      <c r="BG339" s="55"/>
      <c r="BH339" s="55"/>
      <c r="BI339" s="55"/>
      <c r="BJ339" s="55"/>
      <c r="BK339" s="55"/>
      <c r="BL339" s="55"/>
    </row>
    <row r="340" customFormat="false" ht="13.8" hidden="false" customHeight="false" outlineLevel="0" collapsed="false">
      <c r="A340" s="55"/>
      <c r="B340" s="56"/>
      <c r="C340" s="59"/>
      <c r="D340" s="105"/>
      <c r="E340" s="105"/>
      <c r="F340" s="105"/>
      <c r="G340" s="59"/>
      <c r="H340" s="59"/>
      <c r="I340" s="60"/>
      <c r="J340" s="63" t="str">
        <f aca="false">IF($C340&lt;&gt;"",$E340*1.5,"")</f>
        <v/>
      </c>
      <c r="K340" s="106" t="str">
        <f aca="false">IFERROR($J340/10,"")</f>
        <v/>
      </c>
      <c r="L340" s="59"/>
      <c r="M340" s="55"/>
      <c r="N340" s="55"/>
      <c r="O340" s="55"/>
      <c r="P340" s="55"/>
      <c r="Q340" s="55"/>
      <c r="R340" s="55"/>
      <c r="S340" s="55"/>
      <c r="T340" s="55"/>
      <c r="U340" s="55"/>
      <c r="V340" s="55"/>
      <c r="W340" s="55"/>
      <c r="X340" s="55"/>
      <c r="Y340" s="55"/>
      <c r="Z340" s="55"/>
      <c r="AA340" s="55"/>
      <c r="AB340" s="55"/>
      <c r="AC340" s="55"/>
      <c r="AD340" s="55"/>
      <c r="AE340" s="55"/>
      <c r="AF340" s="55"/>
      <c r="AG340" s="55"/>
      <c r="AH340" s="55"/>
      <c r="AI340" s="55"/>
      <c r="AJ340" s="55"/>
      <c r="AK340" s="55"/>
      <c r="AL340" s="55"/>
      <c r="AM340" s="55"/>
      <c r="AN340" s="55"/>
      <c r="AO340" s="55"/>
      <c r="AP340" s="55"/>
      <c r="AQ340" s="55"/>
      <c r="AR340" s="55"/>
      <c r="AS340" s="55"/>
      <c r="AT340" s="55"/>
      <c r="AU340" s="55"/>
      <c r="AV340" s="55"/>
      <c r="AW340" s="55"/>
      <c r="AX340" s="55"/>
      <c r="AY340" s="55"/>
      <c r="AZ340" s="55"/>
      <c r="BA340" s="55"/>
      <c r="BB340" s="55"/>
      <c r="BC340" s="55"/>
      <c r="BD340" s="55"/>
      <c r="BE340" s="55"/>
      <c r="BF340" s="55"/>
      <c r="BG340" s="55"/>
      <c r="BH340" s="55"/>
      <c r="BI340" s="55"/>
      <c r="BJ340" s="55"/>
      <c r="BK340" s="55"/>
      <c r="BL340" s="55"/>
    </row>
    <row r="341" customFormat="false" ht="13.8" hidden="false" customHeight="false" outlineLevel="0" collapsed="false">
      <c r="A341" s="55"/>
      <c r="B341" s="56"/>
      <c r="C341" s="59"/>
      <c r="D341" s="105"/>
      <c r="E341" s="105"/>
      <c r="F341" s="105"/>
      <c r="G341" s="59"/>
      <c r="H341" s="59"/>
      <c r="I341" s="60"/>
      <c r="J341" s="63" t="str">
        <f aca="false">IF($C341&lt;&gt;"",$E341*1.5,"")</f>
        <v/>
      </c>
      <c r="K341" s="106" t="str">
        <f aca="false">IFERROR($J341/10,"")</f>
        <v/>
      </c>
      <c r="L341" s="59"/>
      <c r="M341" s="55"/>
      <c r="N341" s="55"/>
      <c r="O341" s="55"/>
      <c r="P341" s="55"/>
      <c r="Q341" s="55"/>
      <c r="R341" s="55"/>
      <c r="S341" s="55"/>
      <c r="T341" s="55"/>
      <c r="U341" s="55"/>
      <c r="V341" s="55"/>
      <c r="W341" s="55"/>
      <c r="X341" s="55"/>
      <c r="Y341" s="55"/>
      <c r="Z341" s="55"/>
      <c r="AA341" s="55"/>
      <c r="AB341" s="55"/>
      <c r="AC341" s="55"/>
      <c r="AD341" s="55"/>
      <c r="AE341" s="55"/>
      <c r="AF341" s="55"/>
      <c r="AG341" s="55"/>
      <c r="AH341" s="55"/>
      <c r="AI341" s="55"/>
      <c r="AJ341" s="55"/>
      <c r="AK341" s="55"/>
      <c r="AL341" s="55"/>
      <c r="AM341" s="55"/>
      <c r="AN341" s="55"/>
      <c r="AO341" s="55"/>
      <c r="AP341" s="55"/>
      <c r="AQ341" s="55"/>
      <c r="AR341" s="55"/>
      <c r="AS341" s="55"/>
      <c r="AT341" s="55"/>
      <c r="AU341" s="55"/>
      <c r="AV341" s="55"/>
      <c r="AW341" s="55"/>
      <c r="AX341" s="55"/>
      <c r="AY341" s="55"/>
      <c r="AZ341" s="55"/>
      <c r="BA341" s="55"/>
      <c r="BB341" s="55"/>
      <c r="BC341" s="55"/>
      <c r="BD341" s="55"/>
      <c r="BE341" s="55"/>
      <c r="BF341" s="55"/>
      <c r="BG341" s="55"/>
      <c r="BH341" s="55"/>
      <c r="BI341" s="55"/>
      <c r="BJ341" s="55"/>
      <c r="BK341" s="55"/>
      <c r="BL341" s="55"/>
    </row>
    <row r="342" customFormat="false" ht="13.8" hidden="false" customHeight="false" outlineLevel="0" collapsed="false">
      <c r="A342" s="55"/>
      <c r="B342" s="56"/>
      <c r="C342" s="59"/>
      <c r="D342" s="105"/>
      <c r="E342" s="105"/>
      <c r="F342" s="105"/>
      <c r="G342" s="59"/>
      <c r="H342" s="59"/>
      <c r="I342" s="60"/>
      <c r="J342" s="63" t="str">
        <f aca="false">IF($C342&lt;&gt;"",$E342*1.5,"")</f>
        <v/>
      </c>
      <c r="K342" s="106" t="str">
        <f aca="false">IFERROR($J342/10,"")</f>
        <v/>
      </c>
      <c r="L342" s="59"/>
      <c r="M342" s="55"/>
      <c r="N342" s="55"/>
      <c r="O342" s="55"/>
      <c r="P342" s="55"/>
      <c r="Q342" s="55"/>
      <c r="R342" s="55"/>
      <c r="S342" s="55"/>
      <c r="T342" s="55"/>
      <c r="U342" s="55"/>
      <c r="V342" s="55"/>
      <c r="W342" s="55"/>
      <c r="X342" s="55"/>
      <c r="Y342" s="55"/>
      <c r="Z342" s="55"/>
      <c r="AA342" s="55"/>
      <c r="AB342" s="55"/>
      <c r="AC342" s="55"/>
      <c r="AD342" s="55"/>
      <c r="AE342" s="55"/>
      <c r="AF342" s="55"/>
      <c r="AG342" s="55"/>
      <c r="AH342" s="55"/>
      <c r="AI342" s="55"/>
      <c r="AJ342" s="55"/>
      <c r="AK342" s="55"/>
      <c r="AL342" s="55"/>
      <c r="AM342" s="55"/>
      <c r="AN342" s="55"/>
      <c r="AO342" s="55"/>
      <c r="AP342" s="55"/>
      <c r="AQ342" s="55"/>
      <c r="AR342" s="55"/>
      <c r="AS342" s="55"/>
      <c r="AT342" s="55"/>
      <c r="AU342" s="55"/>
      <c r="AV342" s="55"/>
      <c r="AW342" s="55"/>
      <c r="AX342" s="55"/>
      <c r="AY342" s="55"/>
      <c r="AZ342" s="55"/>
      <c r="BA342" s="55"/>
      <c r="BB342" s="55"/>
      <c r="BC342" s="55"/>
      <c r="BD342" s="55"/>
      <c r="BE342" s="55"/>
      <c r="BF342" s="55"/>
      <c r="BG342" s="55"/>
      <c r="BH342" s="55"/>
      <c r="BI342" s="55"/>
      <c r="BJ342" s="55"/>
      <c r="BK342" s="55"/>
      <c r="BL342" s="55"/>
    </row>
    <row r="343" customFormat="false" ht="13.8" hidden="false" customHeight="false" outlineLevel="0" collapsed="false">
      <c r="A343" s="55"/>
      <c r="B343" s="56"/>
      <c r="C343" s="59"/>
      <c r="D343" s="105"/>
      <c r="E343" s="105"/>
      <c r="F343" s="105"/>
      <c r="G343" s="59"/>
      <c r="H343" s="59"/>
      <c r="I343" s="60"/>
      <c r="J343" s="63" t="str">
        <f aca="false">IF($C343&lt;&gt;"",$E343*1.5,"")</f>
        <v/>
      </c>
      <c r="K343" s="106" t="str">
        <f aca="false">IFERROR($J343/10,"")</f>
        <v/>
      </c>
      <c r="L343" s="59"/>
      <c r="M343" s="55"/>
      <c r="N343" s="55"/>
      <c r="O343" s="55"/>
      <c r="P343" s="55"/>
      <c r="Q343" s="55"/>
      <c r="R343" s="55"/>
      <c r="S343" s="55"/>
      <c r="T343" s="55"/>
      <c r="U343" s="55"/>
      <c r="V343" s="55"/>
      <c r="W343" s="55"/>
      <c r="X343" s="55"/>
      <c r="Y343" s="55"/>
      <c r="Z343" s="55"/>
      <c r="AA343" s="55"/>
      <c r="AB343" s="55"/>
      <c r="AC343" s="55"/>
      <c r="AD343" s="55"/>
      <c r="AE343" s="55"/>
      <c r="AF343" s="55"/>
      <c r="AG343" s="55"/>
      <c r="AH343" s="55"/>
      <c r="AI343" s="55"/>
      <c r="AJ343" s="55"/>
      <c r="AK343" s="55"/>
      <c r="AL343" s="55"/>
      <c r="AM343" s="55"/>
      <c r="AN343" s="55"/>
      <c r="AO343" s="55"/>
      <c r="AP343" s="55"/>
      <c r="AQ343" s="55"/>
      <c r="AR343" s="55"/>
      <c r="AS343" s="55"/>
      <c r="AT343" s="55"/>
      <c r="AU343" s="55"/>
      <c r="AV343" s="55"/>
      <c r="AW343" s="55"/>
      <c r="AX343" s="55"/>
      <c r="AY343" s="55"/>
      <c r="AZ343" s="55"/>
      <c r="BA343" s="55"/>
      <c r="BB343" s="55"/>
      <c r="BC343" s="55"/>
      <c r="BD343" s="55"/>
      <c r="BE343" s="55"/>
      <c r="BF343" s="55"/>
      <c r="BG343" s="55"/>
      <c r="BH343" s="55"/>
      <c r="BI343" s="55"/>
      <c r="BJ343" s="55"/>
      <c r="BK343" s="55"/>
      <c r="BL343" s="55"/>
    </row>
    <row r="344" customFormat="false" ht="13.8" hidden="false" customHeight="false" outlineLevel="0" collapsed="false">
      <c r="A344" s="55"/>
      <c r="B344" s="56"/>
      <c r="C344" s="59"/>
      <c r="D344" s="105"/>
      <c r="E344" s="105"/>
      <c r="F344" s="105"/>
      <c r="G344" s="59"/>
      <c r="H344" s="59"/>
      <c r="I344" s="60"/>
      <c r="J344" s="63" t="str">
        <f aca="false">IF($C344&lt;&gt;"",$E344*1.5,"")</f>
        <v/>
      </c>
      <c r="K344" s="106" t="str">
        <f aca="false">IFERROR($J344/10,"")</f>
        <v/>
      </c>
      <c r="L344" s="59"/>
      <c r="M344" s="55"/>
      <c r="N344" s="55"/>
      <c r="O344" s="55"/>
      <c r="P344" s="55"/>
      <c r="Q344" s="55"/>
      <c r="R344" s="55"/>
      <c r="S344" s="55"/>
      <c r="T344" s="55"/>
      <c r="U344" s="55"/>
      <c r="V344" s="55"/>
      <c r="W344" s="55"/>
      <c r="X344" s="55"/>
      <c r="Y344" s="55"/>
      <c r="Z344" s="55"/>
      <c r="AA344" s="55"/>
      <c r="AB344" s="55"/>
      <c r="AC344" s="55"/>
      <c r="AD344" s="55"/>
      <c r="AE344" s="55"/>
      <c r="AF344" s="55"/>
      <c r="AG344" s="55"/>
      <c r="AH344" s="55"/>
      <c r="AI344" s="55"/>
      <c r="AJ344" s="55"/>
      <c r="AK344" s="55"/>
      <c r="AL344" s="55"/>
      <c r="AM344" s="55"/>
      <c r="AN344" s="55"/>
      <c r="AO344" s="55"/>
      <c r="AP344" s="55"/>
      <c r="AQ344" s="55"/>
      <c r="AR344" s="55"/>
      <c r="AS344" s="55"/>
      <c r="AT344" s="55"/>
      <c r="AU344" s="55"/>
      <c r="AV344" s="55"/>
      <c r="AW344" s="55"/>
      <c r="AX344" s="55"/>
      <c r="AY344" s="55"/>
      <c r="AZ344" s="55"/>
      <c r="BA344" s="55"/>
      <c r="BB344" s="55"/>
      <c r="BC344" s="55"/>
      <c r="BD344" s="55"/>
      <c r="BE344" s="55"/>
      <c r="BF344" s="55"/>
      <c r="BG344" s="55"/>
      <c r="BH344" s="55"/>
      <c r="BI344" s="55"/>
      <c r="BJ344" s="55"/>
      <c r="BK344" s="55"/>
      <c r="BL344" s="55"/>
    </row>
    <row r="345" customFormat="false" ht="13.8" hidden="false" customHeight="false" outlineLevel="0" collapsed="false">
      <c r="A345" s="55"/>
      <c r="B345" s="56"/>
      <c r="C345" s="59"/>
      <c r="D345" s="105"/>
      <c r="E345" s="105"/>
      <c r="F345" s="105"/>
      <c r="G345" s="59"/>
      <c r="H345" s="59"/>
      <c r="I345" s="60"/>
      <c r="J345" s="63" t="str">
        <f aca="false">IF($C345&lt;&gt;"",$E345*1.5,"")</f>
        <v/>
      </c>
      <c r="K345" s="106" t="str">
        <f aca="false">IFERROR($J345/10,"")</f>
        <v/>
      </c>
      <c r="L345" s="59"/>
      <c r="M345" s="55"/>
      <c r="N345" s="55"/>
      <c r="O345" s="55"/>
      <c r="P345" s="55"/>
      <c r="Q345" s="55"/>
      <c r="R345" s="55"/>
      <c r="S345" s="55"/>
      <c r="T345" s="55"/>
      <c r="U345" s="55"/>
      <c r="V345" s="55"/>
      <c r="W345" s="55"/>
      <c r="X345" s="55"/>
      <c r="Y345" s="55"/>
      <c r="Z345" s="55"/>
      <c r="AA345" s="55"/>
      <c r="AB345" s="55"/>
      <c r="AC345" s="55"/>
      <c r="AD345" s="55"/>
      <c r="AE345" s="55"/>
      <c r="AF345" s="55"/>
      <c r="AG345" s="55"/>
      <c r="AH345" s="55"/>
      <c r="AI345" s="55"/>
      <c r="AJ345" s="55"/>
      <c r="AK345" s="55"/>
      <c r="AL345" s="55"/>
      <c r="AM345" s="55"/>
      <c r="AN345" s="55"/>
      <c r="AO345" s="55"/>
      <c r="AP345" s="55"/>
      <c r="AQ345" s="55"/>
      <c r="AR345" s="55"/>
      <c r="AS345" s="55"/>
      <c r="AT345" s="55"/>
      <c r="AU345" s="55"/>
      <c r="AV345" s="55"/>
      <c r="AW345" s="55"/>
      <c r="AX345" s="55"/>
      <c r="AY345" s="55"/>
      <c r="AZ345" s="55"/>
      <c r="BA345" s="55"/>
      <c r="BB345" s="55"/>
      <c r="BC345" s="55"/>
      <c r="BD345" s="55"/>
      <c r="BE345" s="55"/>
      <c r="BF345" s="55"/>
      <c r="BG345" s="55"/>
      <c r="BH345" s="55"/>
      <c r="BI345" s="55"/>
      <c r="BJ345" s="55"/>
      <c r="BK345" s="55"/>
      <c r="BL345" s="55"/>
    </row>
    <row r="346" customFormat="false" ht="13.8" hidden="false" customHeight="false" outlineLevel="0" collapsed="false">
      <c r="A346" s="55"/>
      <c r="B346" s="56"/>
      <c r="C346" s="59"/>
      <c r="D346" s="105"/>
      <c r="E346" s="105"/>
      <c r="F346" s="105"/>
      <c r="G346" s="59"/>
      <c r="H346" s="59"/>
      <c r="I346" s="60"/>
      <c r="J346" s="63" t="str">
        <f aca="false">IF($C346&lt;&gt;"",$E346*1.5,"")</f>
        <v/>
      </c>
      <c r="K346" s="106" t="str">
        <f aca="false">IFERROR($J346/10,"")</f>
        <v/>
      </c>
      <c r="L346" s="59"/>
      <c r="M346" s="55"/>
      <c r="N346" s="55"/>
      <c r="O346" s="55"/>
      <c r="P346" s="55"/>
      <c r="Q346" s="55"/>
      <c r="R346" s="55"/>
      <c r="S346" s="55"/>
      <c r="T346" s="55"/>
      <c r="U346" s="55"/>
      <c r="V346" s="55"/>
      <c r="W346" s="55"/>
      <c r="X346" s="55"/>
      <c r="Y346" s="55"/>
      <c r="Z346" s="55"/>
      <c r="AA346" s="55"/>
      <c r="AB346" s="55"/>
      <c r="AC346" s="55"/>
      <c r="AD346" s="55"/>
      <c r="AE346" s="55"/>
      <c r="AF346" s="55"/>
      <c r="AG346" s="55"/>
      <c r="AH346" s="55"/>
      <c r="AI346" s="55"/>
      <c r="AJ346" s="55"/>
      <c r="AK346" s="55"/>
      <c r="AL346" s="55"/>
      <c r="AM346" s="55"/>
      <c r="AN346" s="55"/>
      <c r="AO346" s="55"/>
      <c r="AP346" s="55"/>
      <c r="AQ346" s="55"/>
      <c r="AR346" s="55"/>
      <c r="AS346" s="55"/>
      <c r="AT346" s="55"/>
      <c r="AU346" s="55"/>
      <c r="AV346" s="55"/>
      <c r="AW346" s="55"/>
      <c r="AX346" s="55"/>
      <c r="AY346" s="55"/>
      <c r="AZ346" s="55"/>
      <c r="BA346" s="55"/>
      <c r="BB346" s="55"/>
      <c r="BC346" s="55"/>
      <c r="BD346" s="55"/>
      <c r="BE346" s="55"/>
      <c r="BF346" s="55"/>
      <c r="BG346" s="55"/>
      <c r="BH346" s="55"/>
      <c r="BI346" s="55"/>
      <c r="BJ346" s="55"/>
      <c r="BK346" s="55"/>
      <c r="BL346" s="55"/>
    </row>
    <row r="347" customFormat="false" ht="13.8" hidden="false" customHeight="false" outlineLevel="0" collapsed="false">
      <c r="A347" s="55"/>
      <c r="B347" s="56"/>
      <c r="C347" s="59"/>
      <c r="D347" s="105"/>
      <c r="E347" s="105"/>
      <c r="F347" s="105"/>
      <c r="G347" s="59"/>
      <c r="H347" s="59"/>
      <c r="I347" s="60"/>
      <c r="J347" s="63" t="str">
        <f aca="false">IF($C347&lt;&gt;"",$E347*1.5,"")</f>
        <v/>
      </c>
      <c r="K347" s="106" t="str">
        <f aca="false">IFERROR($J347/10,"")</f>
        <v/>
      </c>
      <c r="L347" s="59"/>
      <c r="M347" s="55"/>
      <c r="N347" s="55"/>
      <c r="O347" s="55"/>
      <c r="P347" s="55"/>
      <c r="Q347" s="55"/>
      <c r="R347" s="55"/>
      <c r="S347" s="55"/>
      <c r="T347" s="55"/>
      <c r="U347" s="55"/>
      <c r="V347" s="55"/>
      <c r="W347" s="55"/>
      <c r="X347" s="55"/>
      <c r="Y347" s="55"/>
      <c r="Z347" s="55"/>
      <c r="AA347" s="55"/>
      <c r="AB347" s="55"/>
      <c r="AC347" s="55"/>
      <c r="AD347" s="55"/>
      <c r="AE347" s="55"/>
      <c r="AF347" s="55"/>
      <c r="AG347" s="55"/>
      <c r="AH347" s="55"/>
      <c r="AI347" s="55"/>
      <c r="AJ347" s="55"/>
      <c r="AK347" s="55"/>
      <c r="AL347" s="55"/>
      <c r="AM347" s="55"/>
      <c r="AN347" s="55"/>
      <c r="AO347" s="55"/>
      <c r="AP347" s="55"/>
      <c r="AQ347" s="55"/>
      <c r="AR347" s="55"/>
      <c r="AS347" s="55"/>
      <c r="AT347" s="55"/>
      <c r="AU347" s="55"/>
      <c r="AV347" s="55"/>
      <c r="AW347" s="55"/>
      <c r="AX347" s="55"/>
      <c r="AY347" s="55"/>
      <c r="AZ347" s="55"/>
      <c r="BA347" s="55"/>
      <c r="BB347" s="55"/>
      <c r="BC347" s="55"/>
      <c r="BD347" s="55"/>
      <c r="BE347" s="55"/>
      <c r="BF347" s="55"/>
      <c r="BG347" s="55"/>
      <c r="BH347" s="55"/>
      <c r="BI347" s="55"/>
      <c r="BJ347" s="55"/>
      <c r="BK347" s="55"/>
      <c r="BL347" s="55"/>
    </row>
    <row r="348" customFormat="false" ht="13.8" hidden="false" customHeight="false" outlineLevel="0" collapsed="false">
      <c r="A348" s="55"/>
      <c r="B348" s="56"/>
      <c r="C348" s="59"/>
      <c r="D348" s="105"/>
      <c r="E348" s="105"/>
      <c r="F348" s="105"/>
      <c r="G348" s="59"/>
      <c r="H348" s="59"/>
      <c r="I348" s="60"/>
      <c r="J348" s="63" t="str">
        <f aca="false">IF($C348&lt;&gt;"",$E348*1.5,"")</f>
        <v/>
      </c>
      <c r="K348" s="106" t="str">
        <f aca="false">IFERROR($J348/10,"")</f>
        <v/>
      </c>
      <c r="L348" s="59"/>
      <c r="M348" s="55"/>
      <c r="N348" s="55"/>
      <c r="O348" s="55"/>
      <c r="P348" s="55"/>
      <c r="Q348" s="55"/>
      <c r="R348" s="55"/>
      <c r="S348" s="55"/>
      <c r="T348" s="55"/>
      <c r="U348" s="55"/>
      <c r="V348" s="55"/>
      <c r="W348" s="55"/>
      <c r="X348" s="55"/>
      <c r="Y348" s="55"/>
      <c r="Z348" s="55"/>
      <c r="AA348" s="55"/>
      <c r="AB348" s="55"/>
      <c r="AC348" s="55"/>
      <c r="AD348" s="55"/>
      <c r="AE348" s="55"/>
      <c r="AF348" s="55"/>
      <c r="AG348" s="55"/>
      <c r="AH348" s="55"/>
      <c r="AI348" s="55"/>
      <c r="AJ348" s="55"/>
      <c r="AK348" s="55"/>
      <c r="AL348" s="55"/>
      <c r="AM348" s="55"/>
      <c r="AN348" s="55"/>
      <c r="AO348" s="55"/>
      <c r="AP348" s="55"/>
      <c r="AQ348" s="55"/>
      <c r="AR348" s="55"/>
      <c r="AS348" s="55"/>
      <c r="AT348" s="55"/>
      <c r="AU348" s="55"/>
      <c r="AV348" s="55"/>
      <c r="AW348" s="55"/>
      <c r="AX348" s="55"/>
      <c r="AY348" s="55"/>
      <c r="AZ348" s="55"/>
      <c r="BA348" s="55"/>
      <c r="BB348" s="55"/>
      <c r="BC348" s="55"/>
      <c r="BD348" s="55"/>
      <c r="BE348" s="55"/>
      <c r="BF348" s="55"/>
      <c r="BG348" s="55"/>
      <c r="BH348" s="55"/>
      <c r="BI348" s="55"/>
      <c r="BJ348" s="55"/>
      <c r="BK348" s="55"/>
      <c r="BL348" s="55"/>
    </row>
    <row r="349" customFormat="false" ht="13.8" hidden="false" customHeight="false" outlineLevel="0" collapsed="false">
      <c r="A349" s="55"/>
      <c r="B349" s="56"/>
      <c r="C349" s="59"/>
      <c r="D349" s="105"/>
      <c r="E349" s="105"/>
      <c r="F349" s="105"/>
      <c r="G349" s="59"/>
      <c r="H349" s="59"/>
      <c r="I349" s="60"/>
      <c r="J349" s="63" t="str">
        <f aca="false">IF($C349&lt;&gt;"",$E349*1.5,"")</f>
        <v/>
      </c>
      <c r="K349" s="106" t="str">
        <f aca="false">IFERROR($J349/10,"")</f>
        <v/>
      </c>
      <c r="L349" s="59"/>
      <c r="M349" s="55"/>
      <c r="N349" s="55"/>
      <c r="O349" s="55"/>
      <c r="P349" s="55"/>
      <c r="Q349" s="55"/>
      <c r="R349" s="55"/>
      <c r="S349" s="55"/>
      <c r="T349" s="55"/>
      <c r="U349" s="55"/>
      <c r="V349" s="55"/>
      <c r="W349" s="55"/>
      <c r="X349" s="55"/>
      <c r="Y349" s="55"/>
      <c r="Z349" s="55"/>
      <c r="AA349" s="55"/>
      <c r="AB349" s="55"/>
      <c r="AC349" s="55"/>
      <c r="AD349" s="55"/>
      <c r="AE349" s="55"/>
      <c r="AF349" s="55"/>
      <c r="AG349" s="55"/>
      <c r="AH349" s="55"/>
      <c r="AI349" s="55"/>
      <c r="AJ349" s="55"/>
      <c r="AK349" s="55"/>
      <c r="AL349" s="55"/>
      <c r="AM349" s="55"/>
      <c r="AN349" s="55"/>
      <c r="AO349" s="55"/>
      <c r="AP349" s="55"/>
      <c r="AQ349" s="55"/>
      <c r="AR349" s="55"/>
      <c r="AS349" s="55"/>
      <c r="AT349" s="55"/>
      <c r="AU349" s="55"/>
      <c r="AV349" s="55"/>
      <c r="AW349" s="55"/>
      <c r="AX349" s="55"/>
      <c r="AY349" s="55"/>
      <c r="AZ349" s="55"/>
      <c r="BA349" s="55"/>
      <c r="BB349" s="55"/>
      <c r="BC349" s="55"/>
      <c r="BD349" s="55"/>
      <c r="BE349" s="55"/>
      <c r="BF349" s="55"/>
      <c r="BG349" s="55"/>
      <c r="BH349" s="55"/>
      <c r="BI349" s="55"/>
      <c r="BJ349" s="55"/>
      <c r="BK349" s="55"/>
      <c r="BL349" s="55"/>
    </row>
    <row r="350" customFormat="false" ht="13.8" hidden="false" customHeight="false" outlineLevel="0" collapsed="false">
      <c r="A350" s="55"/>
      <c r="B350" s="56"/>
      <c r="C350" s="59"/>
      <c r="D350" s="105"/>
      <c r="E350" s="105"/>
      <c r="F350" s="105"/>
      <c r="G350" s="59"/>
      <c r="H350" s="59"/>
      <c r="I350" s="60"/>
      <c r="J350" s="63" t="str">
        <f aca="false">IF($C350&lt;&gt;"",$E350*1.5,"")</f>
        <v/>
      </c>
      <c r="K350" s="106" t="str">
        <f aca="false">IFERROR($J350/10,"")</f>
        <v/>
      </c>
      <c r="L350" s="59"/>
      <c r="M350" s="55"/>
      <c r="N350" s="55"/>
      <c r="O350" s="55"/>
      <c r="P350" s="55"/>
      <c r="Q350" s="55"/>
      <c r="R350" s="55"/>
      <c r="S350" s="55"/>
      <c r="T350" s="55"/>
      <c r="U350" s="55"/>
      <c r="V350" s="55"/>
      <c r="W350" s="55"/>
      <c r="X350" s="55"/>
      <c r="Y350" s="55"/>
      <c r="Z350" s="55"/>
      <c r="AA350" s="55"/>
      <c r="AB350" s="55"/>
      <c r="AC350" s="55"/>
      <c r="AD350" s="55"/>
      <c r="AE350" s="55"/>
      <c r="AF350" s="55"/>
      <c r="AG350" s="55"/>
      <c r="AH350" s="55"/>
      <c r="AI350" s="55"/>
      <c r="AJ350" s="55"/>
      <c r="AK350" s="55"/>
      <c r="AL350" s="55"/>
      <c r="AM350" s="55"/>
      <c r="AN350" s="55"/>
      <c r="AO350" s="55"/>
      <c r="AP350" s="55"/>
      <c r="AQ350" s="55"/>
      <c r="AR350" s="55"/>
      <c r="AS350" s="55"/>
      <c r="AT350" s="55"/>
      <c r="AU350" s="55"/>
      <c r="AV350" s="55"/>
      <c r="AW350" s="55"/>
      <c r="AX350" s="55"/>
      <c r="AY350" s="55"/>
      <c r="AZ350" s="55"/>
      <c r="BA350" s="55"/>
      <c r="BB350" s="55"/>
      <c r="BC350" s="55"/>
      <c r="BD350" s="55"/>
      <c r="BE350" s="55"/>
      <c r="BF350" s="55"/>
      <c r="BG350" s="55"/>
      <c r="BH350" s="55"/>
      <c r="BI350" s="55"/>
      <c r="BJ350" s="55"/>
      <c r="BK350" s="55"/>
      <c r="BL350" s="55"/>
    </row>
    <row r="351" customFormat="false" ht="13.8" hidden="false" customHeight="false" outlineLevel="0" collapsed="false">
      <c r="A351" s="55"/>
      <c r="B351" s="56"/>
      <c r="C351" s="59"/>
      <c r="D351" s="105"/>
      <c r="E351" s="105"/>
      <c r="F351" s="105"/>
      <c r="G351" s="59"/>
      <c r="H351" s="59"/>
      <c r="I351" s="60"/>
      <c r="J351" s="63" t="str">
        <f aca="false">IF($C351&lt;&gt;"",$E351*1.5,"")</f>
        <v/>
      </c>
      <c r="K351" s="106" t="str">
        <f aca="false">IFERROR($J351/10,"")</f>
        <v/>
      </c>
      <c r="L351" s="59"/>
      <c r="M351" s="55"/>
      <c r="N351" s="55"/>
      <c r="O351" s="55"/>
      <c r="P351" s="55"/>
      <c r="Q351" s="55"/>
      <c r="R351" s="55"/>
      <c r="S351" s="55"/>
      <c r="T351" s="55"/>
      <c r="U351" s="55"/>
      <c r="V351" s="55"/>
      <c r="W351" s="55"/>
      <c r="X351" s="55"/>
      <c r="Y351" s="55"/>
      <c r="Z351" s="55"/>
      <c r="AA351" s="55"/>
      <c r="AB351" s="55"/>
      <c r="AC351" s="55"/>
      <c r="AD351" s="55"/>
      <c r="AE351" s="55"/>
      <c r="AF351" s="55"/>
      <c r="AG351" s="55"/>
      <c r="AH351" s="55"/>
      <c r="AI351" s="55"/>
      <c r="AJ351" s="55"/>
      <c r="AK351" s="55"/>
      <c r="AL351" s="55"/>
      <c r="AM351" s="55"/>
      <c r="AN351" s="55"/>
      <c r="AO351" s="55"/>
      <c r="AP351" s="55"/>
      <c r="AQ351" s="55"/>
      <c r="AR351" s="55"/>
      <c r="AS351" s="55"/>
      <c r="AT351" s="55"/>
      <c r="AU351" s="55"/>
      <c r="AV351" s="55"/>
      <c r="AW351" s="55"/>
      <c r="AX351" s="55"/>
      <c r="AY351" s="55"/>
      <c r="AZ351" s="55"/>
      <c r="BA351" s="55"/>
      <c r="BB351" s="55"/>
      <c r="BC351" s="55"/>
      <c r="BD351" s="55"/>
      <c r="BE351" s="55"/>
      <c r="BF351" s="55"/>
      <c r="BG351" s="55"/>
      <c r="BH351" s="55"/>
      <c r="BI351" s="55"/>
      <c r="BJ351" s="55"/>
      <c r="BK351" s="55"/>
      <c r="BL351" s="55"/>
    </row>
    <row r="352" customFormat="false" ht="13.8" hidden="false" customHeight="false" outlineLevel="0" collapsed="false">
      <c r="A352" s="55"/>
      <c r="B352" s="56"/>
      <c r="C352" s="59"/>
      <c r="D352" s="105"/>
      <c r="E352" s="105"/>
      <c r="F352" s="105"/>
      <c r="G352" s="59"/>
      <c r="H352" s="59"/>
      <c r="I352" s="60"/>
      <c r="J352" s="63" t="str">
        <f aca="false">IF($C352&lt;&gt;"",$E352*1.5,"")</f>
        <v/>
      </c>
      <c r="K352" s="106" t="str">
        <f aca="false">IFERROR($J352/10,"")</f>
        <v/>
      </c>
      <c r="L352" s="59"/>
      <c r="M352" s="55"/>
      <c r="N352" s="55"/>
      <c r="O352" s="55"/>
      <c r="P352" s="55"/>
      <c r="Q352" s="55"/>
      <c r="R352" s="55"/>
      <c r="S352" s="55"/>
      <c r="T352" s="55"/>
      <c r="U352" s="55"/>
      <c r="V352" s="55"/>
      <c r="W352" s="55"/>
      <c r="X352" s="55"/>
      <c r="Y352" s="55"/>
      <c r="Z352" s="55"/>
      <c r="AA352" s="55"/>
      <c r="AB352" s="55"/>
      <c r="AC352" s="55"/>
      <c r="AD352" s="55"/>
      <c r="AE352" s="55"/>
      <c r="AF352" s="55"/>
      <c r="AG352" s="55"/>
      <c r="AH352" s="55"/>
      <c r="AI352" s="55"/>
      <c r="AJ352" s="55"/>
      <c r="AK352" s="55"/>
      <c r="AL352" s="55"/>
      <c r="AM352" s="55"/>
      <c r="AN352" s="55"/>
      <c r="AO352" s="55"/>
      <c r="AP352" s="55"/>
      <c r="AQ352" s="55"/>
      <c r="AR352" s="55"/>
      <c r="AS352" s="55"/>
      <c r="AT352" s="55"/>
      <c r="AU352" s="55"/>
      <c r="AV352" s="55"/>
      <c r="AW352" s="55"/>
      <c r="AX352" s="55"/>
      <c r="AY352" s="55"/>
      <c r="AZ352" s="55"/>
      <c r="BA352" s="55"/>
      <c r="BB352" s="55"/>
      <c r="BC352" s="55"/>
      <c r="BD352" s="55"/>
      <c r="BE352" s="55"/>
      <c r="BF352" s="55"/>
      <c r="BG352" s="55"/>
      <c r="BH352" s="55"/>
      <c r="BI352" s="55"/>
      <c r="BJ352" s="55"/>
      <c r="BK352" s="55"/>
      <c r="BL352" s="55"/>
    </row>
    <row r="353" customFormat="false" ht="13.8" hidden="false" customHeight="false" outlineLevel="0" collapsed="false">
      <c r="A353" s="55"/>
      <c r="B353" s="56"/>
      <c r="C353" s="59"/>
      <c r="D353" s="105"/>
      <c r="E353" s="105"/>
      <c r="F353" s="105"/>
      <c r="G353" s="59"/>
      <c r="H353" s="59"/>
      <c r="I353" s="60"/>
      <c r="J353" s="63" t="str">
        <f aca="false">IF($C353&lt;&gt;"",$E353*1.5,"")</f>
        <v/>
      </c>
      <c r="K353" s="106" t="str">
        <f aca="false">IFERROR($J353/10,"")</f>
        <v/>
      </c>
      <c r="L353" s="59"/>
      <c r="M353" s="55"/>
      <c r="N353" s="55"/>
      <c r="O353" s="55"/>
      <c r="P353" s="55"/>
      <c r="Q353" s="55"/>
      <c r="R353" s="55"/>
      <c r="S353" s="55"/>
      <c r="T353" s="55"/>
      <c r="U353" s="55"/>
      <c r="V353" s="55"/>
      <c r="W353" s="55"/>
      <c r="X353" s="55"/>
      <c r="Y353" s="55"/>
      <c r="Z353" s="55"/>
      <c r="AA353" s="55"/>
      <c r="AB353" s="55"/>
      <c r="AC353" s="55"/>
      <c r="AD353" s="55"/>
      <c r="AE353" s="55"/>
      <c r="AF353" s="55"/>
      <c r="AG353" s="55"/>
      <c r="AH353" s="55"/>
      <c r="AI353" s="55"/>
      <c r="AJ353" s="55"/>
      <c r="AK353" s="55"/>
      <c r="AL353" s="55"/>
      <c r="AM353" s="55"/>
      <c r="AN353" s="55"/>
      <c r="AO353" s="55"/>
      <c r="AP353" s="55"/>
      <c r="AQ353" s="55"/>
      <c r="AR353" s="55"/>
      <c r="AS353" s="55"/>
      <c r="AT353" s="55"/>
      <c r="AU353" s="55"/>
      <c r="AV353" s="55"/>
      <c r="AW353" s="55"/>
      <c r="AX353" s="55"/>
      <c r="AY353" s="55"/>
      <c r="AZ353" s="55"/>
      <c r="BA353" s="55"/>
      <c r="BB353" s="55"/>
      <c r="BC353" s="55"/>
      <c r="BD353" s="55"/>
      <c r="BE353" s="55"/>
      <c r="BF353" s="55"/>
      <c r="BG353" s="55"/>
      <c r="BH353" s="55"/>
      <c r="BI353" s="55"/>
      <c r="BJ353" s="55"/>
      <c r="BK353" s="55"/>
      <c r="BL353" s="55"/>
    </row>
    <row r="354" customFormat="false" ht="13.8" hidden="false" customHeight="false" outlineLevel="0" collapsed="false">
      <c r="A354" s="55"/>
      <c r="B354" s="56"/>
      <c r="C354" s="59"/>
      <c r="D354" s="105"/>
      <c r="E354" s="105"/>
      <c r="F354" s="105"/>
      <c r="G354" s="59"/>
      <c r="H354" s="59"/>
      <c r="I354" s="60"/>
      <c r="J354" s="63" t="str">
        <f aca="false">IF($C354&lt;&gt;"",$E354*1.5,"")</f>
        <v/>
      </c>
      <c r="K354" s="106" t="str">
        <f aca="false">IFERROR($J354/10,"")</f>
        <v/>
      </c>
      <c r="L354" s="59"/>
      <c r="M354" s="55"/>
      <c r="N354" s="55"/>
      <c r="O354" s="55"/>
      <c r="P354" s="55"/>
      <c r="Q354" s="55"/>
      <c r="R354" s="55"/>
      <c r="S354" s="55"/>
      <c r="T354" s="55"/>
      <c r="U354" s="55"/>
      <c r="V354" s="55"/>
      <c r="W354" s="55"/>
      <c r="X354" s="55"/>
      <c r="Y354" s="55"/>
      <c r="Z354" s="55"/>
      <c r="AA354" s="55"/>
      <c r="AB354" s="55"/>
      <c r="AC354" s="55"/>
      <c r="AD354" s="55"/>
      <c r="AE354" s="55"/>
      <c r="AF354" s="55"/>
      <c r="AG354" s="55"/>
      <c r="AH354" s="55"/>
      <c r="AI354" s="55"/>
      <c r="AJ354" s="55"/>
      <c r="AK354" s="55"/>
      <c r="AL354" s="55"/>
      <c r="AM354" s="55"/>
      <c r="AN354" s="55"/>
      <c r="AO354" s="55"/>
      <c r="AP354" s="55"/>
      <c r="AQ354" s="55"/>
      <c r="AR354" s="55"/>
      <c r="AS354" s="55"/>
      <c r="AT354" s="55"/>
      <c r="AU354" s="55"/>
      <c r="AV354" s="55"/>
      <c r="AW354" s="55"/>
      <c r="AX354" s="55"/>
      <c r="AY354" s="55"/>
      <c r="AZ354" s="55"/>
      <c r="BA354" s="55"/>
      <c r="BB354" s="55"/>
      <c r="BC354" s="55"/>
      <c r="BD354" s="55"/>
      <c r="BE354" s="55"/>
      <c r="BF354" s="55"/>
      <c r="BG354" s="55"/>
      <c r="BH354" s="55"/>
      <c r="BI354" s="55"/>
      <c r="BJ354" s="55"/>
      <c r="BK354" s="55"/>
      <c r="BL354" s="55"/>
    </row>
    <row r="355" customFormat="false" ht="13.8" hidden="false" customHeight="false" outlineLevel="0" collapsed="false">
      <c r="A355" s="55"/>
      <c r="B355" s="56"/>
      <c r="C355" s="59"/>
      <c r="D355" s="105"/>
      <c r="E355" s="105"/>
      <c r="F355" s="105"/>
      <c r="G355" s="59"/>
      <c r="H355" s="59"/>
      <c r="I355" s="60"/>
      <c r="J355" s="63" t="str">
        <f aca="false">IF($C355&lt;&gt;"",$E355*1.5,"")</f>
        <v/>
      </c>
      <c r="K355" s="106" t="str">
        <f aca="false">IFERROR($J355/10,"")</f>
        <v/>
      </c>
      <c r="L355" s="59"/>
      <c r="M355" s="55"/>
      <c r="N355" s="55"/>
      <c r="O355" s="55"/>
      <c r="P355" s="55"/>
      <c r="Q355" s="55"/>
      <c r="R355" s="55"/>
      <c r="S355" s="55"/>
      <c r="T355" s="55"/>
      <c r="U355" s="55"/>
      <c r="V355" s="55"/>
      <c r="W355" s="55"/>
      <c r="X355" s="55"/>
      <c r="Y355" s="55"/>
      <c r="Z355" s="55"/>
      <c r="AA355" s="55"/>
      <c r="AB355" s="55"/>
      <c r="AC355" s="55"/>
      <c r="AD355" s="55"/>
      <c r="AE355" s="55"/>
      <c r="AF355" s="55"/>
      <c r="AG355" s="55"/>
      <c r="AH355" s="55"/>
      <c r="AI355" s="55"/>
      <c r="AJ355" s="55"/>
      <c r="AK355" s="55"/>
      <c r="AL355" s="55"/>
      <c r="AM355" s="55"/>
      <c r="AN355" s="55"/>
      <c r="AO355" s="55"/>
      <c r="AP355" s="55"/>
      <c r="AQ355" s="55"/>
      <c r="AR355" s="55"/>
      <c r="AS355" s="55"/>
      <c r="AT355" s="55"/>
      <c r="AU355" s="55"/>
      <c r="AV355" s="55"/>
      <c r="AW355" s="55"/>
      <c r="AX355" s="55"/>
      <c r="AY355" s="55"/>
      <c r="AZ355" s="55"/>
      <c r="BA355" s="55"/>
      <c r="BB355" s="55"/>
      <c r="BC355" s="55"/>
      <c r="BD355" s="55"/>
      <c r="BE355" s="55"/>
      <c r="BF355" s="55"/>
      <c r="BG355" s="55"/>
      <c r="BH355" s="55"/>
      <c r="BI355" s="55"/>
      <c r="BJ355" s="55"/>
      <c r="BK355" s="55"/>
      <c r="BL355" s="55"/>
    </row>
    <row r="356" customFormat="false" ht="13.8" hidden="false" customHeight="false" outlineLevel="0" collapsed="false">
      <c r="A356" s="55"/>
      <c r="B356" s="56"/>
      <c r="C356" s="59"/>
      <c r="D356" s="105"/>
      <c r="E356" s="105"/>
      <c r="F356" s="105"/>
      <c r="G356" s="59"/>
      <c r="H356" s="59"/>
      <c r="I356" s="60"/>
      <c r="J356" s="63" t="str">
        <f aca="false">IF($C356&lt;&gt;"",$E356*1.5,"")</f>
        <v/>
      </c>
      <c r="K356" s="106" t="str">
        <f aca="false">IFERROR($J356/10,"")</f>
        <v/>
      </c>
      <c r="L356" s="59"/>
      <c r="M356" s="55"/>
      <c r="N356" s="55"/>
      <c r="O356" s="55"/>
      <c r="P356" s="55"/>
      <c r="Q356" s="55"/>
      <c r="R356" s="55"/>
      <c r="S356" s="55"/>
      <c r="T356" s="55"/>
      <c r="U356" s="55"/>
      <c r="V356" s="55"/>
      <c r="W356" s="55"/>
      <c r="X356" s="55"/>
      <c r="Y356" s="55"/>
      <c r="Z356" s="55"/>
      <c r="AA356" s="55"/>
      <c r="AB356" s="55"/>
      <c r="AC356" s="55"/>
      <c r="AD356" s="55"/>
      <c r="AE356" s="55"/>
      <c r="AF356" s="55"/>
      <c r="AG356" s="55"/>
      <c r="AH356" s="55"/>
      <c r="AI356" s="55"/>
      <c r="AJ356" s="55"/>
      <c r="AK356" s="55"/>
      <c r="AL356" s="55"/>
      <c r="AM356" s="55"/>
      <c r="AN356" s="55"/>
      <c r="AO356" s="55"/>
      <c r="AP356" s="55"/>
      <c r="AQ356" s="55"/>
      <c r="AR356" s="55"/>
      <c r="AS356" s="55"/>
      <c r="AT356" s="55"/>
      <c r="AU356" s="55"/>
      <c r="AV356" s="55"/>
      <c r="AW356" s="55"/>
      <c r="AX356" s="55"/>
      <c r="AY356" s="55"/>
      <c r="AZ356" s="55"/>
      <c r="BA356" s="55"/>
      <c r="BB356" s="55"/>
      <c r="BC356" s="55"/>
      <c r="BD356" s="55"/>
      <c r="BE356" s="55"/>
      <c r="BF356" s="55"/>
      <c r="BG356" s="55"/>
      <c r="BH356" s="55"/>
      <c r="BI356" s="55"/>
      <c r="BJ356" s="55"/>
      <c r="BK356" s="55"/>
      <c r="BL356" s="55"/>
    </row>
    <row r="357" customFormat="false" ht="13.8" hidden="false" customHeight="false" outlineLevel="0" collapsed="false">
      <c r="A357" s="55"/>
      <c r="B357" s="56"/>
      <c r="C357" s="59"/>
      <c r="D357" s="105"/>
      <c r="E357" s="105"/>
      <c r="F357" s="105"/>
      <c r="G357" s="59"/>
      <c r="H357" s="59"/>
      <c r="I357" s="60"/>
      <c r="J357" s="63" t="str">
        <f aca="false">IF($C357&lt;&gt;"",$E357*1.5,"")</f>
        <v/>
      </c>
      <c r="K357" s="106" t="str">
        <f aca="false">IFERROR($J357/10,"")</f>
        <v/>
      </c>
      <c r="L357" s="59"/>
      <c r="M357" s="55"/>
      <c r="N357" s="55"/>
      <c r="O357" s="55"/>
      <c r="P357" s="55"/>
      <c r="Q357" s="55"/>
      <c r="R357" s="55"/>
      <c r="S357" s="55"/>
      <c r="T357" s="55"/>
      <c r="U357" s="55"/>
      <c r="V357" s="55"/>
      <c r="W357" s="55"/>
      <c r="X357" s="55"/>
      <c r="Y357" s="55"/>
      <c r="Z357" s="55"/>
      <c r="AA357" s="55"/>
      <c r="AB357" s="55"/>
      <c r="AC357" s="55"/>
      <c r="AD357" s="55"/>
      <c r="AE357" s="55"/>
      <c r="AF357" s="55"/>
      <c r="AG357" s="55"/>
      <c r="AH357" s="55"/>
      <c r="AI357" s="55"/>
      <c r="AJ357" s="55"/>
      <c r="AK357" s="55"/>
      <c r="AL357" s="55"/>
      <c r="AM357" s="55"/>
      <c r="AN357" s="55"/>
      <c r="AO357" s="55"/>
      <c r="AP357" s="55"/>
      <c r="AQ357" s="55"/>
      <c r="AR357" s="55"/>
      <c r="AS357" s="55"/>
      <c r="AT357" s="55"/>
      <c r="AU357" s="55"/>
      <c r="AV357" s="55"/>
      <c r="AW357" s="55"/>
      <c r="AX357" s="55"/>
      <c r="AY357" s="55"/>
      <c r="AZ357" s="55"/>
      <c r="BA357" s="55"/>
      <c r="BB357" s="55"/>
      <c r="BC357" s="55"/>
      <c r="BD357" s="55"/>
      <c r="BE357" s="55"/>
      <c r="BF357" s="55"/>
      <c r="BG357" s="55"/>
      <c r="BH357" s="55"/>
      <c r="BI357" s="55"/>
      <c r="BJ357" s="55"/>
      <c r="BK357" s="55"/>
      <c r="BL357" s="55"/>
    </row>
    <row r="358" customFormat="false" ht="13.8" hidden="false" customHeight="false" outlineLevel="0" collapsed="false">
      <c r="A358" s="55"/>
      <c r="B358" s="56"/>
      <c r="C358" s="59"/>
      <c r="D358" s="105"/>
      <c r="E358" s="105"/>
      <c r="F358" s="105"/>
      <c r="G358" s="59"/>
      <c r="H358" s="59"/>
      <c r="I358" s="60"/>
      <c r="J358" s="63" t="str">
        <f aca="false">IF($C358&lt;&gt;"",$E358*1.5,"")</f>
        <v/>
      </c>
      <c r="K358" s="106" t="str">
        <f aca="false">IFERROR($J358/10,"")</f>
        <v/>
      </c>
      <c r="L358" s="59"/>
      <c r="M358" s="55"/>
      <c r="N358" s="55"/>
      <c r="O358" s="55"/>
      <c r="P358" s="55"/>
      <c r="Q358" s="55"/>
      <c r="R358" s="55"/>
      <c r="S358" s="55"/>
      <c r="T358" s="55"/>
      <c r="U358" s="55"/>
      <c r="V358" s="55"/>
      <c r="W358" s="55"/>
      <c r="X358" s="55"/>
      <c r="Y358" s="55"/>
      <c r="Z358" s="55"/>
      <c r="AA358" s="55"/>
      <c r="AB358" s="55"/>
      <c r="AC358" s="55"/>
      <c r="AD358" s="55"/>
      <c r="AE358" s="55"/>
      <c r="AF358" s="55"/>
      <c r="AG358" s="55"/>
      <c r="AH358" s="55"/>
      <c r="AI358" s="55"/>
      <c r="AJ358" s="55"/>
      <c r="AK358" s="55"/>
      <c r="AL358" s="55"/>
      <c r="AM358" s="55"/>
      <c r="AN358" s="55"/>
      <c r="AO358" s="55"/>
      <c r="AP358" s="55"/>
      <c r="AQ358" s="55"/>
      <c r="AR358" s="55"/>
      <c r="AS358" s="55"/>
      <c r="AT358" s="55"/>
      <c r="AU358" s="55"/>
      <c r="AV358" s="55"/>
      <c r="AW358" s="55"/>
      <c r="AX358" s="55"/>
      <c r="AY358" s="55"/>
      <c r="AZ358" s="55"/>
      <c r="BA358" s="55"/>
      <c r="BB358" s="55"/>
      <c r="BC358" s="55"/>
      <c r="BD358" s="55"/>
      <c r="BE358" s="55"/>
      <c r="BF358" s="55"/>
      <c r="BG358" s="55"/>
      <c r="BH358" s="55"/>
      <c r="BI358" s="55"/>
      <c r="BJ358" s="55"/>
      <c r="BK358" s="55"/>
      <c r="BL358" s="55"/>
    </row>
    <row r="359" customFormat="false" ht="13.8" hidden="false" customHeight="false" outlineLevel="0" collapsed="false">
      <c r="A359" s="55"/>
      <c r="B359" s="56"/>
      <c r="C359" s="59"/>
      <c r="D359" s="105"/>
      <c r="E359" s="105"/>
      <c r="F359" s="105"/>
      <c r="G359" s="59"/>
      <c r="H359" s="59"/>
      <c r="I359" s="60"/>
      <c r="J359" s="63" t="str">
        <f aca="false">IF($C359&lt;&gt;"",$E359*1.5,"")</f>
        <v/>
      </c>
      <c r="K359" s="106" t="str">
        <f aca="false">IFERROR($J359/10,"")</f>
        <v/>
      </c>
      <c r="L359" s="59"/>
      <c r="M359" s="55"/>
      <c r="N359" s="55"/>
      <c r="O359" s="55"/>
      <c r="P359" s="55"/>
      <c r="Q359" s="55"/>
      <c r="R359" s="55"/>
      <c r="S359" s="55"/>
      <c r="T359" s="55"/>
      <c r="U359" s="55"/>
      <c r="V359" s="55"/>
      <c r="W359" s="55"/>
      <c r="X359" s="55"/>
      <c r="Y359" s="55"/>
      <c r="Z359" s="55"/>
      <c r="AA359" s="55"/>
      <c r="AB359" s="55"/>
      <c r="AC359" s="55"/>
      <c r="AD359" s="55"/>
      <c r="AE359" s="55"/>
      <c r="AF359" s="55"/>
      <c r="AG359" s="55"/>
      <c r="AH359" s="55"/>
      <c r="AI359" s="55"/>
      <c r="AJ359" s="55"/>
      <c r="AK359" s="55"/>
      <c r="AL359" s="55"/>
      <c r="AM359" s="55"/>
      <c r="AN359" s="55"/>
      <c r="AO359" s="55"/>
      <c r="AP359" s="55"/>
      <c r="AQ359" s="55"/>
      <c r="AR359" s="55"/>
      <c r="AS359" s="55"/>
      <c r="AT359" s="55"/>
      <c r="AU359" s="55"/>
      <c r="AV359" s="55"/>
      <c r="AW359" s="55"/>
      <c r="AX359" s="55"/>
      <c r="AY359" s="55"/>
      <c r="AZ359" s="55"/>
      <c r="BA359" s="55"/>
      <c r="BB359" s="55"/>
      <c r="BC359" s="55"/>
      <c r="BD359" s="55"/>
      <c r="BE359" s="55"/>
      <c r="BF359" s="55"/>
      <c r="BG359" s="55"/>
      <c r="BH359" s="55"/>
      <c r="BI359" s="55"/>
      <c r="BJ359" s="55"/>
      <c r="BK359" s="55"/>
      <c r="BL359" s="55"/>
    </row>
    <row r="360" customFormat="false" ht="13.8" hidden="false" customHeight="false" outlineLevel="0" collapsed="false">
      <c r="A360" s="55"/>
      <c r="B360" s="56"/>
      <c r="C360" s="59"/>
      <c r="D360" s="105"/>
      <c r="E360" s="105"/>
      <c r="F360" s="105"/>
      <c r="G360" s="59"/>
      <c r="H360" s="59"/>
      <c r="I360" s="60"/>
      <c r="J360" s="63" t="str">
        <f aca="false">IF($C360&lt;&gt;"",$E360*1.5,"")</f>
        <v/>
      </c>
      <c r="K360" s="106" t="str">
        <f aca="false">IFERROR($J360/10,"")</f>
        <v/>
      </c>
      <c r="L360" s="59"/>
      <c r="M360" s="55"/>
      <c r="N360" s="55"/>
      <c r="O360" s="55"/>
      <c r="P360" s="55"/>
      <c r="Q360" s="55"/>
      <c r="R360" s="55"/>
      <c r="S360" s="55"/>
      <c r="T360" s="55"/>
      <c r="U360" s="55"/>
      <c r="V360" s="55"/>
      <c r="W360" s="55"/>
      <c r="X360" s="55"/>
      <c r="Y360" s="55"/>
      <c r="Z360" s="55"/>
      <c r="AA360" s="55"/>
      <c r="AB360" s="55"/>
      <c r="AC360" s="55"/>
      <c r="AD360" s="55"/>
      <c r="AE360" s="55"/>
      <c r="AF360" s="55"/>
      <c r="AG360" s="55"/>
      <c r="AH360" s="55"/>
      <c r="AI360" s="55"/>
      <c r="AJ360" s="55"/>
      <c r="AK360" s="55"/>
      <c r="AL360" s="55"/>
      <c r="AM360" s="55"/>
      <c r="AN360" s="55"/>
      <c r="AO360" s="55"/>
      <c r="AP360" s="55"/>
      <c r="AQ360" s="55"/>
      <c r="AR360" s="55"/>
      <c r="AS360" s="55"/>
      <c r="AT360" s="55"/>
      <c r="AU360" s="55"/>
      <c r="AV360" s="55"/>
      <c r="AW360" s="55"/>
      <c r="AX360" s="55"/>
      <c r="AY360" s="55"/>
      <c r="AZ360" s="55"/>
      <c r="BA360" s="55"/>
      <c r="BB360" s="55"/>
      <c r="BC360" s="55"/>
      <c r="BD360" s="55"/>
      <c r="BE360" s="55"/>
      <c r="BF360" s="55"/>
      <c r="BG360" s="55"/>
      <c r="BH360" s="55"/>
      <c r="BI360" s="55"/>
      <c r="BJ360" s="55"/>
      <c r="BK360" s="55"/>
      <c r="BL360" s="55"/>
    </row>
    <row r="361" customFormat="false" ht="13.8" hidden="false" customHeight="false" outlineLevel="0" collapsed="false">
      <c r="A361" s="55"/>
      <c r="B361" s="56"/>
      <c r="C361" s="59"/>
      <c r="D361" s="105"/>
      <c r="E361" s="105"/>
      <c r="F361" s="105"/>
      <c r="G361" s="59"/>
      <c r="H361" s="59"/>
      <c r="I361" s="60"/>
      <c r="J361" s="63" t="str">
        <f aca="false">IF($C361&lt;&gt;"",$E361*1.5,"")</f>
        <v/>
      </c>
      <c r="K361" s="106" t="str">
        <f aca="false">IFERROR($J361/10,"")</f>
        <v/>
      </c>
      <c r="L361" s="59"/>
      <c r="M361" s="55"/>
      <c r="N361" s="55"/>
      <c r="O361" s="55"/>
      <c r="P361" s="55"/>
      <c r="Q361" s="55"/>
      <c r="R361" s="55"/>
      <c r="S361" s="55"/>
      <c r="T361" s="55"/>
      <c r="U361" s="55"/>
      <c r="V361" s="55"/>
      <c r="W361" s="55"/>
      <c r="X361" s="55"/>
      <c r="Y361" s="55"/>
      <c r="Z361" s="55"/>
      <c r="AA361" s="55"/>
      <c r="AB361" s="55"/>
      <c r="AC361" s="55"/>
      <c r="AD361" s="55"/>
      <c r="AE361" s="55"/>
      <c r="AF361" s="55"/>
      <c r="AG361" s="55"/>
      <c r="AH361" s="55"/>
      <c r="AI361" s="55"/>
      <c r="AJ361" s="55"/>
      <c r="AK361" s="55"/>
      <c r="AL361" s="55"/>
      <c r="AM361" s="55"/>
      <c r="AN361" s="55"/>
      <c r="AO361" s="55"/>
      <c r="AP361" s="55"/>
      <c r="AQ361" s="55"/>
      <c r="AR361" s="55"/>
      <c r="AS361" s="55"/>
      <c r="AT361" s="55"/>
      <c r="AU361" s="55"/>
      <c r="AV361" s="55"/>
      <c r="AW361" s="55"/>
      <c r="AX361" s="55"/>
      <c r="AY361" s="55"/>
      <c r="AZ361" s="55"/>
      <c r="BA361" s="55"/>
      <c r="BB361" s="55"/>
      <c r="BC361" s="55"/>
      <c r="BD361" s="55"/>
      <c r="BE361" s="55"/>
      <c r="BF361" s="55"/>
      <c r="BG361" s="55"/>
      <c r="BH361" s="55"/>
      <c r="BI361" s="55"/>
      <c r="BJ361" s="55"/>
      <c r="BK361" s="55"/>
      <c r="BL361" s="55"/>
    </row>
    <row r="362" customFormat="false" ht="13.8" hidden="false" customHeight="false" outlineLevel="0" collapsed="false">
      <c r="A362" s="55"/>
      <c r="B362" s="56"/>
      <c r="C362" s="59"/>
      <c r="D362" s="105"/>
      <c r="E362" s="105"/>
      <c r="F362" s="105"/>
      <c r="G362" s="59"/>
      <c r="H362" s="59"/>
      <c r="I362" s="60"/>
      <c r="J362" s="63" t="str">
        <f aca="false">IF($C362&lt;&gt;"",$E362*1.5,"")</f>
        <v/>
      </c>
      <c r="K362" s="106" t="str">
        <f aca="false">IFERROR($J362/10,"")</f>
        <v/>
      </c>
      <c r="L362" s="59"/>
      <c r="M362" s="55"/>
      <c r="N362" s="55"/>
      <c r="O362" s="55"/>
      <c r="P362" s="55"/>
      <c r="Q362" s="55"/>
      <c r="R362" s="55"/>
      <c r="S362" s="55"/>
      <c r="T362" s="55"/>
      <c r="U362" s="55"/>
      <c r="V362" s="55"/>
      <c r="W362" s="55"/>
      <c r="X362" s="55"/>
      <c r="Y362" s="55"/>
      <c r="Z362" s="55"/>
      <c r="AA362" s="55"/>
      <c r="AB362" s="55"/>
      <c r="AC362" s="55"/>
      <c r="AD362" s="55"/>
      <c r="AE362" s="55"/>
      <c r="AF362" s="55"/>
      <c r="AG362" s="55"/>
      <c r="AH362" s="55"/>
      <c r="AI362" s="55"/>
      <c r="AJ362" s="55"/>
      <c r="AK362" s="55"/>
      <c r="AL362" s="55"/>
      <c r="AM362" s="55"/>
      <c r="AN362" s="55"/>
      <c r="AO362" s="55"/>
      <c r="AP362" s="55"/>
      <c r="AQ362" s="55"/>
      <c r="AR362" s="55"/>
      <c r="AS362" s="55"/>
      <c r="AT362" s="55"/>
      <c r="AU362" s="55"/>
      <c r="AV362" s="55"/>
      <c r="AW362" s="55"/>
      <c r="AX362" s="55"/>
      <c r="AY362" s="55"/>
      <c r="AZ362" s="55"/>
      <c r="BA362" s="55"/>
      <c r="BB362" s="55"/>
      <c r="BC362" s="55"/>
      <c r="BD362" s="55"/>
      <c r="BE362" s="55"/>
      <c r="BF362" s="55"/>
      <c r="BG362" s="55"/>
      <c r="BH362" s="55"/>
      <c r="BI362" s="55"/>
      <c r="BJ362" s="55"/>
      <c r="BK362" s="55"/>
      <c r="BL362" s="55"/>
    </row>
    <row r="363" customFormat="false" ht="13.8" hidden="false" customHeight="false" outlineLevel="0" collapsed="false">
      <c r="A363" s="55"/>
      <c r="B363" s="56"/>
      <c r="C363" s="59"/>
      <c r="D363" s="105"/>
      <c r="E363" s="105"/>
      <c r="F363" s="105"/>
      <c r="G363" s="59"/>
      <c r="H363" s="59"/>
      <c r="I363" s="60"/>
      <c r="J363" s="63" t="str">
        <f aca="false">IF($C363&lt;&gt;"",$E363*1.5,"")</f>
        <v/>
      </c>
      <c r="K363" s="106" t="str">
        <f aca="false">IFERROR($J363/10,"")</f>
        <v/>
      </c>
      <c r="L363" s="59"/>
      <c r="M363" s="55"/>
      <c r="N363" s="55"/>
      <c r="O363" s="55"/>
      <c r="P363" s="55"/>
      <c r="Q363" s="55"/>
      <c r="R363" s="55"/>
      <c r="S363" s="55"/>
      <c r="T363" s="55"/>
      <c r="U363" s="55"/>
      <c r="V363" s="55"/>
      <c r="W363" s="55"/>
      <c r="X363" s="55"/>
      <c r="Y363" s="55"/>
      <c r="Z363" s="55"/>
      <c r="AA363" s="55"/>
      <c r="AB363" s="55"/>
      <c r="AC363" s="55"/>
      <c r="AD363" s="55"/>
      <c r="AE363" s="55"/>
      <c r="AF363" s="55"/>
      <c r="AG363" s="55"/>
      <c r="AH363" s="55"/>
      <c r="AI363" s="55"/>
      <c r="AJ363" s="55"/>
      <c r="AK363" s="55"/>
      <c r="AL363" s="55"/>
      <c r="AM363" s="55"/>
      <c r="AN363" s="55"/>
      <c r="AO363" s="55"/>
      <c r="AP363" s="55"/>
      <c r="AQ363" s="55"/>
      <c r="AR363" s="55"/>
      <c r="AS363" s="55"/>
      <c r="AT363" s="55"/>
      <c r="AU363" s="55"/>
      <c r="AV363" s="55"/>
      <c r="AW363" s="55"/>
      <c r="AX363" s="55"/>
      <c r="AY363" s="55"/>
      <c r="AZ363" s="55"/>
      <c r="BA363" s="55"/>
      <c r="BB363" s="55"/>
      <c r="BC363" s="55"/>
      <c r="BD363" s="55"/>
      <c r="BE363" s="55"/>
      <c r="BF363" s="55"/>
      <c r="BG363" s="55"/>
      <c r="BH363" s="55"/>
      <c r="BI363" s="55"/>
      <c r="BJ363" s="55"/>
      <c r="BK363" s="55"/>
      <c r="BL363" s="55"/>
    </row>
    <row r="364" customFormat="false" ht="13.8" hidden="false" customHeight="false" outlineLevel="0" collapsed="false">
      <c r="A364" s="55"/>
      <c r="B364" s="56"/>
      <c r="C364" s="59"/>
      <c r="D364" s="105"/>
      <c r="E364" s="105"/>
      <c r="F364" s="105"/>
      <c r="G364" s="59"/>
      <c r="H364" s="59"/>
      <c r="I364" s="60"/>
      <c r="J364" s="63" t="str">
        <f aca="false">IF($C364&lt;&gt;"",$E364*1.5,"")</f>
        <v/>
      </c>
      <c r="K364" s="106" t="str">
        <f aca="false">IFERROR($J364/10,"")</f>
        <v/>
      </c>
      <c r="L364" s="59"/>
      <c r="M364" s="55"/>
      <c r="N364" s="55"/>
      <c r="O364" s="55"/>
      <c r="P364" s="55"/>
      <c r="Q364" s="55"/>
      <c r="R364" s="55"/>
      <c r="S364" s="55"/>
      <c r="T364" s="55"/>
      <c r="U364" s="55"/>
      <c r="V364" s="55"/>
      <c r="W364" s="55"/>
      <c r="X364" s="55"/>
      <c r="Y364" s="55"/>
      <c r="Z364" s="55"/>
      <c r="AA364" s="55"/>
      <c r="AB364" s="55"/>
      <c r="AC364" s="55"/>
      <c r="AD364" s="55"/>
      <c r="AE364" s="55"/>
      <c r="AF364" s="55"/>
      <c r="AG364" s="55"/>
      <c r="AH364" s="55"/>
      <c r="AI364" s="55"/>
      <c r="AJ364" s="55"/>
      <c r="AK364" s="55"/>
      <c r="AL364" s="55"/>
      <c r="AM364" s="55"/>
      <c r="AN364" s="55"/>
      <c r="AO364" s="55"/>
      <c r="AP364" s="55"/>
      <c r="AQ364" s="55"/>
      <c r="AR364" s="55"/>
      <c r="AS364" s="55"/>
      <c r="AT364" s="55"/>
      <c r="AU364" s="55"/>
      <c r="AV364" s="55"/>
      <c r="AW364" s="55"/>
      <c r="AX364" s="55"/>
      <c r="AY364" s="55"/>
      <c r="AZ364" s="55"/>
      <c r="BA364" s="55"/>
      <c r="BB364" s="55"/>
      <c r="BC364" s="55"/>
      <c r="BD364" s="55"/>
      <c r="BE364" s="55"/>
      <c r="BF364" s="55"/>
      <c r="BG364" s="55"/>
      <c r="BH364" s="55"/>
      <c r="BI364" s="55"/>
      <c r="BJ364" s="55"/>
      <c r="BK364" s="55"/>
      <c r="BL364" s="55"/>
    </row>
    <row r="365" customFormat="false" ht="13.8" hidden="false" customHeight="false" outlineLevel="0" collapsed="false">
      <c r="A365" s="55"/>
      <c r="B365" s="56"/>
      <c r="C365" s="59"/>
      <c r="D365" s="105"/>
      <c r="E365" s="105"/>
      <c r="F365" s="105"/>
      <c r="G365" s="59"/>
      <c r="H365" s="59"/>
      <c r="I365" s="60"/>
      <c r="J365" s="63" t="str">
        <f aca="false">IF($C365&lt;&gt;"",$E365*1.5,"")</f>
        <v/>
      </c>
      <c r="K365" s="106" t="str">
        <f aca="false">IFERROR($J365/10,"")</f>
        <v/>
      </c>
      <c r="L365" s="59"/>
      <c r="M365" s="55"/>
      <c r="N365" s="55"/>
      <c r="O365" s="55"/>
      <c r="P365" s="55"/>
      <c r="Q365" s="55"/>
      <c r="R365" s="55"/>
      <c r="S365" s="55"/>
      <c r="T365" s="55"/>
      <c r="U365" s="55"/>
      <c r="V365" s="55"/>
      <c r="W365" s="55"/>
      <c r="X365" s="55"/>
      <c r="Y365" s="55"/>
      <c r="Z365" s="55"/>
      <c r="AA365" s="55"/>
      <c r="AB365" s="55"/>
      <c r="AC365" s="55"/>
      <c r="AD365" s="55"/>
      <c r="AE365" s="55"/>
      <c r="AF365" s="55"/>
      <c r="AG365" s="55"/>
      <c r="AH365" s="55"/>
      <c r="AI365" s="55"/>
      <c r="AJ365" s="55"/>
      <c r="AK365" s="55"/>
      <c r="AL365" s="55"/>
      <c r="AM365" s="55"/>
      <c r="AN365" s="55"/>
      <c r="AO365" s="55"/>
      <c r="AP365" s="55"/>
      <c r="AQ365" s="55"/>
      <c r="AR365" s="55"/>
      <c r="AS365" s="55"/>
      <c r="AT365" s="55"/>
      <c r="AU365" s="55"/>
      <c r="AV365" s="55"/>
      <c r="AW365" s="55"/>
      <c r="AX365" s="55"/>
      <c r="AY365" s="55"/>
      <c r="AZ365" s="55"/>
      <c r="BA365" s="55"/>
      <c r="BB365" s="55"/>
      <c r="BC365" s="55"/>
      <c r="BD365" s="55"/>
      <c r="BE365" s="55"/>
      <c r="BF365" s="55"/>
      <c r="BG365" s="55"/>
      <c r="BH365" s="55"/>
      <c r="BI365" s="55"/>
      <c r="BJ365" s="55"/>
      <c r="BK365" s="55"/>
      <c r="BL365" s="55"/>
    </row>
    <row r="366" customFormat="false" ht="13.8" hidden="false" customHeight="false" outlineLevel="0" collapsed="false">
      <c r="A366" s="55"/>
      <c r="B366" s="56"/>
      <c r="C366" s="59"/>
      <c r="D366" s="105"/>
      <c r="E366" s="105"/>
      <c r="F366" s="105"/>
      <c r="G366" s="59"/>
      <c r="H366" s="59"/>
      <c r="I366" s="60"/>
      <c r="J366" s="63" t="str">
        <f aca="false">IF($C366&lt;&gt;"",$E366*1.5,"")</f>
        <v/>
      </c>
      <c r="K366" s="106" t="str">
        <f aca="false">IFERROR($J366/10,"")</f>
        <v/>
      </c>
      <c r="L366" s="59"/>
      <c r="M366" s="55"/>
      <c r="N366" s="55"/>
      <c r="O366" s="55"/>
      <c r="P366" s="55"/>
      <c r="Q366" s="55"/>
      <c r="R366" s="55"/>
      <c r="S366" s="55"/>
      <c r="T366" s="55"/>
      <c r="U366" s="55"/>
      <c r="V366" s="55"/>
      <c r="W366" s="55"/>
      <c r="X366" s="55"/>
      <c r="Y366" s="55"/>
      <c r="Z366" s="55"/>
      <c r="AA366" s="55"/>
      <c r="AB366" s="55"/>
      <c r="AC366" s="55"/>
      <c r="AD366" s="55"/>
      <c r="AE366" s="55"/>
      <c r="AF366" s="55"/>
      <c r="AG366" s="55"/>
      <c r="AH366" s="55"/>
      <c r="AI366" s="55"/>
      <c r="AJ366" s="55"/>
      <c r="AK366" s="55"/>
      <c r="AL366" s="55"/>
      <c r="AM366" s="55"/>
      <c r="AN366" s="55"/>
      <c r="AO366" s="55"/>
      <c r="AP366" s="55"/>
      <c r="AQ366" s="55"/>
      <c r="AR366" s="55"/>
      <c r="AS366" s="55"/>
      <c r="AT366" s="55"/>
      <c r="AU366" s="55"/>
      <c r="AV366" s="55"/>
      <c r="AW366" s="55"/>
      <c r="AX366" s="55"/>
      <c r="AY366" s="55"/>
      <c r="AZ366" s="55"/>
      <c r="BA366" s="55"/>
      <c r="BB366" s="55"/>
      <c r="BC366" s="55"/>
      <c r="BD366" s="55"/>
      <c r="BE366" s="55"/>
      <c r="BF366" s="55"/>
      <c r="BG366" s="55"/>
      <c r="BH366" s="55"/>
      <c r="BI366" s="55"/>
      <c r="BJ366" s="55"/>
      <c r="BK366" s="55"/>
      <c r="BL366" s="55"/>
    </row>
    <row r="367" customFormat="false" ht="13.8" hidden="false" customHeight="false" outlineLevel="0" collapsed="false">
      <c r="A367" s="55"/>
      <c r="B367" s="56"/>
      <c r="C367" s="59"/>
      <c r="D367" s="105"/>
      <c r="E367" s="105"/>
      <c r="F367" s="105"/>
      <c r="G367" s="59"/>
      <c r="H367" s="59"/>
      <c r="I367" s="60"/>
      <c r="J367" s="63" t="str">
        <f aca="false">IF($C367&lt;&gt;"",$E367*1.5,"")</f>
        <v/>
      </c>
      <c r="K367" s="106" t="str">
        <f aca="false">IFERROR($J367/10,"")</f>
        <v/>
      </c>
      <c r="L367" s="59"/>
      <c r="M367" s="55"/>
      <c r="N367" s="55"/>
      <c r="O367" s="55"/>
      <c r="P367" s="55"/>
      <c r="Q367" s="55"/>
      <c r="R367" s="55"/>
      <c r="S367" s="55"/>
      <c r="T367" s="55"/>
      <c r="U367" s="55"/>
      <c r="V367" s="55"/>
      <c r="W367" s="55"/>
      <c r="X367" s="55"/>
      <c r="Y367" s="55"/>
      <c r="Z367" s="55"/>
      <c r="AA367" s="55"/>
      <c r="AB367" s="55"/>
      <c r="AC367" s="55"/>
      <c r="AD367" s="55"/>
      <c r="AE367" s="55"/>
      <c r="AF367" s="55"/>
      <c r="AG367" s="55"/>
      <c r="AH367" s="55"/>
      <c r="AI367" s="55"/>
      <c r="AJ367" s="55"/>
      <c r="AK367" s="55"/>
      <c r="AL367" s="55"/>
      <c r="AM367" s="55"/>
      <c r="AN367" s="55"/>
      <c r="AO367" s="55"/>
      <c r="AP367" s="55"/>
      <c r="AQ367" s="55"/>
      <c r="AR367" s="55"/>
      <c r="AS367" s="55"/>
      <c r="AT367" s="55"/>
      <c r="AU367" s="55"/>
      <c r="AV367" s="55"/>
      <c r="AW367" s="55"/>
      <c r="AX367" s="55"/>
      <c r="AY367" s="55"/>
      <c r="AZ367" s="55"/>
      <c r="BA367" s="55"/>
      <c r="BB367" s="55"/>
      <c r="BC367" s="55"/>
      <c r="BD367" s="55"/>
      <c r="BE367" s="55"/>
      <c r="BF367" s="55"/>
      <c r="BG367" s="55"/>
      <c r="BH367" s="55"/>
      <c r="BI367" s="55"/>
      <c r="BJ367" s="55"/>
      <c r="BK367" s="55"/>
      <c r="BL367" s="55"/>
    </row>
    <row r="368" customFormat="false" ht="13.8" hidden="false" customHeight="false" outlineLevel="0" collapsed="false">
      <c r="A368" s="55"/>
      <c r="B368" s="56"/>
      <c r="C368" s="59"/>
      <c r="D368" s="105"/>
      <c r="E368" s="105"/>
      <c r="F368" s="105"/>
      <c r="G368" s="59"/>
      <c r="H368" s="59"/>
      <c r="I368" s="60"/>
      <c r="J368" s="63" t="str">
        <f aca="false">IF($C368&lt;&gt;"",$E368*1.5,"")</f>
        <v/>
      </c>
      <c r="K368" s="106" t="str">
        <f aca="false">IFERROR($J368/10,"")</f>
        <v/>
      </c>
      <c r="L368" s="59"/>
      <c r="M368" s="55"/>
      <c r="N368" s="55"/>
      <c r="O368" s="55"/>
      <c r="P368" s="55"/>
      <c r="Q368" s="55"/>
      <c r="R368" s="55"/>
      <c r="S368" s="55"/>
      <c r="T368" s="55"/>
      <c r="U368" s="55"/>
      <c r="V368" s="55"/>
      <c r="W368" s="55"/>
      <c r="X368" s="55"/>
      <c r="Y368" s="55"/>
      <c r="Z368" s="55"/>
      <c r="AA368" s="55"/>
      <c r="AB368" s="55"/>
      <c r="AC368" s="55"/>
      <c r="AD368" s="55"/>
      <c r="AE368" s="55"/>
      <c r="AF368" s="55"/>
      <c r="AG368" s="55"/>
      <c r="AH368" s="55"/>
      <c r="AI368" s="55"/>
      <c r="AJ368" s="55"/>
      <c r="AK368" s="55"/>
      <c r="AL368" s="55"/>
      <c r="AM368" s="55"/>
      <c r="AN368" s="55"/>
      <c r="AO368" s="55"/>
      <c r="AP368" s="55"/>
      <c r="AQ368" s="55"/>
      <c r="AR368" s="55"/>
      <c r="AS368" s="55"/>
      <c r="AT368" s="55"/>
      <c r="AU368" s="55"/>
      <c r="AV368" s="55"/>
      <c r="AW368" s="55"/>
      <c r="AX368" s="55"/>
      <c r="AY368" s="55"/>
      <c r="AZ368" s="55"/>
      <c r="BA368" s="55"/>
      <c r="BB368" s="55"/>
      <c r="BC368" s="55"/>
      <c r="BD368" s="55"/>
      <c r="BE368" s="55"/>
      <c r="BF368" s="55"/>
      <c r="BG368" s="55"/>
      <c r="BH368" s="55"/>
      <c r="BI368" s="55"/>
      <c r="BJ368" s="55"/>
      <c r="BK368" s="55"/>
      <c r="BL368" s="55"/>
    </row>
    <row r="369" customFormat="false" ht="13.8" hidden="false" customHeight="false" outlineLevel="0" collapsed="false">
      <c r="A369" s="55"/>
      <c r="B369" s="56"/>
      <c r="C369" s="59"/>
      <c r="D369" s="105"/>
      <c r="E369" s="105"/>
      <c r="F369" s="105"/>
      <c r="G369" s="59"/>
      <c r="H369" s="59"/>
      <c r="I369" s="60"/>
      <c r="J369" s="63" t="str">
        <f aca="false">IF($C369&lt;&gt;"",$E369*1.5,"")</f>
        <v/>
      </c>
      <c r="K369" s="106" t="str">
        <f aca="false">IFERROR($J369/10,"")</f>
        <v/>
      </c>
      <c r="L369" s="59"/>
      <c r="M369" s="55"/>
      <c r="N369" s="55"/>
      <c r="O369" s="55"/>
      <c r="P369" s="55"/>
      <c r="Q369" s="55"/>
      <c r="R369" s="55"/>
      <c r="S369" s="55"/>
      <c r="T369" s="55"/>
      <c r="U369" s="55"/>
      <c r="V369" s="55"/>
      <c r="W369" s="55"/>
      <c r="X369" s="55"/>
      <c r="Y369" s="55"/>
      <c r="Z369" s="55"/>
      <c r="AA369" s="55"/>
      <c r="AB369" s="55"/>
      <c r="AC369" s="55"/>
      <c r="AD369" s="55"/>
      <c r="AE369" s="55"/>
      <c r="AF369" s="55"/>
      <c r="AG369" s="55"/>
      <c r="AH369" s="55"/>
      <c r="AI369" s="55"/>
      <c r="AJ369" s="55"/>
      <c r="AK369" s="55"/>
      <c r="AL369" s="55"/>
      <c r="AM369" s="55"/>
      <c r="AN369" s="55"/>
      <c r="AO369" s="55"/>
      <c r="AP369" s="55"/>
      <c r="AQ369" s="55"/>
      <c r="AR369" s="55"/>
      <c r="AS369" s="55"/>
      <c r="AT369" s="55"/>
      <c r="AU369" s="55"/>
      <c r="AV369" s="55"/>
      <c r="AW369" s="55"/>
      <c r="AX369" s="55"/>
      <c r="AY369" s="55"/>
      <c r="AZ369" s="55"/>
      <c r="BA369" s="55"/>
      <c r="BB369" s="55"/>
      <c r="BC369" s="55"/>
      <c r="BD369" s="55"/>
      <c r="BE369" s="55"/>
      <c r="BF369" s="55"/>
      <c r="BG369" s="55"/>
      <c r="BH369" s="55"/>
      <c r="BI369" s="55"/>
      <c r="BJ369" s="55"/>
      <c r="BK369" s="55"/>
      <c r="BL369" s="55"/>
    </row>
    <row r="370" customFormat="false" ht="13.8" hidden="false" customHeight="false" outlineLevel="0" collapsed="false">
      <c r="A370" s="55"/>
      <c r="B370" s="56"/>
      <c r="C370" s="59"/>
      <c r="D370" s="105"/>
      <c r="E370" s="105"/>
      <c r="F370" s="105"/>
      <c r="G370" s="59"/>
      <c r="H370" s="59"/>
      <c r="I370" s="60"/>
      <c r="J370" s="63" t="str">
        <f aca="false">IF($C370&lt;&gt;"",$E370*1.5,"")</f>
        <v/>
      </c>
      <c r="K370" s="106" t="str">
        <f aca="false">IFERROR($J370/10,"")</f>
        <v/>
      </c>
      <c r="L370" s="59"/>
      <c r="M370" s="55"/>
      <c r="N370" s="55"/>
      <c r="O370" s="55"/>
      <c r="P370" s="55"/>
      <c r="Q370" s="55"/>
      <c r="R370" s="55"/>
      <c r="S370" s="55"/>
      <c r="T370" s="55"/>
      <c r="U370" s="55"/>
      <c r="V370" s="55"/>
      <c r="W370" s="55"/>
      <c r="X370" s="55"/>
      <c r="Y370" s="55"/>
      <c r="Z370" s="55"/>
      <c r="AA370" s="55"/>
      <c r="AB370" s="55"/>
      <c r="AC370" s="55"/>
      <c r="AD370" s="55"/>
      <c r="AE370" s="55"/>
      <c r="AF370" s="55"/>
      <c r="AG370" s="55"/>
      <c r="AH370" s="55"/>
      <c r="AI370" s="55"/>
      <c r="AJ370" s="55"/>
      <c r="AK370" s="55"/>
      <c r="AL370" s="55"/>
      <c r="AM370" s="55"/>
      <c r="AN370" s="55"/>
      <c r="AO370" s="55"/>
      <c r="AP370" s="55"/>
      <c r="AQ370" s="55"/>
      <c r="AR370" s="55"/>
      <c r="AS370" s="55"/>
      <c r="AT370" s="55"/>
      <c r="AU370" s="55"/>
      <c r="AV370" s="55"/>
      <c r="AW370" s="55"/>
      <c r="AX370" s="55"/>
      <c r="AY370" s="55"/>
      <c r="AZ370" s="55"/>
      <c r="BA370" s="55"/>
      <c r="BB370" s="55"/>
      <c r="BC370" s="55"/>
      <c r="BD370" s="55"/>
      <c r="BE370" s="55"/>
      <c r="BF370" s="55"/>
      <c r="BG370" s="55"/>
      <c r="BH370" s="55"/>
      <c r="BI370" s="55"/>
      <c r="BJ370" s="55"/>
      <c r="BK370" s="55"/>
      <c r="BL370" s="55"/>
    </row>
    <row r="371" customFormat="false" ht="13.8" hidden="false" customHeight="false" outlineLevel="0" collapsed="false">
      <c r="A371" s="55"/>
      <c r="B371" s="56"/>
      <c r="C371" s="59"/>
      <c r="D371" s="105"/>
      <c r="E371" s="105"/>
      <c r="F371" s="105"/>
      <c r="G371" s="59"/>
      <c r="H371" s="59"/>
      <c r="I371" s="60"/>
      <c r="J371" s="63" t="str">
        <f aca="false">IF($C371&lt;&gt;"",$E371*1.5,"")</f>
        <v/>
      </c>
      <c r="K371" s="106" t="str">
        <f aca="false">IFERROR($J371/10,"")</f>
        <v/>
      </c>
      <c r="L371" s="59"/>
      <c r="M371" s="55"/>
      <c r="N371" s="55"/>
      <c r="O371" s="55"/>
      <c r="P371" s="55"/>
      <c r="Q371" s="55"/>
      <c r="R371" s="55"/>
      <c r="S371" s="55"/>
      <c r="T371" s="55"/>
      <c r="U371" s="55"/>
      <c r="V371" s="55"/>
      <c r="W371" s="55"/>
      <c r="X371" s="55"/>
      <c r="Y371" s="55"/>
      <c r="Z371" s="55"/>
      <c r="AA371" s="55"/>
      <c r="AB371" s="55"/>
      <c r="AC371" s="55"/>
      <c r="AD371" s="55"/>
      <c r="AE371" s="55"/>
      <c r="AF371" s="55"/>
      <c r="AG371" s="55"/>
      <c r="AH371" s="55"/>
      <c r="AI371" s="55"/>
      <c r="AJ371" s="55"/>
      <c r="AK371" s="55"/>
      <c r="AL371" s="55"/>
      <c r="AM371" s="55"/>
      <c r="AN371" s="55"/>
      <c r="AO371" s="55"/>
      <c r="AP371" s="55"/>
      <c r="AQ371" s="55"/>
      <c r="AR371" s="55"/>
      <c r="AS371" s="55"/>
      <c r="AT371" s="55"/>
      <c r="AU371" s="55"/>
      <c r="AV371" s="55"/>
      <c r="AW371" s="55"/>
      <c r="AX371" s="55"/>
      <c r="AY371" s="55"/>
      <c r="AZ371" s="55"/>
      <c r="BA371" s="55"/>
      <c r="BB371" s="55"/>
      <c r="BC371" s="55"/>
      <c r="BD371" s="55"/>
      <c r="BE371" s="55"/>
      <c r="BF371" s="55"/>
      <c r="BG371" s="55"/>
      <c r="BH371" s="55"/>
      <c r="BI371" s="55"/>
      <c r="BJ371" s="55"/>
      <c r="BK371" s="55"/>
      <c r="BL371" s="55"/>
    </row>
    <row r="372" customFormat="false" ht="13.8" hidden="false" customHeight="false" outlineLevel="0" collapsed="false">
      <c r="A372" s="55"/>
      <c r="B372" s="56"/>
      <c r="C372" s="59"/>
      <c r="D372" s="105"/>
      <c r="E372" s="105"/>
      <c r="F372" s="105"/>
      <c r="G372" s="59"/>
      <c r="H372" s="59"/>
      <c r="I372" s="60"/>
      <c r="J372" s="63" t="str">
        <f aca="false">IF($C372&lt;&gt;"",$E372*1.5,"")</f>
        <v/>
      </c>
      <c r="K372" s="106" t="str">
        <f aca="false">IFERROR($J372/10,"")</f>
        <v/>
      </c>
      <c r="L372" s="59"/>
      <c r="M372" s="55"/>
      <c r="N372" s="55"/>
      <c r="O372" s="55"/>
      <c r="P372" s="55"/>
      <c r="Q372" s="55"/>
      <c r="R372" s="55"/>
      <c r="S372" s="55"/>
      <c r="T372" s="55"/>
      <c r="U372" s="55"/>
      <c r="V372" s="55"/>
      <c r="W372" s="55"/>
      <c r="X372" s="55"/>
      <c r="Y372" s="55"/>
      <c r="Z372" s="55"/>
      <c r="AA372" s="55"/>
      <c r="AB372" s="55"/>
      <c r="AC372" s="55"/>
      <c r="AD372" s="55"/>
      <c r="AE372" s="55"/>
      <c r="AF372" s="55"/>
      <c r="AG372" s="55"/>
      <c r="AH372" s="55"/>
      <c r="AI372" s="55"/>
      <c r="AJ372" s="55"/>
      <c r="AK372" s="55"/>
      <c r="AL372" s="55"/>
      <c r="AM372" s="55"/>
      <c r="AN372" s="55"/>
      <c r="AO372" s="55"/>
      <c r="AP372" s="55"/>
      <c r="AQ372" s="55"/>
      <c r="AR372" s="55"/>
      <c r="AS372" s="55"/>
      <c r="AT372" s="55"/>
      <c r="AU372" s="55"/>
      <c r="AV372" s="55"/>
      <c r="AW372" s="55"/>
      <c r="AX372" s="55"/>
      <c r="AY372" s="55"/>
      <c r="AZ372" s="55"/>
      <c r="BA372" s="55"/>
      <c r="BB372" s="55"/>
      <c r="BC372" s="55"/>
      <c r="BD372" s="55"/>
      <c r="BE372" s="55"/>
      <c r="BF372" s="55"/>
      <c r="BG372" s="55"/>
      <c r="BH372" s="55"/>
      <c r="BI372" s="55"/>
      <c r="BJ372" s="55"/>
      <c r="BK372" s="55"/>
      <c r="BL372" s="55"/>
    </row>
    <row r="373" customFormat="false" ht="13.8" hidden="false" customHeight="false" outlineLevel="0" collapsed="false">
      <c r="A373" s="55"/>
      <c r="B373" s="56"/>
      <c r="C373" s="59"/>
      <c r="D373" s="105"/>
      <c r="E373" s="105"/>
      <c r="F373" s="105"/>
      <c r="G373" s="59"/>
      <c r="H373" s="59"/>
      <c r="I373" s="60"/>
      <c r="J373" s="63" t="str">
        <f aca="false">IF($C373&lt;&gt;"",$E373*1.5,"")</f>
        <v/>
      </c>
      <c r="K373" s="106" t="str">
        <f aca="false">IFERROR($J373/10,"")</f>
        <v/>
      </c>
      <c r="L373" s="59"/>
      <c r="M373" s="55"/>
      <c r="N373" s="55"/>
      <c r="O373" s="55"/>
      <c r="P373" s="55"/>
      <c r="Q373" s="55"/>
      <c r="R373" s="55"/>
      <c r="S373" s="55"/>
      <c r="T373" s="55"/>
      <c r="U373" s="55"/>
      <c r="V373" s="55"/>
      <c r="W373" s="55"/>
      <c r="X373" s="55"/>
      <c r="Y373" s="55"/>
      <c r="Z373" s="55"/>
      <c r="AA373" s="55"/>
      <c r="AB373" s="55"/>
      <c r="AC373" s="55"/>
      <c r="AD373" s="55"/>
      <c r="AE373" s="55"/>
      <c r="AF373" s="55"/>
      <c r="AG373" s="55"/>
      <c r="AH373" s="55"/>
      <c r="AI373" s="55"/>
      <c r="AJ373" s="55"/>
      <c r="AK373" s="55"/>
      <c r="AL373" s="55"/>
      <c r="AM373" s="55"/>
      <c r="AN373" s="55"/>
      <c r="AO373" s="55"/>
      <c r="AP373" s="55"/>
      <c r="AQ373" s="55"/>
      <c r="AR373" s="55"/>
      <c r="AS373" s="55"/>
      <c r="AT373" s="55"/>
      <c r="AU373" s="55"/>
      <c r="AV373" s="55"/>
      <c r="AW373" s="55"/>
      <c r="AX373" s="55"/>
      <c r="AY373" s="55"/>
      <c r="AZ373" s="55"/>
      <c r="BA373" s="55"/>
      <c r="BB373" s="55"/>
      <c r="BC373" s="55"/>
      <c r="BD373" s="55"/>
      <c r="BE373" s="55"/>
      <c r="BF373" s="55"/>
      <c r="BG373" s="55"/>
      <c r="BH373" s="55"/>
      <c r="BI373" s="55"/>
      <c r="BJ373" s="55"/>
      <c r="BK373" s="55"/>
      <c r="BL373" s="55"/>
    </row>
    <row r="374" customFormat="false" ht="13.8" hidden="false" customHeight="false" outlineLevel="0" collapsed="false">
      <c r="A374" s="55"/>
      <c r="B374" s="56"/>
      <c r="C374" s="59"/>
      <c r="D374" s="105"/>
      <c r="E374" s="105"/>
      <c r="F374" s="105"/>
      <c r="G374" s="59"/>
      <c r="H374" s="59"/>
      <c r="I374" s="60"/>
      <c r="J374" s="63" t="str">
        <f aca="false">IF($C374&lt;&gt;"",$E374*1.5,"")</f>
        <v/>
      </c>
      <c r="K374" s="106" t="str">
        <f aca="false">IFERROR($J374/10,"")</f>
        <v/>
      </c>
      <c r="L374" s="59"/>
      <c r="M374" s="55"/>
      <c r="N374" s="55"/>
      <c r="O374" s="55"/>
      <c r="P374" s="55"/>
      <c r="Q374" s="55"/>
      <c r="R374" s="55"/>
      <c r="S374" s="55"/>
      <c r="T374" s="55"/>
      <c r="U374" s="55"/>
      <c r="V374" s="55"/>
      <c r="W374" s="55"/>
      <c r="X374" s="55"/>
      <c r="Y374" s="55"/>
      <c r="Z374" s="55"/>
      <c r="AA374" s="55"/>
      <c r="AB374" s="55"/>
      <c r="AC374" s="55"/>
      <c r="AD374" s="55"/>
      <c r="AE374" s="55"/>
      <c r="AF374" s="55"/>
      <c r="AG374" s="55"/>
      <c r="AH374" s="55"/>
      <c r="AI374" s="55"/>
      <c r="AJ374" s="55"/>
      <c r="AK374" s="55"/>
      <c r="AL374" s="55"/>
      <c r="AM374" s="55"/>
      <c r="AN374" s="55"/>
      <c r="AO374" s="55"/>
      <c r="AP374" s="55"/>
      <c r="AQ374" s="55"/>
      <c r="AR374" s="55"/>
      <c r="AS374" s="55"/>
      <c r="AT374" s="55"/>
      <c r="AU374" s="55"/>
      <c r="AV374" s="55"/>
      <c r="AW374" s="55"/>
      <c r="AX374" s="55"/>
      <c r="AY374" s="55"/>
      <c r="AZ374" s="55"/>
      <c r="BA374" s="55"/>
      <c r="BB374" s="55"/>
      <c r="BC374" s="55"/>
      <c r="BD374" s="55"/>
      <c r="BE374" s="55"/>
      <c r="BF374" s="55"/>
      <c r="BG374" s="55"/>
      <c r="BH374" s="55"/>
      <c r="BI374" s="55"/>
      <c r="BJ374" s="55"/>
      <c r="BK374" s="55"/>
      <c r="BL374" s="55"/>
    </row>
    <row r="375" customFormat="false" ht="13.8" hidden="false" customHeight="false" outlineLevel="0" collapsed="false">
      <c r="A375" s="55"/>
      <c r="B375" s="56"/>
      <c r="C375" s="59"/>
      <c r="D375" s="105"/>
      <c r="E375" s="105"/>
      <c r="F375" s="105"/>
      <c r="G375" s="59"/>
      <c r="H375" s="59"/>
      <c r="I375" s="60"/>
      <c r="J375" s="63" t="str">
        <f aca="false">IF($C375&lt;&gt;"",$E375*1.5,"")</f>
        <v/>
      </c>
      <c r="K375" s="106" t="str">
        <f aca="false">IFERROR($J375/10,"")</f>
        <v/>
      </c>
      <c r="L375" s="59"/>
      <c r="M375" s="55"/>
      <c r="N375" s="55"/>
      <c r="O375" s="55"/>
      <c r="P375" s="55"/>
      <c r="Q375" s="55"/>
      <c r="R375" s="55"/>
      <c r="S375" s="55"/>
      <c r="T375" s="55"/>
      <c r="U375" s="55"/>
      <c r="V375" s="55"/>
      <c r="W375" s="55"/>
      <c r="X375" s="55"/>
      <c r="Y375" s="55"/>
      <c r="Z375" s="55"/>
      <c r="AA375" s="55"/>
      <c r="AB375" s="55"/>
      <c r="AC375" s="55"/>
      <c r="AD375" s="55"/>
      <c r="AE375" s="55"/>
      <c r="AF375" s="55"/>
      <c r="AG375" s="55"/>
      <c r="AH375" s="55"/>
      <c r="AI375" s="55"/>
      <c r="AJ375" s="55"/>
      <c r="AK375" s="55"/>
      <c r="AL375" s="55"/>
      <c r="AM375" s="55"/>
      <c r="AN375" s="55"/>
      <c r="AO375" s="55"/>
      <c r="AP375" s="55"/>
      <c r="AQ375" s="55"/>
      <c r="AR375" s="55"/>
      <c r="AS375" s="55"/>
      <c r="AT375" s="55"/>
      <c r="AU375" s="55"/>
      <c r="AV375" s="55"/>
      <c r="AW375" s="55"/>
      <c r="AX375" s="55"/>
      <c r="AY375" s="55"/>
      <c r="AZ375" s="55"/>
      <c r="BA375" s="55"/>
      <c r="BB375" s="55"/>
      <c r="BC375" s="55"/>
      <c r="BD375" s="55"/>
      <c r="BE375" s="55"/>
      <c r="BF375" s="55"/>
      <c r="BG375" s="55"/>
      <c r="BH375" s="55"/>
      <c r="BI375" s="55"/>
      <c r="BJ375" s="55"/>
      <c r="BK375" s="55"/>
      <c r="BL375" s="55"/>
    </row>
    <row r="376" customFormat="false" ht="13.8" hidden="false" customHeight="false" outlineLevel="0" collapsed="false">
      <c r="A376" s="55"/>
      <c r="B376" s="56"/>
      <c r="C376" s="59"/>
      <c r="D376" s="105"/>
      <c r="E376" s="105"/>
      <c r="F376" s="105"/>
      <c r="G376" s="59"/>
      <c r="H376" s="59"/>
      <c r="I376" s="60"/>
      <c r="J376" s="63" t="str">
        <f aca="false">IF($C376&lt;&gt;"",$E376*1.5,"")</f>
        <v/>
      </c>
      <c r="K376" s="106" t="str">
        <f aca="false">IFERROR($J376/10,"")</f>
        <v/>
      </c>
      <c r="L376" s="59"/>
      <c r="M376" s="55"/>
      <c r="N376" s="55"/>
      <c r="O376" s="55"/>
      <c r="P376" s="55"/>
      <c r="Q376" s="55"/>
      <c r="R376" s="55"/>
      <c r="S376" s="55"/>
      <c r="T376" s="55"/>
      <c r="U376" s="55"/>
      <c r="V376" s="55"/>
      <c r="W376" s="55"/>
      <c r="X376" s="55"/>
      <c r="Y376" s="55"/>
      <c r="Z376" s="55"/>
      <c r="AA376" s="55"/>
      <c r="AB376" s="55"/>
      <c r="AC376" s="55"/>
      <c r="AD376" s="55"/>
      <c r="AE376" s="55"/>
      <c r="AF376" s="55"/>
      <c r="AG376" s="55"/>
      <c r="AH376" s="55"/>
      <c r="AI376" s="55"/>
      <c r="AJ376" s="55"/>
      <c r="AK376" s="55"/>
      <c r="AL376" s="55"/>
      <c r="AM376" s="55"/>
      <c r="AN376" s="55"/>
      <c r="AO376" s="55"/>
      <c r="AP376" s="55"/>
      <c r="AQ376" s="55"/>
      <c r="AR376" s="55"/>
      <c r="AS376" s="55"/>
      <c r="AT376" s="55"/>
      <c r="AU376" s="55"/>
      <c r="AV376" s="55"/>
      <c r="AW376" s="55"/>
      <c r="AX376" s="55"/>
      <c r="AY376" s="55"/>
      <c r="AZ376" s="55"/>
      <c r="BA376" s="55"/>
      <c r="BB376" s="55"/>
      <c r="BC376" s="55"/>
      <c r="BD376" s="55"/>
      <c r="BE376" s="55"/>
      <c r="BF376" s="55"/>
      <c r="BG376" s="55"/>
      <c r="BH376" s="55"/>
      <c r="BI376" s="55"/>
      <c r="BJ376" s="55"/>
      <c r="BK376" s="55"/>
      <c r="BL376" s="55"/>
    </row>
    <row r="377" customFormat="false" ht="13.8" hidden="false" customHeight="false" outlineLevel="0" collapsed="false">
      <c r="A377" s="55"/>
      <c r="B377" s="56"/>
      <c r="C377" s="59"/>
      <c r="D377" s="105"/>
      <c r="E377" s="105"/>
      <c r="F377" s="105"/>
      <c r="G377" s="59"/>
      <c r="H377" s="59"/>
      <c r="I377" s="60"/>
      <c r="J377" s="63" t="str">
        <f aca="false">IF($C377&lt;&gt;"",$E377*1.5,"")</f>
        <v/>
      </c>
      <c r="K377" s="106" t="str">
        <f aca="false">IFERROR($J377/10,"")</f>
        <v/>
      </c>
      <c r="L377" s="59"/>
      <c r="M377" s="55"/>
      <c r="N377" s="55"/>
      <c r="O377" s="55"/>
      <c r="P377" s="55"/>
      <c r="Q377" s="55"/>
      <c r="R377" s="55"/>
      <c r="S377" s="55"/>
      <c r="T377" s="55"/>
      <c r="U377" s="55"/>
      <c r="V377" s="55"/>
      <c r="W377" s="55"/>
      <c r="X377" s="55"/>
      <c r="Y377" s="55"/>
      <c r="Z377" s="55"/>
      <c r="AA377" s="55"/>
      <c r="AB377" s="55"/>
      <c r="AC377" s="55"/>
      <c r="AD377" s="55"/>
      <c r="AE377" s="55"/>
      <c r="AF377" s="55"/>
      <c r="AG377" s="55"/>
      <c r="AH377" s="55"/>
      <c r="AI377" s="55"/>
      <c r="AJ377" s="55"/>
      <c r="AK377" s="55"/>
      <c r="AL377" s="55"/>
      <c r="AM377" s="55"/>
      <c r="AN377" s="55"/>
      <c r="AO377" s="55"/>
      <c r="AP377" s="55"/>
      <c r="AQ377" s="55"/>
      <c r="AR377" s="55"/>
      <c r="AS377" s="55"/>
      <c r="AT377" s="55"/>
      <c r="AU377" s="55"/>
      <c r="AV377" s="55"/>
      <c r="AW377" s="55"/>
      <c r="AX377" s="55"/>
      <c r="AY377" s="55"/>
      <c r="AZ377" s="55"/>
      <c r="BA377" s="55"/>
      <c r="BB377" s="55"/>
      <c r="BC377" s="55"/>
      <c r="BD377" s="55"/>
      <c r="BE377" s="55"/>
      <c r="BF377" s="55"/>
      <c r="BG377" s="55"/>
      <c r="BH377" s="55"/>
      <c r="BI377" s="55"/>
      <c r="BJ377" s="55"/>
      <c r="BK377" s="55"/>
      <c r="BL377" s="55"/>
    </row>
    <row r="378" customFormat="false" ht="13.8" hidden="false" customHeight="false" outlineLevel="0" collapsed="false">
      <c r="A378" s="55"/>
      <c r="B378" s="56"/>
      <c r="C378" s="59"/>
      <c r="D378" s="105"/>
      <c r="E378" s="105"/>
      <c r="F378" s="105"/>
      <c r="G378" s="59"/>
      <c r="H378" s="59"/>
      <c r="I378" s="60"/>
      <c r="J378" s="63" t="str">
        <f aca="false">IF($C378&lt;&gt;"",$E378*1.5,"")</f>
        <v/>
      </c>
      <c r="K378" s="106" t="str">
        <f aca="false">IFERROR($J378/10,"")</f>
        <v/>
      </c>
      <c r="L378" s="59"/>
      <c r="M378" s="55"/>
      <c r="N378" s="55"/>
      <c r="O378" s="55"/>
      <c r="P378" s="55"/>
      <c r="Q378" s="55"/>
      <c r="R378" s="55"/>
      <c r="S378" s="55"/>
      <c r="T378" s="55"/>
      <c r="U378" s="55"/>
      <c r="V378" s="55"/>
      <c r="W378" s="55"/>
      <c r="X378" s="55"/>
      <c r="Y378" s="55"/>
      <c r="Z378" s="55"/>
      <c r="AA378" s="55"/>
      <c r="AB378" s="55"/>
      <c r="AC378" s="55"/>
      <c r="AD378" s="55"/>
      <c r="AE378" s="55"/>
      <c r="AF378" s="55"/>
      <c r="AG378" s="55"/>
      <c r="AH378" s="55"/>
      <c r="AI378" s="55"/>
      <c r="AJ378" s="55"/>
      <c r="AK378" s="55"/>
      <c r="AL378" s="55"/>
      <c r="AM378" s="55"/>
      <c r="AN378" s="55"/>
      <c r="AO378" s="55"/>
      <c r="AP378" s="55"/>
      <c r="AQ378" s="55"/>
      <c r="AR378" s="55"/>
      <c r="AS378" s="55"/>
      <c r="AT378" s="55"/>
      <c r="AU378" s="55"/>
      <c r="AV378" s="55"/>
      <c r="AW378" s="55"/>
      <c r="AX378" s="55"/>
      <c r="AY378" s="55"/>
      <c r="AZ378" s="55"/>
      <c r="BA378" s="55"/>
      <c r="BB378" s="55"/>
      <c r="BC378" s="55"/>
      <c r="BD378" s="55"/>
      <c r="BE378" s="55"/>
      <c r="BF378" s="55"/>
      <c r="BG378" s="55"/>
      <c r="BH378" s="55"/>
      <c r="BI378" s="55"/>
      <c r="BJ378" s="55"/>
      <c r="BK378" s="55"/>
      <c r="BL378" s="55"/>
    </row>
    <row r="379" customFormat="false" ht="13.8" hidden="false" customHeight="false" outlineLevel="0" collapsed="false">
      <c r="A379" s="55"/>
      <c r="B379" s="56"/>
      <c r="C379" s="59"/>
      <c r="D379" s="105"/>
      <c r="E379" s="105"/>
      <c r="F379" s="105"/>
      <c r="G379" s="59"/>
      <c r="H379" s="59"/>
      <c r="I379" s="60"/>
      <c r="J379" s="63" t="str">
        <f aca="false">IF($C379&lt;&gt;"",$E379*1.5,"")</f>
        <v/>
      </c>
      <c r="K379" s="106" t="str">
        <f aca="false">IFERROR($J379/10,"")</f>
        <v/>
      </c>
      <c r="L379" s="59"/>
      <c r="M379" s="55"/>
      <c r="N379" s="55"/>
      <c r="O379" s="55"/>
      <c r="P379" s="55"/>
      <c r="Q379" s="55"/>
      <c r="R379" s="55"/>
      <c r="S379" s="55"/>
      <c r="T379" s="55"/>
      <c r="U379" s="55"/>
      <c r="V379" s="55"/>
      <c r="W379" s="55"/>
      <c r="X379" s="55"/>
      <c r="Y379" s="55"/>
      <c r="Z379" s="55"/>
      <c r="AA379" s="55"/>
      <c r="AB379" s="55"/>
      <c r="AC379" s="55"/>
      <c r="AD379" s="55"/>
      <c r="AE379" s="55"/>
      <c r="AF379" s="55"/>
      <c r="AG379" s="55"/>
      <c r="AH379" s="55"/>
      <c r="AI379" s="55"/>
      <c r="AJ379" s="55"/>
      <c r="AK379" s="55"/>
      <c r="AL379" s="55"/>
      <c r="AM379" s="55"/>
      <c r="AN379" s="55"/>
      <c r="AO379" s="55"/>
      <c r="AP379" s="55"/>
      <c r="AQ379" s="55"/>
      <c r="AR379" s="55"/>
      <c r="AS379" s="55"/>
      <c r="AT379" s="55"/>
      <c r="AU379" s="55"/>
      <c r="AV379" s="55"/>
      <c r="AW379" s="55"/>
      <c r="AX379" s="55"/>
      <c r="AY379" s="55"/>
      <c r="AZ379" s="55"/>
      <c r="BA379" s="55"/>
      <c r="BB379" s="55"/>
      <c r="BC379" s="55"/>
      <c r="BD379" s="55"/>
      <c r="BE379" s="55"/>
      <c r="BF379" s="55"/>
      <c r="BG379" s="55"/>
      <c r="BH379" s="55"/>
      <c r="BI379" s="55"/>
      <c r="BJ379" s="55"/>
      <c r="BK379" s="55"/>
      <c r="BL379" s="55"/>
    </row>
    <row r="380" customFormat="false" ht="13.8" hidden="false" customHeight="false" outlineLevel="0" collapsed="false">
      <c r="A380" s="55"/>
      <c r="B380" s="56"/>
      <c r="C380" s="59"/>
      <c r="D380" s="105"/>
      <c r="E380" s="105"/>
      <c r="F380" s="105"/>
      <c r="G380" s="59"/>
      <c r="H380" s="59"/>
      <c r="I380" s="60"/>
      <c r="J380" s="63" t="str">
        <f aca="false">IF($C380&lt;&gt;"",$E380*1.5,"")</f>
        <v/>
      </c>
      <c r="K380" s="106" t="str">
        <f aca="false">IFERROR($J380/10,"")</f>
        <v/>
      </c>
      <c r="L380" s="59"/>
      <c r="M380" s="55"/>
      <c r="N380" s="55"/>
      <c r="O380" s="55"/>
      <c r="P380" s="55"/>
      <c r="Q380" s="55"/>
      <c r="R380" s="55"/>
      <c r="S380" s="55"/>
      <c r="T380" s="55"/>
      <c r="U380" s="55"/>
      <c r="V380" s="55"/>
      <c r="W380" s="55"/>
      <c r="X380" s="55"/>
      <c r="Y380" s="55"/>
      <c r="Z380" s="55"/>
      <c r="AA380" s="55"/>
      <c r="AB380" s="55"/>
      <c r="AC380" s="55"/>
      <c r="AD380" s="55"/>
      <c r="AE380" s="55"/>
      <c r="AF380" s="55"/>
      <c r="AG380" s="55"/>
      <c r="AH380" s="55"/>
      <c r="AI380" s="55"/>
      <c r="AJ380" s="55"/>
      <c r="AK380" s="55"/>
      <c r="AL380" s="55"/>
      <c r="AM380" s="55"/>
      <c r="AN380" s="55"/>
      <c r="AO380" s="55"/>
      <c r="AP380" s="55"/>
      <c r="AQ380" s="55"/>
      <c r="AR380" s="55"/>
      <c r="AS380" s="55"/>
      <c r="AT380" s="55"/>
      <c r="AU380" s="55"/>
      <c r="AV380" s="55"/>
      <c r="AW380" s="55"/>
      <c r="AX380" s="55"/>
      <c r="AY380" s="55"/>
      <c r="AZ380" s="55"/>
      <c r="BA380" s="55"/>
      <c r="BB380" s="55"/>
      <c r="BC380" s="55"/>
      <c r="BD380" s="55"/>
      <c r="BE380" s="55"/>
      <c r="BF380" s="55"/>
      <c r="BG380" s="55"/>
      <c r="BH380" s="55"/>
      <c r="BI380" s="55"/>
      <c r="BJ380" s="55"/>
      <c r="BK380" s="55"/>
      <c r="BL380" s="55"/>
    </row>
    <row r="381" customFormat="false" ht="13.8" hidden="false" customHeight="false" outlineLevel="0" collapsed="false">
      <c r="A381" s="55"/>
      <c r="B381" s="56"/>
      <c r="C381" s="59"/>
      <c r="D381" s="105"/>
      <c r="E381" s="105"/>
      <c r="F381" s="105"/>
      <c r="G381" s="59"/>
      <c r="H381" s="59"/>
      <c r="I381" s="60"/>
      <c r="J381" s="63" t="str">
        <f aca="false">IF($C381&lt;&gt;"",$E381*1.5,"")</f>
        <v/>
      </c>
      <c r="K381" s="106" t="str">
        <f aca="false">IFERROR($J381/10,"")</f>
        <v/>
      </c>
      <c r="L381" s="59"/>
      <c r="M381" s="55"/>
      <c r="N381" s="55"/>
      <c r="O381" s="55"/>
      <c r="P381" s="55"/>
      <c r="Q381" s="55"/>
      <c r="R381" s="55"/>
      <c r="S381" s="55"/>
      <c r="T381" s="55"/>
      <c r="U381" s="55"/>
      <c r="V381" s="55"/>
      <c r="W381" s="55"/>
      <c r="X381" s="55"/>
      <c r="Y381" s="55"/>
      <c r="Z381" s="55"/>
      <c r="AA381" s="55"/>
      <c r="AB381" s="55"/>
      <c r="AC381" s="55"/>
      <c r="AD381" s="55"/>
      <c r="AE381" s="55"/>
      <c r="AF381" s="55"/>
      <c r="AG381" s="55"/>
      <c r="AH381" s="55"/>
      <c r="AI381" s="55"/>
      <c r="AJ381" s="55"/>
      <c r="AK381" s="55"/>
      <c r="AL381" s="55"/>
      <c r="AM381" s="55"/>
      <c r="AN381" s="55"/>
      <c r="AO381" s="55"/>
      <c r="AP381" s="55"/>
      <c r="AQ381" s="55"/>
      <c r="AR381" s="55"/>
      <c r="AS381" s="55"/>
      <c r="AT381" s="55"/>
      <c r="AU381" s="55"/>
      <c r="AV381" s="55"/>
      <c r="AW381" s="55"/>
      <c r="AX381" s="55"/>
      <c r="AY381" s="55"/>
      <c r="AZ381" s="55"/>
      <c r="BA381" s="55"/>
      <c r="BB381" s="55"/>
      <c r="BC381" s="55"/>
      <c r="BD381" s="55"/>
      <c r="BE381" s="55"/>
      <c r="BF381" s="55"/>
      <c r="BG381" s="55"/>
      <c r="BH381" s="55"/>
      <c r="BI381" s="55"/>
      <c r="BJ381" s="55"/>
      <c r="BK381" s="55"/>
      <c r="BL381" s="55"/>
    </row>
    <row r="382" customFormat="false" ht="13.8" hidden="false" customHeight="false" outlineLevel="0" collapsed="false">
      <c r="A382" s="55"/>
      <c r="B382" s="56"/>
      <c r="C382" s="59"/>
      <c r="D382" s="105"/>
      <c r="E382" s="105"/>
      <c r="F382" s="105"/>
      <c r="G382" s="59"/>
      <c r="H382" s="59"/>
      <c r="I382" s="60"/>
      <c r="J382" s="63" t="str">
        <f aca="false">IF($C382&lt;&gt;"",$E382*1.5,"")</f>
        <v/>
      </c>
      <c r="K382" s="106" t="str">
        <f aca="false">IFERROR($J382/10,"")</f>
        <v/>
      </c>
      <c r="L382" s="59"/>
      <c r="M382" s="55"/>
      <c r="N382" s="55"/>
      <c r="O382" s="55"/>
      <c r="P382" s="55"/>
      <c r="Q382" s="55"/>
      <c r="R382" s="55"/>
      <c r="S382" s="55"/>
      <c r="T382" s="55"/>
      <c r="U382" s="55"/>
      <c r="V382" s="55"/>
      <c r="W382" s="55"/>
      <c r="X382" s="55"/>
      <c r="Y382" s="55"/>
      <c r="Z382" s="55"/>
      <c r="AA382" s="55"/>
      <c r="AB382" s="55"/>
      <c r="AC382" s="55"/>
      <c r="AD382" s="55"/>
      <c r="AE382" s="55"/>
      <c r="AF382" s="55"/>
      <c r="AG382" s="55"/>
      <c r="AH382" s="55"/>
      <c r="AI382" s="55"/>
      <c r="AJ382" s="55"/>
      <c r="AK382" s="55"/>
      <c r="AL382" s="55"/>
      <c r="AM382" s="55"/>
      <c r="AN382" s="55"/>
      <c r="AO382" s="55"/>
      <c r="AP382" s="55"/>
      <c r="AQ382" s="55"/>
      <c r="AR382" s="55"/>
      <c r="AS382" s="55"/>
      <c r="AT382" s="55"/>
      <c r="AU382" s="55"/>
      <c r="AV382" s="55"/>
      <c r="AW382" s="55"/>
      <c r="AX382" s="55"/>
      <c r="AY382" s="55"/>
      <c r="AZ382" s="55"/>
      <c r="BA382" s="55"/>
      <c r="BB382" s="55"/>
      <c r="BC382" s="55"/>
      <c r="BD382" s="55"/>
      <c r="BE382" s="55"/>
      <c r="BF382" s="55"/>
      <c r="BG382" s="55"/>
      <c r="BH382" s="55"/>
      <c r="BI382" s="55"/>
      <c r="BJ382" s="55"/>
      <c r="BK382" s="55"/>
      <c r="BL382" s="55"/>
    </row>
    <row r="383" customFormat="false" ht="13.8" hidden="false" customHeight="false" outlineLevel="0" collapsed="false">
      <c r="A383" s="55"/>
      <c r="B383" s="56"/>
      <c r="C383" s="59"/>
      <c r="D383" s="105"/>
      <c r="E383" s="105"/>
      <c r="F383" s="105"/>
      <c r="G383" s="59"/>
      <c r="H383" s="59"/>
      <c r="I383" s="60"/>
      <c r="J383" s="63" t="str">
        <f aca="false">IF($C383&lt;&gt;"",$E383*1.5,"")</f>
        <v/>
      </c>
      <c r="K383" s="106" t="str">
        <f aca="false">IFERROR($J383/10,"")</f>
        <v/>
      </c>
      <c r="L383" s="59"/>
      <c r="M383" s="55"/>
      <c r="N383" s="55"/>
      <c r="O383" s="55"/>
      <c r="P383" s="55"/>
      <c r="Q383" s="55"/>
      <c r="R383" s="55"/>
      <c r="S383" s="55"/>
      <c r="T383" s="55"/>
      <c r="U383" s="55"/>
      <c r="V383" s="55"/>
      <c r="W383" s="55"/>
      <c r="X383" s="55"/>
      <c r="Y383" s="55"/>
      <c r="Z383" s="55"/>
      <c r="AA383" s="55"/>
      <c r="AB383" s="55"/>
      <c r="AC383" s="55"/>
      <c r="AD383" s="55"/>
      <c r="AE383" s="55"/>
      <c r="AF383" s="55"/>
      <c r="AG383" s="55"/>
      <c r="AH383" s="55"/>
      <c r="AI383" s="55"/>
      <c r="AJ383" s="55"/>
      <c r="AK383" s="55"/>
      <c r="AL383" s="55"/>
      <c r="AM383" s="55"/>
      <c r="AN383" s="55"/>
      <c r="AO383" s="55"/>
      <c r="AP383" s="55"/>
      <c r="AQ383" s="55"/>
      <c r="AR383" s="55"/>
      <c r="AS383" s="55"/>
      <c r="AT383" s="55"/>
      <c r="AU383" s="55"/>
      <c r="AV383" s="55"/>
      <c r="AW383" s="55"/>
      <c r="AX383" s="55"/>
      <c r="AY383" s="55"/>
      <c r="AZ383" s="55"/>
      <c r="BA383" s="55"/>
      <c r="BB383" s="55"/>
      <c r="BC383" s="55"/>
      <c r="BD383" s="55"/>
      <c r="BE383" s="55"/>
      <c r="BF383" s="55"/>
      <c r="BG383" s="55"/>
      <c r="BH383" s="55"/>
      <c r="BI383" s="55"/>
      <c r="BJ383" s="55"/>
      <c r="BK383" s="55"/>
      <c r="BL383" s="55"/>
    </row>
    <row r="384" customFormat="false" ht="13.8" hidden="false" customHeight="false" outlineLevel="0" collapsed="false">
      <c r="A384" s="55"/>
      <c r="B384" s="56"/>
      <c r="C384" s="59"/>
      <c r="D384" s="105"/>
      <c r="E384" s="105"/>
      <c r="F384" s="105"/>
      <c r="G384" s="59"/>
      <c r="H384" s="59"/>
      <c r="I384" s="60"/>
      <c r="J384" s="63" t="str">
        <f aca="false">IF($C384&lt;&gt;"",$E384*1.5,"")</f>
        <v/>
      </c>
      <c r="K384" s="106" t="str">
        <f aca="false">IFERROR($J384/10,"")</f>
        <v/>
      </c>
      <c r="L384" s="59"/>
      <c r="M384" s="55"/>
      <c r="N384" s="55"/>
      <c r="O384" s="55"/>
      <c r="P384" s="55"/>
      <c r="Q384" s="55"/>
      <c r="R384" s="55"/>
      <c r="S384" s="55"/>
      <c r="T384" s="55"/>
      <c r="U384" s="55"/>
      <c r="V384" s="55"/>
      <c r="W384" s="55"/>
      <c r="X384" s="55"/>
      <c r="Y384" s="55"/>
      <c r="Z384" s="55"/>
      <c r="AA384" s="55"/>
      <c r="AB384" s="55"/>
      <c r="AC384" s="55"/>
      <c r="AD384" s="55"/>
      <c r="AE384" s="55"/>
      <c r="AF384" s="55"/>
      <c r="AG384" s="55"/>
      <c r="AH384" s="55"/>
      <c r="AI384" s="55"/>
      <c r="AJ384" s="55"/>
      <c r="AK384" s="55"/>
      <c r="AL384" s="55"/>
      <c r="AM384" s="55"/>
      <c r="AN384" s="55"/>
      <c r="AO384" s="55"/>
      <c r="AP384" s="55"/>
      <c r="AQ384" s="55"/>
      <c r="AR384" s="55"/>
      <c r="AS384" s="55"/>
      <c r="AT384" s="55"/>
      <c r="AU384" s="55"/>
      <c r="AV384" s="55"/>
      <c r="AW384" s="55"/>
      <c r="AX384" s="55"/>
      <c r="AY384" s="55"/>
      <c r="AZ384" s="55"/>
      <c r="BA384" s="55"/>
      <c r="BB384" s="55"/>
      <c r="BC384" s="55"/>
      <c r="BD384" s="55"/>
      <c r="BE384" s="55"/>
      <c r="BF384" s="55"/>
      <c r="BG384" s="55"/>
      <c r="BH384" s="55"/>
      <c r="BI384" s="55"/>
      <c r="BJ384" s="55"/>
      <c r="BK384" s="55"/>
      <c r="BL384" s="55"/>
    </row>
    <row r="385" customFormat="false" ht="13.8" hidden="false" customHeight="false" outlineLevel="0" collapsed="false">
      <c r="A385" s="55"/>
      <c r="B385" s="56"/>
      <c r="C385" s="59"/>
      <c r="D385" s="105"/>
      <c r="E385" s="105"/>
      <c r="F385" s="105"/>
      <c r="G385" s="59"/>
      <c r="H385" s="59"/>
      <c r="I385" s="60"/>
      <c r="J385" s="63" t="str">
        <f aca="false">IF($C385&lt;&gt;"",$E385*1.5,"")</f>
        <v/>
      </c>
      <c r="K385" s="106" t="str">
        <f aca="false">IFERROR($J385/10,"")</f>
        <v/>
      </c>
      <c r="L385" s="59"/>
      <c r="M385" s="55"/>
      <c r="N385" s="55"/>
      <c r="O385" s="55"/>
      <c r="P385" s="55"/>
      <c r="Q385" s="55"/>
      <c r="R385" s="55"/>
      <c r="S385" s="55"/>
      <c r="T385" s="55"/>
      <c r="U385" s="55"/>
      <c r="V385" s="55"/>
      <c r="W385" s="55"/>
      <c r="X385" s="55"/>
      <c r="Y385" s="55"/>
      <c r="Z385" s="55"/>
      <c r="AA385" s="55"/>
      <c r="AB385" s="55"/>
      <c r="AC385" s="55"/>
      <c r="AD385" s="55"/>
      <c r="AE385" s="55"/>
      <c r="AF385" s="55"/>
      <c r="AG385" s="55"/>
      <c r="AH385" s="55"/>
      <c r="AI385" s="55"/>
      <c r="AJ385" s="55"/>
      <c r="AK385" s="55"/>
      <c r="AL385" s="55"/>
      <c r="AM385" s="55"/>
      <c r="AN385" s="55"/>
      <c r="AO385" s="55"/>
      <c r="AP385" s="55"/>
      <c r="AQ385" s="55"/>
      <c r="AR385" s="55"/>
      <c r="AS385" s="55"/>
      <c r="AT385" s="55"/>
      <c r="AU385" s="55"/>
      <c r="AV385" s="55"/>
      <c r="AW385" s="55"/>
      <c r="AX385" s="55"/>
      <c r="AY385" s="55"/>
      <c r="AZ385" s="55"/>
      <c r="BA385" s="55"/>
      <c r="BB385" s="55"/>
      <c r="BC385" s="55"/>
      <c r="BD385" s="55"/>
      <c r="BE385" s="55"/>
      <c r="BF385" s="55"/>
      <c r="BG385" s="55"/>
      <c r="BH385" s="55"/>
      <c r="BI385" s="55"/>
      <c r="BJ385" s="55"/>
      <c r="BK385" s="55"/>
      <c r="BL385" s="55"/>
    </row>
    <row r="386" customFormat="false" ht="13.8" hidden="false" customHeight="false" outlineLevel="0" collapsed="false">
      <c r="A386" s="55"/>
      <c r="B386" s="56"/>
      <c r="C386" s="59"/>
      <c r="D386" s="105"/>
      <c r="E386" s="105"/>
      <c r="F386" s="105"/>
      <c r="G386" s="59"/>
      <c r="H386" s="59"/>
      <c r="I386" s="60"/>
      <c r="J386" s="63" t="str">
        <f aca="false">IF($C386&lt;&gt;"",$E386*1.5,"")</f>
        <v/>
      </c>
      <c r="K386" s="106" t="str">
        <f aca="false">IFERROR($J386/10,"")</f>
        <v/>
      </c>
      <c r="L386" s="59"/>
      <c r="M386" s="55"/>
      <c r="N386" s="55"/>
      <c r="O386" s="55"/>
      <c r="P386" s="55"/>
      <c r="Q386" s="55"/>
      <c r="R386" s="55"/>
      <c r="S386" s="55"/>
      <c r="T386" s="55"/>
      <c r="U386" s="55"/>
      <c r="V386" s="55"/>
      <c r="W386" s="55"/>
      <c r="X386" s="55"/>
      <c r="Y386" s="55"/>
      <c r="Z386" s="55"/>
      <c r="AA386" s="55"/>
      <c r="AB386" s="55"/>
      <c r="AC386" s="55"/>
      <c r="AD386" s="55"/>
      <c r="AE386" s="55"/>
      <c r="AF386" s="55"/>
      <c r="AG386" s="55"/>
      <c r="AH386" s="55"/>
      <c r="AI386" s="55"/>
      <c r="AJ386" s="55"/>
      <c r="AK386" s="55"/>
      <c r="AL386" s="55"/>
      <c r="AM386" s="55"/>
      <c r="AN386" s="55"/>
      <c r="AO386" s="55"/>
      <c r="AP386" s="55"/>
      <c r="AQ386" s="55"/>
      <c r="AR386" s="55"/>
      <c r="AS386" s="55"/>
      <c r="AT386" s="55"/>
      <c r="AU386" s="55"/>
      <c r="AV386" s="55"/>
      <c r="AW386" s="55"/>
      <c r="AX386" s="55"/>
      <c r="AY386" s="55"/>
      <c r="AZ386" s="55"/>
      <c r="BA386" s="55"/>
      <c r="BB386" s="55"/>
      <c r="BC386" s="55"/>
      <c r="BD386" s="55"/>
      <c r="BE386" s="55"/>
      <c r="BF386" s="55"/>
      <c r="BG386" s="55"/>
      <c r="BH386" s="55"/>
      <c r="BI386" s="55"/>
      <c r="BJ386" s="55"/>
      <c r="BK386" s="55"/>
      <c r="BL386" s="55"/>
    </row>
    <row r="387" customFormat="false" ht="13.8" hidden="false" customHeight="false" outlineLevel="0" collapsed="false">
      <c r="A387" s="55"/>
      <c r="B387" s="56"/>
      <c r="C387" s="59"/>
      <c r="D387" s="105"/>
      <c r="E387" s="105"/>
      <c r="F387" s="105"/>
      <c r="G387" s="59"/>
      <c r="H387" s="59"/>
      <c r="I387" s="60"/>
      <c r="J387" s="63" t="str">
        <f aca="false">IF($C387&lt;&gt;"",$E387*1.5,"")</f>
        <v/>
      </c>
      <c r="K387" s="106" t="str">
        <f aca="false">IFERROR($J387/10,"")</f>
        <v/>
      </c>
      <c r="L387" s="59"/>
      <c r="M387" s="55"/>
      <c r="N387" s="55"/>
      <c r="O387" s="55"/>
      <c r="P387" s="55"/>
      <c r="Q387" s="55"/>
      <c r="R387" s="55"/>
      <c r="S387" s="55"/>
      <c r="T387" s="55"/>
      <c r="U387" s="55"/>
      <c r="V387" s="55"/>
      <c r="W387" s="55"/>
      <c r="X387" s="55"/>
      <c r="Y387" s="55"/>
      <c r="Z387" s="55"/>
      <c r="AA387" s="55"/>
      <c r="AB387" s="55"/>
      <c r="AC387" s="55"/>
      <c r="AD387" s="55"/>
      <c r="AE387" s="55"/>
      <c r="AF387" s="55"/>
      <c r="AG387" s="55"/>
      <c r="AH387" s="55"/>
      <c r="AI387" s="55"/>
      <c r="AJ387" s="55"/>
      <c r="AK387" s="55"/>
      <c r="AL387" s="55"/>
      <c r="AM387" s="55"/>
      <c r="AN387" s="55"/>
      <c r="AO387" s="55"/>
      <c r="AP387" s="55"/>
      <c r="AQ387" s="55"/>
      <c r="AR387" s="55"/>
      <c r="AS387" s="55"/>
      <c r="AT387" s="55"/>
      <c r="AU387" s="55"/>
      <c r="AV387" s="55"/>
      <c r="AW387" s="55"/>
      <c r="AX387" s="55"/>
      <c r="AY387" s="55"/>
      <c r="AZ387" s="55"/>
      <c r="BA387" s="55"/>
      <c r="BB387" s="55"/>
      <c r="BC387" s="55"/>
      <c r="BD387" s="55"/>
      <c r="BE387" s="55"/>
      <c r="BF387" s="55"/>
      <c r="BG387" s="55"/>
      <c r="BH387" s="55"/>
      <c r="BI387" s="55"/>
      <c r="BJ387" s="55"/>
      <c r="BK387" s="55"/>
      <c r="BL387" s="55"/>
    </row>
    <row r="388" customFormat="false" ht="13.8" hidden="false" customHeight="false" outlineLevel="0" collapsed="false">
      <c r="A388" s="55"/>
      <c r="B388" s="56"/>
      <c r="C388" s="59"/>
      <c r="D388" s="105"/>
      <c r="E388" s="105"/>
      <c r="F388" s="105"/>
      <c r="G388" s="59"/>
      <c r="H388" s="59"/>
      <c r="I388" s="60"/>
      <c r="J388" s="63" t="str">
        <f aca="false">IF($C388&lt;&gt;"",$E388*1.5,"")</f>
        <v/>
      </c>
      <c r="K388" s="106" t="str">
        <f aca="false">IFERROR($J388/10,"")</f>
        <v/>
      </c>
      <c r="L388" s="59"/>
      <c r="M388" s="55"/>
      <c r="N388" s="55"/>
      <c r="O388" s="55"/>
      <c r="P388" s="55"/>
      <c r="Q388" s="55"/>
      <c r="R388" s="55"/>
      <c r="S388" s="55"/>
      <c r="T388" s="55"/>
      <c r="U388" s="55"/>
      <c r="V388" s="55"/>
      <c r="W388" s="55"/>
      <c r="X388" s="55"/>
      <c r="Y388" s="55"/>
      <c r="Z388" s="55"/>
      <c r="AA388" s="55"/>
      <c r="AB388" s="55"/>
      <c r="AC388" s="55"/>
      <c r="AD388" s="55"/>
      <c r="AE388" s="55"/>
      <c r="AF388" s="55"/>
      <c r="AG388" s="55"/>
      <c r="AH388" s="55"/>
      <c r="AI388" s="55"/>
      <c r="AJ388" s="55"/>
      <c r="AK388" s="55"/>
      <c r="AL388" s="55"/>
      <c r="AM388" s="55"/>
      <c r="AN388" s="55"/>
      <c r="AO388" s="55"/>
      <c r="AP388" s="55"/>
      <c r="AQ388" s="55"/>
      <c r="AR388" s="55"/>
      <c r="AS388" s="55"/>
      <c r="AT388" s="55"/>
      <c r="AU388" s="55"/>
      <c r="AV388" s="55"/>
      <c r="AW388" s="55"/>
      <c r="AX388" s="55"/>
      <c r="AY388" s="55"/>
      <c r="AZ388" s="55"/>
      <c r="BA388" s="55"/>
      <c r="BB388" s="55"/>
      <c r="BC388" s="55"/>
      <c r="BD388" s="55"/>
      <c r="BE388" s="55"/>
      <c r="BF388" s="55"/>
      <c r="BG388" s="55"/>
      <c r="BH388" s="55"/>
      <c r="BI388" s="55"/>
      <c r="BJ388" s="55"/>
      <c r="BK388" s="55"/>
      <c r="BL388" s="55"/>
    </row>
    <row r="389" customFormat="false" ht="13.8" hidden="false" customHeight="false" outlineLevel="0" collapsed="false">
      <c r="A389" s="55"/>
      <c r="B389" s="56"/>
      <c r="C389" s="59"/>
      <c r="D389" s="105"/>
      <c r="E389" s="105"/>
      <c r="F389" s="105"/>
      <c r="G389" s="59"/>
      <c r="H389" s="59"/>
      <c r="I389" s="60"/>
      <c r="J389" s="63" t="str">
        <f aca="false">IF($C389&lt;&gt;"",$E389*1.5,"")</f>
        <v/>
      </c>
      <c r="K389" s="106" t="str">
        <f aca="false">IFERROR($J389/10,"")</f>
        <v/>
      </c>
      <c r="L389" s="59"/>
      <c r="M389" s="55"/>
      <c r="N389" s="55"/>
      <c r="O389" s="55"/>
      <c r="P389" s="55"/>
      <c r="Q389" s="55"/>
      <c r="R389" s="55"/>
      <c r="S389" s="55"/>
      <c r="T389" s="55"/>
      <c r="U389" s="55"/>
      <c r="V389" s="55"/>
      <c r="W389" s="55"/>
      <c r="X389" s="55"/>
      <c r="Y389" s="55"/>
      <c r="Z389" s="55"/>
      <c r="AA389" s="55"/>
      <c r="AB389" s="55"/>
      <c r="AC389" s="55"/>
      <c r="AD389" s="55"/>
      <c r="AE389" s="55"/>
      <c r="AF389" s="55"/>
      <c r="AG389" s="55"/>
      <c r="AH389" s="55"/>
      <c r="AI389" s="55"/>
      <c r="AJ389" s="55"/>
      <c r="AK389" s="55"/>
      <c r="AL389" s="55"/>
      <c r="AM389" s="55"/>
      <c r="AN389" s="55"/>
      <c r="AO389" s="55"/>
      <c r="AP389" s="55"/>
      <c r="AQ389" s="55"/>
      <c r="AR389" s="55"/>
      <c r="AS389" s="55"/>
      <c r="AT389" s="55"/>
      <c r="AU389" s="55"/>
      <c r="AV389" s="55"/>
      <c r="AW389" s="55"/>
      <c r="AX389" s="55"/>
      <c r="AY389" s="55"/>
      <c r="AZ389" s="55"/>
      <c r="BA389" s="55"/>
      <c r="BB389" s="55"/>
      <c r="BC389" s="55"/>
      <c r="BD389" s="55"/>
      <c r="BE389" s="55"/>
      <c r="BF389" s="55"/>
      <c r="BG389" s="55"/>
      <c r="BH389" s="55"/>
      <c r="BI389" s="55"/>
      <c r="BJ389" s="55"/>
      <c r="BK389" s="55"/>
      <c r="BL389" s="55"/>
    </row>
    <row r="390" customFormat="false" ht="13.8" hidden="false" customHeight="false" outlineLevel="0" collapsed="false">
      <c r="A390" s="55"/>
      <c r="B390" s="56"/>
      <c r="C390" s="59"/>
      <c r="D390" s="105"/>
      <c r="E390" s="105"/>
      <c r="F390" s="105"/>
      <c r="G390" s="59"/>
      <c r="H390" s="59"/>
      <c r="I390" s="60"/>
      <c r="J390" s="63" t="str">
        <f aca="false">IF($C390&lt;&gt;"",$E390*1.5,"")</f>
        <v/>
      </c>
      <c r="K390" s="106" t="str">
        <f aca="false">IFERROR($J390/10,"")</f>
        <v/>
      </c>
      <c r="L390" s="59"/>
      <c r="M390" s="55"/>
      <c r="N390" s="55"/>
      <c r="O390" s="55"/>
      <c r="P390" s="55"/>
      <c r="Q390" s="55"/>
      <c r="R390" s="55"/>
      <c r="S390" s="55"/>
      <c r="T390" s="55"/>
      <c r="U390" s="55"/>
      <c r="V390" s="55"/>
      <c r="W390" s="55"/>
      <c r="X390" s="55"/>
      <c r="Y390" s="55"/>
      <c r="Z390" s="55"/>
      <c r="AA390" s="55"/>
      <c r="AB390" s="55"/>
      <c r="AC390" s="55"/>
      <c r="AD390" s="55"/>
      <c r="AE390" s="55"/>
      <c r="AF390" s="55"/>
      <c r="AG390" s="55"/>
      <c r="AH390" s="55"/>
      <c r="AI390" s="55"/>
      <c r="AJ390" s="55"/>
      <c r="AK390" s="55"/>
      <c r="AL390" s="55"/>
      <c r="AM390" s="55"/>
      <c r="AN390" s="55"/>
      <c r="AO390" s="55"/>
      <c r="AP390" s="55"/>
      <c r="AQ390" s="55"/>
      <c r="AR390" s="55"/>
      <c r="AS390" s="55"/>
      <c r="AT390" s="55"/>
      <c r="AU390" s="55"/>
      <c r="AV390" s="55"/>
      <c r="AW390" s="55"/>
      <c r="AX390" s="55"/>
      <c r="AY390" s="55"/>
      <c r="AZ390" s="55"/>
      <c r="BA390" s="55"/>
      <c r="BB390" s="55"/>
      <c r="BC390" s="55"/>
      <c r="BD390" s="55"/>
      <c r="BE390" s="55"/>
      <c r="BF390" s="55"/>
      <c r="BG390" s="55"/>
      <c r="BH390" s="55"/>
      <c r="BI390" s="55"/>
      <c r="BJ390" s="55"/>
      <c r="BK390" s="55"/>
      <c r="BL390" s="55"/>
    </row>
    <row r="391" customFormat="false" ht="13.8" hidden="false" customHeight="false" outlineLevel="0" collapsed="false">
      <c r="A391" s="55"/>
      <c r="B391" s="56"/>
      <c r="C391" s="59"/>
      <c r="D391" s="105"/>
      <c r="E391" s="105"/>
      <c r="F391" s="105"/>
      <c r="G391" s="59"/>
      <c r="H391" s="59"/>
      <c r="I391" s="60"/>
      <c r="J391" s="63" t="str">
        <f aca="false">IF($C391&lt;&gt;"",$E391*1.5,"")</f>
        <v/>
      </c>
      <c r="K391" s="106" t="str">
        <f aca="false">IFERROR($J391/10,"")</f>
        <v/>
      </c>
      <c r="L391" s="59"/>
      <c r="M391" s="55"/>
      <c r="N391" s="55"/>
      <c r="O391" s="55"/>
      <c r="P391" s="55"/>
      <c r="Q391" s="55"/>
      <c r="R391" s="55"/>
      <c r="S391" s="55"/>
      <c r="T391" s="55"/>
      <c r="U391" s="55"/>
      <c r="V391" s="55"/>
      <c r="W391" s="55"/>
      <c r="X391" s="55"/>
      <c r="Y391" s="55"/>
      <c r="Z391" s="55"/>
      <c r="AA391" s="55"/>
      <c r="AB391" s="55"/>
      <c r="AC391" s="55"/>
      <c r="AD391" s="55"/>
      <c r="AE391" s="55"/>
      <c r="AF391" s="55"/>
      <c r="AG391" s="55"/>
      <c r="AH391" s="55"/>
      <c r="AI391" s="55"/>
      <c r="AJ391" s="55"/>
      <c r="AK391" s="55"/>
      <c r="AL391" s="55"/>
      <c r="AM391" s="55"/>
      <c r="AN391" s="55"/>
      <c r="AO391" s="55"/>
      <c r="AP391" s="55"/>
      <c r="AQ391" s="55"/>
      <c r="AR391" s="55"/>
      <c r="AS391" s="55"/>
      <c r="AT391" s="55"/>
      <c r="AU391" s="55"/>
      <c r="AV391" s="55"/>
      <c r="AW391" s="55"/>
      <c r="AX391" s="55"/>
      <c r="AY391" s="55"/>
      <c r="AZ391" s="55"/>
      <c r="BA391" s="55"/>
      <c r="BB391" s="55"/>
      <c r="BC391" s="55"/>
      <c r="BD391" s="55"/>
      <c r="BE391" s="55"/>
      <c r="BF391" s="55"/>
      <c r="BG391" s="55"/>
      <c r="BH391" s="55"/>
      <c r="BI391" s="55"/>
      <c r="BJ391" s="55"/>
      <c r="BK391" s="55"/>
      <c r="BL391" s="55"/>
    </row>
    <row r="392" customFormat="false" ht="13.8" hidden="false" customHeight="false" outlineLevel="0" collapsed="false">
      <c r="A392" s="55"/>
      <c r="B392" s="56"/>
      <c r="C392" s="59"/>
      <c r="D392" s="105"/>
      <c r="E392" s="105"/>
      <c r="F392" s="105"/>
      <c r="G392" s="59"/>
      <c r="H392" s="59"/>
      <c r="I392" s="60"/>
      <c r="J392" s="63" t="str">
        <f aca="false">IF($C392&lt;&gt;"",$E392*1.5,"")</f>
        <v/>
      </c>
      <c r="K392" s="106" t="str">
        <f aca="false">IFERROR($J392/10,"")</f>
        <v/>
      </c>
      <c r="L392" s="59"/>
      <c r="M392" s="55"/>
      <c r="N392" s="55"/>
      <c r="O392" s="55"/>
      <c r="P392" s="55"/>
      <c r="Q392" s="55"/>
      <c r="R392" s="55"/>
      <c r="S392" s="55"/>
      <c r="T392" s="55"/>
      <c r="U392" s="55"/>
      <c r="V392" s="55"/>
      <c r="W392" s="55"/>
      <c r="X392" s="55"/>
      <c r="Y392" s="55"/>
      <c r="Z392" s="55"/>
      <c r="AA392" s="55"/>
      <c r="AB392" s="55"/>
      <c r="AC392" s="55"/>
      <c r="AD392" s="55"/>
      <c r="AE392" s="55"/>
      <c r="AF392" s="55"/>
      <c r="AG392" s="55"/>
      <c r="AH392" s="55"/>
      <c r="AI392" s="55"/>
      <c r="AJ392" s="55"/>
      <c r="AK392" s="55"/>
      <c r="AL392" s="55"/>
      <c r="AM392" s="55"/>
      <c r="AN392" s="55"/>
      <c r="AO392" s="55"/>
      <c r="AP392" s="55"/>
      <c r="AQ392" s="55"/>
      <c r="AR392" s="55"/>
      <c r="AS392" s="55"/>
      <c r="AT392" s="55"/>
      <c r="AU392" s="55"/>
      <c r="AV392" s="55"/>
      <c r="AW392" s="55"/>
      <c r="AX392" s="55"/>
      <c r="AY392" s="55"/>
      <c r="AZ392" s="55"/>
      <c r="BA392" s="55"/>
      <c r="BB392" s="55"/>
      <c r="BC392" s="55"/>
      <c r="BD392" s="55"/>
      <c r="BE392" s="55"/>
      <c r="BF392" s="55"/>
      <c r="BG392" s="55"/>
      <c r="BH392" s="55"/>
      <c r="BI392" s="55"/>
      <c r="BJ392" s="55"/>
      <c r="BK392" s="55"/>
      <c r="BL392" s="55"/>
    </row>
    <row r="393" customFormat="false" ht="13.8" hidden="false" customHeight="false" outlineLevel="0" collapsed="false">
      <c r="A393" s="55"/>
      <c r="B393" s="56"/>
      <c r="C393" s="59"/>
      <c r="D393" s="105"/>
      <c r="E393" s="105"/>
      <c r="F393" s="105"/>
      <c r="G393" s="59"/>
      <c r="H393" s="59"/>
      <c r="I393" s="60"/>
      <c r="J393" s="63" t="str">
        <f aca="false">IF($C393&lt;&gt;"",$E393*1.5,"")</f>
        <v/>
      </c>
      <c r="K393" s="106" t="str">
        <f aca="false">IFERROR($J393/10,"")</f>
        <v/>
      </c>
      <c r="L393" s="59"/>
      <c r="M393" s="55"/>
      <c r="N393" s="55"/>
      <c r="O393" s="55"/>
      <c r="P393" s="55"/>
      <c r="Q393" s="55"/>
      <c r="R393" s="55"/>
      <c r="S393" s="55"/>
      <c r="T393" s="55"/>
      <c r="U393" s="55"/>
      <c r="V393" s="55"/>
      <c r="W393" s="55"/>
      <c r="X393" s="55"/>
      <c r="Y393" s="55"/>
      <c r="Z393" s="55"/>
      <c r="AA393" s="55"/>
      <c r="AB393" s="55"/>
      <c r="AC393" s="55"/>
      <c r="AD393" s="55"/>
      <c r="AE393" s="55"/>
      <c r="AF393" s="55"/>
      <c r="AG393" s="55"/>
      <c r="AH393" s="55"/>
      <c r="AI393" s="55"/>
      <c r="AJ393" s="55"/>
      <c r="AK393" s="55"/>
      <c r="AL393" s="55"/>
      <c r="AM393" s="55"/>
      <c r="AN393" s="55"/>
      <c r="AO393" s="55"/>
      <c r="AP393" s="55"/>
      <c r="AQ393" s="55"/>
      <c r="AR393" s="55"/>
      <c r="AS393" s="55"/>
      <c r="AT393" s="55"/>
      <c r="AU393" s="55"/>
      <c r="AV393" s="55"/>
      <c r="AW393" s="55"/>
      <c r="AX393" s="55"/>
      <c r="AY393" s="55"/>
      <c r="AZ393" s="55"/>
      <c r="BA393" s="55"/>
      <c r="BB393" s="55"/>
      <c r="BC393" s="55"/>
      <c r="BD393" s="55"/>
      <c r="BE393" s="55"/>
      <c r="BF393" s="55"/>
      <c r="BG393" s="55"/>
      <c r="BH393" s="55"/>
      <c r="BI393" s="55"/>
      <c r="BJ393" s="55"/>
      <c r="BK393" s="55"/>
      <c r="BL393" s="55"/>
    </row>
    <row r="394" customFormat="false" ht="13.8" hidden="false" customHeight="false" outlineLevel="0" collapsed="false">
      <c r="A394" s="55"/>
      <c r="B394" s="56"/>
      <c r="C394" s="59"/>
      <c r="D394" s="105"/>
      <c r="E394" s="105"/>
      <c r="F394" s="105"/>
      <c r="G394" s="59"/>
      <c r="H394" s="59"/>
      <c r="I394" s="60"/>
      <c r="J394" s="63" t="str">
        <f aca="false">IF($C394&lt;&gt;"",$E394*1.5,"")</f>
        <v/>
      </c>
      <c r="K394" s="106" t="str">
        <f aca="false">IFERROR($J394/10,"")</f>
        <v/>
      </c>
      <c r="L394" s="59"/>
      <c r="M394" s="55"/>
      <c r="N394" s="55"/>
      <c r="O394" s="55"/>
      <c r="P394" s="55"/>
      <c r="Q394" s="55"/>
      <c r="R394" s="55"/>
      <c r="S394" s="55"/>
      <c r="T394" s="55"/>
      <c r="U394" s="55"/>
      <c r="V394" s="55"/>
      <c r="W394" s="55"/>
      <c r="X394" s="55"/>
      <c r="Y394" s="55"/>
      <c r="Z394" s="55"/>
      <c r="AA394" s="55"/>
      <c r="AB394" s="55"/>
      <c r="AC394" s="55"/>
      <c r="AD394" s="55"/>
      <c r="AE394" s="55"/>
      <c r="AF394" s="55"/>
      <c r="AG394" s="55"/>
      <c r="AH394" s="55"/>
      <c r="AI394" s="55"/>
      <c r="AJ394" s="55"/>
      <c r="AK394" s="55"/>
      <c r="AL394" s="55"/>
      <c r="AM394" s="55"/>
      <c r="AN394" s="55"/>
      <c r="AO394" s="55"/>
      <c r="AP394" s="55"/>
      <c r="AQ394" s="55"/>
      <c r="AR394" s="55"/>
      <c r="AS394" s="55"/>
      <c r="AT394" s="55"/>
      <c r="AU394" s="55"/>
      <c r="AV394" s="55"/>
      <c r="AW394" s="55"/>
      <c r="AX394" s="55"/>
      <c r="AY394" s="55"/>
      <c r="AZ394" s="55"/>
      <c r="BA394" s="55"/>
      <c r="BB394" s="55"/>
      <c r="BC394" s="55"/>
      <c r="BD394" s="55"/>
      <c r="BE394" s="55"/>
      <c r="BF394" s="55"/>
      <c r="BG394" s="55"/>
      <c r="BH394" s="55"/>
      <c r="BI394" s="55"/>
      <c r="BJ394" s="55"/>
      <c r="BK394" s="55"/>
      <c r="BL394" s="55"/>
    </row>
    <row r="395" customFormat="false" ht="13.8" hidden="false" customHeight="false" outlineLevel="0" collapsed="false">
      <c r="A395" s="55"/>
      <c r="B395" s="56"/>
      <c r="C395" s="59"/>
      <c r="D395" s="105"/>
      <c r="E395" s="105"/>
      <c r="F395" s="105"/>
      <c r="G395" s="59"/>
      <c r="H395" s="59"/>
      <c r="I395" s="60"/>
      <c r="J395" s="63" t="str">
        <f aca="false">IF($C395&lt;&gt;"",$E395*1.5,"")</f>
        <v/>
      </c>
      <c r="K395" s="106" t="str">
        <f aca="false">IFERROR($J395/10,"")</f>
        <v/>
      </c>
      <c r="L395" s="59"/>
      <c r="M395" s="55"/>
      <c r="N395" s="55"/>
      <c r="O395" s="55"/>
      <c r="P395" s="55"/>
      <c r="Q395" s="55"/>
      <c r="R395" s="55"/>
      <c r="S395" s="55"/>
      <c r="T395" s="55"/>
      <c r="U395" s="55"/>
      <c r="V395" s="55"/>
      <c r="W395" s="55"/>
      <c r="X395" s="55"/>
      <c r="Y395" s="55"/>
      <c r="Z395" s="55"/>
      <c r="AA395" s="55"/>
      <c r="AB395" s="55"/>
      <c r="AC395" s="55"/>
      <c r="AD395" s="55"/>
      <c r="AE395" s="55"/>
      <c r="AF395" s="55"/>
      <c r="AG395" s="55"/>
      <c r="AH395" s="55"/>
      <c r="AI395" s="55"/>
      <c r="AJ395" s="55"/>
      <c r="AK395" s="55"/>
      <c r="AL395" s="55"/>
      <c r="AM395" s="55"/>
      <c r="AN395" s="55"/>
      <c r="AO395" s="55"/>
      <c r="AP395" s="55"/>
      <c r="AQ395" s="55"/>
      <c r="AR395" s="55"/>
      <c r="AS395" s="55"/>
      <c r="AT395" s="55"/>
      <c r="AU395" s="55"/>
      <c r="AV395" s="55"/>
      <c r="AW395" s="55"/>
      <c r="AX395" s="55"/>
      <c r="AY395" s="55"/>
      <c r="AZ395" s="55"/>
      <c r="BA395" s="55"/>
      <c r="BB395" s="55"/>
      <c r="BC395" s="55"/>
      <c r="BD395" s="55"/>
      <c r="BE395" s="55"/>
      <c r="BF395" s="55"/>
      <c r="BG395" s="55"/>
      <c r="BH395" s="55"/>
      <c r="BI395" s="55"/>
      <c r="BJ395" s="55"/>
      <c r="BK395" s="55"/>
      <c r="BL395" s="55"/>
    </row>
    <row r="396" customFormat="false" ht="13.8" hidden="false" customHeight="false" outlineLevel="0" collapsed="false">
      <c r="A396" s="55"/>
      <c r="B396" s="56"/>
      <c r="C396" s="59"/>
      <c r="D396" s="105"/>
      <c r="E396" s="105"/>
      <c r="F396" s="105"/>
      <c r="G396" s="59"/>
      <c r="H396" s="59"/>
      <c r="I396" s="60"/>
      <c r="J396" s="63" t="str">
        <f aca="false">IF($C396&lt;&gt;"",$E396*1.5,"")</f>
        <v/>
      </c>
      <c r="K396" s="106" t="str">
        <f aca="false">IFERROR($J396/10,"")</f>
        <v/>
      </c>
      <c r="L396" s="59"/>
      <c r="M396" s="55"/>
      <c r="N396" s="55"/>
      <c r="O396" s="55"/>
      <c r="P396" s="55"/>
      <c r="Q396" s="55"/>
      <c r="R396" s="55"/>
      <c r="S396" s="55"/>
      <c r="T396" s="55"/>
      <c r="U396" s="55"/>
      <c r="V396" s="55"/>
      <c r="W396" s="55"/>
      <c r="X396" s="55"/>
      <c r="Y396" s="55"/>
      <c r="Z396" s="55"/>
      <c r="AA396" s="55"/>
      <c r="AB396" s="55"/>
      <c r="AC396" s="55"/>
      <c r="AD396" s="55"/>
      <c r="AE396" s="55"/>
      <c r="AF396" s="55"/>
      <c r="AG396" s="55"/>
      <c r="AH396" s="55"/>
      <c r="AI396" s="55"/>
      <c r="AJ396" s="55"/>
      <c r="AK396" s="55"/>
      <c r="AL396" s="55"/>
      <c r="AM396" s="55"/>
      <c r="AN396" s="55"/>
      <c r="AO396" s="55"/>
      <c r="AP396" s="55"/>
      <c r="AQ396" s="55"/>
      <c r="AR396" s="55"/>
      <c r="AS396" s="55"/>
      <c r="AT396" s="55"/>
      <c r="AU396" s="55"/>
      <c r="AV396" s="55"/>
      <c r="AW396" s="55"/>
      <c r="AX396" s="55"/>
      <c r="AY396" s="55"/>
      <c r="AZ396" s="55"/>
      <c r="BA396" s="55"/>
      <c r="BB396" s="55"/>
      <c r="BC396" s="55"/>
      <c r="BD396" s="55"/>
      <c r="BE396" s="55"/>
      <c r="BF396" s="55"/>
      <c r="BG396" s="55"/>
      <c r="BH396" s="55"/>
      <c r="BI396" s="55"/>
      <c r="BJ396" s="55"/>
      <c r="BK396" s="55"/>
      <c r="BL396" s="55"/>
    </row>
    <row r="397" customFormat="false" ht="13.8" hidden="false" customHeight="false" outlineLevel="0" collapsed="false">
      <c r="A397" s="55"/>
      <c r="B397" s="56"/>
      <c r="C397" s="59"/>
      <c r="D397" s="105"/>
      <c r="E397" s="105"/>
      <c r="F397" s="105"/>
      <c r="G397" s="59"/>
      <c r="H397" s="59"/>
      <c r="I397" s="60"/>
      <c r="J397" s="63" t="str">
        <f aca="false">IF($C397&lt;&gt;"",$E397*1.5,"")</f>
        <v/>
      </c>
      <c r="K397" s="106" t="str">
        <f aca="false">IFERROR($J397/10,"")</f>
        <v/>
      </c>
      <c r="L397" s="59"/>
      <c r="M397" s="55"/>
      <c r="N397" s="55"/>
      <c r="O397" s="55"/>
      <c r="P397" s="55"/>
      <c r="Q397" s="55"/>
      <c r="R397" s="55"/>
      <c r="S397" s="55"/>
      <c r="T397" s="55"/>
      <c r="U397" s="55"/>
      <c r="V397" s="55"/>
      <c r="W397" s="55"/>
      <c r="X397" s="55"/>
      <c r="Y397" s="55"/>
      <c r="Z397" s="55"/>
      <c r="AA397" s="55"/>
      <c r="AB397" s="55"/>
      <c r="AC397" s="55"/>
      <c r="AD397" s="55"/>
      <c r="AE397" s="55"/>
      <c r="AF397" s="55"/>
      <c r="AG397" s="55"/>
      <c r="AH397" s="55"/>
      <c r="AI397" s="55"/>
      <c r="AJ397" s="55"/>
      <c r="AK397" s="55"/>
      <c r="AL397" s="55"/>
      <c r="AM397" s="55"/>
      <c r="AN397" s="55"/>
      <c r="AO397" s="55"/>
      <c r="AP397" s="55"/>
      <c r="AQ397" s="55"/>
      <c r="AR397" s="55"/>
      <c r="AS397" s="55"/>
      <c r="AT397" s="55"/>
      <c r="AU397" s="55"/>
      <c r="AV397" s="55"/>
      <c r="AW397" s="55"/>
      <c r="AX397" s="55"/>
      <c r="AY397" s="55"/>
      <c r="AZ397" s="55"/>
      <c r="BA397" s="55"/>
      <c r="BB397" s="55"/>
      <c r="BC397" s="55"/>
      <c r="BD397" s="55"/>
      <c r="BE397" s="55"/>
      <c r="BF397" s="55"/>
      <c r="BG397" s="55"/>
      <c r="BH397" s="55"/>
      <c r="BI397" s="55"/>
      <c r="BJ397" s="55"/>
      <c r="BK397" s="55"/>
      <c r="BL397" s="55"/>
    </row>
    <row r="398" customFormat="false" ht="13.8" hidden="false" customHeight="false" outlineLevel="0" collapsed="false">
      <c r="A398" s="55"/>
      <c r="B398" s="56"/>
      <c r="C398" s="59"/>
      <c r="D398" s="105"/>
      <c r="E398" s="105"/>
      <c r="F398" s="105"/>
      <c r="G398" s="59"/>
      <c r="H398" s="59"/>
      <c r="I398" s="60"/>
      <c r="J398" s="63" t="str">
        <f aca="false">IF($C398&lt;&gt;"",$E398*1.5,"")</f>
        <v/>
      </c>
      <c r="K398" s="106" t="str">
        <f aca="false">IFERROR($J398/10,"")</f>
        <v/>
      </c>
      <c r="L398" s="59"/>
      <c r="M398" s="55"/>
      <c r="N398" s="55"/>
      <c r="O398" s="55"/>
      <c r="P398" s="55"/>
      <c r="Q398" s="55"/>
      <c r="R398" s="55"/>
      <c r="S398" s="55"/>
      <c r="T398" s="55"/>
      <c r="U398" s="55"/>
      <c r="V398" s="55"/>
      <c r="W398" s="55"/>
      <c r="X398" s="55"/>
      <c r="Y398" s="55"/>
      <c r="Z398" s="55"/>
      <c r="AA398" s="55"/>
      <c r="AB398" s="55"/>
      <c r="AC398" s="55"/>
      <c r="AD398" s="55"/>
      <c r="AE398" s="55"/>
      <c r="AF398" s="55"/>
      <c r="AG398" s="55"/>
      <c r="AH398" s="55"/>
      <c r="AI398" s="55"/>
      <c r="AJ398" s="55"/>
      <c r="AK398" s="55"/>
      <c r="AL398" s="55"/>
      <c r="AM398" s="55"/>
      <c r="AN398" s="55"/>
      <c r="AO398" s="55"/>
      <c r="AP398" s="55"/>
      <c r="AQ398" s="55"/>
      <c r="AR398" s="55"/>
      <c r="AS398" s="55"/>
      <c r="AT398" s="55"/>
      <c r="AU398" s="55"/>
      <c r="AV398" s="55"/>
      <c r="AW398" s="55"/>
      <c r="AX398" s="55"/>
      <c r="AY398" s="55"/>
      <c r="AZ398" s="55"/>
      <c r="BA398" s="55"/>
      <c r="BB398" s="55"/>
      <c r="BC398" s="55"/>
      <c r="BD398" s="55"/>
      <c r="BE398" s="55"/>
      <c r="BF398" s="55"/>
      <c r="BG398" s="55"/>
      <c r="BH398" s="55"/>
      <c r="BI398" s="55"/>
      <c r="BJ398" s="55"/>
      <c r="BK398" s="55"/>
      <c r="BL398" s="55"/>
    </row>
    <row r="399" customFormat="false" ht="13.8" hidden="false" customHeight="false" outlineLevel="0" collapsed="false">
      <c r="A399" s="55"/>
      <c r="B399" s="56"/>
      <c r="C399" s="59"/>
      <c r="D399" s="105"/>
      <c r="E399" s="105"/>
      <c r="F399" s="105"/>
      <c r="G399" s="59"/>
      <c r="H399" s="59"/>
      <c r="I399" s="60"/>
      <c r="J399" s="63" t="str">
        <f aca="false">IF($C399&lt;&gt;"",$E399*1.5,"")</f>
        <v/>
      </c>
      <c r="K399" s="106" t="str">
        <f aca="false">IFERROR($J399/10,"")</f>
        <v/>
      </c>
      <c r="L399" s="59"/>
      <c r="M399" s="55"/>
      <c r="N399" s="55"/>
      <c r="O399" s="55"/>
      <c r="P399" s="55"/>
      <c r="Q399" s="55"/>
      <c r="R399" s="55"/>
      <c r="S399" s="55"/>
      <c r="T399" s="55"/>
      <c r="U399" s="55"/>
      <c r="V399" s="55"/>
      <c r="W399" s="55"/>
      <c r="X399" s="55"/>
      <c r="Y399" s="55"/>
      <c r="Z399" s="55"/>
      <c r="AA399" s="55"/>
      <c r="AB399" s="55"/>
      <c r="AC399" s="55"/>
      <c r="AD399" s="55"/>
      <c r="AE399" s="55"/>
      <c r="AF399" s="55"/>
      <c r="AG399" s="55"/>
      <c r="AH399" s="55"/>
      <c r="AI399" s="55"/>
      <c r="AJ399" s="55"/>
      <c r="AK399" s="55"/>
      <c r="AL399" s="55"/>
      <c r="AM399" s="55"/>
      <c r="AN399" s="55"/>
      <c r="AO399" s="55"/>
      <c r="AP399" s="55"/>
      <c r="AQ399" s="55"/>
      <c r="AR399" s="55"/>
      <c r="AS399" s="55"/>
      <c r="AT399" s="55"/>
      <c r="AU399" s="55"/>
      <c r="AV399" s="55"/>
      <c r="AW399" s="55"/>
      <c r="AX399" s="55"/>
      <c r="AY399" s="55"/>
      <c r="AZ399" s="55"/>
      <c r="BA399" s="55"/>
      <c r="BB399" s="55"/>
      <c r="BC399" s="55"/>
      <c r="BD399" s="55"/>
      <c r="BE399" s="55"/>
      <c r="BF399" s="55"/>
      <c r="BG399" s="55"/>
      <c r="BH399" s="55"/>
      <c r="BI399" s="55"/>
      <c r="BJ399" s="55"/>
      <c r="BK399" s="55"/>
      <c r="BL399" s="55"/>
    </row>
    <row r="400" customFormat="false" ht="13.8" hidden="false" customHeight="false" outlineLevel="0" collapsed="false">
      <c r="A400" s="55"/>
      <c r="B400" s="56"/>
      <c r="C400" s="59"/>
      <c r="D400" s="105"/>
      <c r="E400" s="105"/>
      <c r="F400" s="105"/>
      <c r="G400" s="59"/>
      <c r="H400" s="59"/>
      <c r="I400" s="60"/>
      <c r="J400" s="63" t="str">
        <f aca="false">IF($C400&lt;&gt;"",$E400*1.5,"")</f>
        <v/>
      </c>
      <c r="K400" s="106" t="str">
        <f aca="false">IFERROR($J400/10,"")</f>
        <v/>
      </c>
      <c r="L400" s="59"/>
      <c r="M400" s="55"/>
      <c r="N400" s="55"/>
      <c r="O400" s="55"/>
      <c r="P400" s="55"/>
      <c r="Q400" s="55"/>
      <c r="R400" s="55"/>
      <c r="S400" s="55"/>
      <c r="T400" s="55"/>
      <c r="U400" s="55"/>
      <c r="V400" s="55"/>
      <c r="W400" s="55"/>
      <c r="X400" s="55"/>
      <c r="Y400" s="55"/>
      <c r="Z400" s="55"/>
      <c r="AA400" s="55"/>
      <c r="AB400" s="55"/>
      <c r="AC400" s="55"/>
      <c r="AD400" s="55"/>
      <c r="AE400" s="55"/>
      <c r="AF400" s="55"/>
      <c r="AG400" s="55"/>
      <c r="AH400" s="55"/>
      <c r="AI400" s="55"/>
      <c r="AJ400" s="55"/>
      <c r="AK400" s="55"/>
      <c r="AL400" s="55"/>
      <c r="AM400" s="55"/>
      <c r="AN400" s="55"/>
      <c r="AO400" s="55"/>
      <c r="AP400" s="55"/>
      <c r="AQ400" s="55"/>
      <c r="AR400" s="55"/>
      <c r="AS400" s="55"/>
      <c r="AT400" s="55"/>
      <c r="AU400" s="55"/>
      <c r="AV400" s="55"/>
      <c r="AW400" s="55"/>
      <c r="AX400" s="55"/>
      <c r="AY400" s="55"/>
      <c r="AZ400" s="55"/>
      <c r="BA400" s="55"/>
      <c r="BB400" s="55"/>
      <c r="BC400" s="55"/>
      <c r="BD400" s="55"/>
      <c r="BE400" s="55"/>
      <c r="BF400" s="55"/>
      <c r="BG400" s="55"/>
      <c r="BH400" s="55"/>
      <c r="BI400" s="55"/>
      <c r="BJ400" s="55"/>
      <c r="BK400" s="55"/>
      <c r="BL400" s="55"/>
    </row>
    <row r="401" customFormat="false" ht="13.8" hidden="false" customHeight="false" outlineLevel="0" collapsed="false">
      <c r="A401" s="55"/>
      <c r="B401" s="56"/>
      <c r="C401" s="59"/>
      <c r="D401" s="105"/>
      <c r="E401" s="105"/>
      <c r="F401" s="105"/>
      <c r="G401" s="59"/>
      <c r="H401" s="59"/>
      <c r="I401" s="60"/>
      <c r="J401" s="63" t="str">
        <f aca="false">IF($C401&lt;&gt;"",$E401*1.5,"")</f>
        <v/>
      </c>
      <c r="K401" s="106" t="str">
        <f aca="false">IFERROR($J401/10,"")</f>
        <v/>
      </c>
      <c r="L401" s="59"/>
      <c r="M401" s="55"/>
      <c r="N401" s="55"/>
      <c r="O401" s="55"/>
      <c r="P401" s="55"/>
      <c r="Q401" s="55"/>
      <c r="R401" s="55"/>
      <c r="S401" s="55"/>
      <c r="T401" s="55"/>
      <c r="U401" s="55"/>
      <c r="V401" s="55"/>
      <c r="W401" s="55"/>
      <c r="X401" s="55"/>
      <c r="Y401" s="55"/>
      <c r="Z401" s="55"/>
      <c r="AA401" s="55"/>
      <c r="AB401" s="55"/>
      <c r="AC401" s="55"/>
      <c r="AD401" s="55"/>
      <c r="AE401" s="55"/>
      <c r="AF401" s="55"/>
      <c r="AG401" s="55"/>
      <c r="AH401" s="55"/>
      <c r="AI401" s="55"/>
      <c r="AJ401" s="55"/>
      <c r="AK401" s="55"/>
      <c r="AL401" s="55"/>
      <c r="AM401" s="55"/>
      <c r="AN401" s="55"/>
      <c r="AO401" s="55"/>
      <c r="AP401" s="55"/>
      <c r="AQ401" s="55"/>
      <c r="AR401" s="55"/>
      <c r="AS401" s="55"/>
      <c r="AT401" s="55"/>
      <c r="AU401" s="55"/>
      <c r="AV401" s="55"/>
      <c r="AW401" s="55"/>
      <c r="AX401" s="55"/>
      <c r="AY401" s="55"/>
      <c r="AZ401" s="55"/>
      <c r="BA401" s="55"/>
      <c r="BB401" s="55"/>
      <c r="BC401" s="55"/>
      <c r="BD401" s="55"/>
      <c r="BE401" s="55"/>
      <c r="BF401" s="55"/>
      <c r="BG401" s="55"/>
      <c r="BH401" s="55"/>
      <c r="BI401" s="55"/>
      <c r="BJ401" s="55"/>
      <c r="BK401" s="55"/>
      <c r="BL401" s="55"/>
    </row>
    <row r="402" customFormat="false" ht="13.8" hidden="false" customHeight="false" outlineLevel="0" collapsed="false">
      <c r="A402" s="55"/>
      <c r="B402" s="56"/>
      <c r="C402" s="59"/>
      <c r="D402" s="105"/>
      <c r="E402" s="105"/>
      <c r="F402" s="105"/>
      <c r="G402" s="59"/>
      <c r="H402" s="59"/>
      <c r="I402" s="60"/>
      <c r="J402" s="63" t="str">
        <f aca="false">IF($C402&lt;&gt;"",$E402*1.5,"")</f>
        <v/>
      </c>
      <c r="K402" s="106" t="str">
        <f aca="false">IFERROR($J402/10,"")</f>
        <v/>
      </c>
      <c r="L402" s="59"/>
      <c r="M402" s="55"/>
      <c r="N402" s="55"/>
      <c r="O402" s="55"/>
      <c r="P402" s="55"/>
      <c r="Q402" s="55"/>
      <c r="R402" s="55"/>
      <c r="S402" s="55"/>
      <c r="T402" s="55"/>
      <c r="U402" s="55"/>
      <c r="V402" s="55"/>
      <c r="W402" s="55"/>
      <c r="X402" s="55"/>
      <c r="Y402" s="55"/>
      <c r="Z402" s="55"/>
      <c r="AA402" s="55"/>
      <c r="AB402" s="55"/>
      <c r="AC402" s="55"/>
      <c r="AD402" s="55"/>
      <c r="AE402" s="55"/>
      <c r="AF402" s="55"/>
      <c r="AG402" s="55"/>
      <c r="AH402" s="55"/>
      <c r="AI402" s="55"/>
      <c r="AJ402" s="55"/>
      <c r="AK402" s="55"/>
      <c r="AL402" s="55"/>
      <c r="AM402" s="55"/>
      <c r="AN402" s="55"/>
      <c r="AO402" s="55"/>
      <c r="AP402" s="55"/>
      <c r="AQ402" s="55"/>
      <c r="AR402" s="55"/>
      <c r="AS402" s="55"/>
      <c r="AT402" s="55"/>
      <c r="AU402" s="55"/>
      <c r="AV402" s="55"/>
      <c r="AW402" s="55"/>
      <c r="AX402" s="55"/>
      <c r="AY402" s="55"/>
      <c r="AZ402" s="55"/>
      <c r="BA402" s="55"/>
      <c r="BB402" s="55"/>
      <c r="BC402" s="55"/>
      <c r="BD402" s="55"/>
      <c r="BE402" s="55"/>
      <c r="BF402" s="55"/>
      <c r="BG402" s="55"/>
      <c r="BH402" s="55"/>
      <c r="BI402" s="55"/>
      <c r="BJ402" s="55"/>
      <c r="BK402" s="55"/>
      <c r="BL402" s="55"/>
    </row>
    <row r="403" customFormat="false" ht="13.8" hidden="false" customHeight="false" outlineLevel="0" collapsed="false">
      <c r="A403" s="55"/>
      <c r="B403" s="54" t="s">
        <v>58</v>
      </c>
      <c r="C403" s="54"/>
      <c r="D403" s="54"/>
      <c r="E403" s="54"/>
      <c r="F403" s="54"/>
      <c r="G403" s="54"/>
      <c r="H403" s="54"/>
      <c r="I403" s="54"/>
      <c r="J403" s="54"/>
      <c r="K403" s="54"/>
      <c r="L403" s="54"/>
      <c r="M403" s="55"/>
      <c r="N403" s="55"/>
      <c r="O403" s="55"/>
      <c r="P403" s="55"/>
      <c r="Q403" s="55"/>
      <c r="R403" s="55"/>
      <c r="S403" s="55"/>
      <c r="T403" s="55"/>
      <c r="U403" s="55"/>
      <c r="V403" s="55"/>
      <c r="W403" s="55"/>
      <c r="X403" s="55"/>
      <c r="Y403" s="55"/>
      <c r="Z403" s="55"/>
      <c r="AA403" s="55"/>
      <c r="AB403" s="55"/>
      <c r="AC403" s="55"/>
      <c r="AD403" s="55"/>
      <c r="AE403" s="55"/>
      <c r="AF403" s="55"/>
      <c r="AG403" s="55"/>
      <c r="AH403" s="55"/>
      <c r="AI403" s="55"/>
      <c r="AJ403" s="55"/>
      <c r="AK403" s="55"/>
      <c r="AL403" s="55"/>
      <c r="AM403" s="55"/>
      <c r="AN403" s="55"/>
      <c r="AO403" s="55"/>
      <c r="AP403" s="55"/>
      <c r="AQ403" s="55"/>
      <c r="AR403" s="55"/>
      <c r="AS403" s="55"/>
      <c r="AT403" s="55"/>
      <c r="AU403" s="55"/>
      <c r="AV403" s="55"/>
      <c r="AW403" s="55"/>
      <c r="AX403" s="55"/>
      <c r="AY403" s="55"/>
      <c r="AZ403" s="55"/>
      <c r="BA403" s="55"/>
      <c r="BB403" s="55"/>
      <c r="BC403" s="55"/>
      <c r="BD403" s="55"/>
      <c r="BE403" s="55"/>
      <c r="BF403" s="55"/>
      <c r="BG403" s="55"/>
      <c r="BH403" s="55"/>
      <c r="BI403" s="55"/>
      <c r="BJ403" s="55"/>
      <c r="BK403" s="55"/>
      <c r="BL403" s="55"/>
    </row>
    <row r="404" customFormat="false" ht="12.8" hidden="false" customHeight="false" outlineLevel="0" collapsed="false">
      <c r="B404" s="67"/>
      <c r="C404" s="69"/>
      <c r="D404" s="69"/>
      <c r="E404" s="69"/>
      <c r="F404" s="69"/>
      <c r="G404" s="69"/>
      <c r="H404" s="69"/>
      <c r="I404" s="108" t="s">
        <v>87</v>
      </c>
      <c r="J404" s="109" t="n">
        <f aca="false">SUM(J11:J402)</f>
        <v>0</v>
      </c>
      <c r="K404" s="110" t="n">
        <f aca="false">SUM(K11:K402)</f>
        <v>0</v>
      </c>
    </row>
    <row r="405" customFormat="false" ht="12.8" hidden="false" customHeight="false" outlineLevel="0" collapsed="false">
      <c r="I405" s="108" t="s">
        <v>88</v>
      </c>
      <c r="J405" s="108"/>
      <c r="K405" s="110"/>
    </row>
  </sheetData>
  <mergeCells count="413">
    <mergeCell ref="G1:L1"/>
    <mergeCell ref="B3:C4"/>
    <mergeCell ref="D3:E4"/>
    <mergeCell ref="J3:L3"/>
    <mergeCell ref="J4:L4"/>
    <mergeCell ref="B5:C6"/>
    <mergeCell ref="D5:E6"/>
    <mergeCell ref="J5:L5"/>
    <mergeCell ref="J6:L6"/>
    <mergeCell ref="B8:B9"/>
    <mergeCell ref="C8:C9"/>
    <mergeCell ref="E8:E9"/>
    <mergeCell ref="F8:F9"/>
    <mergeCell ref="G8:H9"/>
    <mergeCell ref="I8:I9"/>
    <mergeCell ref="J8:K8"/>
    <mergeCell ref="L8:L9"/>
    <mergeCell ref="B10:L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 ref="G231:H231"/>
    <mergeCell ref="G232:H232"/>
    <mergeCell ref="G233:H233"/>
    <mergeCell ref="G234:H234"/>
    <mergeCell ref="G235:H235"/>
    <mergeCell ref="G236:H236"/>
    <mergeCell ref="G237:H237"/>
    <mergeCell ref="G238:H238"/>
    <mergeCell ref="G239:H239"/>
    <mergeCell ref="G240:H240"/>
    <mergeCell ref="G241:H241"/>
    <mergeCell ref="G242:H242"/>
    <mergeCell ref="G243:H243"/>
    <mergeCell ref="G244:H244"/>
    <mergeCell ref="G245:H245"/>
    <mergeCell ref="G246:H246"/>
    <mergeCell ref="G247:H247"/>
    <mergeCell ref="G248:H248"/>
    <mergeCell ref="G249:H249"/>
    <mergeCell ref="G250:H250"/>
    <mergeCell ref="G251:H251"/>
    <mergeCell ref="G252:H252"/>
    <mergeCell ref="G253:H253"/>
    <mergeCell ref="G254:H254"/>
    <mergeCell ref="G255:H255"/>
    <mergeCell ref="G256:H256"/>
    <mergeCell ref="G257:H257"/>
    <mergeCell ref="G258:H258"/>
    <mergeCell ref="G259:H259"/>
    <mergeCell ref="G260:H260"/>
    <mergeCell ref="G261:H261"/>
    <mergeCell ref="G262:H262"/>
    <mergeCell ref="G263:H263"/>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G309:H309"/>
    <mergeCell ref="G310:H310"/>
    <mergeCell ref="G311:H311"/>
    <mergeCell ref="G312:H312"/>
    <mergeCell ref="G313:H313"/>
    <mergeCell ref="G314:H314"/>
    <mergeCell ref="G315:H315"/>
    <mergeCell ref="G316:H316"/>
    <mergeCell ref="G317:H317"/>
    <mergeCell ref="G318:H318"/>
    <mergeCell ref="G319:H319"/>
    <mergeCell ref="G320:H320"/>
    <mergeCell ref="G321:H321"/>
    <mergeCell ref="G322:H322"/>
    <mergeCell ref="G323:H323"/>
    <mergeCell ref="G324:H324"/>
    <mergeCell ref="G325:H325"/>
    <mergeCell ref="G326:H326"/>
    <mergeCell ref="G327:H327"/>
    <mergeCell ref="G328:H328"/>
    <mergeCell ref="G329:H329"/>
    <mergeCell ref="G330:H330"/>
    <mergeCell ref="G331:H331"/>
    <mergeCell ref="G332:H332"/>
    <mergeCell ref="G333:H333"/>
    <mergeCell ref="G334:H334"/>
    <mergeCell ref="G335:H335"/>
    <mergeCell ref="G336:H336"/>
    <mergeCell ref="G337:H337"/>
    <mergeCell ref="G338:H338"/>
    <mergeCell ref="G339:H339"/>
    <mergeCell ref="G340:H340"/>
    <mergeCell ref="G341:H341"/>
    <mergeCell ref="G342:H342"/>
    <mergeCell ref="G343:H343"/>
    <mergeCell ref="G344:H344"/>
    <mergeCell ref="G345:H345"/>
    <mergeCell ref="G346:H346"/>
    <mergeCell ref="G347:H347"/>
    <mergeCell ref="G348:H348"/>
    <mergeCell ref="G349:H349"/>
    <mergeCell ref="G350:H350"/>
    <mergeCell ref="G351:H351"/>
    <mergeCell ref="G352:H352"/>
    <mergeCell ref="G353:H353"/>
    <mergeCell ref="G354:H354"/>
    <mergeCell ref="G355:H355"/>
    <mergeCell ref="G356:H356"/>
    <mergeCell ref="G357:H357"/>
    <mergeCell ref="G358:H358"/>
    <mergeCell ref="G359:H359"/>
    <mergeCell ref="G360:H360"/>
    <mergeCell ref="G361:H361"/>
    <mergeCell ref="G362:H362"/>
    <mergeCell ref="G363:H363"/>
    <mergeCell ref="G364:H364"/>
    <mergeCell ref="G365:H365"/>
    <mergeCell ref="G366:H366"/>
    <mergeCell ref="G367:H367"/>
    <mergeCell ref="G368:H368"/>
    <mergeCell ref="G369:H369"/>
    <mergeCell ref="G370:H370"/>
    <mergeCell ref="G371:H371"/>
    <mergeCell ref="G372:H372"/>
    <mergeCell ref="G373:H373"/>
    <mergeCell ref="G374:H374"/>
    <mergeCell ref="G375:H375"/>
    <mergeCell ref="G376:H376"/>
    <mergeCell ref="G377:H377"/>
    <mergeCell ref="G378:H378"/>
    <mergeCell ref="G379:H379"/>
    <mergeCell ref="G380:H380"/>
    <mergeCell ref="G381:H381"/>
    <mergeCell ref="G382:H382"/>
    <mergeCell ref="G383:H383"/>
    <mergeCell ref="G384:H384"/>
    <mergeCell ref="G385:H385"/>
    <mergeCell ref="G386:H386"/>
    <mergeCell ref="G387:H387"/>
    <mergeCell ref="G388:H388"/>
    <mergeCell ref="G389:H389"/>
    <mergeCell ref="G390:H390"/>
    <mergeCell ref="G391:H391"/>
    <mergeCell ref="G392:H392"/>
    <mergeCell ref="G393:H393"/>
    <mergeCell ref="G394:H394"/>
    <mergeCell ref="G395:H395"/>
    <mergeCell ref="G396:H396"/>
    <mergeCell ref="G397:H397"/>
    <mergeCell ref="G398:H398"/>
    <mergeCell ref="G399:H399"/>
    <mergeCell ref="G400:H400"/>
    <mergeCell ref="G401:H401"/>
    <mergeCell ref="G402:H402"/>
    <mergeCell ref="B403:L403"/>
    <mergeCell ref="K404:K405"/>
    <mergeCell ref="I405:J405"/>
  </mergeCells>
  <dataValidations count="3">
    <dataValidation allowBlank="true" operator="equal" showDropDown="false" showErrorMessage="true" showInputMessage="true" sqref="C11:C402" type="list">
      <formula1>UST</formula1>
      <formula2>0</formula2>
    </dataValidation>
    <dataValidation allowBlank="true" operator="equal" showDropDown="false" showErrorMessage="true" showInputMessage="true" sqref="D11:D402" type="list">
      <formula1>"Básica,Intermediária,Mediana,Alta"</formula1>
      <formula2>0</formula2>
    </dataValidation>
    <dataValidation allowBlank="true" error="Selecione uma das opções apresentada" errorTitle="Erro" operator="equal" showDropDown="false" showErrorMessage="true" showInputMessage="true" sqref="J11:J402" type="none">
      <formula1>0</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BL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73" width="5.4"/>
    <col collapsed="false" customWidth="true" hidden="false" outlineLevel="0" max="2" min="2" style="74" width="30.89"/>
    <col collapsed="false" customWidth="true" hidden="false" outlineLevel="0" max="3" min="3" style="74" width="10.18"/>
    <col collapsed="false" customWidth="true" hidden="false" outlineLevel="0" max="4" min="4" style="75" width="8.21"/>
    <col collapsed="false" customWidth="true" hidden="false" outlineLevel="0" max="5" min="5" style="75" width="14.16"/>
    <col collapsed="false" customWidth="true" hidden="false" outlineLevel="0" max="6" min="6" style="75" width="26.53"/>
    <col collapsed="false" customWidth="true" hidden="false" outlineLevel="0" max="7" min="7" style="75" width="13.33"/>
    <col collapsed="false" customWidth="true" hidden="false" outlineLevel="0" max="8" min="8" style="76" width="21.32"/>
    <col collapsed="false" customWidth="true" hidden="false" outlineLevel="0" max="9" min="9" style="73" width="14.05"/>
    <col collapsed="false" customWidth="true" hidden="false" outlineLevel="0" max="11" min="10" style="73" width="11.63"/>
    <col collapsed="false" customWidth="true" hidden="false" outlineLevel="0" max="13" min="12" style="74" width="9.05"/>
    <col collapsed="false" customWidth="true" hidden="false" outlineLevel="0" max="14" min="14" style="74" width="9.59"/>
    <col collapsed="false" customWidth="true" hidden="false" outlineLevel="0" max="23" min="15" style="74" width="9.05"/>
    <col collapsed="false" customWidth="true" hidden="false" outlineLevel="0" max="64" min="24" style="74" width="8.64"/>
    <col collapsed="false" customWidth="true" hidden="false" outlineLevel="0" max="1017" min="65" style="0" width="8.66"/>
    <col collapsed="false" customWidth="false" hidden="false" outlineLevel="0" max="1025" min="1018" style="0" width="11.52"/>
  </cols>
  <sheetData>
    <row r="1" customFormat="false" ht="69" hidden="false" customHeight="true" outlineLevel="0" collapsed="false">
      <c r="A1" s="2" t="s">
        <v>0</v>
      </c>
      <c r="B1" s="36"/>
      <c r="C1" s="36"/>
      <c r="D1" s="37" t="s">
        <v>89</v>
      </c>
      <c r="E1" s="37"/>
      <c r="F1" s="37"/>
      <c r="G1" s="37"/>
      <c r="H1" s="37"/>
      <c r="I1" s="37"/>
      <c r="J1" s="37"/>
      <c r="K1" s="37"/>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row>
    <row r="2" customFormat="false" ht="9" hidden="false" customHeight="true" outlineLevel="0" collapsed="false">
      <c r="A2" s="38"/>
      <c r="B2" s="38"/>
      <c r="C2" s="38"/>
      <c r="D2" s="39"/>
      <c r="E2" s="39"/>
      <c r="F2" s="39"/>
      <c r="G2" s="39"/>
      <c r="H2" s="39"/>
      <c r="I2" s="39"/>
      <c r="J2" s="39"/>
      <c r="K2" s="39"/>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row>
    <row r="3" customFormat="false" ht="18.6" hidden="false" customHeight="true" outlineLevel="0" collapsed="false">
      <c r="A3" s="33"/>
      <c r="B3" s="40"/>
      <c r="C3" s="40"/>
      <c r="D3" s="39"/>
      <c r="E3" s="39"/>
      <c r="F3" s="39"/>
      <c r="G3" s="77" t="s">
        <v>8</v>
      </c>
      <c r="H3" s="77"/>
      <c r="I3" s="43"/>
      <c r="J3" s="43"/>
      <c r="K3" s="43"/>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row>
    <row r="4" customFormat="false" ht="18.6" hidden="false" customHeight="true" outlineLevel="0" collapsed="false">
      <c r="A4" s="33"/>
      <c r="B4" s="40"/>
      <c r="C4" s="40"/>
      <c r="D4" s="39"/>
      <c r="E4" s="39"/>
      <c r="F4" s="39"/>
      <c r="G4" s="77" t="s">
        <v>9</v>
      </c>
      <c r="H4" s="77"/>
      <c r="I4" s="43"/>
      <c r="J4" s="43"/>
      <c r="K4" s="43"/>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row>
    <row r="5" customFormat="false" ht="18.6" hidden="false" customHeight="true" outlineLevel="0" collapsed="false">
      <c r="A5" s="77" t="s">
        <v>36</v>
      </c>
      <c r="B5" s="77"/>
      <c r="C5" s="77"/>
      <c r="D5" s="45" t="str">
        <f aca="false">TEXT(K26,"#.##0,0#")</f>
        <v>0,0</v>
      </c>
      <c r="E5" s="45"/>
      <c r="F5" s="39"/>
      <c r="G5" s="77" t="s">
        <v>10</v>
      </c>
      <c r="H5" s="77"/>
      <c r="I5" s="43"/>
      <c r="J5" s="43"/>
      <c r="K5" s="43"/>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row>
    <row r="6" customFormat="false" ht="18.6" hidden="false" customHeight="true" outlineLevel="0" collapsed="false">
      <c r="A6" s="77"/>
      <c r="B6" s="77"/>
      <c r="C6" s="77"/>
      <c r="D6" s="45"/>
      <c r="E6" s="45"/>
      <c r="F6" s="39"/>
      <c r="G6" s="77" t="s">
        <v>11</v>
      </c>
      <c r="H6" s="77"/>
      <c r="I6" s="43"/>
      <c r="J6" s="43"/>
      <c r="K6" s="43"/>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row>
    <row r="7" customFormat="false" ht="9" hidden="false" customHeight="true" outlineLevel="0" collapsed="false">
      <c r="A7" s="79"/>
      <c r="B7" s="79"/>
      <c r="C7" s="79"/>
      <c r="D7" s="79"/>
      <c r="E7" s="79"/>
      <c r="F7" s="79"/>
      <c r="G7" s="79"/>
      <c r="H7" s="79"/>
      <c r="I7" s="79"/>
      <c r="J7" s="79"/>
      <c r="K7" s="79"/>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row>
    <row r="8" customFormat="false" ht="17.3" hidden="false" customHeight="true" outlineLevel="0" collapsed="false">
      <c r="A8" s="0"/>
      <c r="B8" s="0"/>
      <c r="C8" s="0"/>
      <c r="D8" s="0"/>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row>
    <row r="9" customFormat="false" ht="30.65" hidden="false" customHeight="true" outlineLevel="0" collapsed="false">
      <c r="A9" s="82" t="s">
        <v>37</v>
      </c>
      <c r="B9" s="83" t="s">
        <v>64</v>
      </c>
      <c r="C9" s="83" t="s">
        <v>90</v>
      </c>
      <c r="D9" s="83" t="s">
        <v>40</v>
      </c>
      <c r="E9" s="83" t="s">
        <v>43</v>
      </c>
      <c r="F9" s="83" t="s">
        <v>65</v>
      </c>
      <c r="G9" s="83" t="s">
        <v>66</v>
      </c>
      <c r="H9" s="83" t="s">
        <v>67</v>
      </c>
      <c r="I9" s="111" t="s">
        <v>68</v>
      </c>
      <c r="J9" s="112" t="s">
        <v>69</v>
      </c>
      <c r="K9" s="112" t="s">
        <v>91</v>
      </c>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4"/>
      <c r="BD9" s="84"/>
      <c r="BE9" s="84"/>
      <c r="BF9" s="84"/>
      <c r="BG9" s="84"/>
      <c r="BH9" s="84"/>
      <c r="BI9" s="84"/>
      <c r="BJ9" s="84"/>
      <c r="BK9" s="84"/>
      <c r="BL9" s="84"/>
    </row>
    <row r="10" customFormat="false" ht="13.8" hidden="false" customHeight="false" outlineLevel="0" collapsed="false">
      <c r="A10" s="54" t="s">
        <v>57</v>
      </c>
      <c r="B10" s="54"/>
      <c r="C10" s="54"/>
      <c r="D10" s="54"/>
      <c r="E10" s="54"/>
      <c r="F10" s="54"/>
      <c r="G10" s="54"/>
      <c r="H10" s="54"/>
      <c r="I10" s="54"/>
      <c r="J10" s="54"/>
      <c r="K10" s="54"/>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row>
    <row r="11" customFormat="false" ht="12.8" hidden="false" customHeight="false" outlineLevel="0" collapsed="false">
      <c r="A11" s="56"/>
      <c r="B11" s="59"/>
      <c r="C11" s="113" t="str">
        <f aca="false">IF(B11&lt;&gt;"",IF(B11="Serviço de Gerência", 0.87027272,0.5),"")</f>
        <v/>
      </c>
      <c r="D11" s="59"/>
      <c r="E11" s="59"/>
      <c r="F11" s="59"/>
      <c r="G11" s="59"/>
      <c r="H11" s="59"/>
      <c r="I11" s="114" t="str">
        <f aca="false">IF($G11*$H11=0,"",$G11*$H11)</f>
        <v/>
      </c>
      <c r="J11" s="115" t="str">
        <f aca="false">IF($I11="","",IFERROR($I11/15,""))</f>
        <v/>
      </c>
      <c r="K11" s="116" t="str">
        <f aca="false">IFERROR(($I11/15)*$C11,"")</f>
        <v/>
      </c>
      <c r="N11" s="0"/>
    </row>
    <row r="12" customFormat="false" ht="12.8" hidden="false" customHeight="false" outlineLevel="0" collapsed="false">
      <c r="A12" s="56"/>
      <c r="B12" s="59"/>
      <c r="C12" s="113" t="str">
        <f aca="false">IF(B12&lt;&gt;"",IF(B12="Serviço de Gerência", 0.87027272,0.5),"")</f>
        <v/>
      </c>
      <c r="D12" s="59"/>
      <c r="E12" s="59"/>
      <c r="F12" s="59"/>
      <c r="G12" s="59"/>
      <c r="H12" s="59"/>
      <c r="I12" s="114" t="str">
        <f aca="false">IF($G12*$H12=0,"",$G12*$H12)</f>
        <v/>
      </c>
      <c r="J12" s="115" t="str">
        <f aca="false">IF($I12="","",IFERROR($I12/15,""))</f>
        <v/>
      </c>
      <c r="K12" s="116" t="str">
        <f aca="false">IFERROR(($I12/15)*$C12,"")</f>
        <v/>
      </c>
      <c r="N12" s="0"/>
    </row>
    <row r="13" customFormat="false" ht="12.8" hidden="false" customHeight="false" outlineLevel="0" collapsed="false">
      <c r="A13" s="56"/>
      <c r="B13" s="59"/>
      <c r="C13" s="113" t="str">
        <f aca="false">IF(B13&lt;&gt;"",IF(B13="Serviço de Gerência", 0.87027272,0.5),"")</f>
        <v/>
      </c>
      <c r="D13" s="59"/>
      <c r="E13" s="59"/>
      <c r="F13" s="59"/>
      <c r="G13" s="59"/>
      <c r="H13" s="59"/>
      <c r="I13" s="114" t="str">
        <f aca="false">IF($G13*$H13=0,"",$G13*$H13)</f>
        <v/>
      </c>
      <c r="J13" s="115" t="str">
        <f aca="false">IF($I13="","",IFERROR($I13/15,""))</f>
        <v/>
      </c>
      <c r="K13" s="116" t="str">
        <f aca="false">IFERROR(($I13/15)*$C13,"")</f>
        <v/>
      </c>
      <c r="N13" s="0"/>
    </row>
    <row r="14" customFormat="false" ht="12.8" hidden="false" customHeight="false" outlineLevel="0" collapsed="false">
      <c r="A14" s="56"/>
      <c r="B14" s="59"/>
      <c r="C14" s="113" t="str">
        <f aca="false">IF(B14&lt;&gt;"",IF(B14="Serviço de Gerência", 0.87027272,0.5),"")</f>
        <v/>
      </c>
      <c r="D14" s="59"/>
      <c r="E14" s="59"/>
      <c r="F14" s="59"/>
      <c r="G14" s="59"/>
      <c r="H14" s="59"/>
      <c r="I14" s="114" t="str">
        <f aca="false">IF($G14*$H14=0,"",$G14*$H14)</f>
        <v/>
      </c>
      <c r="J14" s="115" t="str">
        <f aca="false">IF($I14="","",IFERROR($I14/15,""))</f>
        <v/>
      </c>
      <c r="K14" s="116" t="str">
        <f aca="false">IFERROR(($I14/15)*$C14,"")</f>
        <v/>
      </c>
      <c r="N14" s="0"/>
    </row>
    <row r="15" customFormat="false" ht="12.8" hidden="false" customHeight="false" outlineLevel="0" collapsed="false">
      <c r="A15" s="56"/>
      <c r="B15" s="59"/>
      <c r="C15" s="113" t="str">
        <f aca="false">IF(B15&lt;&gt;"",IF(B15="Serviço de Gerência", 0.87027272,0.5),"")</f>
        <v/>
      </c>
      <c r="D15" s="59"/>
      <c r="E15" s="59"/>
      <c r="F15" s="59"/>
      <c r="G15" s="59"/>
      <c r="H15" s="59"/>
      <c r="I15" s="114" t="str">
        <f aca="false">IF($G15*$H15=0,"",$G15*$H15)</f>
        <v/>
      </c>
      <c r="J15" s="115" t="str">
        <f aca="false">IF($I15="","",IFERROR($I15/15,""))</f>
        <v/>
      </c>
      <c r="K15" s="116" t="str">
        <f aca="false">IFERROR(($I15/15)*$C15,"")</f>
        <v/>
      </c>
      <c r="N15" s="0"/>
    </row>
    <row r="16" customFormat="false" ht="12.8" hidden="false" customHeight="false" outlineLevel="0" collapsed="false">
      <c r="A16" s="56"/>
      <c r="B16" s="59"/>
      <c r="C16" s="113" t="str">
        <f aca="false">IF(B16&lt;&gt;"",IF(B16="Serviço de Gerência", 0.87027272,0.5),"")</f>
        <v/>
      </c>
      <c r="D16" s="59"/>
      <c r="E16" s="59"/>
      <c r="F16" s="59"/>
      <c r="G16" s="59"/>
      <c r="H16" s="59"/>
      <c r="I16" s="114" t="str">
        <f aca="false">IF($G16*$H16=0,"",$G16*$H16)</f>
        <v/>
      </c>
      <c r="J16" s="115" t="str">
        <f aca="false">IF($I16="","",IFERROR($I16/15,""))</f>
        <v/>
      </c>
      <c r="K16" s="116" t="str">
        <f aca="false">IFERROR(($I16/15)*$C16,"")</f>
        <v/>
      </c>
      <c r="N16" s="0"/>
    </row>
    <row r="17" customFormat="false" ht="12.8" hidden="false" customHeight="false" outlineLevel="0" collapsed="false">
      <c r="A17" s="56"/>
      <c r="B17" s="59"/>
      <c r="C17" s="113" t="str">
        <f aca="false">IF(B17&lt;&gt;"",IF(B17="Serviço de Gerência", 0.87027272,0.5),"")</f>
        <v/>
      </c>
      <c r="D17" s="59"/>
      <c r="E17" s="59"/>
      <c r="F17" s="59"/>
      <c r="G17" s="59"/>
      <c r="H17" s="59"/>
      <c r="I17" s="114" t="str">
        <f aca="false">IF($G17*$H17=0,"",$G17*$H17)</f>
        <v/>
      </c>
      <c r="J17" s="115" t="str">
        <f aca="false">IF($I17="","",IFERROR($I17/15,""))</f>
        <v/>
      </c>
      <c r="K17" s="116" t="str">
        <f aca="false">IFERROR(($I17/15)*$C17,"")</f>
        <v/>
      </c>
      <c r="N17" s="0"/>
    </row>
    <row r="18" customFormat="false" ht="12.8" hidden="false" customHeight="false" outlineLevel="0" collapsed="false">
      <c r="A18" s="56"/>
      <c r="B18" s="59"/>
      <c r="C18" s="113" t="str">
        <f aca="false">IF(B18&lt;&gt;"",IF(B18="Serviço de Gerência", 0.87027272,0.5),"")</f>
        <v/>
      </c>
      <c r="D18" s="59"/>
      <c r="E18" s="59"/>
      <c r="F18" s="59"/>
      <c r="G18" s="59"/>
      <c r="H18" s="59"/>
      <c r="I18" s="114" t="str">
        <f aca="false">IF($G18*$H18=0,"",$G18*$H18)</f>
        <v/>
      </c>
      <c r="J18" s="115" t="str">
        <f aca="false">IF($I18="","",IFERROR($I18/15,""))</f>
        <v/>
      </c>
      <c r="K18" s="116" t="str">
        <f aca="false">IFERROR(($I18/15)*$C18,"")</f>
        <v/>
      </c>
      <c r="N18" s="0"/>
    </row>
    <row r="19" customFormat="false" ht="12.8" hidden="false" customHeight="false" outlineLevel="0" collapsed="false">
      <c r="A19" s="56"/>
      <c r="B19" s="59"/>
      <c r="C19" s="113" t="str">
        <f aca="false">IF(B19&lt;&gt;"",IF(B19="Serviço de Gerência", 0.87027272,0.5),"")</f>
        <v/>
      </c>
      <c r="D19" s="59"/>
      <c r="E19" s="59"/>
      <c r="F19" s="59"/>
      <c r="G19" s="59"/>
      <c r="H19" s="59"/>
      <c r="I19" s="114" t="str">
        <f aca="false">IF($G19*$H19=0,"",$G19*$H19)</f>
        <v/>
      </c>
      <c r="J19" s="115" t="str">
        <f aca="false">IF($I19="","",IFERROR($I19/15,""))</f>
        <v/>
      </c>
      <c r="K19" s="116" t="str">
        <f aca="false">IFERROR(($I19/15)*$C19,"")</f>
        <v/>
      </c>
      <c r="N19" s="0"/>
    </row>
    <row r="20" customFormat="false" ht="12.8" hidden="false" customHeight="false" outlineLevel="0" collapsed="false">
      <c r="A20" s="56"/>
      <c r="B20" s="59"/>
      <c r="C20" s="113" t="str">
        <f aca="false">IF(B20&lt;&gt;"",IF(B20="Serviço de Gerência", 0.87027272,0.5),"")</f>
        <v/>
      </c>
      <c r="D20" s="59"/>
      <c r="E20" s="59"/>
      <c r="F20" s="59"/>
      <c r="G20" s="59"/>
      <c r="H20" s="59"/>
      <c r="I20" s="114" t="str">
        <f aca="false">IF($G20*$H20=0,"",$G20*$H20)</f>
        <v/>
      </c>
      <c r="J20" s="115" t="str">
        <f aca="false">IF($I20="","",IFERROR($I20/15,""))</f>
        <v/>
      </c>
      <c r="K20" s="116" t="str">
        <f aca="false">IFERROR(($I20/15)*$C20,"")</f>
        <v/>
      </c>
      <c r="N20" s="0"/>
    </row>
    <row r="21" customFormat="false" ht="12.8" hidden="false" customHeight="false" outlineLevel="0" collapsed="false">
      <c r="A21" s="56"/>
      <c r="B21" s="59"/>
      <c r="C21" s="113" t="str">
        <f aca="false">IF(B21&lt;&gt;"",IF(B21="Serviço de Gerência", 0.87027272,0.5),"")</f>
        <v/>
      </c>
      <c r="D21" s="59"/>
      <c r="E21" s="59"/>
      <c r="F21" s="59"/>
      <c r="G21" s="59"/>
      <c r="H21" s="59"/>
      <c r="I21" s="114" t="str">
        <f aca="false">IF($G21*$H21=0,"",$G21*$H21)</f>
        <v/>
      </c>
      <c r="J21" s="115" t="str">
        <f aca="false">IF($I21="","",IFERROR($I21/15,""))</f>
        <v/>
      </c>
      <c r="K21" s="116" t="str">
        <f aca="false">IFERROR(($I21/15)*$C21,"")</f>
        <v/>
      </c>
      <c r="N21" s="0"/>
    </row>
    <row r="22" customFormat="false" ht="12.8" hidden="false" customHeight="false" outlineLevel="0" collapsed="false">
      <c r="A22" s="56"/>
      <c r="B22" s="59"/>
      <c r="C22" s="113" t="str">
        <f aca="false">IF(B22&lt;&gt;"",IF(B22="Serviço de Gerência", 0.87027272,0.5),"")</f>
        <v/>
      </c>
      <c r="D22" s="59"/>
      <c r="E22" s="59"/>
      <c r="F22" s="59"/>
      <c r="G22" s="59"/>
      <c r="H22" s="59"/>
      <c r="I22" s="114" t="str">
        <f aca="false">IF($G22*$H22=0,"",$G22*$H22)</f>
        <v/>
      </c>
      <c r="J22" s="115" t="str">
        <f aca="false">IF($I22="","",IFERROR($I22/15,""))</f>
        <v/>
      </c>
      <c r="K22" s="116" t="str">
        <f aca="false">IFERROR(($I22/15)*$C22,"")</f>
        <v/>
      </c>
      <c r="N22" s="0"/>
    </row>
    <row r="23" customFormat="false" ht="12.8" hidden="false" customHeight="false" outlineLevel="0" collapsed="false">
      <c r="A23" s="56"/>
      <c r="B23" s="59"/>
      <c r="C23" s="113" t="str">
        <f aca="false">IF(B23&lt;&gt;"",IF(B23="Serviço de Gerência", 0.87027272,0.5),"")</f>
        <v/>
      </c>
      <c r="D23" s="59"/>
      <c r="E23" s="59"/>
      <c r="F23" s="59"/>
      <c r="G23" s="59"/>
      <c r="H23" s="59"/>
      <c r="I23" s="114" t="str">
        <f aca="false">IF($G23*$H23=0,"",$G23*$H23)</f>
        <v/>
      </c>
      <c r="J23" s="115" t="str">
        <f aca="false">IF($I23="","",IFERROR($I23/15,""))</f>
        <v/>
      </c>
      <c r="K23" s="116" t="str">
        <f aca="false">IFERROR(($I23/15)*$C23,"")</f>
        <v/>
      </c>
      <c r="N23" s="0"/>
    </row>
    <row r="24" customFormat="false" ht="12.8" hidden="false" customHeight="false" outlineLevel="0" collapsed="false">
      <c r="A24" s="56"/>
      <c r="B24" s="59"/>
      <c r="C24" s="113" t="str">
        <f aca="false">IF(B24&lt;&gt;"",IF(B24="Serviço de Gerência", 0.87027272,0.5),"")</f>
        <v/>
      </c>
      <c r="D24" s="59"/>
      <c r="E24" s="59"/>
      <c r="F24" s="59"/>
      <c r="G24" s="59"/>
      <c r="H24" s="59"/>
      <c r="I24" s="114" t="str">
        <f aca="false">IF($G24*$H24=0,"",$G24*$H24)</f>
        <v/>
      </c>
      <c r="J24" s="115" t="str">
        <f aca="false">IF($I24="","",IFERROR($I24/15,""))</f>
        <v/>
      </c>
      <c r="K24" s="116" t="str">
        <f aca="false">IFERROR(($I24/15)*$C24,"")</f>
        <v/>
      </c>
      <c r="N24" s="0"/>
    </row>
    <row r="25" customFormat="false" ht="13.8" hidden="false" customHeight="false" outlineLevel="0" collapsed="false">
      <c r="A25" s="54" t="s">
        <v>57</v>
      </c>
      <c r="B25" s="54"/>
      <c r="C25" s="54"/>
      <c r="D25" s="54"/>
      <c r="E25" s="54"/>
      <c r="F25" s="54"/>
      <c r="G25" s="54"/>
      <c r="H25" s="54"/>
      <c r="I25" s="54"/>
      <c r="J25" s="54"/>
      <c r="K25" s="54"/>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row>
    <row r="26" customFormat="false" ht="15" hidden="false" customHeight="false" outlineLevel="0" collapsed="false">
      <c r="A26" s="68"/>
      <c r="B26" s="68"/>
      <c r="C26" s="68"/>
      <c r="D26" s="68"/>
      <c r="E26" s="68"/>
      <c r="F26" s="68"/>
      <c r="G26" s="68"/>
      <c r="H26" s="68"/>
      <c r="I26" s="89" t="s">
        <v>76</v>
      </c>
      <c r="J26" s="89"/>
      <c r="K26" s="90" t="n">
        <f aca="false">SUM($K11:$K24)</f>
        <v>0</v>
      </c>
      <c r="N26" s="0"/>
    </row>
  </sheetData>
  <mergeCells count="14">
    <mergeCell ref="D1:K1"/>
    <mergeCell ref="G3:H3"/>
    <mergeCell ref="I3:K3"/>
    <mergeCell ref="G4:H4"/>
    <mergeCell ref="I4:K4"/>
    <mergeCell ref="A5:C6"/>
    <mergeCell ref="D5:E6"/>
    <mergeCell ref="G5:H5"/>
    <mergeCell ref="I5:K5"/>
    <mergeCell ref="G6:H6"/>
    <mergeCell ref="I6:K6"/>
    <mergeCell ref="A7:K7"/>
    <mergeCell ref="A10:K10"/>
    <mergeCell ref="A25:K25"/>
  </mergeCells>
  <dataValidations count="1">
    <dataValidation allowBlank="true" operator="equal" showDropDown="false" showErrorMessage="true" showInputMessage="false" sqref="B11:B24" type="list">
      <formula1>"Serviço de Atendimento,Serviço de Gerência,Serviço Técnico"</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drawing r:id="rId2"/>
  <legacyDrawing r:id="rId3"/>
</worksheet>
</file>

<file path=xl/worksheets/sheet8.xml><?xml version="1.0" encoding="utf-8"?>
<worksheet xmlns="http://schemas.openxmlformats.org/spreadsheetml/2006/main" xmlns:r="http://schemas.openxmlformats.org/officeDocument/2006/relationships">
  <sheetPr filterMode="false">
    <pageSetUpPr fitToPage="true"/>
  </sheetPr>
  <dimension ref="A1:BL1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32" width="5.55"/>
    <col collapsed="false" customWidth="true" hidden="false" outlineLevel="0" max="3" min="2" style="34" width="9.56"/>
    <col collapsed="false" customWidth="true" hidden="false" outlineLevel="0" max="4" min="4" style="34" width="17.56"/>
    <col collapsed="false" customWidth="true" hidden="false" outlineLevel="0" max="5" min="5" style="34" width="18.12"/>
    <col collapsed="false" customWidth="true" hidden="false" outlineLevel="0" max="6" min="6" style="34" width="23.01"/>
    <col collapsed="false" customWidth="true" hidden="false" outlineLevel="0" max="7" min="7" style="35" width="44"/>
    <col collapsed="false" customWidth="true" hidden="false" outlineLevel="0" max="8" min="8" style="32" width="12.33"/>
    <col collapsed="false" customWidth="true" hidden="false" outlineLevel="0" max="10" min="9" style="33" width="8.33"/>
    <col collapsed="false" customWidth="true" hidden="false" outlineLevel="0" max="12" min="11" style="33" width="9.13"/>
    <col collapsed="false" customWidth="true" hidden="false" outlineLevel="0" max="13" min="13" style="33" width="9.66"/>
    <col collapsed="false" customWidth="true" hidden="false" outlineLevel="0" max="22" min="14" style="33" width="9.13"/>
    <col collapsed="false" customWidth="true" hidden="false" outlineLevel="0" max="64" min="23" style="33" width="8.89"/>
    <col collapsed="false" customWidth="true" hidden="false" outlineLevel="0" max="1025" min="65" style="0" width="8.9"/>
  </cols>
  <sheetData>
    <row r="1" customFormat="false" ht="69" hidden="false" customHeight="true" outlineLevel="0" collapsed="false">
      <c r="A1" s="36" t="s">
        <v>92</v>
      </c>
      <c r="B1" s="36"/>
      <c r="C1" s="93"/>
      <c r="D1" s="93"/>
      <c r="E1" s="37" t="s">
        <v>93</v>
      </c>
      <c r="F1" s="37"/>
      <c r="G1" s="37"/>
      <c r="H1" s="37"/>
      <c r="I1" s="37"/>
      <c r="J1" s="37"/>
      <c r="K1" s="94"/>
      <c r="L1" s="94"/>
      <c r="M1" s="95"/>
      <c r="N1" s="95"/>
      <c r="O1" s="95"/>
      <c r="P1" s="95"/>
      <c r="Q1" s="95"/>
      <c r="R1" s="95"/>
      <c r="S1" s="95"/>
      <c r="T1" s="96"/>
    </row>
    <row r="2" customFormat="false" ht="9" hidden="false" customHeight="true" outlineLevel="0" collapsed="false">
      <c r="A2" s="97"/>
      <c r="B2" s="117"/>
      <c r="C2" s="98"/>
      <c r="D2" s="98"/>
      <c r="E2" s="98"/>
      <c r="F2" s="98"/>
      <c r="G2" s="98"/>
      <c r="H2" s="98"/>
      <c r="I2" s="98"/>
      <c r="J2" s="98"/>
      <c r="K2" s="98"/>
    </row>
    <row r="3" customFormat="false" ht="18.6" hidden="false" customHeight="true" outlineLevel="0" collapsed="false">
      <c r="A3" s="96"/>
      <c r="B3" s="39"/>
      <c r="C3" s="39"/>
      <c r="D3" s="39"/>
      <c r="E3" s="39"/>
      <c r="F3" s="39"/>
      <c r="G3" s="100" t="s">
        <v>8</v>
      </c>
      <c r="H3" s="43"/>
      <c r="I3" s="43"/>
      <c r="J3" s="43"/>
    </row>
    <row r="4" customFormat="false" ht="18.6" hidden="false" customHeight="true" outlineLevel="0" collapsed="false">
      <c r="A4" s="96"/>
      <c r="B4" s="39"/>
      <c r="C4" s="39"/>
      <c r="D4" s="39"/>
      <c r="E4" s="39"/>
      <c r="F4" s="39"/>
      <c r="G4" s="100" t="s">
        <v>9</v>
      </c>
      <c r="H4" s="44"/>
      <c r="I4" s="44"/>
      <c r="J4" s="44"/>
    </row>
    <row r="5" customFormat="false" ht="18.6" hidden="false" customHeight="true" outlineLevel="0" collapsed="false">
      <c r="A5" s="77" t="s">
        <v>36</v>
      </c>
      <c r="B5" s="77"/>
      <c r="C5" s="77"/>
      <c r="D5" s="77"/>
      <c r="E5" s="45" t="str">
        <f aca="false">TEXT(I110,"#.##0,0#")</f>
        <v>0,0</v>
      </c>
      <c r="F5" s="118"/>
      <c r="G5" s="100" t="s">
        <v>10</v>
      </c>
      <c r="H5" s="43"/>
      <c r="I5" s="43"/>
      <c r="J5" s="43"/>
    </row>
    <row r="6" customFormat="false" ht="18.6" hidden="false" customHeight="true" outlineLevel="0" collapsed="false">
      <c r="A6" s="77"/>
      <c r="B6" s="77"/>
      <c r="C6" s="77"/>
      <c r="D6" s="77"/>
      <c r="E6" s="45"/>
      <c r="F6" s="118"/>
      <c r="G6" s="100" t="s">
        <v>11</v>
      </c>
      <c r="H6" s="44"/>
      <c r="I6" s="44"/>
      <c r="J6" s="44"/>
    </row>
    <row r="7" customFormat="false" ht="9" hidden="false" customHeight="true" outlineLevel="0" collapsed="false">
      <c r="A7" s="101"/>
      <c r="B7" s="101"/>
      <c r="C7" s="101"/>
      <c r="D7" s="101"/>
      <c r="E7" s="101"/>
      <c r="F7" s="101"/>
      <c r="G7" s="102"/>
      <c r="H7" s="102"/>
      <c r="I7" s="102"/>
      <c r="J7" s="102"/>
    </row>
    <row r="8" customFormat="false" ht="26.4" hidden="false" customHeight="true" outlineLevel="0" collapsed="false">
      <c r="A8" s="103" t="s">
        <v>37</v>
      </c>
      <c r="B8" s="49" t="s">
        <v>40</v>
      </c>
      <c r="C8" s="49" t="s">
        <v>41</v>
      </c>
      <c r="D8" s="49" t="s">
        <v>42</v>
      </c>
      <c r="E8" s="51" t="s">
        <v>43</v>
      </c>
      <c r="F8" s="51"/>
      <c r="G8" s="104" t="s">
        <v>94</v>
      </c>
      <c r="H8" s="48" t="s">
        <v>84</v>
      </c>
      <c r="I8" s="48"/>
      <c r="J8" s="48" t="s">
        <v>56</v>
      </c>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row>
    <row r="9" customFormat="false" ht="15" hidden="false" customHeight="false" outlineLevel="0" collapsed="false">
      <c r="A9" s="103"/>
      <c r="B9" s="49"/>
      <c r="C9" s="49"/>
      <c r="D9" s="49"/>
      <c r="E9" s="51"/>
      <c r="F9" s="51"/>
      <c r="G9" s="104"/>
      <c r="H9" s="52" t="s">
        <v>46</v>
      </c>
      <c r="I9" s="52" t="s">
        <v>55</v>
      </c>
      <c r="J9" s="48"/>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row>
    <row r="10" customFormat="false" ht="13.8" hidden="false" customHeight="false" outlineLevel="0" collapsed="false">
      <c r="A10" s="54" t="s">
        <v>57</v>
      </c>
      <c r="B10" s="54"/>
      <c r="C10" s="54"/>
      <c r="D10" s="54"/>
      <c r="E10" s="54"/>
      <c r="F10" s="54"/>
      <c r="G10" s="54"/>
      <c r="H10" s="54"/>
      <c r="I10" s="54"/>
      <c r="J10" s="54"/>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row>
    <row r="11" customFormat="false" ht="13.8" hidden="false" customHeight="false" outlineLevel="0" collapsed="false">
      <c r="A11" s="56"/>
      <c r="B11" s="59"/>
      <c r="C11" s="59"/>
      <c r="D11" s="59"/>
      <c r="E11" s="59"/>
      <c r="F11" s="59"/>
      <c r="G11" s="60"/>
      <c r="H11" s="59"/>
      <c r="I11" s="119" t="str">
        <f aca="false">IF(H11="ALI",35,IF(H11="AIE",15,""))</f>
        <v/>
      </c>
      <c r="J11" s="59"/>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row>
    <row r="12" customFormat="false" ht="13.8" hidden="false" customHeight="false" outlineLevel="0" collapsed="false">
      <c r="A12" s="56"/>
      <c r="B12" s="59"/>
      <c r="C12" s="59"/>
      <c r="D12" s="59"/>
      <c r="E12" s="59"/>
      <c r="F12" s="59"/>
      <c r="G12" s="60"/>
      <c r="H12" s="59"/>
      <c r="I12" s="119" t="str">
        <f aca="false">IF(H12="ALI",35,IF(H12="AIE",15,""))</f>
        <v/>
      </c>
      <c r="J12" s="59"/>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row>
    <row r="13" customFormat="false" ht="13.8" hidden="false" customHeight="false" outlineLevel="0" collapsed="false">
      <c r="A13" s="56"/>
      <c r="B13" s="59"/>
      <c r="C13" s="59"/>
      <c r="D13" s="59"/>
      <c r="E13" s="59"/>
      <c r="F13" s="59"/>
      <c r="G13" s="60"/>
      <c r="H13" s="59"/>
      <c r="I13" s="119" t="str">
        <f aca="false">IF(H13="ALI",35,IF(H13="AIE",15,""))</f>
        <v/>
      </c>
      <c r="J13" s="59"/>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row>
    <row r="14" customFormat="false" ht="13.8" hidden="false" customHeight="false" outlineLevel="0" collapsed="false">
      <c r="A14" s="56"/>
      <c r="B14" s="59"/>
      <c r="C14" s="59"/>
      <c r="D14" s="59"/>
      <c r="E14" s="59"/>
      <c r="F14" s="59"/>
      <c r="G14" s="60"/>
      <c r="H14" s="59"/>
      <c r="I14" s="119" t="str">
        <f aca="false">IF(H14="ALI",35,IF(H14="AIE",15,""))</f>
        <v/>
      </c>
      <c r="J14" s="59"/>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row>
    <row r="15" customFormat="false" ht="13.8" hidden="false" customHeight="false" outlineLevel="0" collapsed="false">
      <c r="A15" s="56"/>
      <c r="B15" s="59"/>
      <c r="C15" s="59"/>
      <c r="D15" s="59"/>
      <c r="E15" s="59"/>
      <c r="F15" s="59"/>
      <c r="G15" s="60"/>
      <c r="H15" s="59"/>
      <c r="I15" s="119" t="str">
        <f aca="false">IF(H15="ALI",35,IF(H15="AIE",15,""))</f>
        <v/>
      </c>
      <c r="J15" s="59"/>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row>
    <row r="16" customFormat="false" ht="13.8" hidden="false" customHeight="false" outlineLevel="0" collapsed="false">
      <c r="A16" s="56"/>
      <c r="B16" s="59"/>
      <c r="C16" s="59"/>
      <c r="D16" s="59"/>
      <c r="E16" s="59"/>
      <c r="F16" s="59"/>
      <c r="G16" s="60"/>
      <c r="H16" s="59"/>
      <c r="I16" s="119" t="str">
        <f aca="false">IF(H16="ALI",35,IF(H16="AIE",15,""))</f>
        <v/>
      </c>
      <c r="J16" s="59"/>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row>
    <row r="17" customFormat="false" ht="13.8" hidden="false" customHeight="false" outlineLevel="0" collapsed="false">
      <c r="A17" s="56"/>
      <c r="B17" s="59"/>
      <c r="C17" s="59"/>
      <c r="D17" s="59"/>
      <c r="E17" s="59"/>
      <c r="F17" s="59"/>
      <c r="G17" s="60"/>
      <c r="H17" s="59"/>
      <c r="I17" s="119" t="str">
        <f aca="false">IF(H17="ALI",35,IF(H17="AIE",15,""))</f>
        <v/>
      </c>
      <c r="J17" s="59"/>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row>
    <row r="18" customFormat="false" ht="13.8" hidden="false" customHeight="false" outlineLevel="0" collapsed="false">
      <c r="A18" s="56"/>
      <c r="B18" s="59"/>
      <c r="C18" s="59"/>
      <c r="D18" s="59"/>
      <c r="E18" s="59"/>
      <c r="F18" s="59"/>
      <c r="G18" s="60"/>
      <c r="H18" s="59"/>
      <c r="I18" s="119" t="str">
        <f aca="false">IF(H18="ALI",35,IF(H18="AIE",15,""))</f>
        <v/>
      </c>
      <c r="J18" s="59"/>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row>
    <row r="19" customFormat="false" ht="13.8" hidden="false" customHeight="false" outlineLevel="0" collapsed="false">
      <c r="A19" s="56"/>
      <c r="B19" s="59"/>
      <c r="C19" s="59"/>
      <c r="D19" s="59"/>
      <c r="E19" s="59"/>
      <c r="F19" s="59"/>
      <c r="G19" s="60"/>
      <c r="H19" s="59"/>
      <c r="I19" s="119" t="str">
        <f aca="false">IF(H19="ALI",35,IF(H19="AIE",15,""))</f>
        <v/>
      </c>
      <c r="J19" s="59"/>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row>
    <row r="20" customFormat="false" ht="13.8" hidden="false" customHeight="false" outlineLevel="0" collapsed="false">
      <c r="A20" s="56"/>
      <c r="B20" s="59"/>
      <c r="C20" s="59"/>
      <c r="D20" s="59"/>
      <c r="E20" s="59"/>
      <c r="F20" s="59"/>
      <c r="G20" s="60"/>
      <c r="H20" s="59"/>
      <c r="I20" s="119" t="str">
        <f aca="false">IF(H20="ALI",35,IF(H20="AIE",15,""))</f>
        <v/>
      </c>
      <c r="J20" s="59"/>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row>
    <row r="21" customFormat="false" ht="13.8" hidden="false" customHeight="false" outlineLevel="0" collapsed="false">
      <c r="A21" s="56"/>
      <c r="B21" s="59"/>
      <c r="C21" s="59"/>
      <c r="D21" s="59"/>
      <c r="E21" s="59"/>
      <c r="F21" s="59"/>
      <c r="G21" s="60"/>
      <c r="H21" s="59"/>
      <c r="I21" s="119" t="str">
        <f aca="false">IF(H21="ALI",35,IF(H21="AIE",15,""))</f>
        <v/>
      </c>
      <c r="J21" s="59"/>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row>
    <row r="22" customFormat="false" ht="13.8" hidden="false" customHeight="false" outlineLevel="0" collapsed="false">
      <c r="A22" s="56"/>
      <c r="B22" s="59"/>
      <c r="C22" s="59"/>
      <c r="D22" s="59"/>
      <c r="E22" s="59"/>
      <c r="F22" s="59"/>
      <c r="G22" s="60"/>
      <c r="H22" s="59"/>
      <c r="I22" s="119" t="str">
        <f aca="false">IF(H22="ALI",35,IF(H22="AIE",15,""))</f>
        <v/>
      </c>
      <c r="J22" s="59"/>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row>
    <row r="23" customFormat="false" ht="13.8" hidden="false" customHeight="false" outlineLevel="0" collapsed="false">
      <c r="A23" s="56"/>
      <c r="B23" s="59"/>
      <c r="C23" s="59"/>
      <c r="D23" s="59"/>
      <c r="E23" s="59"/>
      <c r="F23" s="59"/>
      <c r="G23" s="60"/>
      <c r="H23" s="59"/>
      <c r="I23" s="119" t="str">
        <f aca="false">IF(H23="ALI",35,IF(H23="AIE",15,""))</f>
        <v/>
      </c>
      <c r="J23" s="59"/>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row>
    <row r="24" customFormat="false" ht="13.8" hidden="false" customHeight="false" outlineLevel="0" collapsed="false">
      <c r="A24" s="56"/>
      <c r="B24" s="59"/>
      <c r="C24" s="59"/>
      <c r="D24" s="59"/>
      <c r="E24" s="59"/>
      <c r="F24" s="59"/>
      <c r="G24" s="60"/>
      <c r="H24" s="59"/>
      <c r="I24" s="119" t="str">
        <f aca="false">IF(H24="ALI",35,IF(H24="AIE",15,""))</f>
        <v/>
      </c>
      <c r="J24" s="59"/>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row>
    <row r="25" customFormat="false" ht="13.8" hidden="false" customHeight="false" outlineLevel="0" collapsed="false">
      <c r="A25" s="56"/>
      <c r="B25" s="59"/>
      <c r="C25" s="59"/>
      <c r="D25" s="59"/>
      <c r="E25" s="59"/>
      <c r="F25" s="59"/>
      <c r="G25" s="60"/>
      <c r="H25" s="59"/>
      <c r="I25" s="119" t="str">
        <f aca="false">IF(H25="ALI",35,IF(H25="AIE",15,""))</f>
        <v/>
      </c>
      <c r="J25" s="59"/>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row>
    <row r="26" customFormat="false" ht="13.8" hidden="false" customHeight="false" outlineLevel="0" collapsed="false">
      <c r="A26" s="56"/>
      <c r="B26" s="59"/>
      <c r="C26" s="59"/>
      <c r="D26" s="59"/>
      <c r="E26" s="59"/>
      <c r="F26" s="59"/>
      <c r="G26" s="60"/>
      <c r="H26" s="59"/>
      <c r="I26" s="119" t="str">
        <f aca="false">IF(H26="ALI",35,IF(H26="AIE",15,""))</f>
        <v/>
      </c>
      <c r="J26" s="59"/>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row>
    <row r="27" customFormat="false" ht="13.8" hidden="false" customHeight="false" outlineLevel="0" collapsed="false">
      <c r="A27" s="56"/>
      <c r="B27" s="59"/>
      <c r="C27" s="59"/>
      <c r="D27" s="59"/>
      <c r="E27" s="59"/>
      <c r="F27" s="59"/>
      <c r="G27" s="60"/>
      <c r="H27" s="59"/>
      <c r="I27" s="119" t="str">
        <f aca="false">IF(H27="ALI",35,IF(H27="AIE",15,""))</f>
        <v/>
      </c>
      <c r="J27" s="59"/>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row>
    <row r="28" customFormat="false" ht="13.8" hidden="false" customHeight="false" outlineLevel="0" collapsed="false">
      <c r="A28" s="56"/>
      <c r="B28" s="59"/>
      <c r="C28" s="59"/>
      <c r="D28" s="59"/>
      <c r="E28" s="59"/>
      <c r="F28" s="59"/>
      <c r="G28" s="60"/>
      <c r="H28" s="59"/>
      <c r="I28" s="119" t="str">
        <f aca="false">IF(H28="ALI",35,IF(H28="AIE",15,""))</f>
        <v/>
      </c>
      <c r="J28" s="59"/>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row>
    <row r="29" customFormat="false" ht="13.8" hidden="false" customHeight="false" outlineLevel="0" collapsed="false">
      <c r="A29" s="56"/>
      <c r="B29" s="59"/>
      <c r="C29" s="59"/>
      <c r="D29" s="59"/>
      <c r="E29" s="59"/>
      <c r="F29" s="59"/>
      <c r="G29" s="107"/>
      <c r="H29" s="59"/>
      <c r="I29" s="119" t="str">
        <f aca="false">IF(H29="ALI",35,IF(H29="AIE",15,""))</f>
        <v/>
      </c>
      <c r="J29" s="59"/>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row>
    <row r="30" customFormat="false" ht="13.8" hidden="false" customHeight="false" outlineLevel="0" collapsed="false">
      <c r="A30" s="56"/>
      <c r="B30" s="59"/>
      <c r="C30" s="59"/>
      <c r="D30" s="59"/>
      <c r="E30" s="59"/>
      <c r="F30" s="59"/>
      <c r="G30" s="107"/>
      <c r="H30" s="59"/>
      <c r="I30" s="119" t="str">
        <f aca="false">IF(H30="ALI",35,IF(H30="AIE",15,""))</f>
        <v/>
      </c>
      <c r="J30" s="59"/>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row>
    <row r="31" customFormat="false" ht="13.8" hidden="false" customHeight="false" outlineLevel="0" collapsed="false">
      <c r="A31" s="56"/>
      <c r="B31" s="59"/>
      <c r="C31" s="59"/>
      <c r="D31" s="59"/>
      <c r="E31" s="59"/>
      <c r="F31" s="59"/>
      <c r="G31" s="60"/>
      <c r="H31" s="59"/>
      <c r="I31" s="119" t="str">
        <f aca="false">IF(H31="ALI",35,IF(H31="AIE",15,""))</f>
        <v/>
      </c>
      <c r="J31" s="59"/>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row>
    <row r="32" customFormat="false" ht="13.8" hidden="false" customHeight="false" outlineLevel="0" collapsed="false">
      <c r="A32" s="56"/>
      <c r="B32" s="59"/>
      <c r="C32" s="59"/>
      <c r="D32" s="59"/>
      <c r="E32" s="59"/>
      <c r="F32" s="59"/>
      <c r="G32" s="60"/>
      <c r="H32" s="59"/>
      <c r="I32" s="119" t="str">
        <f aca="false">IF(H32="ALI",35,IF(H32="AIE",15,""))</f>
        <v/>
      </c>
      <c r="J32" s="59"/>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row>
    <row r="33" customFormat="false" ht="13.8" hidden="false" customHeight="false" outlineLevel="0" collapsed="false">
      <c r="A33" s="56"/>
      <c r="B33" s="59"/>
      <c r="C33" s="59"/>
      <c r="D33" s="59"/>
      <c r="E33" s="59"/>
      <c r="F33" s="59"/>
      <c r="G33" s="60"/>
      <c r="H33" s="59"/>
      <c r="I33" s="119" t="str">
        <f aca="false">IF(H33="ALI",35,IF(H33="AIE",15,""))</f>
        <v/>
      </c>
      <c r="J33" s="59"/>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row>
    <row r="34" customFormat="false" ht="13.8" hidden="false" customHeight="false" outlineLevel="0" collapsed="false">
      <c r="A34" s="56"/>
      <c r="B34" s="59"/>
      <c r="C34" s="59"/>
      <c r="D34" s="59"/>
      <c r="E34" s="59"/>
      <c r="F34" s="59"/>
      <c r="G34" s="60"/>
      <c r="H34" s="59"/>
      <c r="I34" s="119" t="str">
        <f aca="false">IF(H34="ALI",35,IF(H34="AIE",15,""))</f>
        <v/>
      </c>
      <c r="J34" s="59"/>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row>
    <row r="35" customFormat="false" ht="13.8" hidden="false" customHeight="false" outlineLevel="0" collapsed="false">
      <c r="A35" s="56"/>
      <c r="B35" s="59"/>
      <c r="C35" s="59"/>
      <c r="D35" s="59"/>
      <c r="E35" s="59"/>
      <c r="F35" s="59"/>
      <c r="G35" s="60"/>
      <c r="H35" s="59"/>
      <c r="I35" s="119" t="str">
        <f aca="false">IF(H35="ALI",35,IF(H35="AIE",15,""))</f>
        <v/>
      </c>
      <c r="J35" s="59"/>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row>
    <row r="36" customFormat="false" ht="13.8" hidden="false" customHeight="false" outlineLevel="0" collapsed="false">
      <c r="A36" s="56"/>
      <c r="B36" s="59"/>
      <c r="C36" s="59"/>
      <c r="D36" s="59"/>
      <c r="E36" s="59"/>
      <c r="F36" s="59"/>
      <c r="G36" s="60"/>
      <c r="H36" s="59"/>
      <c r="I36" s="119" t="str">
        <f aca="false">IF(H36="ALI",35,IF(H36="AIE",15,""))</f>
        <v/>
      </c>
      <c r="J36" s="59"/>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row>
    <row r="37" customFormat="false" ht="13.8" hidden="false" customHeight="false" outlineLevel="0" collapsed="false">
      <c r="A37" s="56"/>
      <c r="B37" s="59"/>
      <c r="C37" s="59"/>
      <c r="D37" s="59"/>
      <c r="E37" s="59"/>
      <c r="F37" s="59"/>
      <c r="G37" s="60"/>
      <c r="H37" s="59"/>
      <c r="I37" s="119" t="str">
        <f aca="false">IF(H37="ALI",35,IF(H37="AIE",15,""))</f>
        <v/>
      </c>
      <c r="J37" s="59"/>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row>
    <row r="38" customFormat="false" ht="13.8" hidden="false" customHeight="false" outlineLevel="0" collapsed="false">
      <c r="A38" s="56"/>
      <c r="B38" s="59"/>
      <c r="C38" s="59"/>
      <c r="D38" s="59"/>
      <c r="E38" s="59"/>
      <c r="F38" s="59"/>
      <c r="G38" s="60"/>
      <c r="H38" s="59"/>
      <c r="I38" s="119" t="str">
        <f aca="false">IF(H38="ALI",35,IF(H38="AIE",15,""))</f>
        <v/>
      </c>
      <c r="J38" s="59"/>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row>
    <row r="39" customFormat="false" ht="13.8" hidden="false" customHeight="false" outlineLevel="0" collapsed="false">
      <c r="A39" s="56"/>
      <c r="B39" s="59"/>
      <c r="C39" s="59"/>
      <c r="D39" s="59"/>
      <c r="E39" s="59"/>
      <c r="F39" s="59"/>
      <c r="G39" s="60"/>
      <c r="H39" s="59"/>
      <c r="I39" s="119" t="str">
        <f aca="false">IF(H39="ALI",35,IF(H39="AIE",15,""))</f>
        <v/>
      </c>
      <c r="J39" s="59"/>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row>
    <row r="40" customFormat="false" ht="13.8" hidden="false" customHeight="false" outlineLevel="0" collapsed="false">
      <c r="A40" s="56"/>
      <c r="B40" s="59"/>
      <c r="C40" s="59"/>
      <c r="D40" s="59"/>
      <c r="E40" s="59"/>
      <c r="F40" s="59"/>
      <c r="G40" s="60"/>
      <c r="H40" s="59"/>
      <c r="I40" s="119" t="str">
        <f aca="false">IF(H40="ALI",35,IF(H40="AIE",15,""))</f>
        <v/>
      </c>
      <c r="J40" s="59"/>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row>
    <row r="41" customFormat="false" ht="13.8" hidden="false" customHeight="false" outlineLevel="0" collapsed="false">
      <c r="A41" s="56"/>
      <c r="B41" s="59"/>
      <c r="C41" s="59"/>
      <c r="D41" s="59"/>
      <c r="E41" s="59"/>
      <c r="F41" s="59"/>
      <c r="G41" s="60"/>
      <c r="H41" s="59"/>
      <c r="I41" s="119" t="str">
        <f aca="false">IF(H41="ALI",35,IF(H41="AIE",15,""))</f>
        <v/>
      </c>
      <c r="J41" s="59"/>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row>
    <row r="42" customFormat="false" ht="13.8" hidden="false" customHeight="false" outlineLevel="0" collapsed="false">
      <c r="A42" s="56"/>
      <c r="B42" s="59"/>
      <c r="C42" s="59"/>
      <c r="D42" s="59"/>
      <c r="E42" s="59"/>
      <c r="F42" s="59"/>
      <c r="G42" s="60"/>
      <c r="H42" s="59"/>
      <c r="I42" s="119" t="str">
        <f aca="false">IF(H42="ALI",35,IF(H42="AIE",15,""))</f>
        <v/>
      </c>
      <c r="J42" s="59"/>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row>
    <row r="43" customFormat="false" ht="13.8" hidden="false" customHeight="false" outlineLevel="0" collapsed="false">
      <c r="A43" s="56"/>
      <c r="B43" s="59"/>
      <c r="C43" s="59"/>
      <c r="D43" s="59"/>
      <c r="E43" s="59"/>
      <c r="F43" s="59"/>
      <c r="G43" s="60"/>
      <c r="H43" s="59"/>
      <c r="I43" s="119" t="str">
        <f aca="false">IF(H43="ALI",35,IF(H43="AIE",15,""))</f>
        <v/>
      </c>
      <c r="J43" s="59"/>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row>
    <row r="44" customFormat="false" ht="13.8" hidden="false" customHeight="false" outlineLevel="0" collapsed="false">
      <c r="A44" s="56"/>
      <c r="B44" s="59"/>
      <c r="C44" s="59"/>
      <c r="D44" s="59"/>
      <c r="E44" s="59"/>
      <c r="F44" s="59"/>
      <c r="G44" s="60"/>
      <c r="H44" s="59"/>
      <c r="I44" s="119" t="str">
        <f aca="false">IF(H44="ALI",35,IF(H44="AIE",15,""))</f>
        <v/>
      </c>
      <c r="J44" s="59"/>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row>
    <row r="45" customFormat="false" ht="13.8" hidden="false" customHeight="false" outlineLevel="0" collapsed="false">
      <c r="A45" s="56"/>
      <c r="B45" s="59"/>
      <c r="C45" s="59"/>
      <c r="D45" s="59"/>
      <c r="E45" s="59"/>
      <c r="F45" s="59"/>
      <c r="G45" s="60"/>
      <c r="H45" s="59"/>
      <c r="I45" s="119" t="str">
        <f aca="false">IF(H45="ALI",35,IF(H45="AIE",15,""))</f>
        <v/>
      </c>
      <c r="J45" s="59"/>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row>
    <row r="46" customFormat="false" ht="13.8" hidden="false" customHeight="false" outlineLevel="0" collapsed="false">
      <c r="A46" s="56"/>
      <c r="B46" s="59"/>
      <c r="C46" s="59"/>
      <c r="D46" s="59"/>
      <c r="E46" s="59"/>
      <c r="F46" s="59"/>
      <c r="G46" s="60"/>
      <c r="H46" s="59"/>
      <c r="I46" s="119" t="str">
        <f aca="false">IF(H46="ALI",35,IF(H46="AIE",15,""))</f>
        <v/>
      </c>
      <c r="J46" s="59"/>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row>
    <row r="47" customFormat="false" ht="13.8" hidden="false" customHeight="false" outlineLevel="0" collapsed="false">
      <c r="A47" s="56"/>
      <c r="B47" s="59"/>
      <c r="C47" s="59"/>
      <c r="D47" s="59"/>
      <c r="E47" s="59"/>
      <c r="F47" s="59"/>
      <c r="G47" s="60"/>
      <c r="H47" s="59"/>
      <c r="I47" s="119" t="str">
        <f aca="false">IF(H47="ALI",35,IF(H47="AIE",15,""))</f>
        <v/>
      </c>
      <c r="J47" s="59"/>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row>
    <row r="48" customFormat="false" ht="13.8" hidden="false" customHeight="false" outlineLevel="0" collapsed="false">
      <c r="A48" s="56"/>
      <c r="B48" s="59"/>
      <c r="C48" s="59"/>
      <c r="D48" s="59"/>
      <c r="E48" s="59"/>
      <c r="F48" s="59"/>
      <c r="G48" s="60"/>
      <c r="H48" s="59"/>
      <c r="I48" s="119" t="str">
        <f aca="false">IF(H48="ALI",35,IF(H48="AIE",15,""))</f>
        <v/>
      </c>
      <c r="J48" s="59"/>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row>
    <row r="49" customFormat="false" ht="13.8" hidden="false" customHeight="false" outlineLevel="0" collapsed="false">
      <c r="A49" s="56"/>
      <c r="B49" s="59"/>
      <c r="C49" s="59"/>
      <c r="D49" s="59"/>
      <c r="E49" s="59"/>
      <c r="F49" s="59"/>
      <c r="G49" s="60"/>
      <c r="H49" s="59"/>
      <c r="I49" s="119" t="str">
        <f aca="false">IF(H49="ALI",35,IF(H49="AIE",15,""))</f>
        <v/>
      </c>
      <c r="J49" s="59"/>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row>
    <row r="50" customFormat="false" ht="13.8" hidden="false" customHeight="false" outlineLevel="0" collapsed="false">
      <c r="A50" s="56"/>
      <c r="B50" s="59"/>
      <c r="C50" s="59"/>
      <c r="D50" s="59"/>
      <c r="E50" s="59"/>
      <c r="F50" s="59"/>
      <c r="G50" s="60"/>
      <c r="H50" s="59"/>
      <c r="I50" s="119" t="str">
        <f aca="false">IF(H50="ALI",35,IF(H50="AIE",15,""))</f>
        <v/>
      </c>
      <c r="J50" s="59"/>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row>
    <row r="51" customFormat="false" ht="13.8" hidden="false" customHeight="false" outlineLevel="0" collapsed="false">
      <c r="A51" s="56"/>
      <c r="B51" s="59"/>
      <c r="C51" s="59"/>
      <c r="D51" s="59"/>
      <c r="E51" s="59"/>
      <c r="F51" s="59"/>
      <c r="G51" s="60"/>
      <c r="H51" s="59"/>
      <c r="I51" s="119" t="str">
        <f aca="false">IF(H51="ALI",35,IF(H51="AIE",15,""))</f>
        <v/>
      </c>
      <c r="J51" s="59"/>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row>
    <row r="52" customFormat="false" ht="13.8" hidden="false" customHeight="false" outlineLevel="0" collapsed="false">
      <c r="A52" s="56"/>
      <c r="B52" s="59"/>
      <c r="C52" s="59"/>
      <c r="D52" s="59"/>
      <c r="E52" s="59"/>
      <c r="F52" s="59"/>
      <c r="G52" s="60"/>
      <c r="H52" s="59"/>
      <c r="I52" s="119" t="str">
        <f aca="false">IF(H52="ALI",35,IF(H52="AIE",15,""))</f>
        <v/>
      </c>
      <c r="J52" s="59"/>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row>
    <row r="53" customFormat="false" ht="13.8" hidden="false" customHeight="false" outlineLevel="0" collapsed="false">
      <c r="A53" s="56"/>
      <c r="B53" s="59"/>
      <c r="C53" s="59"/>
      <c r="D53" s="59"/>
      <c r="E53" s="59"/>
      <c r="F53" s="59"/>
      <c r="G53" s="60"/>
      <c r="H53" s="59"/>
      <c r="I53" s="119" t="str">
        <f aca="false">IF(H53="ALI",35,IF(H53="AIE",15,""))</f>
        <v/>
      </c>
      <c r="J53" s="59"/>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row>
    <row r="54" customFormat="false" ht="13.8" hidden="false" customHeight="false" outlineLevel="0" collapsed="false">
      <c r="A54" s="56"/>
      <c r="B54" s="59"/>
      <c r="C54" s="59"/>
      <c r="D54" s="59"/>
      <c r="E54" s="59"/>
      <c r="F54" s="59"/>
      <c r="G54" s="60"/>
      <c r="H54" s="59"/>
      <c r="I54" s="119" t="str">
        <f aca="false">IF(H54="ALI",35,IF(H54="AIE",15,""))</f>
        <v/>
      </c>
      <c r="J54" s="59"/>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row>
    <row r="55" customFormat="false" ht="13.8" hidden="false" customHeight="false" outlineLevel="0" collapsed="false">
      <c r="A55" s="56"/>
      <c r="B55" s="59"/>
      <c r="C55" s="59"/>
      <c r="D55" s="59"/>
      <c r="E55" s="59"/>
      <c r="F55" s="59"/>
      <c r="G55" s="60"/>
      <c r="H55" s="59"/>
      <c r="I55" s="119" t="str">
        <f aca="false">IF(H55="ALI",35,IF(H55="AIE",15,""))</f>
        <v/>
      </c>
      <c r="J55" s="59"/>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row>
    <row r="56" customFormat="false" ht="13.8" hidden="false" customHeight="false" outlineLevel="0" collapsed="false">
      <c r="A56" s="56"/>
      <c r="B56" s="59"/>
      <c r="C56" s="59"/>
      <c r="D56" s="59"/>
      <c r="E56" s="59"/>
      <c r="F56" s="59"/>
      <c r="G56" s="60"/>
      <c r="H56" s="59"/>
      <c r="I56" s="119" t="str">
        <f aca="false">IF(H56="ALI",35,IF(H56="AIE",15,""))</f>
        <v/>
      </c>
      <c r="J56" s="59"/>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row>
    <row r="57" customFormat="false" ht="13.8" hidden="false" customHeight="false" outlineLevel="0" collapsed="false">
      <c r="A57" s="56"/>
      <c r="B57" s="59"/>
      <c r="C57" s="59"/>
      <c r="D57" s="59"/>
      <c r="E57" s="59"/>
      <c r="F57" s="59"/>
      <c r="G57" s="60"/>
      <c r="H57" s="59"/>
      <c r="I57" s="119" t="str">
        <f aca="false">IF(H57="ALI",35,IF(H57="AIE",15,""))</f>
        <v/>
      </c>
      <c r="J57" s="59"/>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row>
    <row r="58" customFormat="false" ht="13.8" hidden="false" customHeight="false" outlineLevel="0" collapsed="false">
      <c r="A58" s="56"/>
      <c r="B58" s="59"/>
      <c r="C58" s="59"/>
      <c r="D58" s="59"/>
      <c r="E58" s="59"/>
      <c r="F58" s="59"/>
      <c r="G58" s="60"/>
      <c r="H58" s="59"/>
      <c r="I58" s="119" t="str">
        <f aca="false">IF(H58="ALI",35,IF(H58="AIE",15,""))</f>
        <v/>
      </c>
      <c r="J58" s="59"/>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row>
    <row r="59" customFormat="false" ht="13.8" hidden="false" customHeight="false" outlineLevel="0" collapsed="false">
      <c r="A59" s="56"/>
      <c r="B59" s="59"/>
      <c r="C59" s="59"/>
      <c r="D59" s="59"/>
      <c r="E59" s="59"/>
      <c r="F59" s="59"/>
      <c r="G59" s="60"/>
      <c r="H59" s="59"/>
      <c r="I59" s="119" t="str">
        <f aca="false">IF(H59="ALI",35,IF(H59="AIE",15,""))</f>
        <v/>
      </c>
      <c r="J59" s="59"/>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row>
    <row r="60" customFormat="false" ht="13.8" hidden="false" customHeight="false" outlineLevel="0" collapsed="false">
      <c r="A60" s="56"/>
      <c r="B60" s="59"/>
      <c r="C60" s="59"/>
      <c r="D60" s="59"/>
      <c r="E60" s="59"/>
      <c r="F60" s="59"/>
      <c r="G60" s="60"/>
      <c r="H60" s="59"/>
      <c r="I60" s="119" t="str">
        <f aca="false">IF(H60="ALI",35,IF(H60="AIE",15,""))</f>
        <v/>
      </c>
      <c r="J60" s="59"/>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row>
    <row r="61" customFormat="false" ht="13.8" hidden="false" customHeight="false" outlineLevel="0" collapsed="false">
      <c r="A61" s="56"/>
      <c r="B61" s="59"/>
      <c r="C61" s="59"/>
      <c r="D61" s="59"/>
      <c r="E61" s="59"/>
      <c r="F61" s="59"/>
      <c r="G61" s="60"/>
      <c r="H61" s="59"/>
      <c r="I61" s="119" t="str">
        <f aca="false">IF(H61="ALI",35,IF(H61="AIE",15,""))</f>
        <v/>
      </c>
      <c r="J61" s="59"/>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row>
    <row r="62" customFormat="false" ht="13.8" hidden="false" customHeight="false" outlineLevel="0" collapsed="false">
      <c r="A62" s="56"/>
      <c r="B62" s="59"/>
      <c r="C62" s="59"/>
      <c r="D62" s="59"/>
      <c r="E62" s="59"/>
      <c r="F62" s="59"/>
      <c r="G62" s="60"/>
      <c r="H62" s="59"/>
      <c r="I62" s="119" t="str">
        <f aca="false">IF(H62="ALI",35,IF(H62="AIE",15,""))</f>
        <v/>
      </c>
      <c r="J62" s="59"/>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row>
    <row r="63" customFormat="false" ht="13.8" hidden="false" customHeight="false" outlineLevel="0" collapsed="false">
      <c r="A63" s="56"/>
      <c r="B63" s="59"/>
      <c r="C63" s="59"/>
      <c r="D63" s="59"/>
      <c r="E63" s="59"/>
      <c r="F63" s="59"/>
      <c r="G63" s="60"/>
      <c r="H63" s="59"/>
      <c r="I63" s="119" t="str">
        <f aca="false">IF(H63="ALI",35,IF(H63="AIE",15,""))</f>
        <v/>
      </c>
      <c r="J63" s="59"/>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row>
    <row r="64" customFormat="false" ht="13.8" hidden="false" customHeight="false" outlineLevel="0" collapsed="false">
      <c r="A64" s="56"/>
      <c r="B64" s="59"/>
      <c r="C64" s="59"/>
      <c r="D64" s="59"/>
      <c r="E64" s="59"/>
      <c r="F64" s="59"/>
      <c r="G64" s="60"/>
      <c r="H64" s="59"/>
      <c r="I64" s="119" t="str">
        <f aca="false">IF(H64="ALI",35,IF(H64="AIE",15,""))</f>
        <v/>
      </c>
      <c r="J64" s="59"/>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row>
    <row r="65" customFormat="false" ht="13.8" hidden="false" customHeight="false" outlineLevel="0" collapsed="false">
      <c r="A65" s="56"/>
      <c r="B65" s="59"/>
      <c r="C65" s="59"/>
      <c r="D65" s="59"/>
      <c r="E65" s="59"/>
      <c r="F65" s="59"/>
      <c r="G65" s="60"/>
      <c r="H65" s="59"/>
      <c r="I65" s="119" t="str">
        <f aca="false">IF(H65="ALI",35,IF(H65="AIE",15,""))</f>
        <v/>
      </c>
      <c r="J65" s="59"/>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row>
    <row r="66" customFormat="false" ht="13.8" hidden="false" customHeight="false" outlineLevel="0" collapsed="false">
      <c r="A66" s="56"/>
      <c r="B66" s="59"/>
      <c r="C66" s="59"/>
      <c r="D66" s="59"/>
      <c r="E66" s="59"/>
      <c r="F66" s="59"/>
      <c r="G66" s="60"/>
      <c r="H66" s="59"/>
      <c r="I66" s="119" t="str">
        <f aca="false">IF(H66="ALI",35,IF(H66="AIE",15,""))</f>
        <v/>
      </c>
      <c r="J66" s="59"/>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row>
    <row r="67" customFormat="false" ht="13.8" hidden="false" customHeight="false" outlineLevel="0" collapsed="false">
      <c r="A67" s="56"/>
      <c r="B67" s="59"/>
      <c r="C67" s="59"/>
      <c r="D67" s="59"/>
      <c r="E67" s="59"/>
      <c r="F67" s="59"/>
      <c r="G67" s="60"/>
      <c r="H67" s="59"/>
      <c r="I67" s="119" t="str">
        <f aca="false">IF(H67="ALI",35,IF(H67="AIE",15,""))</f>
        <v/>
      </c>
      <c r="J67" s="59"/>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row>
    <row r="68" customFormat="false" ht="13.8" hidden="false" customHeight="false" outlineLevel="0" collapsed="false">
      <c r="A68" s="56"/>
      <c r="B68" s="59"/>
      <c r="C68" s="59"/>
      <c r="D68" s="59"/>
      <c r="E68" s="59"/>
      <c r="F68" s="59"/>
      <c r="G68" s="60"/>
      <c r="H68" s="59"/>
      <c r="I68" s="119" t="str">
        <f aca="false">IF(H68="ALI",35,IF(H68="AIE",15,""))</f>
        <v/>
      </c>
      <c r="J68" s="59"/>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55"/>
      <c r="BK68" s="55"/>
      <c r="BL68" s="55"/>
    </row>
    <row r="69" customFormat="false" ht="13.8" hidden="false" customHeight="false" outlineLevel="0" collapsed="false">
      <c r="A69" s="56"/>
      <c r="B69" s="59"/>
      <c r="C69" s="59"/>
      <c r="D69" s="59"/>
      <c r="E69" s="59"/>
      <c r="F69" s="59"/>
      <c r="G69" s="60"/>
      <c r="H69" s="59"/>
      <c r="I69" s="119" t="str">
        <f aca="false">IF(H69="ALI",35,IF(H69="AIE",15,""))</f>
        <v/>
      </c>
      <c r="J69" s="59"/>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55"/>
      <c r="BK69" s="55"/>
      <c r="BL69" s="55"/>
    </row>
    <row r="70" customFormat="false" ht="13.8" hidden="false" customHeight="false" outlineLevel="0" collapsed="false">
      <c r="A70" s="56"/>
      <c r="B70" s="59"/>
      <c r="C70" s="59"/>
      <c r="D70" s="59"/>
      <c r="E70" s="59"/>
      <c r="F70" s="59"/>
      <c r="G70" s="60"/>
      <c r="H70" s="59"/>
      <c r="I70" s="119" t="str">
        <f aca="false">IF(H70="ALI",35,IF(H70="AIE",15,""))</f>
        <v/>
      </c>
      <c r="J70" s="59"/>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row>
    <row r="71" customFormat="false" ht="13.8" hidden="false" customHeight="false" outlineLevel="0" collapsed="false">
      <c r="A71" s="56"/>
      <c r="B71" s="59"/>
      <c r="C71" s="59"/>
      <c r="D71" s="59"/>
      <c r="E71" s="59"/>
      <c r="F71" s="59"/>
      <c r="G71" s="60"/>
      <c r="H71" s="59"/>
      <c r="I71" s="119" t="str">
        <f aca="false">IF(H71="ALI",35,IF(H71="AIE",15,""))</f>
        <v/>
      </c>
      <c r="J71" s="59"/>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55"/>
      <c r="BK71" s="55"/>
      <c r="BL71" s="55"/>
    </row>
    <row r="72" customFormat="false" ht="13.8" hidden="false" customHeight="false" outlineLevel="0" collapsed="false">
      <c r="A72" s="56"/>
      <c r="B72" s="59"/>
      <c r="C72" s="59"/>
      <c r="D72" s="59"/>
      <c r="E72" s="59"/>
      <c r="F72" s="59"/>
      <c r="G72" s="60"/>
      <c r="H72" s="59"/>
      <c r="I72" s="119" t="str">
        <f aca="false">IF(H72="ALI",35,IF(H72="AIE",15,""))</f>
        <v/>
      </c>
      <c r="J72" s="59"/>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row>
    <row r="73" customFormat="false" ht="13.8" hidden="false" customHeight="false" outlineLevel="0" collapsed="false">
      <c r="A73" s="56"/>
      <c r="B73" s="59"/>
      <c r="C73" s="59"/>
      <c r="D73" s="59"/>
      <c r="E73" s="59"/>
      <c r="F73" s="59"/>
      <c r="G73" s="60"/>
      <c r="H73" s="59"/>
      <c r="I73" s="119" t="str">
        <f aca="false">IF(H73="ALI",35,IF(H73="AIE",15,""))</f>
        <v/>
      </c>
      <c r="J73" s="59"/>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row>
    <row r="74" customFormat="false" ht="13.8" hidden="false" customHeight="false" outlineLevel="0" collapsed="false">
      <c r="A74" s="56"/>
      <c r="B74" s="59"/>
      <c r="C74" s="59"/>
      <c r="D74" s="59"/>
      <c r="E74" s="59"/>
      <c r="F74" s="59"/>
      <c r="G74" s="60"/>
      <c r="H74" s="59"/>
      <c r="I74" s="119" t="str">
        <f aca="false">IF(H74="ALI",35,IF(H74="AIE",15,""))</f>
        <v/>
      </c>
      <c r="J74" s="59"/>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55"/>
      <c r="BK74" s="55"/>
      <c r="BL74" s="55"/>
    </row>
    <row r="75" customFormat="false" ht="13.8" hidden="false" customHeight="false" outlineLevel="0" collapsed="false">
      <c r="A75" s="56"/>
      <c r="B75" s="59"/>
      <c r="C75" s="59"/>
      <c r="D75" s="59"/>
      <c r="E75" s="59"/>
      <c r="F75" s="59"/>
      <c r="G75" s="60"/>
      <c r="H75" s="59"/>
      <c r="I75" s="119" t="str">
        <f aca="false">IF(H75="ALI",35,IF(H75="AIE",15,""))</f>
        <v/>
      </c>
      <c r="J75" s="59"/>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c r="BG75" s="55"/>
      <c r="BH75" s="55"/>
      <c r="BI75" s="55"/>
      <c r="BJ75" s="55"/>
      <c r="BK75" s="55"/>
      <c r="BL75" s="55"/>
    </row>
    <row r="76" customFormat="false" ht="13.8" hidden="false" customHeight="false" outlineLevel="0" collapsed="false">
      <c r="A76" s="56"/>
      <c r="B76" s="59"/>
      <c r="C76" s="59"/>
      <c r="D76" s="59"/>
      <c r="E76" s="59"/>
      <c r="F76" s="59"/>
      <c r="G76" s="60"/>
      <c r="H76" s="59"/>
      <c r="I76" s="119" t="str">
        <f aca="false">IF(H76="ALI",35,IF(H76="AIE",15,""))</f>
        <v/>
      </c>
      <c r="J76" s="59"/>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row>
    <row r="77" customFormat="false" ht="13.8" hidden="false" customHeight="false" outlineLevel="0" collapsed="false">
      <c r="A77" s="56"/>
      <c r="B77" s="59"/>
      <c r="C77" s="59"/>
      <c r="D77" s="59"/>
      <c r="E77" s="59"/>
      <c r="F77" s="59"/>
      <c r="G77" s="60"/>
      <c r="H77" s="59"/>
      <c r="I77" s="119" t="str">
        <f aca="false">IF(H77="ALI",35,IF(H77="AIE",15,""))</f>
        <v/>
      </c>
      <c r="J77" s="59"/>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c r="BG77" s="55"/>
      <c r="BH77" s="55"/>
      <c r="BI77" s="55"/>
      <c r="BJ77" s="55"/>
      <c r="BK77" s="55"/>
      <c r="BL77" s="55"/>
    </row>
    <row r="78" customFormat="false" ht="13.8" hidden="false" customHeight="false" outlineLevel="0" collapsed="false">
      <c r="A78" s="56"/>
      <c r="B78" s="59"/>
      <c r="C78" s="59"/>
      <c r="D78" s="59"/>
      <c r="E78" s="59"/>
      <c r="F78" s="59"/>
      <c r="G78" s="60"/>
      <c r="H78" s="59"/>
      <c r="I78" s="119" t="str">
        <f aca="false">IF(H78="ALI",35,IF(H78="AIE",15,""))</f>
        <v/>
      </c>
      <c r="J78" s="59"/>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row>
    <row r="79" customFormat="false" ht="13.8" hidden="false" customHeight="false" outlineLevel="0" collapsed="false">
      <c r="A79" s="56"/>
      <c r="B79" s="59"/>
      <c r="C79" s="59"/>
      <c r="D79" s="59"/>
      <c r="E79" s="59"/>
      <c r="F79" s="59"/>
      <c r="G79" s="60"/>
      <c r="H79" s="59"/>
      <c r="I79" s="119" t="str">
        <f aca="false">IF(H79="ALI",35,IF(H79="AIE",15,""))</f>
        <v/>
      </c>
      <c r="J79" s="59"/>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c r="BG79" s="55"/>
      <c r="BH79" s="55"/>
      <c r="BI79" s="55"/>
      <c r="BJ79" s="55"/>
      <c r="BK79" s="55"/>
      <c r="BL79" s="55"/>
    </row>
    <row r="80" customFormat="false" ht="13.8" hidden="false" customHeight="false" outlineLevel="0" collapsed="false">
      <c r="A80" s="56"/>
      <c r="B80" s="59"/>
      <c r="C80" s="59"/>
      <c r="D80" s="59"/>
      <c r="E80" s="59"/>
      <c r="F80" s="59"/>
      <c r="G80" s="60"/>
      <c r="H80" s="59"/>
      <c r="I80" s="119" t="str">
        <f aca="false">IF(H80="ALI",35,IF(H80="AIE",15,""))</f>
        <v/>
      </c>
      <c r="J80" s="59"/>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row>
    <row r="81" customFormat="false" ht="13.8" hidden="false" customHeight="false" outlineLevel="0" collapsed="false">
      <c r="A81" s="56"/>
      <c r="B81" s="59"/>
      <c r="C81" s="59"/>
      <c r="D81" s="59"/>
      <c r="E81" s="59"/>
      <c r="F81" s="59"/>
      <c r="G81" s="60"/>
      <c r="H81" s="59"/>
      <c r="I81" s="119" t="str">
        <f aca="false">IF(H81="ALI",35,IF(H81="AIE",15,""))</f>
        <v/>
      </c>
      <c r="J81" s="59"/>
      <c r="K81" s="55"/>
      <c r="L81" s="55"/>
      <c r="M81" s="55"/>
      <c r="N81" s="55"/>
      <c r="O81" s="55"/>
      <c r="P81" s="55"/>
      <c r="Q81" s="55"/>
      <c r="R81" s="55"/>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c r="BF81" s="55"/>
      <c r="BG81" s="55"/>
      <c r="BH81" s="55"/>
      <c r="BI81" s="55"/>
      <c r="BJ81" s="55"/>
      <c r="BK81" s="55"/>
      <c r="BL81" s="55"/>
    </row>
    <row r="82" customFormat="false" ht="13.8" hidden="false" customHeight="false" outlineLevel="0" collapsed="false">
      <c r="A82" s="56"/>
      <c r="B82" s="59"/>
      <c r="C82" s="59"/>
      <c r="D82" s="59"/>
      <c r="E82" s="59"/>
      <c r="F82" s="59"/>
      <c r="G82" s="60"/>
      <c r="H82" s="59"/>
      <c r="I82" s="119" t="str">
        <f aca="false">IF(H82="ALI",35,IF(H82="AIE",15,""))</f>
        <v/>
      </c>
      <c r="J82" s="59"/>
      <c r="K82" s="55"/>
      <c r="L82" s="55"/>
      <c r="M82" s="55"/>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row>
    <row r="83" customFormat="false" ht="13.8" hidden="false" customHeight="false" outlineLevel="0" collapsed="false">
      <c r="A83" s="56"/>
      <c r="B83" s="59"/>
      <c r="C83" s="59"/>
      <c r="D83" s="59"/>
      <c r="E83" s="59"/>
      <c r="F83" s="59"/>
      <c r="G83" s="60"/>
      <c r="H83" s="59"/>
      <c r="I83" s="119" t="str">
        <f aca="false">IF(H83="ALI",35,IF(H83="AIE",15,""))</f>
        <v/>
      </c>
      <c r="J83" s="59"/>
      <c r="K83" s="55"/>
      <c r="L83" s="55"/>
      <c r="M83" s="55"/>
      <c r="N83" s="55"/>
      <c r="O83" s="55"/>
      <c r="P83" s="55"/>
      <c r="Q83" s="55"/>
      <c r="R83" s="55"/>
      <c r="S83" s="55"/>
      <c r="T83" s="55"/>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c r="AT83" s="55"/>
      <c r="AU83" s="55"/>
      <c r="AV83" s="55"/>
      <c r="AW83" s="55"/>
      <c r="AX83" s="55"/>
      <c r="AY83" s="55"/>
      <c r="AZ83" s="55"/>
      <c r="BA83" s="55"/>
      <c r="BB83" s="55"/>
      <c r="BC83" s="55"/>
      <c r="BD83" s="55"/>
      <c r="BE83" s="55"/>
      <c r="BF83" s="55"/>
      <c r="BG83" s="55"/>
      <c r="BH83" s="55"/>
      <c r="BI83" s="55"/>
      <c r="BJ83" s="55"/>
      <c r="BK83" s="55"/>
      <c r="BL83" s="55"/>
    </row>
    <row r="84" customFormat="false" ht="13.8" hidden="false" customHeight="false" outlineLevel="0" collapsed="false">
      <c r="A84" s="56"/>
      <c r="B84" s="59"/>
      <c r="C84" s="59"/>
      <c r="D84" s="59"/>
      <c r="E84" s="59"/>
      <c r="F84" s="59"/>
      <c r="G84" s="60"/>
      <c r="H84" s="59"/>
      <c r="I84" s="119" t="str">
        <f aca="false">IF(H84="ALI",35,IF(H84="AIE",15,""))</f>
        <v/>
      </c>
      <c r="J84" s="59"/>
      <c r="K84" s="55"/>
      <c r="L84" s="55"/>
      <c r="M84" s="55"/>
      <c r="N84" s="55"/>
      <c r="O84" s="55"/>
      <c r="P84" s="55"/>
      <c r="Q84" s="55"/>
      <c r="R84" s="55"/>
      <c r="S84" s="55"/>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c r="BC84" s="55"/>
      <c r="BD84" s="55"/>
      <c r="BE84" s="55"/>
      <c r="BF84" s="55"/>
      <c r="BG84" s="55"/>
      <c r="BH84" s="55"/>
      <c r="BI84" s="55"/>
      <c r="BJ84" s="55"/>
      <c r="BK84" s="55"/>
      <c r="BL84" s="55"/>
    </row>
    <row r="85" customFormat="false" ht="13.8" hidden="false" customHeight="false" outlineLevel="0" collapsed="false">
      <c r="A85" s="56"/>
      <c r="B85" s="59"/>
      <c r="C85" s="59"/>
      <c r="D85" s="59"/>
      <c r="E85" s="59"/>
      <c r="F85" s="59"/>
      <c r="G85" s="60"/>
      <c r="H85" s="59"/>
      <c r="I85" s="119" t="str">
        <f aca="false">IF(H85="ALI",35,IF(H85="AIE",15,""))</f>
        <v/>
      </c>
      <c r="J85" s="59"/>
      <c r="K85" s="55"/>
      <c r="L85" s="55"/>
      <c r="M85" s="55"/>
      <c r="N85" s="55"/>
      <c r="O85" s="55"/>
      <c r="P85" s="55"/>
      <c r="Q85" s="55"/>
      <c r="R85" s="55"/>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row>
    <row r="86" customFormat="false" ht="13.8" hidden="false" customHeight="false" outlineLevel="0" collapsed="false">
      <c r="A86" s="56"/>
      <c r="B86" s="59"/>
      <c r="C86" s="59"/>
      <c r="D86" s="59"/>
      <c r="E86" s="59"/>
      <c r="F86" s="59"/>
      <c r="G86" s="60"/>
      <c r="H86" s="59"/>
      <c r="I86" s="119" t="str">
        <f aca="false">IF(H86="ALI",35,IF(H86="AIE",15,""))</f>
        <v/>
      </c>
      <c r="J86" s="59"/>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row>
    <row r="87" customFormat="false" ht="13.8" hidden="false" customHeight="false" outlineLevel="0" collapsed="false">
      <c r="A87" s="56"/>
      <c r="B87" s="59"/>
      <c r="C87" s="59"/>
      <c r="D87" s="59"/>
      <c r="E87" s="59"/>
      <c r="F87" s="59"/>
      <c r="G87" s="60"/>
      <c r="H87" s="59"/>
      <c r="I87" s="119" t="str">
        <f aca="false">IF(H87="ALI",35,IF(H87="AIE",15,""))</f>
        <v/>
      </c>
      <c r="J87" s="59"/>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row>
    <row r="88" customFormat="false" ht="13.8" hidden="false" customHeight="false" outlineLevel="0" collapsed="false">
      <c r="A88" s="56"/>
      <c r="B88" s="59"/>
      <c r="C88" s="59"/>
      <c r="D88" s="59"/>
      <c r="E88" s="59"/>
      <c r="F88" s="59"/>
      <c r="G88" s="60"/>
      <c r="H88" s="59"/>
      <c r="I88" s="119" t="str">
        <f aca="false">IF(H88="ALI",35,IF(H88="AIE",15,""))</f>
        <v/>
      </c>
      <c r="J88" s="59"/>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c r="BC88" s="55"/>
      <c r="BD88" s="55"/>
      <c r="BE88" s="55"/>
      <c r="BF88" s="55"/>
      <c r="BG88" s="55"/>
      <c r="BH88" s="55"/>
      <c r="BI88" s="55"/>
      <c r="BJ88" s="55"/>
      <c r="BK88" s="55"/>
      <c r="BL88" s="55"/>
    </row>
    <row r="89" customFormat="false" ht="13.8" hidden="false" customHeight="false" outlineLevel="0" collapsed="false">
      <c r="A89" s="56"/>
      <c r="B89" s="59"/>
      <c r="C89" s="59"/>
      <c r="D89" s="59"/>
      <c r="E89" s="59"/>
      <c r="F89" s="59"/>
      <c r="G89" s="60"/>
      <c r="H89" s="59"/>
      <c r="I89" s="119" t="str">
        <f aca="false">IF(H89="ALI",35,IF(H89="AIE",15,""))</f>
        <v/>
      </c>
      <c r="J89" s="59"/>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row>
    <row r="90" customFormat="false" ht="13.8" hidden="false" customHeight="false" outlineLevel="0" collapsed="false">
      <c r="A90" s="56"/>
      <c r="B90" s="59"/>
      <c r="C90" s="59"/>
      <c r="D90" s="59"/>
      <c r="E90" s="59"/>
      <c r="F90" s="59"/>
      <c r="G90" s="60"/>
      <c r="H90" s="59"/>
      <c r="I90" s="119" t="str">
        <f aca="false">IF(H90="ALI",35,IF(H90="AIE",15,""))</f>
        <v/>
      </c>
      <c r="J90" s="59"/>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row>
    <row r="91" customFormat="false" ht="13.8" hidden="false" customHeight="false" outlineLevel="0" collapsed="false">
      <c r="A91" s="56"/>
      <c r="B91" s="59"/>
      <c r="C91" s="59"/>
      <c r="D91" s="59"/>
      <c r="E91" s="59"/>
      <c r="F91" s="59"/>
      <c r="G91" s="60"/>
      <c r="H91" s="59"/>
      <c r="I91" s="119" t="str">
        <f aca="false">IF(H91="ALI",35,IF(H91="AIE",15,""))</f>
        <v/>
      </c>
      <c r="J91" s="59"/>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row>
    <row r="92" customFormat="false" ht="13.8" hidden="false" customHeight="false" outlineLevel="0" collapsed="false">
      <c r="A92" s="56"/>
      <c r="B92" s="59"/>
      <c r="C92" s="59"/>
      <c r="D92" s="59"/>
      <c r="E92" s="59"/>
      <c r="F92" s="59"/>
      <c r="G92" s="60"/>
      <c r="H92" s="59"/>
      <c r="I92" s="119" t="str">
        <f aca="false">IF(H92="ALI",35,IF(H92="AIE",15,""))</f>
        <v/>
      </c>
      <c r="J92" s="59"/>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row>
    <row r="93" customFormat="false" ht="13.8" hidden="false" customHeight="false" outlineLevel="0" collapsed="false">
      <c r="A93" s="56"/>
      <c r="B93" s="59"/>
      <c r="C93" s="59"/>
      <c r="D93" s="59"/>
      <c r="E93" s="59"/>
      <c r="F93" s="59"/>
      <c r="G93" s="60"/>
      <c r="H93" s="59"/>
      <c r="I93" s="119" t="str">
        <f aca="false">IF(H93="ALI",35,IF(H93="AIE",15,""))</f>
        <v/>
      </c>
      <c r="J93" s="59"/>
      <c r="K93" s="55"/>
      <c r="L93" s="55"/>
      <c r="M93" s="55"/>
      <c r="N93" s="55"/>
      <c r="O93" s="55"/>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row>
    <row r="94" customFormat="false" ht="13.8" hidden="false" customHeight="false" outlineLevel="0" collapsed="false">
      <c r="A94" s="56"/>
      <c r="B94" s="59"/>
      <c r="C94" s="59"/>
      <c r="D94" s="59"/>
      <c r="E94" s="59"/>
      <c r="F94" s="59"/>
      <c r="G94" s="60"/>
      <c r="H94" s="59"/>
      <c r="I94" s="119" t="str">
        <f aca="false">IF(H94="ALI",35,IF(H94="AIE",15,""))</f>
        <v/>
      </c>
      <c r="J94" s="59"/>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row>
    <row r="95" customFormat="false" ht="13.8" hidden="false" customHeight="false" outlineLevel="0" collapsed="false">
      <c r="A95" s="56"/>
      <c r="B95" s="59"/>
      <c r="C95" s="59"/>
      <c r="D95" s="59"/>
      <c r="E95" s="59"/>
      <c r="F95" s="59"/>
      <c r="G95" s="60"/>
      <c r="H95" s="59"/>
      <c r="I95" s="119" t="str">
        <f aca="false">IF(H95="ALI",35,IF(H95="AIE",15,""))</f>
        <v/>
      </c>
      <c r="J95" s="59"/>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row>
    <row r="96" customFormat="false" ht="13.8" hidden="false" customHeight="false" outlineLevel="0" collapsed="false">
      <c r="A96" s="56"/>
      <c r="B96" s="59"/>
      <c r="C96" s="59"/>
      <c r="D96" s="59"/>
      <c r="E96" s="59"/>
      <c r="F96" s="59"/>
      <c r="G96" s="60"/>
      <c r="H96" s="59"/>
      <c r="I96" s="119" t="str">
        <f aca="false">IF(H96="ALI",35,IF(H96="AIE",15,""))</f>
        <v/>
      </c>
      <c r="J96" s="59"/>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row>
    <row r="97" customFormat="false" ht="13.8" hidden="false" customHeight="false" outlineLevel="0" collapsed="false">
      <c r="A97" s="56"/>
      <c r="B97" s="59"/>
      <c r="C97" s="59"/>
      <c r="D97" s="59"/>
      <c r="E97" s="59"/>
      <c r="F97" s="59"/>
      <c r="G97" s="60"/>
      <c r="H97" s="59"/>
      <c r="I97" s="119" t="str">
        <f aca="false">IF(H97="ALI",35,IF(H97="AIE",15,""))</f>
        <v/>
      </c>
      <c r="J97" s="59"/>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row>
    <row r="98" customFormat="false" ht="13.8" hidden="false" customHeight="false" outlineLevel="0" collapsed="false">
      <c r="A98" s="56"/>
      <c r="B98" s="59"/>
      <c r="C98" s="59"/>
      <c r="D98" s="59"/>
      <c r="E98" s="59"/>
      <c r="F98" s="59"/>
      <c r="G98" s="60"/>
      <c r="H98" s="59"/>
      <c r="I98" s="119" t="str">
        <f aca="false">IF(H98="ALI",35,IF(H98="AIE",15,""))</f>
        <v/>
      </c>
      <c r="J98" s="59"/>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row>
    <row r="99" customFormat="false" ht="13.8" hidden="false" customHeight="false" outlineLevel="0" collapsed="false">
      <c r="A99" s="56"/>
      <c r="B99" s="59"/>
      <c r="C99" s="59"/>
      <c r="D99" s="59"/>
      <c r="E99" s="59"/>
      <c r="F99" s="59"/>
      <c r="G99" s="60"/>
      <c r="H99" s="59"/>
      <c r="I99" s="119" t="str">
        <f aca="false">IF(H99="ALI",35,IF(H99="AIE",15,""))</f>
        <v/>
      </c>
      <c r="J99" s="59"/>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row>
    <row r="100" customFormat="false" ht="13.8" hidden="false" customHeight="false" outlineLevel="0" collapsed="false">
      <c r="A100" s="56"/>
      <c r="B100" s="59"/>
      <c r="C100" s="59"/>
      <c r="D100" s="59"/>
      <c r="E100" s="59"/>
      <c r="F100" s="59"/>
      <c r="G100" s="60"/>
      <c r="H100" s="59"/>
      <c r="I100" s="119" t="str">
        <f aca="false">IF(H100="ALI",35,IF(H100="AIE",15,""))</f>
        <v/>
      </c>
      <c r="J100" s="59"/>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row>
    <row r="101" customFormat="false" ht="13.8" hidden="false" customHeight="false" outlineLevel="0" collapsed="false">
      <c r="A101" s="56"/>
      <c r="B101" s="59"/>
      <c r="C101" s="59"/>
      <c r="D101" s="59"/>
      <c r="E101" s="59"/>
      <c r="F101" s="59"/>
      <c r="G101" s="60"/>
      <c r="H101" s="59"/>
      <c r="I101" s="119" t="str">
        <f aca="false">IF(H101="ALI",35,IF(H101="AIE",15,""))</f>
        <v/>
      </c>
      <c r="J101" s="59"/>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row>
    <row r="102" customFormat="false" ht="13.8" hidden="false" customHeight="false" outlineLevel="0" collapsed="false">
      <c r="A102" s="56"/>
      <c r="B102" s="59"/>
      <c r="C102" s="59"/>
      <c r="D102" s="59"/>
      <c r="E102" s="59"/>
      <c r="F102" s="59"/>
      <c r="G102" s="60"/>
      <c r="H102" s="59"/>
      <c r="I102" s="119" t="str">
        <f aca="false">IF(H102="ALI",35,IF(H102="AIE",15,""))</f>
        <v/>
      </c>
      <c r="J102" s="59"/>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row>
    <row r="103" customFormat="false" ht="13.8" hidden="false" customHeight="false" outlineLevel="0" collapsed="false">
      <c r="A103" s="56"/>
      <c r="B103" s="59"/>
      <c r="C103" s="59"/>
      <c r="D103" s="59"/>
      <c r="E103" s="59"/>
      <c r="F103" s="59"/>
      <c r="G103" s="60"/>
      <c r="H103" s="59"/>
      <c r="I103" s="119" t="str">
        <f aca="false">IF(H103="ALI",35,IF(H103="AIE",15,""))</f>
        <v/>
      </c>
      <c r="J103" s="59"/>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55"/>
      <c r="BB103" s="55"/>
      <c r="BC103" s="55"/>
      <c r="BD103" s="55"/>
      <c r="BE103" s="55"/>
      <c r="BF103" s="55"/>
      <c r="BG103" s="55"/>
      <c r="BH103" s="55"/>
      <c r="BI103" s="55"/>
      <c r="BJ103" s="55"/>
      <c r="BK103" s="55"/>
      <c r="BL103" s="55"/>
    </row>
    <row r="104" customFormat="false" ht="13.8" hidden="false" customHeight="false" outlineLevel="0" collapsed="false">
      <c r="A104" s="56"/>
      <c r="B104" s="59"/>
      <c r="C104" s="59"/>
      <c r="D104" s="59"/>
      <c r="E104" s="59"/>
      <c r="F104" s="59"/>
      <c r="G104" s="60"/>
      <c r="H104" s="59"/>
      <c r="I104" s="119" t="str">
        <f aca="false">IF(H104="ALI",35,IF(H104="AIE",15,""))</f>
        <v/>
      </c>
      <c r="J104" s="59"/>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row>
    <row r="105" customFormat="false" ht="13.8" hidden="false" customHeight="false" outlineLevel="0" collapsed="false">
      <c r="A105" s="56"/>
      <c r="B105" s="59"/>
      <c r="C105" s="59"/>
      <c r="D105" s="59"/>
      <c r="E105" s="59"/>
      <c r="F105" s="59"/>
      <c r="G105" s="60"/>
      <c r="H105" s="59"/>
      <c r="I105" s="119" t="str">
        <f aca="false">IF(H105="ALI",35,IF(H105="AIE",15,""))</f>
        <v/>
      </c>
      <c r="J105" s="59"/>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row>
    <row r="106" customFormat="false" ht="13.8" hidden="false" customHeight="false" outlineLevel="0" collapsed="false">
      <c r="A106" s="56"/>
      <c r="B106" s="59"/>
      <c r="C106" s="59"/>
      <c r="D106" s="59"/>
      <c r="E106" s="59"/>
      <c r="F106" s="59"/>
      <c r="G106" s="60"/>
      <c r="H106" s="59"/>
      <c r="I106" s="119" t="str">
        <f aca="false">IF(H106="ALI",35,IF(H106="AIE",15,""))</f>
        <v/>
      </c>
      <c r="J106" s="59"/>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c r="BK106" s="55"/>
      <c r="BL106" s="55"/>
    </row>
    <row r="107" customFormat="false" ht="13.8" hidden="false" customHeight="false" outlineLevel="0" collapsed="false">
      <c r="A107" s="56"/>
      <c r="B107" s="59"/>
      <c r="C107" s="59"/>
      <c r="D107" s="59"/>
      <c r="E107" s="59"/>
      <c r="F107" s="59"/>
      <c r="G107" s="60"/>
      <c r="H107" s="59"/>
      <c r="I107" s="119" t="str">
        <f aca="false">IF(H107="ALI",35,IF(H107="AIE",15,""))</f>
        <v/>
      </c>
      <c r="J107" s="59"/>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row>
    <row r="108" customFormat="false" ht="13.8" hidden="false" customHeight="false" outlineLevel="0" collapsed="false">
      <c r="A108" s="56"/>
      <c r="B108" s="59"/>
      <c r="C108" s="59"/>
      <c r="D108" s="59"/>
      <c r="E108" s="59"/>
      <c r="F108" s="59"/>
      <c r="G108" s="60"/>
      <c r="H108" s="59"/>
      <c r="I108" s="119" t="str">
        <f aca="false">IF(H108="ALI",35,IF(H108="AIE",15,""))</f>
        <v/>
      </c>
      <c r="J108" s="59"/>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row>
    <row r="109" customFormat="false" ht="13.8" hidden="false" customHeight="false" outlineLevel="0" collapsed="false">
      <c r="A109" s="54" t="s">
        <v>58</v>
      </c>
      <c r="B109" s="54"/>
      <c r="C109" s="54"/>
      <c r="D109" s="54"/>
      <c r="E109" s="54"/>
      <c r="F109" s="54"/>
      <c r="G109" s="54"/>
      <c r="H109" s="54"/>
      <c r="I109" s="54"/>
      <c r="J109" s="54"/>
      <c r="K109" s="55"/>
      <c r="L109" s="55"/>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row>
    <row r="110" customFormat="false" ht="12.8" hidden="false" customHeight="true" outlineLevel="0" collapsed="false">
      <c r="A110" s="67"/>
      <c r="B110" s="69"/>
      <c r="C110" s="69"/>
      <c r="D110" s="69"/>
      <c r="E110" s="69"/>
      <c r="F110" s="69"/>
      <c r="G110" s="120" t="s">
        <v>95</v>
      </c>
      <c r="H110" s="120"/>
      <c r="I110" s="121" t="n">
        <f aca="false">SUM(I10:I109)</f>
        <v>0</v>
      </c>
      <c r="J110" s="72"/>
    </row>
  </sheetData>
  <mergeCells count="116">
    <mergeCell ref="E1:J1"/>
    <mergeCell ref="H3:J3"/>
    <mergeCell ref="H4:J4"/>
    <mergeCell ref="A5:D6"/>
    <mergeCell ref="E5:E6"/>
    <mergeCell ref="H5:J5"/>
    <mergeCell ref="H6:J6"/>
    <mergeCell ref="A8:A9"/>
    <mergeCell ref="B8:B9"/>
    <mergeCell ref="C8:C9"/>
    <mergeCell ref="D8:D9"/>
    <mergeCell ref="E8:F9"/>
    <mergeCell ref="G8:G9"/>
    <mergeCell ref="H8:I8"/>
    <mergeCell ref="J8:J9"/>
    <mergeCell ref="A10:J10"/>
    <mergeCell ref="E11:F11"/>
    <mergeCell ref="E12:F12"/>
    <mergeCell ref="E13:F13"/>
    <mergeCell ref="E14:F14"/>
    <mergeCell ref="E15:F15"/>
    <mergeCell ref="E16:F16"/>
    <mergeCell ref="E17:F17"/>
    <mergeCell ref="E18:F18"/>
    <mergeCell ref="E19:F19"/>
    <mergeCell ref="E20:F20"/>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E107:F107"/>
    <mergeCell ref="E108:F108"/>
    <mergeCell ref="A109:J109"/>
    <mergeCell ref="G110:H110"/>
  </mergeCells>
  <conditionalFormatting sqref="H11:H108">
    <cfRule type="cellIs" priority="2" operator="between" aboveAverage="0" equalAverage="0" bottom="0" percent="0" rank="0" text="" dxfId="0">
      <formula>"Desenvolvimento"</formula>
      <formula>"Manutenção"</formula>
    </cfRule>
  </conditionalFormatting>
  <dataValidations count="1">
    <dataValidation allowBlank="true" error="Selecione uma das opções apresentada" errorTitle="Erro" operator="equal" showDropDown="false" showErrorMessage="true" showInputMessage="true" sqref="H11:H108" type="list">
      <formula1>"-------,ALI,AIE"</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2"/>
  <legacyDrawing r:id="rId3"/>
</worksheet>
</file>

<file path=xl/worksheets/sheet9.xml><?xml version="1.0" encoding="utf-8"?>
<worksheet xmlns="http://schemas.openxmlformats.org/spreadsheetml/2006/main" xmlns:r="http://schemas.openxmlformats.org/officeDocument/2006/relationships">
  <sheetPr filterMode="false">
    <pageSetUpPr fitToPage="false"/>
  </sheetPr>
  <dimension ref="A1:C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32" width="8.89"/>
    <col collapsed="false" customWidth="true" hidden="false" outlineLevel="0" max="2" min="2" style="32" width="26.56"/>
    <col collapsed="false" customWidth="true" hidden="false" outlineLevel="0" max="3" min="3" style="32" width="101.89"/>
    <col collapsed="false" customWidth="true" hidden="false" outlineLevel="0" max="64" min="4" style="32" width="8.89"/>
    <col collapsed="false" customWidth="true" hidden="false" outlineLevel="0" max="1025" min="65" style="0" width="8.9"/>
  </cols>
  <sheetData>
    <row r="1" customFormat="false" ht="69" hidden="false" customHeight="true" outlineLevel="0" collapsed="false">
      <c r="A1" s="2" t="str">
        <f aca="false">Resumo!A1</f>
        <v>Template V.1.6</v>
      </c>
      <c r="B1" s="122"/>
      <c r="C1" s="37" t="s">
        <v>96</v>
      </c>
    </row>
    <row r="3" customFormat="false" ht="12.8" hidden="false" customHeight="false" outlineLevel="0" collapsed="false">
      <c r="A3" s="123" t="s">
        <v>97</v>
      </c>
      <c r="B3" s="123"/>
      <c r="C3" s="123"/>
    </row>
    <row r="4" customFormat="false" ht="12.8" hidden="false" customHeight="false" outlineLevel="0" collapsed="false">
      <c r="A4" s="52" t="s">
        <v>37</v>
      </c>
      <c r="B4" s="52" t="s">
        <v>98</v>
      </c>
      <c r="C4" s="52" t="s">
        <v>99</v>
      </c>
    </row>
    <row r="5" customFormat="false" ht="12.6" hidden="false" customHeight="true" outlineLevel="0" collapsed="false">
      <c r="A5" s="124" t="n">
        <v>1</v>
      </c>
      <c r="B5" s="125"/>
      <c r="C5" s="56"/>
    </row>
    <row r="6" customFormat="false" ht="12.8" hidden="false" customHeight="false" outlineLevel="0" collapsed="false">
      <c r="A6" s="124" t="n">
        <v>2</v>
      </c>
      <c r="B6" s="125"/>
      <c r="C6" s="56"/>
    </row>
    <row r="7" customFormat="false" ht="12.8" hidden="false" customHeight="false" outlineLevel="0" collapsed="false">
      <c r="A7" s="124"/>
      <c r="B7" s="125"/>
      <c r="C7" s="56"/>
    </row>
    <row r="8" customFormat="false" ht="12.8" hidden="false" customHeight="false" outlineLevel="0" collapsed="false">
      <c r="A8" s="124"/>
      <c r="B8" s="125"/>
      <c r="C8" s="56"/>
    </row>
    <row r="9" customFormat="false" ht="12.8" hidden="false" customHeight="false" outlineLevel="0" collapsed="false">
      <c r="A9" s="124"/>
      <c r="B9" s="125"/>
      <c r="C9" s="124"/>
    </row>
    <row r="10" customFormat="false" ht="12.8" hidden="false" customHeight="false" outlineLevel="0" collapsed="false">
      <c r="A10" s="124"/>
      <c r="B10" s="125"/>
      <c r="C10" s="124"/>
    </row>
    <row r="11" customFormat="false" ht="12.8" hidden="false" customHeight="false" outlineLevel="0" collapsed="false">
      <c r="A11" s="124"/>
      <c r="B11" s="125"/>
      <c r="C11" s="124"/>
    </row>
    <row r="12" customFormat="false" ht="12.8" hidden="false" customHeight="false" outlineLevel="0" collapsed="false">
      <c r="A12" s="124"/>
      <c r="B12" s="125"/>
      <c r="C12" s="126"/>
    </row>
    <row r="13" customFormat="false" ht="12.8" hidden="false" customHeight="false" outlineLevel="0" collapsed="false">
      <c r="A13" s="124"/>
      <c r="B13" s="125"/>
      <c r="C13" s="126"/>
    </row>
    <row r="14" customFormat="false" ht="12.8" hidden="false" customHeight="false" outlineLevel="0" collapsed="false">
      <c r="A14" s="124"/>
      <c r="B14" s="125"/>
      <c r="C14" s="126"/>
    </row>
    <row r="15" customFormat="false" ht="12.8" hidden="false" customHeight="false" outlineLevel="0" collapsed="false">
      <c r="A15" s="124"/>
      <c r="B15" s="125"/>
      <c r="C15" s="126"/>
    </row>
    <row r="16" customFormat="false" ht="12.8" hidden="false" customHeight="false" outlineLevel="0" collapsed="false">
      <c r="A16" s="124"/>
      <c r="B16" s="125"/>
      <c r="C16" s="126"/>
    </row>
    <row r="17" customFormat="false" ht="12.8" hidden="false" customHeight="false" outlineLevel="0" collapsed="false">
      <c r="A17" s="124"/>
      <c r="B17" s="125"/>
      <c r="C17" s="126"/>
    </row>
    <row r="18" customFormat="false" ht="12.8" hidden="false" customHeight="false" outlineLevel="0" collapsed="false">
      <c r="A18" s="124"/>
      <c r="B18" s="125"/>
      <c r="C18" s="126"/>
    </row>
    <row r="19" customFormat="false" ht="12.8" hidden="false" customHeight="false" outlineLevel="0" collapsed="false">
      <c r="A19" s="124"/>
      <c r="B19" s="125"/>
      <c r="C19" s="126"/>
    </row>
    <row r="20" customFormat="false" ht="12.8" hidden="false" customHeight="false" outlineLevel="0" collapsed="false">
      <c r="A20" s="124"/>
      <c r="B20" s="125"/>
      <c r="C20" s="126"/>
    </row>
    <row r="21" customFormat="false" ht="12.8" hidden="false" customHeight="false" outlineLevel="0" collapsed="false">
      <c r="A21" s="124"/>
      <c r="B21" s="125"/>
      <c r="C21" s="126"/>
    </row>
    <row r="22" customFormat="false" ht="12.8" hidden="false" customHeight="false" outlineLevel="0" collapsed="false">
      <c r="A22" s="124"/>
      <c r="B22" s="125"/>
      <c r="C22" s="126"/>
    </row>
    <row r="23" customFormat="false" ht="12.8" hidden="false" customHeight="false" outlineLevel="0" collapsed="false">
      <c r="A23" s="124"/>
      <c r="B23" s="125"/>
      <c r="C23" s="126"/>
    </row>
    <row r="24" customFormat="false" ht="12.8" hidden="false" customHeight="false" outlineLevel="0" collapsed="false">
      <c r="A24" s="124"/>
      <c r="B24" s="125"/>
      <c r="C24" s="126"/>
    </row>
    <row r="25" customFormat="false" ht="12.8" hidden="false" customHeight="false" outlineLevel="0" collapsed="false">
      <c r="A25" s="124"/>
      <c r="B25" s="125"/>
      <c r="C25" s="126"/>
    </row>
    <row r="26" customFormat="false" ht="12.8" hidden="false" customHeight="false" outlineLevel="0" collapsed="false">
      <c r="A26" s="124"/>
      <c r="B26" s="125"/>
      <c r="C26" s="126"/>
    </row>
    <row r="27" customFormat="false" ht="12.8" hidden="false" customHeight="false" outlineLevel="0" collapsed="false">
      <c r="A27" s="124"/>
      <c r="B27" s="125"/>
      <c r="C27" s="126"/>
    </row>
    <row r="28" customFormat="false" ht="12.8" hidden="false" customHeight="false" outlineLevel="0" collapsed="false">
      <c r="A28" s="124"/>
      <c r="B28" s="125"/>
      <c r="C28" s="126"/>
    </row>
    <row r="29" customFormat="false" ht="12.8" hidden="false" customHeight="false" outlineLevel="0" collapsed="false">
      <c r="A29" s="124"/>
      <c r="B29" s="125"/>
      <c r="C29" s="126"/>
    </row>
    <row r="30" customFormat="false" ht="12.8" hidden="false" customHeight="false" outlineLevel="0" collapsed="false">
      <c r="A30" s="124"/>
      <c r="B30" s="125"/>
      <c r="C30" s="126"/>
    </row>
    <row r="31" customFormat="false" ht="12.8" hidden="false" customHeight="false" outlineLevel="0" collapsed="false">
      <c r="A31" s="124"/>
      <c r="B31" s="125"/>
      <c r="C31" s="126"/>
    </row>
  </sheetData>
  <mergeCells count="1">
    <mergeCell ref="A3:C3"/>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139</TotalTime>
  <Application>LibreOffice/6.0.7.3$Linux_X86_64 LibreOffice_project/00m0$Build-3</Application>
  <Company>Basis Tecnologia da Informação S.A.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2018-01-04T16:24:08Z</dcterms:created>
  <dc:creator/>
  <dc:description/>
  <dc:language>en-US</dc:language>
  <cp:lastModifiedBy/>
  <cp:lastPrinted>2012-02-01T18:39:25Z</cp:lastPrinted>
  <dcterms:modified xsi:type="dcterms:W3CDTF">2021-09-10T11:33:20Z</dcterms:modified>
  <cp:revision>34</cp:revision>
  <dc:subject/>
  <dc:title>Indicação de Tamanho e Esforço de Software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Basis Tecnologia da Informação S.A.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